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/>
  <mc:AlternateContent xmlns:mc="http://schemas.openxmlformats.org/markup-compatibility/2006">
    <mc:Choice Requires="x15">
      <x15ac:absPath xmlns:x15ac="http://schemas.microsoft.com/office/spreadsheetml/2010/11/ac" url="C:\Users\Jesus Lopez\Desktop\ASAP\"/>
    </mc:Choice>
  </mc:AlternateContent>
  <xr:revisionPtr revIDLastSave="0" documentId="13_ncr:1_{4F554E53-1F31-4520-A5D2-21F4213EBF10}" xr6:coauthVersionLast="34" xr6:coauthVersionMax="36" xr10:uidLastSave="{00000000-0000-0000-0000-000000000000}"/>
  <bookViews>
    <workbookView xWindow="60" yWindow="5580" windowWidth="25596" windowHeight="14436" xr2:uid="{00000000-000D-0000-FFFF-FFFF00000000}"/>
  </bookViews>
  <sheets>
    <sheet name="WASSPerformance" sheetId="1" r:id="rId1"/>
    <sheet name="02" sheetId="2" r:id="rId2"/>
    <sheet name="03" sheetId="3" r:id="rId3"/>
    <sheet name="04" sheetId="4" r:id="rId4"/>
    <sheet name="05" sheetId="5" r:id="rId5"/>
    <sheet name="06" sheetId="6" r:id="rId6"/>
    <sheet name="07" sheetId="8" r:id="rId7"/>
  </sheets>
  <definedNames>
    <definedName name="_Toc495308772" localSheetId="1">'02'!#REF!</definedName>
    <definedName name="_Toc495308772" localSheetId="2">'03'!#REF!</definedName>
    <definedName name="_Toc495308772" localSheetId="3">'04'!#REF!</definedName>
    <definedName name="_Toc495308772" localSheetId="4">'05'!#REF!</definedName>
    <definedName name="_Toc495308772" localSheetId="5">'06'!#REF!</definedName>
    <definedName name="_Toc495308772" localSheetId="0">WASSPerformance!#REF!</definedName>
  </definedNames>
  <calcPr calcId="179021"/>
</workbook>
</file>

<file path=xl/calcChain.xml><?xml version="1.0" encoding="utf-8"?>
<calcChain xmlns="http://schemas.openxmlformats.org/spreadsheetml/2006/main">
  <c r="J255" i="1" l="1"/>
  <c r="F255" i="1"/>
  <c r="D255" i="1"/>
  <c r="C255" i="1"/>
  <c r="L255" i="1" l="1"/>
  <c r="H255" i="1"/>
  <c r="E248" i="1"/>
  <c r="G248" i="1"/>
  <c r="I248" i="1"/>
  <c r="K248" i="1"/>
  <c r="M248" i="1"/>
  <c r="E249" i="1"/>
  <c r="E255" i="1" s="1"/>
  <c r="G249" i="1"/>
  <c r="G255" i="1" s="1"/>
  <c r="I249" i="1"/>
  <c r="K249" i="1"/>
  <c r="M249" i="1"/>
  <c r="E250" i="1"/>
  <c r="G250" i="1"/>
  <c r="I250" i="1"/>
  <c r="K250" i="1"/>
  <c r="M250" i="1"/>
  <c r="E251" i="1"/>
  <c r="G251" i="1"/>
  <c r="I251" i="1"/>
  <c r="K251" i="1"/>
  <c r="M251" i="1"/>
  <c r="E252" i="1"/>
  <c r="G252" i="1"/>
  <c r="I252" i="1"/>
  <c r="K252" i="1"/>
  <c r="M252" i="1"/>
  <c r="E253" i="1"/>
  <c r="G253" i="1"/>
  <c r="I253" i="1"/>
  <c r="K253" i="1"/>
  <c r="M253" i="1"/>
  <c r="E254" i="1"/>
  <c r="G254" i="1"/>
  <c r="I254" i="1"/>
  <c r="K254" i="1"/>
  <c r="M254" i="1"/>
  <c r="I255" i="1" l="1"/>
  <c r="K255" i="1"/>
  <c r="M255" i="1"/>
  <c r="E241" i="1"/>
  <c r="G241" i="1"/>
  <c r="I241" i="1"/>
  <c r="K241" i="1"/>
  <c r="M241" i="1"/>
  <c r="E242" i="1"/>
  <c r="G242" i="1"/>
  <c r="I242" i="1"/>
  <c r="K242" i="1"/>
  <c r="M242" i="1"/>
  <c r="E243" i="1"/>
  <c r="G243" i="1"/>
  <c r="I243" i="1"/>
  <c r="K243" i="1"/>
  <c r="M243" i="1"/>
  <c r="E244" i="1"/>
  <c r="G244" i="1"/>
  <c r="I244" i="1"/>
  <c r="K244" i="1"/>
  <c r="M244" i="1"/>
  <c r="E245" i="1"/>
  <c r="G245" i="1"/>
  <c r="I245" i="1"/>
  <c r="K245" i="1"/>
  <c r="M245" i="1"/>
  <c r="E246" i="1"/>
  <c r="G246" i="1"/>
  <c r="I246" i="1"/>
  <c r="K246" i="1"/>
  <c r="M246" i="1"/>
  <c r="E247" i="1"/>
  <c r="G247" i="1"/>
  <c r="I247" i="1"/>
  <c r="K247" i="1"/>
  <c r="M247" i="1"/>
  <c r="E234" i="1" l="1"/>
  <c r="G234" i="1"/>
  <c r="I234" i="1"/>
  <c r="K234" i="1"/>
  <c r="M234" i="1"/>
  <c r="E235" i="1"/>
  <c r="G235" i="1"/>
  <c r="I235" i="1"/>
  <c r="K235" i="1"/>
  <c r="M235" i="1"/>
  <c r="E236" i="1"/>
  <c r="G236" i="1"/>
  <c r="I236" i="1"/>
  <c r="K236" i="1"/>
  <c r="M236" i="1"/>
  <c r="E237" i="1"/>
  <c r="G237" i="1"/>
  <c r="I237" i="1"/>
  <c r="K237" i="1"/>
  <c r="M237" i="1"/>
  <c r="E238" i="1"/>
  <c r="G238" i="1"/>
  <c r="I238" i="1"/>
  <c r="K238" i="1"/>
  <c r="M238" i="1"/>
  <c r="E239" i="1"/>
  <c r="G239" i="1"/>
  <c r="I239" i="1"/>
  <c r="K239" i="1"/>
  <c r="M239" i="1"/>
  <c r="E240" i="1"/>
  <c r="G240" i="1"/>
  <c r="I240" i="1"/>
  <c r="K240" i="1"/>
  <c r="M240" i="1"/>
  <c r="H32" i="8" l="1"/>
  <c r="G32" i="8"/>
  <c r="F32" i="8"/>
  <c r="E32" i="8"/>
  <c r="D32" i="8"/>
  <c r="C32" i="8"/>
  <c r="B32" i="8"/>
  <c r="L32" i="8"/>
  <c r="K32" i="8"/>
  <c r="J32" i="8"/>
  <c r="I32" i="8"/>
  <c r="E233" i="1" l="1"/>
  <c r="G233" i="1"/>
  <c r="I233" i="1"/>
  <c r="K233" i="1"/>
  <c r="M233" i="1"/>
  <c r="E227" i="1"/>
  <c r="G227" i="1"/>
  <c r="I227" i="1"/>
  <c r="K227" i="1"/>
  <c r="M227" i="1"/>
  <c r="E228" i="1"/>
  <c r="G228" i="1"/>
  <c r="I228" i="1"/>
  <c r="K228" i="1"/>
  <c r="M228" i="1"/>
  <c r="E229" i="1"/>
  <c r="G229" i="1"/>
  <c r="I229" i="1"/>
  <c r="K229" i="1"/>
  <c r="M229" i="1"/>
  <c r="E230" i="1"/>
  <c r="G230" i="1"/>
  <c r="I230" i="1"/>
  <c r="K230" i="1"/>
  <c r="M230" i="1"/>
  <c r="E231" i="1"/>
  <c r="G231" i="1"/>
  <c r="I231" i="1"/>
  <c r="K231" i="1"/>
  <c r="M231" i="1"/>
  <c r="E232" i="1"/>
  <c r="G232" i="1"/>
  <c r="I232" i="1"/>
  <c r="K232" i="1"/>
  <c r="M232" i="1"/>
  <c r="E220" i="1" l="1"/>
  <c r="G220" i="1"/>
  <c r="I220" i="1"/>
  <c r="K220" i="1"/>
  <c r="M220" i="1"/>
  <c r="E221" i="1"/>
  <c r="G221" i="1"/>
  <c r="I221" i="1"/>
  <c r="K221" i="1"/>
  <c r="M221" i="1"/>
  <c r="E222" i="1"/>
  <c r="G222" i="1"/>
  <c r="I222" i="1"/>
  <c r="K222" i="1"/>
  <c r="M222" i="1"/>
  <c r="E223" i="1"/>
  <c r="G223" i="1"/>
  <c r="I223" i="1"/>
  <c r="K223" i="1"/>
  <c r="M223" i="1"/>
  <c r="E224" i="1"/>
  <c r="G224" i="1"/>
  <c r="I224" i="1"/>
  <c r="K224" i="1"/>
  <c r="M224" i="1"/>
  <c r="E225" i="1"/>
  <c r="G225" i="1"/>
  <c r="I225" i="1"/>
  <c r="K225" i="1"/>
  <c r="M225" i="1"/>
  <c r="E226" i="1"/>
  <c r="G226" i="1"/>
  <c r="I226" i="1"/>
  <c r="K226" i="1"/>
  <c r="M226" i="1"/>
  <c r="E213" i="1" l="1"/>
  <c r="G213" i="1"/>
  <c r="I213" i="1"/>
  <c r="K213" i="1"/>
  <c r="M213" i="1"/>
  <c r="E214" i="1"/>
  <c r="G214" i="1"/>
  <c r="I214" i="1"/>
  <c r="K214" i="1"/>
  <c r="M214" i="1"/>
  <c r="E215" i="1"/>
  <c r="G215" i="1"/>
  <c r="I215" i="1"/>
  <c r="K215" i="1"/>
  <c r="M215" i="1"/>
  <c r="E216" i="1"/>
  <c r="G216" i="1"/>
  <c r="I216" i="1"/>
  <c r="K216" i="1"/>
  <c r="M216" i="1"/>
  <c r="E217" i="1"/>
  <c r="G217" i="1"/>
  <c r="I217" i="1"/>
  <c r="K217" i="1"/>
  <c r="M217" i="1"/>
  <c r="E218" i="1"/>
  <c r="G218" i="1"/>
  <c r="I218" i="1"/>
  <c r="K218" i="1"/>
  <c r="M218" i="1"/>
  <c r="E219" i="1"/>
  <c r="G219" i="1"/>
  <c r="I219" i="1"/>
  <c r="K219" i="1"/>
  <c r="M219" i="1"/>
  <c r="E207" i="1" l="1"/>
  <c r="G207" i="1"/>
  <c r="I207" i="1"/>
  <c r="K207" i="1"/>
  <c r="M207" i="1"/>
  <c r="E208" i="1"/>
  <c r="G208" i="1"/>
  <c r="I208" i="1"/>
  <c r="K208" i="1"/>
  <c r="M208" i="1"/>
  <c r="E209" i="1"/>
  <c r="G209" i="1"/>
  <c r="I209" i="1"/>
  <c r="K209" i="1"/>
  <c r="M209" i="1"/>
  <c r="E210" i="1"/>
  <c r="G210" i="1"/>
  <c r="I210" i="1"/>
  <c r="K210" i="1"/>
  <c r="M210" i="1"/>
  <c r="E211" i="1"/>
  <c r="G211" i="1"/>
  <c r="I211" i="1"/>
  <c r="K211" i="1"/>
  <c r="M211" i="1"/>
  <c r="E212" i="1"/>
  <c r="G212" i="1"/>
  <c r="I212" i="1"/>
  <c r="K212" i="1"/>
  <c r="M212" i="1"/>
  <c r="E206" i="1"/>
  <c r="G206" i="1"/>
  <c r="I206" i="1"/>
  <c r="K206" i="1"/>
  <c r="M206" i="1"/>
  <c r="E199" i="1" l="1"/>
  <c r="G199" i="1"/>
  <c r="I199" i="1"/>
  <c r="K199" i="1"/>
  <c r="M199" i="1"/>
  <c r="E200" i="1"/>
  <c r="G200" i="1"/>
  <c r="I200" i="1"/>
  <c r="K200" i="1"/>
  <c r="M200" i="1"/>
  <c r="E201" i="1"/>
  <c r="G201" i="1"/>
  <c r="I201" i="1"/>
  <c r="K201" i="1"/>
  <c r="M201" i="1"/>
  <c r="E202" i="1"/>
  <c r="G202" i="1"/>
  <c r="I202" i="1"/>
  <c r="K202" i="1"/>
  <c r="M202" i="1"/>
  <c r="E203" i="1"/>
  <c r="G203" i="1"/>
  <c r="I203" i="1"/>
  <c r="K203" i="1"/>
  <c r="M203" i="1"/>
  <c r="E204" i="1"/>
  <c r="G204" i="1"/>
  <c r="I204" i="1"/>
  <c r="K204" i="1"/>
  <c r="M204" i="1"/>
  <c r="E205" i="1"/>
  <c r="G205" i="1"/>
  <c r="I205" i="1"/>
  <c r="K205" i="1"/>
  <c r="M205" i="1"/>
  <c r="L47" i="6" l="1"/>
  <c r="H47" i="6"/>
  <c r="F47" i="6"/>
  <c r="D47" i="6"/>
  <c r="C47" i="6"/>
  <c r="M46" i="6"/>
  <c r="K46" i="6"/>
  <c r="I46" i="6"/>
  <c r="G46" i="6"/>
  <c r="E46" i="6"/>
  <c r="M45" i="6"/>
  <c r="K45" i="6"/>
  <c r="I45" i="6"/>
  <c r="G45" i="6"/>
  <c r="E45" i="6"/>
  <c r="M44" i="6"/>
  <c r="K44" i="6"/>
  <c r="I44" i="6"/>
  <c r="G44" i="6"/>
  <c r="E44" i="6"/>
  <c r="M43" i="6"/>
  <c r="K43" i="6"/>
  <c r="I43" i="6"/>
  <c r="G43" i="6"/>
  <c r="E43" i="6"/>
  <c r="M42" i="6"/>
  <c r="J42" i="6"/>
  <c r="K42" i="6" s="1"/>
  <c r="I42" i="6"/>
  <c r="G42" i="6"/>
  <c r="E42" i="6"/>
  <c r="M41" i="6"/>
  <c r="K41" i="6"/>
  <c r="I41" i="6"/>
  <c r="G41" i="6"/>
  <c r="E41" i="6"/>
  <c r="M40" i="6"/>
  <c r="K40" i="6"/>
  <c r="I40" i="6"/>
  <c r="G40" i="6"/>
  <c r="E40" i="6"/>
  <c r="M39" i="6"/>
  <c r="K39" i="6"/>
  <c r="I39" i="6"/>
  <c r="G39" i="6"/>
  <c r="E39" i="6"/>
  <c r="M38" i="6"/>
  <c r="K38" i="6"/>
  <c r="I38" i="6"/>
  <c r="G38" i="6"/>
  <c r="E38" i="6"/>
  <c r="M37" i="6"/>
  <c r="K37" i="6"/>
  <c r="I37" i="6"/>
  <c r="G37" i="6"/>
  <c r="E37" i="6"/>
  <c r="M36" i="6"/>
  <c r="K36" i="6"/>
  <c r="I36" i="6"/>
  <c r="G36" i="6"/>
  <c r="E36" i="6"/>
  <c r="M35" i="6"/>
  <c r="K35" i="6"/>
  <c r="I35" i="6"/>
  <c r="G35" i="6"/>
  <c r="E35" i="6"/>
  <c r="M34" i="6"/>
  <c r="K34" i="6"/>
  <c r="I34" i="6"/>
  <c r="G34" i="6"/>
  <c r="E34" i="6"/>
  <c r="M33" i="6"/>
  <c r="K33" i="6"/>
  <c r="I33" i="6"/>
  <c r="G33" i="6"/>
  <c r="E33" i="6"/>
  <c r="M32" i="6"/>
  <c r="K32" i="6"/>
  <c r="I32" i="6"/>
  <c r="G32" i="6"/>
  <c r="E32" i="6"/>
  <c r="M31" i="6"/>
  <c r="K31" i="6"/>
  <c r="I31" i="6"/>
  <c r="G31" i="6"/>
  <c r="E31" i="6"/>
  <c r="M30" i="6"/>
  <c r="K30" i="6"/>
  <c r="I30" i="6"/>
  <c r="G30" i="6"/>
  <c r="E30" i="6"/>
  <c r="M29" i="6"/>
  <c r="K29" i="6"/>
  <c r="I29" i="6"/>
  <c r="G29" i="6"/>
  <c r="E29" i="6"/>
  <c r="M28" i="6"/>
  <c r="K28" i="6"/>
  <c r="I28" i="6"/>
  <c r="G28" i="6"/>
  <c r="E28" i="6"/>
  <c r="M27" i="6"/>
  <c r="K27" i="6"/>
  <c r="I27" i="6"/>
  <c r="G27" i="6"/>
  <c r="E27" i="6"/>
  <c r="M26" i="6"/>
  <c r="K26" i="6"/>
  <c r="I26" i="6"/>
  <c r="G26" i="6"/>
  <c r="E26" i="6"/>
  <c r="M25" i="6"/>
  <c r="K25" i="6"/>
  <c r="I25" i="6"/>
  <c r="G25" i="6"/>
  <c r="E25" i="6"/>
  <c r="M24" i="6"/>
  <c r="K24" i="6"/>
  <c r="I24" i="6"/>
  <c r="G24" i="6"/>
  <c r="E24" i="6"/>
  <c r="M23" i="6"/>
  <c r="K23" i="6"/>
  <c r="I23" i="6"/>
  <c r="G23" i="6"/>
  <c r="E23" i="6"/>
  <c r="M22" i="6"/>
  <c r="K22" i="6"/>
  <c r="I22" i="6"/>
  <c r="G22" i="6"/>
  <c r="E22" i="6"/>
  <c r="M21" i="6"/>
  <c r="K21" i="6"/>
  <c r="I21" i="6"/>
  <c r="G21" i="6"/>
  <c r="E21" i="6"/>
  <c r="M20" i="6"/>
  <c r="K20" i="6"/>
  <c r="I20" i="6"/>
  <c r="G20" i="6"/>
  <c r="E20" i="6"/>
  <c r="M19" i="6"/>
  <c r="K19" i="6"/>
  <c r="I19" i="6"/>
  <c r="G19" i="6"/>
  <c r="E19" i="6"/>
  <c r="M18" i="6"/>
  <c r="K18" i="6"/>
  <c r="I18" i="6"/>
  <c r="G18" i="6"/>
  <c r="E18" i="6"/>
  <c r="M17" i="6"/>
  <c r="K17" i="6"/>
  <c r="I17" i="6"/>
  <c r="G17" i="6"/>
  <c r="E17" i="6"/>
  <c r="L15" i="6"/>
  <c r="C11" i="6" s="1"/>
  <c r="H15" i="6"/>
  <c r="C9" i="6" s="1"/>
  <c r="F15" i="6"/>
  <c r="C8" i="6" s="1"/>
  <c r="D15" i="6"/>
  <c r="C7" i="6" s="1"/>
  <c r="C15" i="6"/>
  <c r="P9" i="6"/>
  <c r="C6" i="6"/>
  <c r="K47" i="6" l="1"/>
  <c r="E47" i="6"/>
  <c r="M47" i="6"/>
  <c r="G47" i="6"/>
  <c r="I47" i="6"/>
  <c r="J47" i="6"/>
  <c r="J15" i="6"/>
  <c r="C10" i="6" s="1"/>
  <c r="D10" i="6" s="1"/>
  <c r="D8" i="6"/>
  <c r="D11" i="6"/>
  <c r="D9" i="6"/>
  <c r="I15" i="6"/>
  <c r="G15" i="6"/>
  <c r="E15" i="6"/>
  <c r="M15" i="6"/>
  <c r="K15" i="6"/>
  <c r="D7" i="6"/>
  <c r="J193" i="1"/>
  <c r="C12" i="6" l="1"/>
  <c r="E192" i="1"/>
  <c r="G192" i="1"/>
  <c r="I192" i="1"/>
  <c r="K192" i="1"/>
  <c r="M192" i="1"/>
  <c r="E193" i="1"/>
  <c r="G193" i="1"/>
  <c r="I193" i="1"/>
  <c r="K193" i="1"/>
  <c r="M193" i="1"/>
  <c r="E194" i="1"/>
  <c r="G194" i="1"/>
  <c r="I194" i="1"/>
  <c r="K194" i="1"/>
  <c r="M194" i="1"/>
  <c r="E195" i="1"/>
  <c r="G195" i="1"/>
  <c r="I195" i="1"/>
  <c r="K195" i="1"/>
  <c r="M195" i="1"/>
  <c r="E196" i="1"/>
  <c r="G196" i="1"/>
  <c r="I196" i="1"/>
  <c r="K196" i="1"/>
  <c r="M196" i="1"/>
  <c r="E197" i="1"/>
  <c r="G197" i="1"/>
  <c r="I197" i="1"/>
  <c r="K197" i="1"/>
  <c r="M197" i="1"/>
  <c r="E198" i="1"/>
  <c r="G198" i="1"/>
  <c r="I198" i="1"/>
  <c r="K198" i="1"/>
  <c r="M198" i="1"/>
  <c r="E185" i="1"/>
  <c r="G185" i="1"/>
  <c r="I185" i="1"/>
  <c r="K185" i="1"/>
  <c r="M185" i="1"/>
  <c r="E186" i="1"/>
  <c r="G186" i="1"/>
  <c r="I186" i="1"/>
  <c r="K186" i="1"/>
  <c r="M186" i="1"/>
  <c r="E187" i="1"/>
  <c r="G187" i="1"/>
  <c r="I187" i="1"/>
  <c r="K187" i="1"/>
  <c r="M187" i="1"/>
  <c r="E188" i="1"/>
  <c r="G188" i="1"/>
  <c r="I188" i="1"/>
  <c r="K188" i="1"/>
  <c r="M188" i="1"/>
  <c r="E189" i="1"/>
  <c r="G189" i="1"/>
  <c r="I189" i="1"/>
  <c r="K189" i="1"/>
  <c r="M189" i="1"/>
  <c r="E190" i="1"/>
  <c r="G190" i="1"/>
  <c r="I190" i="1"/>
  <c r="K190" i="1"/>
  <c r="M190" i="1"/>
  <c r="E191" i="1"/>
  <c r="G191" i="1"/>
  <c r="I191" i="1"/>
  <c r="K191" i="1"/>
  <c r="M191" i="1"/>
  <c r="L15" i="1"/>
  <c r="J15" i="1"/>
  <c r="H15" i="1"/>
  <c r="F15" i="1"/>
  <c r="C15" i="1"/>
  <c r="D15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" i="1"/>
  <c r="G19" i="1"/>
  <c r="G20" i="1"/>
  <c r="G21" i="1"/>
  <c r="G22" i="1"/>
  <c r="G23" i="1"/>
  <c r="G24" i="1"/>
  <c r="G25" i="1"/>
  <c r="G26" i="1"/>
  <c r="G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M17" i="1"/>
  <c r="K17" i="1"/>
  <c r="I17" i="1"/>
  <c r="E17" i="1"/>
  <c r="K15" i="1" l="1"/>
  <c r="E15" i="1"/>
  <c r="M15" i="1"/>
  <c r="G15" i="1"/>
  <c r="I15" i="1"/>
  <c r="L48" i="5" l="1"/>
  <c r="J48" i="5"/>
  <c r="H48" i="5"/>
  <c r="F48" i="5"/>
  <c r="D48" i="5"/>
  <c r="C48" i="5"/>
  <c r="M47" i="5"/>
  <c r="M15" i="5" s="1"/>
  <c r="K47" i="5"/>
  <c r="I47" i="5"/>
  <c r="G47" i="5"/>
  <c r="E47" i="5"/>
  <c r="M46" i="5"/>
  <c r="K46" i="5"/>
  <c r="I46" i="5"/>
  <c r="G46" i="5"/>
  <c r="E46" i="5"/>
  <c r="M45" i="5"/>
  <c r="K45" i="5"/>
  <c r="I45" i="5"/>
  <c r="G45" i="5"/>
  <c r="E45" i="5"/>
  <c r="M44" i="5"/>
  <c r="K44" i="5"/>
  <c r="I44" i="5"/>
  <c r="G44" i="5"/>
  <c r="E44" i="5"/>
  <c r="M43" i="5"/>
  <c r="K43" i="5"/>
  <c r="I43" i="5"/>
  <c r="G43" i="5"/>
  <c r="E43" i="5"/>
  <c r="M42" i="5"/>
  <c r="K42" i="5"/>
  <c r="I42" i="5"/>
  <c r="G42" i="5"/>
  <c r="E42" i="5"/>
  <c r="M41" i="5"/>
  <c r="K41" i="5"/>
  <c r="I41" i="5"/>
  <c r="G41" i="5"/>
  <c r="E41" i="5"/>
  <c r="M40" i="5"/>
  <c r="K40" i="5"/>
  <c r="I40" i="5"/>
  <c r="G40" i="5"/>
  <c r="E40" i="5"/>
  <c r="M39" i="5"/>
  <c r="K39" i="5"/>
  <c r="I39" i="5"/>
  <c r="G39" i="5"/>
  <c r="E39" i="5"/>
  <c r="M38" i="5"/>
  <c r="K38" i="5"/>
  <c r="I38" i="5"/>
  <c r="G38" i="5"/>
  <c r="E38" i="5"/>
  <c r="M37" i="5"/>
  <c r="K37" i="5"/>
  <c r="I37" i="5"/>
  <c r="G37" i="5"/>
  <c r="E37" i="5"/>
  <c r="M36" i="5"/>
  <c r="K36" i="5"/>
  <c r="I36" i="5"/>
  <c r="G36" i="5"/>
  <c r="E36" i="5"/>
  <c r="M35" i="5"/>
  <c r="K35" i="5"/>
  <c r="I35" i="5"/>
  <c r="G35" i="5"/>
  <c r="E35" i="5"/>
  <c r="M34" i="5"/>
  <c r="K34" i="5"/>
  <c r="I34" i="5"/>
  <c r="G34" i="5"/>
  <c r="E34" i="5"/>
  <c r="M33" i="5"/>
  <c r="K33" i="5"/>
  <c r="I33" i="5"/>
  <c r="G33" i="5"/>
  <c r="E33" i="5"/>
  <c r="M32" i="5"/>
  <c r="K32" i="5"/>
  <c r="I32" i="5"/>
  <c r="G32" i="5"/>
  <c r="E32" i="5"/>
  <c r="M31" i="5"/>
  <c r="K31" i="5"/>
  <c r="I31" i="5"/>
  <c r="G31" i="5"/>
  <c r="E31" i="5"/>
  <c r="M30" i="5"/>
  <c r="K30" i="5"/>
  <c r="I30" i="5"/>
  <c r="G30" i="5"/>
  <c r="E30" i="5"/>
  <c r="M29" i="5"/>
  <c r="K29" i="5"/>
  <c r="I29" i="5"/>
  <c r="G29" i="5"/>
  <c r="E29" i="5"/>
  <c r="M28" i="5"/>
  <c r="K28" i="5"/>
  <c r="I28" i="5"/>
  <c r="G28" i="5"/>
  <c r="E28" i="5"/>
  <c r="M27" i="5"/>
  <c r="K27" i="5"/>
  <c r="I27" i="5"/>
  <c r="G27" i="5"/>
  <c r="E27" i="5"/>
  <c r="M26" i="5"/>
  <c r="K26" i="5"/>
  <c r="I26" i="5"/>
  <c r="G26" i="5"/>
  <c r="E26" i="5"/>
  <c r="M25" i="5"/>
  <c r="K25" i="5"/>
  <c r="I25" i="5"/>
  <c r="G25" i="5"/>
  <c r="E25" i="5"/>
  <c r="M24" i="5"/>
  <c r="K24" i="5"/>
  <c r="I24" i="5"/>
  <c r="G24" i="5"/>
  <c r="E24" i="5"/>
  <c r="M23" i="5"/>
  <c r="K23" i="5"/>
  <c r="I23" i="5"/>
  <c r="G23" i="5"/>
  <c r="E23" i="5"/>
  <c r="M22" i="5"/>
  <c r="K22" i="5"/>
  <c r="I22" i="5"/>
  <c r="G22" i="5"/>
  <c r="E22" i="5"/>
  <c r="M21" i="5"/>
  <c r="K21" i="5"/>
  <c r="I21" i="5"/>
  <c r="G21" i="5"/>
  <c r="E21" i="5"/>
  <c r="M20" i="5"/>
  <c r="K20" i="5"/>
  <c r="I20" i="5"/>
  <c r="G20" i="5"/>
  <c r="E20" i="5"/>
  <c r="M19" i="5"/>
  <c r="K19" i="5"/>
  <c r="K15" i="5" s="1"/>
  <c r="I19" i="5"/>
  <c r="G19" i="5"/>
  <c r="E19" i="5"/>
  <c r="M18" i="5"/>
  <c r="K18" i="5"/>
  <c r="I18" i="5"/>
  <c r="G18" i="5"/>
  <c r="E18" i="5"/>
  <c r="E15" i="5" s="1"/>
  <c r="M17" i="5"/>
  <c r="M48" i="5" s="1"/>
  <c r="K17" i="5"/>
  <c r="K48" i="5" s="1"/>
  <c r="I17" i="5"/>
  <c r="I15" i="5" s="1"/>
  <c r="G17" i="5"/>
  <c r="G15" i="5" s="1"/>
  <c r="E17" i="5"/>
  <c r="E48" i="5" s="1"/>
  <c r="L15" i="5"/>
  <c r="C11" i="5" s="1"/>
  <c r="J15" i="5"/>
  <c r="C10" i="5" s="1"/>
  <c r="H15" i="5"/>
  <c r="C9" i="5" s="1"/>
  <c r="F15" i="5"/>
  <c r="C8" i="5" s="1"/>
  <c r="D15" i="5"/>
  <c r="C7" i="5" s="1"/>
  <c r="C15" i="5"/>
  <c r="P9" i="5"/>
  <c r="C6" i="5"/>
  <c r="G48" i="5" l="1"/>
  <c r="I48" i="5"/>
  <c r="D10" i="5"/>
  <c r="C12" i="5"/>
  <c r="D8" i="5"/>
  <c r="D9" i="5"/>
  <c r="D11" i="5"/>
  <c r="D7" i="5"/>
  <c r="L47" i="4" l="1"/>
  <c r="J47" i="4"/>
  <c r="H47" i="4"/>
  <c r="F47" i="4"/>
  <c r="D47" i="4"/>
  <c r="C47" i="4"/>
  <c r="M46" i="4"/>
  <c r="K46" i="4"/>
  <c r="I46" i="4"/>
  <c r="G46" i="4"/>
  <c r="E46" i="4"/>
  <c r="M45" i="4"/>
  <c r="K45" i="4"/>
  <c r="I45" i="4"/>
  <c r="G45" i="4"/>
  <c r="E45" i="4"/>
  <c r="M44" i="4"/>
  <c r="K44" i="4"/>
  <c r="I44" i="4"/>
  <c r="G44" i="4"/>
  <c r="E44" i="4"/>
  <c r="M43" i="4"/>
  <c r="K43" i="4"/>
  <c r="I43" i="4"/>
  <c r="G43" i="4"/>
  <c r="E43" i="4"/>
  <c r="M42" i="4"/>
  <c r="K42" i="4"/>
  <c r="I42" i="4"/>
  <c r="G42" i="4"/>
  <c r="E42" i="4"/>
  <c r="M41" i="4"/>
  <c r="K41" i="4"/>
  <c r="I41" i="4"/>
  <c r="G41" i="4"/>
  <c r="E41" i="4"/>
  <c r="M40" i="4"/>
  <c r="K40" i="4"/>
  <c r="I40" i="4"/>
  <c r="G40" i="4"/>
  <c r="E40" i="4"/>
  <c r="M39" i="4"/>
  <c r="K39" i="4"/>
  <c r="I39" i="4"/>
  <c r="G39" i="4"/>
  <c r="E39" i="4"/>
  <c r="M38" i="4"/>
  <c r="K38" i="4"/>
  <c r="I38" i="4"/>
  <c r="G38" i="4"/>
  <c r="E38" i="4"/>
  <c r="M37" i="4"/>
  <c r="K37" i="4"/>
  <c r="I37" i="4"/>
  <c r="G37" i="4"/>
  <c r="E37" i="4"/>
  <c r="M36" i="4"/>
  <c r="K36" i="4"/>
  <c r="I36" i="4"/>
  <c r="G36" i="4"/>
  <c r="E36" i="4"/>
  <c r="M35" i="4"/>
  <c r="K35" i="4"/>
  <c r="I35" i="4"/>
  <c r="G35" i="4"/>
  <c r="E35" i="4"/>
  <c r="M34" i="4"/>
  <c r="K34" i="4"/>
  <c r="I34" i="4"/>
  <c r="G34" i="4"/>
  <c r="E34" i="4"/>
  <c r="M33" i="4"/>
  <c r="K33" i="4"/>
  <c r="I33" i="4"/>
  <c r="G33" i="4"/>
  <c r="E33" i="4"/>
  <c r="M32" i="4"/>
  <c r="K32" i="4"/>
  <c r="I32" i="4"/>
  <c r="G32" i="4"/>
  <c r="E32" i="4"/>
  <c r="M31" i="4"/>
  <c r="K31" i="4"/>
  <c r="I31" i="4"/>
  <c r="G31" i="4"/>
  <c r="E31" i="4"/>
  <c r="M30" i="4"/>
  <c r="K30" i="4"/>
  <c r="I30" i="4"/>
  <c r="G30" i="4"/>
  <c r="E30" i="4"/>
  <c r="M29" i="4"/>
  <c r="K29" i="4"/>
  <c r="I29" i="4"/>
  <c r="G29" i="4"/>
  <c r="E29" i="4"/>
  <c r="M28" i="4"/>
  <c r="K28" i="4"/>
  <c r="I28" i="4"/>
  <c r="G28" i="4"/>
  <c r="E28" i="4"/>
  <c r="M27" i="4"/>
  <c r="K27" i="4"/>
  <c r="I27" i="4"/>
  <c r="G27" i="4"/>
  <c r="E27" i="4"/>
  <c r="M26" i="4"/>
  <c r="K26" i="4"/>
  <c r="I26" i="4"/>
  <c r="G26" i="4"/>
  <c r="E26" i="4"/>
  <c r="M25" i="4"/>
  <c r="K25" i="4"/>
  <c r="I25" i="4"/>
  <c r="G25" i="4"/>
  <c r="E25" i="4"/>
  <c r="M24" i="4"/>
  <c r="K24" i="4"/>
  <c r="I24" i="4"/>
  <c r="G24" i="4"/>
  <c r="E24" i="4"/>
  <c r="M23" i="4"/>
  <c r="K23" i="4"/>
  <c r="I23" i="4"/>
  <c r="G23" i="4"/>
  <c r="E23" i="4"/>
  <c r="M22" i="4"/>
  <c r="K22" i="4"/>
  <c r="I22" i="4"/>
  <c r="G22" i="4"/>
  <c r="E22" i="4"/>
  <c r="M21" i="4"/>
  <c r="K21" i="4"/>
  <c r="I21" i="4"/>
  <c r="G21" i="4"/>
  <c r="E21" i="4"/>
  <c r="M20" i="4"/>
  <c r="K20" i="4"/>
  <c r="I20" i="4"/>
  <c r="G20" i="4"/>
  <c r="E20" i="4"/>
  <c r="M19" i="4"/>
  <c r="K19" i="4"/>
  <c r="I19" i="4"/>
  <c r="G19" i="4"/>
  <c r="E19" i="4"/>
  <c r="M18" i="4"/>
  <c r="K18" i="4"/>
  <c r="K15" i="4" s="1"/>
  <c r="I18" i="4"/>
  <c r="G18" i="4"/>
  <c r="E18" i="4"/>
  <c r="M17" i="4"/>
  <c r="M47" i="4" s="1"/>
  <c r="K17" i="4"/>
  <c r="K47" i="4" s="1"/>
  <c r="I17" i="4"/>
  <c r="I47" i="4" s="1"/>
  <c r="G17" i="4"/>
  <c r="G47" i="4" s="1"/>
  <c r="E17" i="4"/>
  <c r="E47" i="4" s="1"/>
  <c r="L15" i="4"/>
  <c r="J15" i="4"/>
  <c r="C10" i="4" s="1"/>
  <c r="H15" i="4"/>
  <c r="C9" i="4" s="1"/>
  <c r="F15" i="4"/>
  <c r="C8" i="4" s="1"/>
  <c r="D15" i="4"/>
  <c r="C15" i="4"/>
  <c r="C11" i="4"/>
  <c r="P9" i="4"/>
  <c r="C7" i="4"/>
  <c r="C6" i="4"/>
  <c r="G15" i="4" l="1"/>
  <c r="D8" i="4"/>
  <c r="D9" i="4"/>
  <c r="D10" i="4"/>
  <c r="D11" i="4"/>
  <c r="E15" i="4"/>
  <c r="M15" i="4"/>
  <c r="I15" i="4"/>
  <c r="C12" i="4"/>
  <c r="D7" i="4"/>
  <c r="L49" i="3" l="1"/>
  <c r="J49" i="3"/>
  <c r="H49" i="3"/>
  <c r="F49" i="3"/>
  <c r="D49" i="3"/>
  <c r="C49" i="3"/>
  <c r="M48" i="3"/>
  <c r="K48" i="3"/>
  <c r="I48" i="3"/>
  <c r="G48" i="3"/>
  <c r="E48" i="3"/>
  <c r="M47" i="3"/>
  <c r="K47" i="3"/>
  <c r="I47" i="3"/>
  <c r="G47" i="3"/>
  <c r="E47" i="3"/>
  <c r="M46" i="3"/>
  <c r="K46" i="3"/>
  <c r="I46" i="3"/>
  <c r="G46" i="3"/>
  <c r="E46" i="3"/>
  <c r="M45" i="3"/>
  <c r="K45" i="3"/>
  <c r="I45" i="3"/>
  <c r="G45" i="3"/>
  <c r="E45" i="3"/>
  <c r="M44" i="3"/>
  <c r="K44" i="3"/>
  <c r="I44" i="3"/>
  <c r="G44" i="3"/>
  <c r="E44" i="3"/>
  <c r="M43" i="3"/>
  <c r="K43" i="3"/>
  <c r="I43" i="3"/>
  <c r="G43" i="3"/>
  <c r="E43" i="3"/>
  <c r="M42" i="3"/>
  <c r="K42" i="3"/>
  <c r="I42" i="3"/>
  <c r="G42" i="3"/>
  <c r="E42" i="3"/>
  <c r="M41" i="3"/>
  <c r="K41" i="3"/>
  <c r="I41" i="3"/>
  <c r="G41" i="3"/>
  <c r="E41" i="3"/>
  <c r="M40" i="3"/>
  <c r="K40" i="3"/>
  <c r="I40" i="3"/>
  <c r="G40" i="3"/>
  <c r="E40" i="3"/>
  <c r="M39" i="3"/>
  <c r="K39" i="3"/>
  <c r="I39" i="3"/>
  <c r="G39" i="3"/>
  <c r="E39" i="3"/>
  <c r="M38" i="3"/>
  <c r="K38" i="3"/>
  <c r="I38" i="3"/>
  <c r="G38" i="3"/>
  <c r="E38" i="3"/>
  <c r="M37" i="3"/>
  <c r="K37" i="3"/>
  <c r="I37" i="3"/>
  <c r="G37" i="3"/>
  <c r="E37" i="3"/>
  <c r="M36" i="3"/>
  <c r="K36" i="3"/>
  <c r="I36" i="3"/>
  <c r="G36" i="3"/>
  <c r="E36" i="3"/>
  <c r="M35" i="3"/>
  <c r="K35" i="3"/>
  <c r="I35" i="3"/>
  <c r="G35" i="3"/>
  <c r="E35" i="3"/>
  <c r="M34" i="3"/>
  <c r="K34" i="3"/>
  <c r="I34" i="3"/>
  <c r="G34" i="3"/>
  <c r="E34" i="3"/>
  <c r="M33" i="3"/>
  <c r="K33" i="3"/>
  <c r="I33" i="3"/>
  <c r="G33" i="3"/>
  <c r="E33" i="3"/>
  <c r="M32" i="3"/>
  <c r="K32" i="3"/>
  <c r="I32" i="3"/>
  <c r="G32" i="3"/>
  <c r="E32" i="3"/>
  <c r="M31" i="3"/>
  <c r="K31" i="3"/>
  <c r="I31" i="3"/>
  <c r="G31" i="3"/>
  <c r="E31" i="3"/>
  <c r="M30" i="3"/>
  <c r="K30" i="3"/>
  <c r="I30" i="3"/>
  <c r="G30" i="3"/>
  <c r="E30" i="3"/>
  <c r="M29" i="3"/>
  <c r="K29" i="3"/>
  <c r="I29" i="3"/>
  <c r="G29" i="3"/>
  <c r="E29" i="3"/>
  <c r="M28" i="3"/>
  <c r="K28" i="3"/>
  <c r="I28" i="3"/>
  <c r="G28" i="3"/>
  <c r="E28" i="3"/>
  <c r="M27" i="3"/>
  <c r="K27" i="3"/>
  <c r="I27" i="3"/>
  <c r="G27" i="3"/>
  <c r="E27" i="3"/>
  <c r="M26" i="3"/>
  <c r="K26" i="3"/>
  <c r="I26" i="3"/>
  <c r="G26" i="3"/>
  <c r="E26" i="3"/>
  <c r="M25" i="3"/>
  <c r="K25" i="3"/>
  <c r="I25" i="3"/>
  <c r="G25" i="3"/>
  <c r="E25" i="3"/>
  <c r="M24" i="3"/>
  <c r="K24" i="3"/>
  <c r="I24" i="3"/>
  <c r="G24" i="3"/>
  <c r="E24" i="3"/>
  <c r="M23" i="3"/>
  <c r="K23" i="3"/>
  <c r="I23" i="3"/>
  <c r="G23" i="3"/>
  <c r="E23" i="3"/>
  <c r="M22" i="3"/>
  <c r="K22" i="3"/>
  <c r="I22" i="3"/>
  <c r="G22" i="3"/>
  <c r="E22" i="3"/>
  <c r="M21" i="3"/>
  <c r="K21" i="3"/>
  <c r="I21" i="3"/>
  <c r="G21" i="3"/>
  <c r="E21" i="3"/>
  <c r="M20" i="3"/>
  <c r="K20" i="3"/>
  <c r="I20" i="3"/>
  <c r="G20" i="3"/>
  <c r="E20" i="3"/>
  <c r="M19" i="3"/>
  <c r="K19" i="3"/>
  <c r="I19" i="3"/>
  <c r="G19" i="3"/>
  <c r="E19" i="3"/>
  <c r="M18" i="3"/>
  <c r="K18" i="3"/>
  <c r="I18" i="3"/>
  <c r="G18" i="3"/>
  <c r="E18" i="3"/>
  <c r="M17" i="3"/>
  <c r="K17" i="3"/>
  <c r="I17" i="3"/>
  <c r="G17" i="3"/>
  <c r="E17" i="3"/>
  <c r="L15" i="3"/>
  <c r="C11" i="3" s="1"/>
  <c r="J15" i="3"/>
  <c r="C10" i="3" s="1"/>
  <c r="H15" i="3"/>
  <c r="C9" i="3" s="1"/>
  <c r="F15" i="3"/>
  <c r="C8" i="3" s="1"/>
  <c r="D15" i="3"/>
  <c r="C7" i="3" s="1"/>
  <c r="C15" i="3"/>
  <c r="P9" i="3"/>
  <c r="C6" i="3"/>
  <c r="D10" i="3" l="1"/>
  <c r="I15" i="3"/>
  <c r="G15" i="3"/>
  <c r="E15" i="3"/>
  <c r="M15" i="3"/>
  <c r="I49" i="3"/>
  <c r="G49" i="3"/>
  <c r="D9" i="3"/>
  <c r="D8" i="3"/>
  <c r="K15" i="3"/>
  <c r="K49" i="3"/>
  <c r="D11" i="3"/>
  <c r="E49" i="3"/>
  <c r="M49" i="3"/>
  <c r="C12" i="3"/>
  <c r="D7" i="3"/>
  <c r="L45" i="2" l="1"/>
  <c r="J45" i="2"/>
  <c r="H45" i="2"/>
  <c r="F45" i="2"/>
  <c r="D45" i="2"/>
  <c r="C45" i="2"/>
  <c r="M44" i="2"/>
  <c r="K44" i="2"/>
  <c r="I44" i="2"/>
  <c r="G44" i="2"/>
  <c r="E44" i="2"/>
  <c r="M43" i="2"/>
  <c r="K43" i="2"/>
  <c r="I43" i="2"/>
  <c r="G43" i="2"/>
  <c r="E43" i="2"/>
  <c r="M42" i="2"/>
  <c r="K42" i="2"/>
  <c r="I42" i="2"/>
  <c r="G42" i="2"/>
  <c r="E42" i="2"/>
  <c r="M41" i="2"/>
  <c r="K41" i="2"/>
  <c r="I41" i="2"/>
  <c r="G41" i="2"/>
  <c r="E41" i="2"/>
  <c r="M40" i="2"/>
  <c r="K40" i="2"/>
  <c r="I40" i="2"/>
  <c r="G40" i="2"/>
  <c r="E40" i="2"/>
  <c r="M39" i="2"/>
  <c r="K39" i="2"/>
  <c r="I39" i="2"/>
  <c r="G39" i="2"/>
  <c r="E39" i="2"/>
  <c r="M38" i="2"/>
  <c r="K38" i="2"/>
  <c r="I38" i="2"/>
  <c r="G38" i="2"/>
  <c r="E38" i="2"/>
  <c r="M37" i="2"/>
  <c r="K37" i="2"/>
  <c r="I37" i="2"/>
  <c r="G37" i="2"/>
  <c r="E37" i="2"/>
  <c r="M36" i="2"/>
  <c r="K36" i="2"/>
  <c r="I36" i="2"/>
  <c r="G36" i="2"/>
  <c r="E36" i="2"/>
  <c r="M35" i="2"/>
  <c r="K35" i="2"/>
  <c r="I35" i="2"/>
  <c r="G35" i="2"/>
  <c r="E35" i="2"/>
  <c r="M34" i="2"/>
  <c r="K34" i="2"/>
  <c r="I34" i="2"/>
  <c r="G34" i="2"/>
  <c r="E34" i="2"/>
  <c r="M33" i="2"/>
  <c r="K33" i="2"/>
  <c r="I33" i="2"/>
  <c r="G33" i="2"/>
  <c r="E33" i="2"/>
  <c r="M32" i="2"/>
  <c r="K32" i="2"/>
  <c r="I32" i="2"/>
  <c r="G32" i="2"/>
  <c r="E32" i="2"/>
  <c r="M31" i="2"/>
  <c r="K31" i="2"/>
  <c r="I31" i="2"/>
  <c r="G31" i="2"/>
  <c r="E31" i="2"/>
  <c r="M30" i="2"/>
  <c r="K30" i="2"/>
  <c r="I30" i="2"/>
  <c r="G30" i="2"/>
  <c r="E30" i="2"/>
  <c r="M29" i="2"/>
  <c r="K29" i="2"/>
  <c r="I29" i="2"/>
  <c r="G29" i="2"/>
  <c r="E29" i="2"/>
  <c r="M28" i="2"/>
  <c r="K28" i="2"/>
  <c r="I28" i="2"/>
  <c r="G28" i="2"/>
  <c r="E28" i="2"/>
  <c r="M27" i="2"/>
  <c r="K27" i="2"/>
  <c r="I27" i="2"/>
  <c r="G27" i="2"/>
  <c r="E27" i="2"/>
  <c r="M26" i="2"/>
  <c r="K26" i="2"/>
  <c r="I26" i="2"/>
  <c r="G26" i="2"/>
  <c r="E26" i="2"/>
  <c r="M25" i="2"/>
  <c r="K25" i="2"/>
  <c r="I25" i="2"/>
  <c r="G25" i="2"/>
  <c r="E25" i="2"/>
  <c r="M24" i="2"/>
  <c r="K24" i="2"/>
  <c r="I24" i="2"/>
  <c r="G24" i="2"/>
  <c r="E24" i="2"/>
  <c r="M23" i="2"/>
  <c r="K23" i="2"/>
  <c r="I23" i="2"/>
  <c r="G23" i="2"/>
  <c r="E23" i="2"/>
  <c r="M22" i="2"/>
  <c r="K22" i="2"/>
  <c r="I22" i="2"/>
  <c r="G22" i="2"/>
  <c r="E22" i="2"/>
  <c r="M21" i="2"/>
  <c r="K21" i="2"/>
  <c r="I21" i="2"/>
  <c r="G21" i="2"/>
  <c r="E21" i="2"/>
  <c r="M20" i="2"/>
  <c r="K20" i="2"/>
  <c r="I20" i="2"/>
  <c r="G20" i="2"/>
  <c r="E20" i="2"/>
  <c r="M19" i="2"/>
  <c r="K19" i="2"/>
  <c r="I19" i="2"/>
  <c r="G19" i="2"/>
  <c r="E19" i="2"/>
  <c r="M18" i="2"/>
  <c r="K18" i="2"/>
  <c r="I18" i="2"/>
  <c r="G18" i="2"/>
  <c r="E18" i="2"/>
  <c r="M17" i="2"/>
  <c r="K17" i="2"/>
  <c r="I17" i="2"/>
  <c r="G17" i="2"/>
  <c r="E17" i="2"/>
  <c r="L15" i="2"/>
  <c r="C11" i="2" s="1"/>
  <c r="J15" i="2"/>
  <c r="C10" i="2" s="1"/>
  <c r="H15" i="2"/>
  <c r="C9" i="2" s="1"/>
  <c r="F15" i="2"/>
  <c r="C8" i="2" s="1"/>
  <c r="D15" i="2"/>
  <c r="C7" i="2" s="1"/>
  <c r="C15" i="2"/>
  <c r="P9" i="2"/>
  <c r="C6" i="2"/>
  <c r="D7" i="2" l="1"/>
  <c r="D9" i="2"/>
  <c r="I45" i="2"/>
  <c r="G45" i="2"/>
  <c r="D10" i="2"/>
  <c r="E15" i="2"/>
  <c r="K15" i="2"/>
  <c r="K45" i="2"/>
  <c r="G15" i="2"/>
  <c r="M15" i="2"/>
  <c r="E45" i="2"/>
  <c r="M45" i="2"/>
  <c r="D8" i="2"/>
  <c r="I15" i="2"/>
  <c r="D11" i="2"/>
  <c r="C12" i="2"/>
  <c r="C11" i="1" l="1"/>
  <c r="C10" i="1"/>
  <c r="C7" i="1" l="1"/>
  <c r="C6" i="1"/>
  <c r="D7" i="1" l="1"/>
  <c r="C8" i="1" l="1"/>
  <c r="C9" i="1"/>
  <c r="D9" i="1" s="1"/>
  <c r="D10" i="1"/>
  <c r="D11" i="1"/>
  <c r="D8" i="1" l="1"/>
  <c r="C12" i="1"/>
</calcChain>
</file>

<file path=xl/sharedStrings.xml><?xml version="1.0" encoding="utf-8"?>
<sst xmlns="http://schemas.openxmlformats.org/spreadsheetml/2006/main" count="163" uniqueCount="27">
  <si>
    <t>GENERAL REPORT</t>
  </si>
  <si>
    <t>Hostname</t>
  </si>
  <si>
    <t>wass1133.cwwi.cwintra.com</t>
  </si>
  <si>
    <t>Monitoring Initial Date</t>
  </si>
  <si>
    <t>WORK ORDER STATUS</t>
  </si>
  <si>
    <t>TRANSACTIONS PROCESSED</t>
  </si>
  <si>
    <t xml:space="preserve">COMPLETED </t>
  </si>
  <si>
    <t>FAILED</t>
  </si>
  <si>
    <t>IN_PROG</t>
  </si>
  <si>
    <t>TIMEOUT</t>
  </si>
  <si>
    <t>TRANSL_FAIL</t>
  </si>
  <si>
    <t>SUMA</t>
  </si>
  <si>
    <t>WASS DAILY TRANSACTION SUMMARY</t>
  </si>
  <si>
    <r>
      <t xml:space="preserve">TOTAL SUMMARY
TOTAL </t>
    </r>
    <r>
      <rPr>
        <b/>
        <sz val="10"/>
        <rFont val="Calibri"/>
        <family val="2"/>
        <scheme val="minor"/>
      </rPr>
      <t>AVERAGE</t>
    </r>
  </si>
  <si>
    <t>Day</t>
  </si>
  <si>
    <t>Total</t>
  </si>
  <si>
    <t>Transactions 
Complete</t>
  </si>
  <si>
    <t>%
Complete</t>
  </si>
  <si>
    <t>Transactions 
Failed</t>
  </si>
  <si>
    <t>% 
Failed</t>
  </si>
  <si>
    <t>Transactions 
In_Prog</t>
  </si>
  <si>
    <t>%
In_Prog</t>
  </si>
  <si>
    <t>Transactions 
Timeout</t>
  </si>
  <si>
    <t>%
Timeout</t>
  </si>
  <si>
    <t>Transactions
Trans Fail</t>
  </si>
  <si>
    <t>% 
Trans Fail</t>
  </si>
  <si>
    <t>SUMMARY
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</si>
</sst>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Arial Narrow"/>
      <family val="2"/>
    </font>
    <font>
      <b/>
      <sz val="8"/>
      <color theme="1"/>
      <name val="Consolas"/>
      <family val="3"/>
    </font>
    <font>
      <b/>
      <sz val="8"/>
      <name val="Consolas"/>
      <family val="3"/>
    </font>
    <font>
      <b/>
      <sz val="8"/>
      <color theme="1"/>
      <name val="Arial Narrow"/>
      <family val="2"/>
    </font>
    <font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1"/>
      <color theme="1"/>
      <name val="Arial Narrow"/>
      <family val="2"/>
    </font>
    <font>
      <sz val="8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</font>
    <font>
      <sz val="11"/>
      <color rgb="FF9C65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8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theme="9" tint="0.79998168889431442"/>
      </patternFill>
    </fill>
  </fills>
  <borders count="8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double">
        <color theme="9"/>
      </top>
      <bottom style="thin">
        <color theme="9" tint="0.39997558519241921"/>
      </bottom>
      <diagonal/>
    </border>
    <border>
      <left/>
      <right/>
      <top style="double">
        <color theme="9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double">
        <color theme="9"/>
      </top>
      <bottom style="thin">
        <color theme="9" tint="0.39997558519241921"/>
      </bottom>
      <diagonal/>
    </border>
  </borders>
  <cellStyleXfs count="6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  <xf numFmtId="0" fontId="25" fillId="7" borderId="0" applyNumberFormat="0" applyBorder="0" applyAlignment="0" applyProtection="0"/>
    <xf numFmtId="0" fontId="26" fillId="0" borderId="1" applyNumberFormat="0" applyFill="0" applyAlignment="0" applyProtection="0"/>
  </cellStyleXfs>
  <cellXfs count="112">
    <xf numFmtId="0" fontId="0" fillId="0" borderId="0" xfId="0"/>
    <xf numFmtId="0" fontId="0" fillId="0" borderId="0" xfId="0" applyAlignment="1">
      <alignment vertical="center"/>
    </xf>
    <xf numFmtId="0" fontId="3" fillId="2" borderId="0" xfId="1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0" fontId="3" fillId="4" borderId="0" xfId="3" applyFont="1" applyAlignment="1">
      <alignment vertical="center"/>
    </xf>
    <xf numFmtId="0" fontId="6" fillId="0" borderId="0" xfId="0" applyFont="1" applyAlignment="1">
      <alignment horizontal="center" vertical="center"/>
    </xf>
    <xf numFmtId="0" fontId="3" fillId="4" borderId="0" xfId="3" applyFont="1" applyBorder="1" applyAlignment="1">
      <alignment vertical="center" wrapText="1"/>
    </xf>
    <xf numFmtId="14" fontId="7" fillId="0" borderId="0" xfId="0" applyNumberFormat="1" applyFont="1" applyFill="1" applyBorder="1" applyAlignment="1">
      <alignment horizontal="center" vertical="center" wrapText="1"/>
    </xf>
    <xf numFmtId="0" fontId="3" fillId="4" borderId="0" xfId="3" applyFont="1" applyBorder="1" applyAlignment="1">
      <alignment vertical="center"/>
    </xf>
    <xf numFmtId="0" fontId="7" fillId="0" borderId="0" xfId="0" applyFont="1" applyFill="1" applyBorder="1" applyAlignment="1">
      <alignment horizontal="center" vertical="center"/>
    </xf>
    <xf numFmtId="3" fontId="7" fillId="0" borderId="0" xfId="0" applyNumberFormat="1" applyFont="1" applyFill="1" applyBorder="1" applyAlignment="1">
      <alignment horizontal="center" vertical="center"/>
    </xf>
    <xf numFmtId="10" fontId="8" fillId="0" borderId="0" xfId="0" applyNumberFormat="1" applyFont="1" applyAlignment="1">
      <alignment vertical="center" wrapText="1"/>
    </xf>
    <xf numFmtId="0" fontId="9" fillId="2" borderId="0" xfId="1" applyFont="1" applyAlignment="1">
      <alignment horizontal="center" vertical="center" wrapText="1"/>
    </xf>
    <xf numFmtId="3" fontId="9" fillId="4" borderId="0" xfId="3" applyNumberFormat="1" applyFont="1" applyAlignment="1">
      <alignment horizontal="center" vertical="center"/>
    </xf>
    <xf numFmtId="10" fontId="10" fillId="4" borderId="0" xfId="3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2" fillId="0" borderId="0" xfId="3" applyFont="1" applyFill="1" applyAlignment="1">
      <alignment horizontal="center" vertical="center"/>
    </xf>
    <xf numFmtId="0" fontId="12" fillId="0" borderId="0" xfId="2" applyFont="1" applyFill="1" applyAlignment="1">
      <alignment horizontal="center" vertical="center" wrapText="1"/>
    </xf>
    <xf numFmtId="9" fontId="12" fillId="0" borderId="0" xfId="2" applyNumberFormat="1" applyFont="1" applyFill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3" fontId="4" fillId="0" borderId="0" xfId="0" applyNumberFormat="1" applyFont="1" applyAlignment="1">
      <alignment horizontal="center" vertical="center"/>
    </xf>
    <xf numFmtId="14" fontId="14" fillId="0" borderId="0" xfId="0" applyNumberFormat="1" applyFont="1" applyFill="1" applyAlignment="1">
      <alignment horizontal="center" vertical="center"/>
    </xf>
    <xf numFmtId="3" fontId="16" fillId="0" borderId="0" xfId="0" applyNumberFormat="1" applyFont="1" applyAlignment="1">
      <alignment horizontal="center" vertical="center"/>
    </xf>
    <xf numFmtId="10" fontId="15" fillId="3" borderId="0" xfId="2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3" fontId="17" fillId="0" borderId="0" xfId="0" applyNumberFormat="1" applyFont="1" applyAlignment="1">
      <alignment horizontal="center" vertical="center"/>
    </xf>
    <xf numFmtId="0" fontId="11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3" fontId="18" fillId="0" borderId="0" xfId="0" applyNumberFormat="1" applyFont="1" applyAlignment="1">
      <alignment horizontal="center" vertical="center"/>
    </xf>
    <xf numFmtId="10" fontId="17" fillId="3" borderId="0" xfId="2" applyNumberFormat="1" applyFont="1" applyAlignment="1">
      <alignment horizontal="center" vertical="center"/>
    </xf>
    <xf numFmtId="14" fontId="4" fillId="0" borderId="0" xfId="0" applyNumberFormat="1" applyFont="1" applyFill="1" applyAlignment="1">
      <alignment horizontal="center" vertical="center"/>
    </xf>
    <xf numFmtId="0" fontId="19" fillId="5" borderId="0" xfId="0" applyFont="1" applyFill="1" applyAlignment="1">
      <alignment horizontal="center" vertical="center" wrapText="1"/>
    </xf>
    <xf numFmtId="3" fontId="14" fillId="0" borderId="0" xfId="0" applyNumberFormat="1" applyFont="1" applyAlignment="1">
      <alignment horizontal="center" vertical="center"/>
    </xf>
    <xf numFmtId="9" fontId="4" fillId="6" borderId="0" xfId="0" applyNumberFormat="1" applyFont="1" applyFill="1" applyAlignment="1">
      <alignment horizontal="center" vertical="center"/>
    </xf>
    <xf numFmtId="10" fontId="4" fillId="3" borderId="0" xfId="2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18" fillId="0" borderId="0" xfId="0" applyNumberFormat="1" applyFont="1" applyFill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10" fontId="18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1" fillId="5" borderId="0" xfId="0" applyFont="1" applyFill="1" applyAlignment="1">
      <alignment horizontal="center" vertical="center" wrapText="1"/>
    </xf>
    <xf numFmtId="3" fontId="22" fillId="0" borderId="0" xfId="0" applyNumberFormat="1" applyFont="1" applyAlignment="1">
      <alignment horizontal="center" vertical="center"/>
    </xf>
    <xf numFmtId="10" fontId="23" fillId="6" borderId="0" xfId="0" applyNumberFormat="1" applyFont="1" applyFill="1" applyAlignment="1">
      <alignment horizontal="center" vertical="center"/>
    </xf>
    <xf numFmtId="14" fontId="23" fillId="0" borderId="0" xfId="0" applyNumberFormat="1" applyFont="1" applyFill="1" applyAlignment="1">
      <alignment horizontal="center" vertical="center"/>
    </xf>
    <xf numFmtId="3" fontId="23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1" fontId="24" fillId="0" borderId="0" xfId="0" applyNumberFormat="1" applyFont="1" applyAlignment="1">
      <alignment horizontal="center" vertical="center"/>
    </xf>
    <xf numFmtId="0" fontId="27" fillId="5" borderId="0" xfId="0" applyFont="1" applyFill="1" applyAlignment="1">
      <alignment horizontal="center" vertical="center" wrapText="1"/>
    </xf>
    <xf numFmtId="3" fontId="28" fillId="0" borderId="0" xfId="0" applyNumberFormat="1" applyFont="1" applyAlignment="1">
      <alignment horizontal="center" vertical="center"/>
    </xf>
    <xf numFmtId="10" fontId="29" fillId="6" borderId="0" xfId="0" applyNumberFormat="1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3" fontId="29" fillId="0" borderId="0" xfId="0" applyNumberFormat="1" applyFont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3" fontId="4" fillId="0" borderId="3" xfId="0" applyNumberFormat="1" applyFont="1" applyBorder="1" applyAlignment="1">
      <alignment horizontal="center" vertical="center"/>
    </xf>
    <xf numFmtId="10" fontId="14" fillId="3" borderId="3" xfId="2" applyNumberFormat="1" applyFont="1" applyFill="1" applyBorder="1" applyAlignment="1">
      <alignment horizontal="center" vertical="center"/>
    </xf>
    <xf numFmtId="14" fontId="4" fillId="8" borderId="2" xfId="0" applyNumberFormat="1" applyFont="1" applyFill="1" applyBorder="1" applyAlignment="1">
      <alignment horizontal="center" vertical="center"/>
    </xf>
    <xf numFmtId="3" fontId="4" fillId="8" borderId="3" xfId="0" applyNumberFormat="1" applyFont="1" applyFill="1" applyBorder="1" applyAlignment="1">
      <alignment horizontal="center" vertical="center"/>
    </xf>
    <xf numFmtId="0" fontId="24" fillId="8" borderId="3" xfId="0" applyFont="1" applyFill="1" applyBorder="1" applyAlignment="1">
      <alignment horizontal="center" vertical="center"/>
    </xf>
    <xf numFmtId="3" fontId="14" fillId="8" borderId="3" xfId="0" applyNumberFormat="1" applyFont="1" applyFill="1" applyBorder="1" applyAlignment="1">
      <alignment horizontal="center" vertical="center"/>
    </xf>
    <xf numFmtId="14" fontId="4" fillId="0" borderId="2" xfId="0" applyNumberFormat="1" applyFont="1" applyBorder="1" applyAlignment="1">
      <alignment horizontal="center" vertical="center"/>
    </xf>
    <xf numFmtId="0" fontId="24" fillId="0" borderId="3" xfId="0" applyFont="1" applyBorder="1" applyAlignment="1">
      <alignment horizontal="center" vertical="center"/>
    </xf>
    <xf numFmtId="0" fontId="30" fillId="5" borderId="4" xfId="0" applyFont="1" applyFill="1" applyBorder="1" applyAlignment="1">
      <alignment horizontal="center" vertical="center" wrapText="1"/>
    </xf>
    <xf numFmtId="3" fontId="31" fillId="0" borderId="5" xfId="0" applyNumberFormat="1" applyFont="1" applyBorder="1" applyAlignment="1">
      <alignment horizontal="center" vertical="center"/>
    </xf>
    <xf numFmtId="10" fontId="32" fillId="6" borderId="5" xfId="0" applyNumberFormat="1" applyFont="1" applyFill="1" applyBorder="1" applyAlignment="1">
      <alignment horizontal="center" vertical="center"/>
    </xf>
    <xf numFmtId="3" fontId="14" fillId="0" borderId="3" xfId="0" applyNumberFormat="1" applyFont="1" applyBorder="1" applyAlignment="1">
      <alignment horizontal="center" vertical="center"/>
    </xf>
    <xf numFmtId="10" fontId="14" fillId="3" borderId="6" xfId="2" applyNumberFormat="1" applyFont="1" applyFill="1" applyBorder="1" applyAlignment="1">
      <alignment horizontal="center" vertical="center"/>
    </xf>
    <xf numFmtId="10" fontId="32" fillId="6" borderId="7" xfId="0" applyNumberFormat="1" applyFont="1" applyFill="1" applyBorder="1" applyAlignment="1">
      <alignment horizontal="center" vertical="center"/>
    </xf>
    <xf numFmtId="1" fontId="24" fillId="0" borderId="3" xfId="0" applyNumberFormat="1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9" fillId="2" borderId="0" xfId="1" applyFont="1" applyBorder="1" applyAlignment="1">
      <alignment horizontal="center" vertical="center"/>
    </xf>
  </cellXfs>
  <cellStyles count="6">
    <cellStyle name="40% - Énfasis6" xfId="2" builtinId="51"/>
    <cellStyle name="60% - Énfasis6" xfId="3" builtinId="52"/>
    <cellStyle name="Énfasis6" xfId="1" builtinId="49"/>
    <cellStyle name="Neutral" xfId="4" builtinId="28" customBuiltin="1"/>
    <cellStyle name="Normal" xfId="0" builtinId="0"/>
    <cellStyle name="Total" xfId="5" builtinId="25" customBuiltin="1"/>
  </cellStyles>
  <dxfs count="98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family val="2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4" formatCode="0.0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13" formatCode="0%"/>
      <fill>
        <patternFill patternType="solid">
          <fgColor indexed="64"/>
          <bgColor theme="9" tint="0.5999938962981048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Calibri"/>
        <scheme val="minor"/>
      </font>
      <numFmt numFmtId="3" formatCode="#,##0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Calibri"/>
        <scheme val="minor"/>
      </font>
      <fill>
        <patternFill patternType="solid">
          <fgColor indexed="64"/>
          <bgColor theme="9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8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none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8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97"/>
      <tableStyleElement type="headerRow" dxfId="9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WASSPerformance!$C$248:$C$254</c:f>
              <c:numCache>
                <c:formatCode>#,##0</c:formatCode>
                <c:ptCount val="7"/>
                <c:pt idx="0">
                  <c:v>5475</c:v>
                </c:pt>
                <c:pt idx="1">
                  <c:v>4798</c:v>
                </c:pt>
                <c:pt idx="2">
                  <c:v>6818</c:v>
                </c:pt>
                <c:pt idx="3">
                  <c:v>4859</c:v>
                </c:pt>
                <c:pt idx="4">
                  <c:v>3627</c:v>
                </c:pt>
                <c:pt idx="5">
                  <c:v>1478</c:v>
                </c:pt>
                <c:pt idx="6">
                  <c:v>285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WASSPerformance!$D$248:$D$254</c:f>
              <c:numCache>
                <c:formatCode>General</c:formatCode>
                <c:ptCount val="7"/>
                <c:pt idx="0">
                  <c:v>4522</c:v>
                </c:pt>
                <c:pt idx="1">
                  <c:v>3992</c:v>
                </c:pt>
                <c:pt idx="2">
                  <c:v>4971</c:v>
                </c:pt>
                <c:pt idx="3">
                  <c:v>3846</c:v>
                </c:pt>
                <c:pt idx="4">
                  <c:v>2855</c:v>
                </c:pt>
                <c:pt idx="5">
                  <c:v>1159</c:v>
                </c:pt>
                <c:pt idx="6">
                  <c:v>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WASSPerformance!$F$248:$F$254</c:f>
              <c:numCache>
                <c:formatCode>General</c:formatCode>
                <c:ptCount val="7"/>
                <c:pt idx="0">
                  <c:v>746</c:v>
                </c:pt>
                <c:pt idx="1">
                  <c:v>589</c:v>
                </c:pt>
                <c:pt idx="2">
                  <c:v>1638</c:v>
                </c:pt>
                <c:pt idx="3">
                  <c:v>789</c:v>
                </c:pt>
                <c:pt idx="4">
                  <c:v>552</c:v>
                </c:pt>
                <c:pt idx="5">
                  <c:v>167</c:v>
                </c:pt>
                <c:pt idx="6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WASSPerformance!$H$248:$H$254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WASSPerformance!$J$248:$J$254</c:f>
              <c:numCache>
                <c:formatCode>General</c:formatCode>
                <c:ptCount val="7"/>
                <c:pt idx="0">
                  <c:v>207</c:v>
                </c:pt>
                <c:pt idx="1">
                  <c:v>217</c:v>
                </c:pt>
                <c:pt idx="2">
                  <c:v>209</c:v>
                </c:pt>
                <c:pt idx="3">
                  <c:v>224</c:v>
                </c:pt>
                <c:pt idx="4">
                  <c:v>220</c:v>
                </c:pt>
                <c:pt idx="5">
                  <c:v>152</c:v>
                </c:pt>
                <c:pt idx="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WASSPerformance!$B$248:$B$254</c:f>
              <c:numCache>
                <c:formatCode>m/d/yyyy</c:formatCode>
                <c:ptCount val="7"/>
                <c:pt idx="0">
                  <c:v>43332</c:v>
                </c:pt>
                <c:pt idx="1">
                  <c:v>43333</c:v>
                </c:pt>
                <c:pt idx="2">
                  <c:v>43334</c:v>
                </c:pt>
                <c:pt idx="3">
                  <c:v>43335</c:v>
                </c:pt>
                <c:pt idx="4">
                  <c:v>43336</c:v>
                </c:pt>
                <c:pt idx="5">
                  <c:v>43337</c:v>
                </c:pt>
                <c:pt idx="6">
                  <c:v>43338</c:v>
                </c:pt>
              </c:numCache>
            </c:numRef>
          </c:cat>
          <c:val>
            <c:numRef>
              <c:f>WASSPerformance!$L$248:$L$254</c:f>
              <c:numCache>
                <c:formatCode>#,##0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'02'!$C$17:$C$45</c:f>
              <c:numCache>
                <c:formatCode>#,##0</c:formatCode>
                <c:ptCount val="28"/>
                <c:pt idx="0">
                  <c:v>5197</c:v>
                </c:pt>
                <c:pt idx="1">
                  <c:v>6742</c:v>
                </c:pt>
                <c:pt idx="2">
                  <c:v>2668</c:v>
                </c:pt>
                <c:pt idx="3">
                  <c:v>1323</c:v>
                </c:pt>
                <c:pt idx="4">
                  <c:v>7038</c:v>
                </c:pt>
                <c:pt idx="5">
                  <c:v>10404</c:v>
                </c:pt>
                <c:pt idx="6">
                  <c:v>5673</c:v>
                </c:pt>
                <c:pt idx="7">
                  <c:v>6509</c:v>
                </c:pt>
                <c:pt idx="8">
                  <c:v>4569</c:v>
                </c:pt>
                <c:pt idx="9">
                  <c:v>2540</c:v>
                </c:pt>
                <c:pt idx="10">
                  <c:v>531</c:v>
                </c:pt>
                <c:pt idx="11">
                  <c:v>6673</c:v>
                </c:pt>
                <c:pt idx="12">
                  <c:v>4704</c:v>
                </c:pt>
                <c:pt idx="13">
                  <c:v>1535</c:v>
                </c:pt>
                <c:pt idx="14">
                  <c:v>4941</c:v>
                </c:pt>
                <c:pt idx="15">
                  <c:v>4365</c:v>
                </c:pt>
                <c:pt idx="16">
                  <c:v>32</c:v>
                </c:pt>
                <c:pt idx="17">
                  <c:v>0.01</c:v>
                </c:pt>
                <c:pt idx="18">
                  <c:v>0.01</c:v>
                </c:pt>
                <c:pt idx="19">
                  <c:v>0.01</c:v>
                </c:pt>
                <c:pt idx="20">
                  <c:v>1</c:v>
                </c:pt>
                <c:pt idx="21">
                  <c:v>10557</c:v>
                </c:pt>
                <c:pt idx="22">
                  <c:v>12391</c:v>
                </c:pt>
                <c:pt idx="23">
                  <c:v>5442</c:v>
                </c:pt>
                <c:pt idx="24">
                  <c:v>2743</c:v>
                </c:pt>
                <c:pt idx="25">
                  <c:v>14617</c:v>
                </c:pt>
                <c:pt idx="26">
                  <c:v>13479</c:v>
                </c:pt>
                <c:pt idx="27">
                  <c:v>13758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359-40D0-9C41-3AA9F416D655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'02'!$D$17:$D$45</c:f>
              <c:numCache>
                <c:formatCode>#,##0</c:formatCode>
                <c:ptCount val="28"/>
                <c:pt idx="0">
                  <c:v>4276</c:v>
                </c:pt>
                <c:pt idx="1">
                  <c:v>5907</c:v>
                </c:pt>
                <c:pt idx="2">
                  <c:v>2277</c:v>
                </c:pt>
                <c:pt idx="3">
                  <c:v>1176</c:v>
                </c:pt>
                <c:pt idx="4">
                  <c:v>6036</c:v>
                </c:pt>
                <c:pt idx="5">
                  <c:v>9524</c:v>
                </c:pt>
                <c:pt idx="6">
                  <c:v>5009</c:v>
                </c:pt>
                <c:pt idx="7">
                  <c:v>5750</c:v>
                </c:pt>
                <c:pt idx="8">
                  <c:v>3920</c:v>
                </c:pt>
                <c:pt idx="9">
                  <c:v>2225</c:v>
                </c:pt>
                <c:pt idx="10">
                  <c:v>411</c:v>
                </c:pt>
                <c:pt idx="11">
                  <c:v>6101</c:v>
                </c:pt>
                <c:pt idx="12">
                  <c:v>4173</c:v>
                </c:pt>
                <c:pt idx="13">
                  <c:v>1307</c:v>
                </c:pt>
                <c:pt idx="14">
                  <c:v>4323</c:v>
                </c:pt>
                <c:pt idx="15">
                  <c:v>3761</c:v>
                </c:pt>
                <c:pt idx="16">
                  <c:v>31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9451</c:v>
                </c:pt>
                <c:pt idx="22">
                  <c:v>10514</c:v>
                </c:pt>
                <c:pt idx="23">
                  <c:v>4899</c:v>
                </c:pt>
                <c:pt idx="24">
                  <c:v>2051</c:v>
                </c:pt>
                <c:pt idx="25">
                  <c:v>13157</c:v>
                </c:pt>
                <c:pt idx="26">
                  <c:v>11970</c:v>
                </c:pt>
                <c:pt idx="27">
                  <c:v>10739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59-40D0-9C41-3AA9F416D655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'02'!$F$17:$F$45</c:f>
              <c:numCache>
                <c:formatCode>#,##0</c:formatCode>
                <c:ptCount val="28"/>
                <c:pt idx="0">
                  <c:v>905</c:v>
                </c:pt>
                <c:pt idx="1">
                  <c:v>805</c:v>
                </c:pt>
                <c:pt idx="2">
                  <c:v>366</c:v>
                </c:pt>
                <c:pt idx="3">
                  <c:v>140</c:v>
                </c:pt>
                <c:pt idx="4">
                  <c:v>959</c:v>
                </c:pt>
                <c:pt idx="5">
                  <c:v>869</c:v>
                </c:pt>
                <c:pt idx="6">
                  <c:v>647</c:v>
                </c:pt>
                <c:pt idx="7">
                  <c:v>729</c:v>
                </c:pt>
                <c:pt idx="8">
                  <c:v>604</c:v>
                </c:pt>
                <c:pt idx="9">
                  <c:v>305</c:v>
                </c:pt>
                <c:pt idx="10">
                  <c:v>119</c:v>
                </c:pt>
                <c:pt idx="11">
                  <c:v>556</c:v>
                </c:pt>
                <c:pt idx="12">
                  <c:v>514</c:v>
                </c:pt>
                <c:pt idx="13">
                  <c:v>223</c:v>
                </c:pt>
                <c:pt idx="14">
                  <c:v>597</c:v>
                </c:pt>
                <c:pt idx="15">
                  <c:v>593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976</c:v>
                </c:pt>
                <c:pt idx="22">
                  <c:v>1760</c:v>
                </c:pt>
                <c:pt idx="23">
                  <c:v>512</c:v>
                </c:pt>
                <c:pt idx="24">
                  <c:v>497</c:v>
                </c:pt>
                <c:pt idx="25">
                  <c:v>1413</c:v>
                </c:pt>
                <c:pt idx="26">
                  <c:v>863</c:v>
                </c:pt>
                <c:pt idx="27">
                  <c:v>1285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59-40D0-9C41-3AA9F416D655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'02'!$H$17:$H$45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59-40D0-9C41-3AA9F416D655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'02'!$J$17:$J$45</c:f>
              <c:numCache>
                <c:formatCode>#,##0</c:formatCode>
                <c:ptCount val="28"/>
                <c:pt idx="0">
                  <c:v>16</c:v>
                </c:pt>
                <c:pt idx="1">
                  <c:v>30</c:v>
                </c:pt>
                <c:pt idx="2">
                  <c:v>25</c:v>
                </c:pt>
                <c:pt idx="3">
                  <c:v>7</c:v>
                </c:pt>
                <c:pt idx="4">
                  <c:v>43</c:v>
                </c:pt>
                <c:pt idx="5">
                  <c:v>11</c:v>
                </c:pt>
                <c:pt idx="6">
                  <c:v>17</c:v>
                </c:pt>
                <c:pt idx="7">
                  <c:v>30</c:v>
                </c:pt>
                <c:pt idx="8">
                  <c:v>45</c:v>
                </c:pt>
                <c:pt idx="9">
                  <c:v>10</c:v>
                </c:pt>
                <c:pt idx="10">
                  <c:v>1</c:v>
                </c:pt>
                <c:pt idx="11">
                  <c:v>16</c:v>
                </c:pt>
                <c:pt idx="12">
                  <c:v>17</c:v>
                </c:pt>
                <c:pt idx="13">
                  <c:v>5</c:v>
                </c:pt>
                <c:pt idx="14">
                  <c:v>21</c:v>
                </c:pt>
                <c:pt idx="15">
                  <c:v>11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130</c:v>
                </c:pt>
                <c:pt idx="22">
                  <c:v>117</c:v>
                </c:pt>
                <c:pt idx="23">
                  <c:v>31</c:v>
                </c:pt>
                <c:pt idx="24">
                  <c:v>195</c:v>
                </c:pt>
                <c:pt idx="25">
                  <c:v>47</c:v>
                </c:pt>
                <c:pt idx="26">
                  <c:v>646</c:v>
                </c:pt>
                <c:pt idx="27">
                  <c:v>1734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359-40D0-9C41-3AA9F416D655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'02'!$B$17:$B$45</c:f>
              <c:numCache>
                <c:formatCode>m/d/yyyy</c:formatCode>
                <c:ptCount val="28"/>
                <c:pt idx="0">
                  <c:v>43132</c:v>
                </c:pt>
                <c:pt idx="1">
                  <c:v>43133</c:v>
                </c:pt>
                <c:pt idx="2">
                  <c:v>43134</c:v>
                </c:pt>
                <c:pt idx="3">
                  <c:v>43135</c:v>
                </c:pt>
                <c:pt idx="4">
                  <c:v>43136</c:v>
                </c:pt>
                <c:pt idx="5">
                  <c:v>43137</c:v>
                </c:pt>
                <c:pt idx="6">
                  <c:v>43138</c:v>
                </c:pt>
                <c:pt idx="7">
                  <c:v>43139</c:v>
                </c:pt>
                <c:pt idx="8">
                  <c:v>43140</c:v>
                </c:pt>
                <c:pt idx="9">
                  <c:v>43141</c:v>
                </c:pt>
                <c:pt idx="10">
                  <c:v>43142</c:v>
                </c:pt>
                <c:pt idx="11">
                  <c:v>43143</c:v>
                </c:pt>
                <c:pt idx="12">
                  <c:v>43144</c:v>
                </c:pt>
                <c:pt idx="13">
                  <c:v>43145</c:v>
                </c:pt>
                <c:pt idx="14">
                  <c:v>43146</c:v>
                </c:pt>
                <c:pt idx="15">
                  <c:v>43147</c:v>
                </c:pt>
                <c:pt idx="16">
                  <c:v>43148</c:v>
                </c:pt>
                <c:pt idx="17">
                  <c:v>43149</c:v>
                </c:pt>
                <c:pt idx="18">
                  <c:v>43150</c:v>
                </c:pt>
                <c:pt idx="19">
                  <c:v>43151</c:v>
                </c:pt>
                <c:pt idx="20">
                  <c:v>43152</c:v>
                </c:pt>
                <c:pt idx="21">
                  <c:v>43153</c:v>
                </c:pt>
                <c:pt idx="22">
                  <c:v>43154</c:v>
                </c:pt>
                <c:pt idx="23">
                  <c:v>43155</c:v>
                </c:pt>
                <c:pt idx="24">
                  <c:v>43156</c:v>
                </c:pt>
                <c:pt idx="25">
                  <c:v>43157</c:v>
                </c:pt>
                <c:pt idx="26">
                  <c:v>43158</c:v>
                </c:pt>
                <c:pt idx="27">
                  <c:v>43159</c:v>
                </c:pt>
              </c:numCache>
            </c:numRef>
          </c:cat>
          <c:val>
            <c:numRef>
              <c:f>'02'!$L$17:$L$45</c:f>
              <c:numCache>
                <c:formatCode>#,##0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359-40D0-9C41-3AA9F416D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6240"/>
        <c:axId val="2042887872"/>
        <c:extLst/>
      </c:lineChart>
      <c:dateAx>
        <c:axId val="204288624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7872"/>
        <c:crosses val="autoZero"/>
        <c:auto val="1"/>
        <c:lblOffset val="100"/>
        <c:baseTimeUnit val="days"/>
      </c:dateAx>
      <c:valAx>
        <c:axId val="2042887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624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'03'!$C$17:$C$49</c:f>
              <c:numCache>
                <c:formatCode>#,##0</c:formatCode>
                <c:ptCount val="31"/>
                <c:pt idx="0">
                  <c:v>16226</c:v>
                </c:pt>
                <c:pt idx="1">
                  <c:v>13544</c:v>
                </c:pt>
                <c:pt idx="2">
                  <c:v>12617</c:v>
                </c:pt>
                <c:pt idx="3">
                  <c:v>4135</c:v>
                </c:pt>
                <c:pt idx="4">
                  <c:v>13398</c:v>
                </c:pt>
                <c:pt idx="5">
                  <c:v>6946</c:v>
                </c:pt>
                <c:pt idx="6">
                  <c:v>8838</c:v>
                </c:pt>
                <c:pt idx="7">
                  <c:v>7416</c:v>
                </c:pt>
                <c:pt idx="8">
                  <c:v>5201</c:v>
                </c:pt>
                <c:pt idx="9">
                  <c:v>3680</c:v>
                </c:pt>
                <c:pt idx="10">
                  <c:v>690</c:v>
                </c:pt>
                <c:pt idx="11">
                  <c:v>6372</c:v>
                </c:pt>
                <c:pt idx="12">
                  <c:v>6540</c:v>
                </c:pt>
                <c:pt idx="13">
                  <c:v>4188</c:v>
                </c:pt>
                <c:pt idx="14">
                  <c:v>4571</c:v>
                </c:pt>
                <c:pt idx="15">
                  <c:v>3429</c:v>
                </c:pt>
                <c:pt idx="16">
                  <c:v>2022</c:v>
                </c:pt>
                <c:pt idx="17">
                  <c:v>516</c:v>
                </c:pt>
                <c:pt idx="18">
                  <c:v>8604</c:v>
                </c:pt>
                <c:pt idx="19">
                  <c:v>5815</c:v>
                </c:pt>
                <c:pt idx="20">
                  <c:v>5742</c:v>
                </c:pt>
                <c:pt idx="21">
                  <c:v>7025</c:v>
                </c:pt>
                <c:pt idx="22">
                  <c:v>7551</c:v>
                </c:pt>
                <c:pt idx="23">
                  <c:v>3465</c:v>
                </c:pt>
                <c:pt idx="24">
                  <c:v>394</c:v>
                </c:pt>
                <c:pt idx="25">
                  <c:v>14195</c:v>
                </c:pt>
                <c:pt idx="26">
                  <c:v>7128</c:v>
                </c:pt>
                <c:pt idx="27">
                  <c:v>5555</c:v>
                </c:pt>
                <c:pt idx="28">
                  <c:v>9473</c:v>
                </c:pt>
                <c:pt idx="29">
                  <c:v>706</c:v>
                </c:pt>
                <c:pt idx="30">
                  <c:v>3631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19A-460D-A8E4-07C175E613E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'03'!$D$17:$D$49</c:f>
              <c:numCache>
                <c:formatCode>#,##0</c:formatCode>
                <c:ptCount val="31"/>
                <c:pt idx="0">
                  <c:v>14058</c:v>
                </c:pt>
                <c:pt idx="1">
                  <c:v>12382</c:v>
                </c:pt>
                <c:pt idx="2">
                  <c:v>12055</c:v>
                </c:pt>
                <c:pt idx="3">
                  <c:v>4020</c:v>
                </c:pt>
                <c:pt idx="4">
                  <c:v>11995</c:v>
                </c:pt>
                <c:pt idx="5">
                  <c:v>5957</c:v>
                </c:pt>
                <c:pt idx="6">
                  <c:v>7819</c:v>
                </c:pt>
                <c:pt idx="7">
                  <c:v>6329</c:v>
                </c:pt>
                <c:pt idx="8">
                  <c:v>4229</c:v>
                </c:pt>
                <c:pt idx="9">
                  <c:v>3188</c:v>
                </c:pt>
                <c:pt idx="10">
                  <c:v>469</c:v>
                </c:pt>
                <c:pt idx="11">
                  <c:v>5420</c:v>
                </c:pt>
                <c:pt idx="12">
                  <c:v>5582</c:v>
                </c:pt>
                <c:pt idx="13">
                  <c:v>3507</c:v>
                </c:pt>
                <c:pt idx="14">
                  <c:v>3846</c:v>
                </c:pt>
                <c:pt idx="15">
                  <c:v>2875</c:v>
                </c:pt>
                <c:pt idx="16">
                  <c:v>1710</c:v>
                </c:pt>
                <c:pt idx="17">
                  <c:v>425</c:v>
                </c:pt>
                <c:pt idx="18">
                  <c:v>7471</c:v>
                </c:pt>
                <c:pt idx="19">
                  <c:v>5091</c:v>
                </c:pt>
                <c:pt idx="20">
                  <c:v>4990</c:v>
                </c:pt>
                <c:pt idx="21">
                  <c:v>6131</c:v>
                </c:pt>
                <c:pt idx="22">
                  <c:v>6833</c:v>
                </c:pt>
                <c:pt idx="23">
                  <c:v>3085</c:v>
                </c:pt>
                <c:pt idx="24">
                  <c:v>286</c:v>
                </c:pt>
                <c:pt idx="25">
                  <c:v>12962</c:v>
                </c:pt>
                <c:pt idx="26">
                  <c:v>6281</c:v>
                </c:pt>
                <c:pt idx="27">
                  <c:v>4906</c:v>
                </c:pt>
                <c:pt idx="28">
                  <c:v>8385</c:v>
                </c:pt>
                <c:pt idx="29">
                  <c:v>523</c:v>
                </c:pt>
                <c:pt idx="30">
                  <c:v>3029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19A-460D-A8E4-07C175E613E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'03'!$F$17:$F$49</c:f>
              <c:numCache>
                <c:formatCode>#,##0</c:formatCode>
                <c:ptCount val="31"/>
                <c:pt idx="0">
                  <c:v>1903</c:v>
                </c:pt>
                <c:pt idx="1">
                  <c:v>1056</c:v>
                </c:pt>
                <c:pt idx="2">
                  <c:v>557</c:v>
                </c:pt>
                <c:pt idx="3">
                  <c:v>108</c:v>
                </c:pt>
                <c:pt idx="4">
                  <c:v>1317</c:v>
                </c:pt>
                <c:pt idx="5">
                  <c:v>925</c:v>
                </c:pt>
                <c:pt idx="6">
                  <c:v>961</c:v>
                </c:pt>
                <c:pt idx="7">
                  <c:v>1031</c:v>
                </c:pt>
                <c:pt idx="8">
                  <c:v>907</c:v>
                </c:pt>
                <c:pt idx="9">
                  <c:v>432</c:v>
                </c:pt>
                <c:pt idx="10">
                  <c:v>181</c:v>
                </c:pt>
                <c:pt idx="11">
                  <c:v>904</c:v>
                </c:pt>
                <c:pt idx="12">
                  <c:v>899</c:v>
                </c:pt>
                <c:pt idx="13">
                  <c:v>621</c:v>
                </c:pt>
                <c:pt idx="14">
                  <c:v>675</c:v>
                </c:pt>
                <c:pt idx="15">
                  <c:v>483</c:v>
                </c:pt>
                <c:pt idx="16">
                  <c:v>266</c:v>
                </c:pt>
                <c:pt idx="17">
                  <c:v>52</c:v>
                </c:pt>
                <c:pt idx="18">
                  <c:v>1076</c:v>
                </c:pt>
                <c:pt idx="19">
                  <c:v>636</c:v>
                </c:pt>
                <c:pt idx="20">
                  <c:v>702</c:v>
                </c:pt>
                <c:pt idx="21">
                  <c:v>820</c:v>
                </c:pt>
                <c:pt idx="22">
                  <c:v>651</c:v>
                </c:pt>
                <c:pt idx="23">
                  <c:v>327</c:v>
                </c:pt>
                <c:pt idx="24">
                  <c:v>56</c:v>
                </c:pt>
                <c:pt idx="25">
                  <c:v>1181</c:v>
                </c:pt>
                <c:pt idx="26">
                  <c:v>777</c:v>
                </c:pt>
                <c:pt idx="27">
                  <c:v>556</c:v>
                </c:pt>
                <c:pt idx="28">
                  <c:v>989</c:v>
                </c:pt>
                <c:pt idx="29">
                  <c:v>80</c:v>
                </c:pt>
                <c:pt idx="30">
                  <c:v>493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19A-460D-A8E4-07C175E613E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'03'!$H$17:$H$49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19A-460D-A8E4-07C175E613E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'03'!$J$17:$J$49</c:f>
              <c:numCache>
                <c:formatCode>#,##0</c:formatCode>
                <c:ptCount val="31"/>
                <c:pt idx="0">
                  <c:v>265</c:v>
                </c:pt>
                <c:pt idx="1">
                  <c:v>106</c:v>
                </c:pt>
                <c:pt idx="2">
                  <c:v>0</c:v>
                </c:pt>
                <c:pt idx="3">
                  <c:v>7</c:v>
                </c:pt>
                <c:pt idx="4">
                  <c:v>86</c:v>
                </c:pt>
                <c:pt idx="5">
                  <c:v>64</c:v>
                </c:pt>
                <c:pt idx="6">
                  <c:v>58</c:v>
                </c:pt>
                <c:pt idx="7">
                  <c:v>56</c:v>
                </c:pt>
                <c:pt idx="8">
                  <c:v>65</c:v>
                </c:pt>
                <c:pt idx="9">
                  <c:v>60</c:v>
                </c:pt>
                <c:pt idx="10">
                  <c:v>40</c:v>
                </c:pt>
                <c:pt idx="11">
                  <c:v>48</c:v>
                </c:pt>
                <c:pt idx="12">
                  <c:v>59</c:v>
                </c:pt>
                <c:pt idx="13">
                  <c:v>60</c:v>
                </c:pt>
                <c:pt idx="14">
                  <c:v>50</c:v>
                </c:pt>
                <c:pt idx="15">
                  <c:v>71</c:v>
                </c:pt>
                <c:pt idx="16">
                  <c:v>46</c:v>
                </c:pt>
                <c:pt idx="17">
                  <c:v>39</c:v>
                </c:pt>
                <c:pt idx="18">
                  <c:v>57</c:v>
                </c:pt>
                <c:pt idx="19">
                  <c:v>88</c:v>
                </c:pt>
                <c:pt idx="20">
                  <c:v>50</c:v>
                </c:pt>
                <c:pt idx="21">
                  <c:v>74</c:v>
                </c:pt>
                <c:pt idx="22">
                  <c:v>67</c:v>
                </c:pt>
                <c:pt idx="23">
                  <c:v>53</c:v>
                </c:pt>
                <c:pt idx="24">
                  <c:v>52</c:v>
                </c:pt>
                <c:pt idx="25">
                  <c:v>52</c:v>
                </c:pt>
                <c:pt idx="26">
                  <c:v>70</c:v>
                </c:pt>
                <c:pt idx="27">
                  <c:v>93</c:v>
                </c:pt>
                <c:pt idx="28">
                  <c:v>99</c:v>
                </c:pt>
                <c:pt idx="29">
                  <c:v>103</c:v>
                </c:pt>
                <c:pt idx="30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19A-460D-A8E4-07C175E613E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'03'!$B$17:$B$49</c:f>
              <c:numCache>
                <c:formatCode>m/d/yyyy</c:formatCode>
                <c:ptCount val="31"/>
                <c:pt idx="0">
                  <c:v>43160</c:v>
                </c:pt>
                <c:pt idx="1">
                  <c:v>43161</c:v>
                </c:pt>
                <c:pt idx="2">
                  <c:v>43162</c:v>
                </c:pt>
                <c:pt idx="3">
                  <c:v>43163</c:v>
                </c:pt>
                <c:pt idx="4">
                  <c:v>43164</c:v>
                </c:pt>
                <c:pt idx="5">
                  <c:v>43165</c:v>
                </c:pt>
                <c:pt idx="6">
                  <c:v>43166</c:v>
                </c:pt>
                <c:pt idx="7">
                  <c:v>43167</c:v>
                </c:pt>
                <c:pt idx="8">
                  <c:v>43168</c:v>
                </c:pt>
                <c:pt idx="9">
                  <c:v>43169</c:v>
                </c:pt>
                <c:pt idx="10">
                  <c:v>43170</c:v>
                </c:pt>
                <c:pt idx="11">
                  <c:v>43171</c:v>
                </c:pt>
                <c:pt idx="12">
                  <c:v>43172</c:v>
                </c:pt>
                <c:pt idx="13">
                  <c:v>43173</c:v>
                </c:pt>
                <c:pt idx="14">
                  <c:v>43174</c:v>
                </c:pt>
                <c:pt idx="15">
                  <c:v>43175</c:v>
                </c:pt>
                <c:pt idx="16">
                  <c:v>43176</c:v>
                </c:pt>
                <c:pt idx="17">
                  <c:v>43177</c:v>
                </c:pt>
                <c:pt idx="18">
                  <c:v>43178</c:v>
                </c:pt>
                <c:pt idx="19">
                  <c:v>43179</c:v>
                </c:pt>
                <c:pt idx="20">
                  <c:v>43180</c:v>
                </c:pt>
                <c:pt idx="21">
                  <c:v>43181</c:v>
                </c:pt>
                <c:pt idx="22">
                  <c:v>43182</c:v>
                </c:pt>
                <c:pt idx="23">
                  <c:v>43183</c:v>
                </c:pt>
                <c:pt idx="24">
                  <c:v>43184</c:v>
                </c:pt>
                <c:pt idx="25">
                  <c:v>43185</c:v>
                </c:pt>
                <c:pt idx="26">
                  <c:v>43186</c:v>
                </c:pt>
                <c:pt idx="27">
                  <c:v>43187</c:v>
                </c:pt>
                <c:pt idx="28">
                  <c:v>43188</c:v>
                </c:pt>
                <c:pt idx="29">
                  <c:v>43189</c:v>
                </c:pt>
                <c:pt idx="30">
                  <c:v>43190</c:v>
                </c:pt>
              </c:numCache>
            </c:numRef>
          </c:cat>
          <c:val>
            <c:numRef>
              <c:f>'03'!$L$17:$L$49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19A-460D-A8E4-07C175E613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94400"/>
        <c:axId val="2042889504"/>
        <c:extLst/>
      </c:lineChart>
      <c:dateAx>
        <c:axId val="20428944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9504"/>
        <c:crosses val="autoZero"/>
        <c:auto val="1"/>
        <c:lblOffset val="100"/>
        <c:baseTimeUnit val="days"/>
      </c:dateAx>
      <c:valAx>
        <c:axId val="204288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944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'04'!$C$17:$C$47</c:f>
              <c:numCache>
                <c:formatCode>#,##0</c:formatCode>
                <c:ptCount val="30"/>
                <c:pt idx="0">
                  <c:v>496</c:v>
                </c:pt>
                <c:pt idx="1">
                  <c:v>619</c:v>
                </c:pt>
                <c:pt idx="2">
                  <c:v>10228</c:v>
                </c:pt>
                <c:pt idx="3">
                  <c:v>6554</c:v>
                </c:pt>
                <c:pt idx="4">
                  <c:v>19312</c:v>
                </c:pt>
                <c:pt idx="5">
                  <c:v>8809</c:v>
                </c:pt>
                <c:pt idx="6">
                  <c:v>4293</c:v>
                </c:pt>
                <c:pt idx="7">
                  <c:v>513</c:v>
                </c:pt>
                <c:pt idx="8">
                  <c:v>16881</c:v>
                </c:pt>
                <c:pt idx="9">
                  <c:v>14666</c:v>
                </c:pt>
                <c:pt idx="10">
                  <c:v>8112</c:v>
                </c:pt>
                <c:pt idx="11">
                  <c:v>5183</c:v>
                </c:pt>
                <c:pt idx="12">
                  <c:v>2469</c:v>
                </c:pt>
                <c:pt idx="13">
                  <c:v>1410</c:v>
                </c:pt>
                <c:pt idx="14">
                  <c:v>254</c:v>
                </c:pt>
                <c:pt idx="15">
                  <c:v>6061</c:v>
                </c:pt>
                <c:pt idx="16">
                  <c:v>4317</c:v>
                </c:pt>
                <c:pt idx="17">
                  <c:v>4220</c:v>
                </c:pt>
                <c:pt idx="18">
                  <c:v>3656</c:v>
                </c:pt>
                <c:pt idx="19">
                  <c:v>2932</c:v>
                </c:pt>
                <c:pt idx="20">
                  <c:v>1295</c:v>
                </c:pt>
                <c:pt idx="21">
                  <c:v>186</c:v>
                </c:pt>
                <c:pt idx="22">
                  <c:v>7376</c:v>
                </c:pt>
                <c:pt idx="23">
                  <c:v>4626</c:v>
                </c:pt>
                <c:pt idx="24">
                  <c:v>2864</c:v>
                </c:pt>
                <c:pt idx="25">
                  <c:v>5706</c:v>
                </c:pt>
                <c:pt idx="26">
                  <c:v>3672</c:v>
                </c:pt>
                <c:pt idx="27">
                  <c:v>1687</c:v>
                </c:pt>
                <c:pt idx="28">
                  <c:v>472</c:v>
                </c:pt>
                <c:pt idx="29">
                  <c:v>6932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B75-4A58-9B1F-1DFBBBA15EFE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'04'!$D$17:$D$47</c:f>
              <c:numCache>
                <c:formatCode>#,##0</c:formatCode>
                <c:ptCount val="30"/>
                <c:pt idx="0">
                  <c:v>231</c:v>
                </c:pt>
                <c:pt idx="1">
                  <c:v>416</c:v>
                </c:pt>
                <c:pt idx="2">
                  <c:v>8967</c:v>
                </c:pt>
                <c:pt idx="3">
                  <c:v>5686</c:v>
                </c:pt>
                <c:pt idx="4">
                  <c:v>17466</c:v>
                </c:pt>
                <c:pt idx="5">
                  <c:v>7839</c:v>
                </c:pt>
                <c:pt idx="6">
                  <c:v>3750</c:v>
                </c:pt>
                <c:pt idx="7">
                  <c:v>339</c:v>
                </c:pt>
                <c:pt idx="8">
                  <c:v>15504</c:v>
                </c:pt>
                <c:pt idx="9">
                  <c:v>13217</c:v>
                </c:pt>
                <c:pt idx="10">
                  <c:v>7139</c:v>
                </c:pt>
                <c:pt idx="11">
                  <c:v>4215</c:v>
                </c:pt>
                <c:pt idx="12">
                  <c:v>2031</c:v>
                </c:pt>
                <c:pt idx="13">
                  <c:v>1104</c:v>
                </c:pt>
                <c:pt idx="14">
                  <c:v>90</c:v>
                </c:pt>
                <c:pt idx="15">
                  <c:v>4980</c:v>
                </c:pt>
                <c:pt idx="16">
                  <c:v>3335</c:v>
                </c:pt>
                <c:pt idx="17">
                  <c:v>3641</c:v>
                </c:pt>
                <c:pt idx="18">
                  <c:v>3078</c:v>
                </c:pt>
                <c:pt idx="19">
                  <c:v>2428</c:v>
                </c:pt>
                <c:pt idx="20">
                  <c:v>998</c:v>
                </c:pt>
                <c:pt idx="21">
                  <c:v>53</c:v>
                </c:pt>
                <c:pt idx="22">
                  <c:v>6416</c:v>
                </c:pt>
                <c:pt idx="23">
                  <c:v>4049</c:v>
                </c:pt>
                <c:pt idx="24">
                  <c:v>2274</c:v>
                </c:pt>
                <c:pt idx="25">
                  <c:v>4891</c:v>
                </c:pt>
                <c:pt idx="26">
                  <c:v>3057</c:v>
                </c:pt>
                <c:pt idx="27">
                  <c:v>1321</c:v>
                </c:pt>
                <c:pt idx="28">
                  <c:v>283</c:v>
                </c:pt>
                <c:pt idx="29">
                  <c:v>5777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75-4A58-9B1F-1DFBBBA15EFE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'04'!$F$17:$F$47</c:f>
              <c:numCache>
                <c:formatCode>#,##0</c:formatCode>
                <c:ptCount val="30"/>
                <c:pt idx="0">
                  <c:v>173</c:v>
                </c:pt>
                <c:pt idx="1">
                  <c:v>80</c:v>
                </c:pt>
                <c:pt idx="2">
                  <c:v>1110</c:v>
                </c:pt>
                <c:pt idx="3">
                  <c:v>736</c:v>
                </c:pt>
                <c:pt idx="4">
                  <c:v>1642</c:v>
                </c:pt>
                <c:pt idx="5">
                  <c:v>852</c:v>
                </c:pt>
                <c:pt idx="6">
                  <c:v>443</c:v>
                </c:pt>
                <c:pt idx="7">
                  <c:v>71</c:v>
                </c:pt>
                <c:pt idx="8">
                  <c:v>1264</c:v>
                </c:pt>
                <c:pt idx="9">
                  <c:v>925</c:v>
                </c:pt>
                <c:pt idx="10">
                  <c:v>422</c:v>
                </c:pt>
                <c:pt idx="11">
                  <c:v>840</c:v>
                </c:pt>
                <c:pt idx="12">
                  <c:v>306</c:v>
                </c:pt>
                <c:pt idx="13">
                  <c:v>176</c:v>
                </c:pt>
                <c:pt idx="14">
                  <c:v>48</c:v>
                </c:pt>
                <c:pt idx="15">
                  <c:v>599</c:v>
                </c:pt>
                <c:pt idx="16">
                  <c:v>817</c:v>
                </c:pt>
                <c:pt idx="17">
                  <c:v>479</c:v>
                </c:pt>
                <c:pt idx="18">
                  <c:v>468</c:v>
                </c:pt>
                <c:pt idx="19">
                  <c:v>395</c:v>
                </c:pt>
                <c:pt idx="20">
                  <c:v>166</c:v>
                </c:pt>
                <c:pt idx="21">
                  <c:v>28</c:v>
                </c:pt>
                <c:pt idx="22">
                  <c:v>837</c:v>
                </c:pt>
                <c:pt idx="23">
                  <c:v>444</c:v>
                </c:pt>
                <c:pt idx="24">
                  <c:v>445</c:v>
                </c:pt>
                <c:pt idx="25">
                  <c:v>698</c:v>
                </c:pt>
                <c:pt idx="26">
                  <c:v>433</c:v>
                </c:pt>
                <c:pt idx="27">
                  <c:v>197</c:v>
                </c:pt>
                <c:pt idx="28">
                  <c:v>34</c:v>
                </c:pt>
                <c:pt idx="29">
                  <c:v>945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75-4A58-9B1F-1DFBBBA15EFE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75-4A58-9B1F-1DFBBBA15EFE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'04'!$J$17:$J$47</c:f>
              <c:numCache>
                <c:formatCode>#,##0</c:formatCode>
                <c:ptCount val="30"/>
                <c:pt idx="0">
                  <c:v>92</c:v>
                </c:pt>
                <c:pt idx="1">
                  <c:v>123</c:v>
                </c:pt>
                <c:pt idx="2">
                  <c:v>151</c:v>
                </c:pt>
                <c:pt idx="3">
                  <c:v>132</c:v>
                </c:pt>
                <c:pt idx="4">
                  <c:v>204</c:v>
                </c:pt>
                <c:pt idx="5">
                  <c:v>118</c:v>
                </c:pt>
                <c:pt idx="6">
                  <c:v>100</c:v>
                </c:pt>
                <c:pt idx="7">
                  <c:v>103</c:v>
                </c:pt>
                <c:pt idx="8">
                  <c:v>113</c:v>
                </c:pt>
                <c:pt idx="9">
                  <c:v>524</c:v>
                </c:pt>
                <c:pt idx="10">
                  <c:v>551</c:v>
                </c:pt>
                <c:pt idx="11">
                  <c:v>128</c:v>
                </c:pt>
                <c:pt idx="12">
                  <c:v>132</c:v>
                </c:pt>
                <c:pt idx="13">
                  <c:v>130</c:v>
                </c:pt>
                <c:pt idx="14">
                  <c:v>116</c:v>
                </c:pt>
                <c:pt idx="15">
                  <c:v>482</c:v>
                </c:pt>
                <c:pt idx="16">
                  <c:v>165</c:v>
                </c:pt>
                <c:pt idx="17">
                  <c:v>100</c:v>
                </c:pt>
                <c:pt idx="18">
                  <c:v>110</c:v>
                </c:pt>
                <c:pt idx="19">
                  <c:v>109</c:v>
                </c:pt>
                <c:pt idx="20">
                  <c:v>131</c:v>
                </c:pt>
                <c:pt idx="21">
                  <c:v>105</c:v>
                </c:pt>
                <c:pt idx="22">
                  <c:v>123</c:v>
                </c:pt>
                <c:pt idx="23">
                  <c:v>133</c:v>
                </c:pt>
                <c:pt idx="24">
                  <c:v>145</c:v>
                </c:pt>
                <c:pt idx="25">
                  <c:v>117</c:v>
                </c:pt>
                <c:pt idx="26">
                  <c:v>182</c:v>
                </c:pt>
                <c:pt idx="27">
                  <c:v>169</c:v>
                </c:pt>
                <c:pt idx="28">
                  <c:v>155</c:v>
                </c:pt>
                <c:pt idx="29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75-4A58-9B1F-1DFBBBA15EFE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'04'!$B$17:$B$47</c:f>
              <c:numCache>
                <c:formatCode>m/d/yyyy</c:formatCode>
                <c:ptCount val="30"/>
                <c:pt idx="0">
                  <c:v>43191</c:v>
                </c:pt>
                <c:pt idx="1">
                  <c:v>43192</c:v>
                </c:pt>
                <c:pt idx="2">
                  <c:v>43193</c:v>
                </c:pt>
                <c:pt idx="3">
                  <c:v>43194</c:v>
                </c:pt>
                <c:pt idx="4">
                  <c:v>43195</c:v>
                </c:pt>
                <c:pt idx="5">
                  <c:v>43196</c:v>
                </c:pt>
                <c:pt idx="6">
                  <c:v>43197</c:v>
                </c:pt>
                <c:pt idx="7">
                  <c:v>43198</c:v>
                </c:pt>
                <c:pt idx="8">
                  <c:v>43199</c:v>
                </c:pt>
                <c:pt idx="9">
                  <c:v>43200</c:v>
                </c:pt>
                <c:pt idx="10">
                  <c:v>43201</c:v>
                </c:pt>
                <c:pt idx="11">
                  <c:v>43202</c:v>
                </c:pt>
                <c:pt idx="12">
                  <c:v>43203</c:v>
                </c:pt>
                <c:pt idx="13">
                  <c:v>43204</c:v>
                </c:pt>
                <c:pt idx="14">
                  <c:v>43205</c:v>
                </c:pt>
                <c:pt idx="15">
                  <c:v>43206</c:v>
                </c:pt>
                <c:pt idx="16">
                  <c:v>43207</c:v>
                </c:pt>
                <c:pt idx="17">
                  <c:v>43208</c:v>
                </c:pt>
                <c:pt idx="18">
                  <c:v>43209</c:v>
                </c:pt>
                <c:pt idx="19">
                  <c:v>43210</c:v>
                </c:pt>
                <c:pt idx="20">
                  <c:v>43211</c:v>
                </c:pt>
                <c:pt idx="21">
                  <c:v>43212</c:v>
                </c:pt>
                <c:pt idx="22">
                  <c:v>43213</c:v>
                </c:pt>
                <c:pt idx="23">
                  <c:v>43214</c:v>
                </c:pt>
                <c:pt idx="24">
                  <c:v>43215</c:v>
                </c:pt>
                <c:pt idx="25">
                  <c:v>43216</c:v>
                </c:pt>
                <c:pt idx="26">
                  <c:v>43217</c:v>
                </c:pt>
                <c:pt idx="27">
                  <c:v>43218</c:v>
                </c:pt>
                <c:pt idx="28">
                  <c:v>43219</c:v>
                </c:pt>
                <c:pt idx="29">
                  <c:v>43220</c:v>
                </c:pt>
              </c:numCache>
            </c:numRef>
          </c:cat>
          <c:val>
            <c:numRef>
              <c:f>'04'!$L$17:$L$47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B75-4A58-9B1F-1DFBBBA15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4528736"/>
        <c:axId val="59656240"/>
        <c:extLst/>
      </c:lineChart>
      <c:dateAx>
        <c:axId val="197452873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6240"/>
        <c:crosses val="autoZero"/>
        <c:auto val="1"/>
        <c:lblOffset val="100"/>
        <c:baseTimeUnit val="days"/>
      </c:dateAx>
      <c:valAx>
        <c:axId val="5965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97452873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'05'!$C$17:$C$48</c:f>
              <c:numCache>
                <c:formatCode>#,##0</c:formatCode>
                <c:ptCount val="31"/>
                <c:pt idx="0">
                  <c:v>3959</c:v>
                </c:pt>
                <c:pt idx="1">
                  <c:v>2688</c:v>
                </c:pt>
                <c:pt idx="2">
                  <c:v>2851</c:v>
                </c:pt>
                <c:pt idx="3">
                  <c:v>5917</c:v>
                </c:pt>
                <c:pt idx="4">
                  <c:v>1530</c:v>
                </c:pt>
                <c:pt idx="5">
                  <c:v>241</c:v>
                </c:pt>
                <c:pt idx="6">
                  <c:v>3337</c:v>
                </c:pt>
                <c:pt idx="7">
                  <c:v>5217</c:v>
                </c:pt>
                <c:pt idx="8">
                  <c:v>2951</c:v>
                </c:pt>
                <c:pt idx="9">
                  <c:v>4018</c:v>
                </c:pt>
                <c:pt idx="10">
                  <c:v>2773</c:v>
                </c:pt>
                <c:pt idx="11">
                  <c:v>1370</c:v>
                </c:pt>
                <c:pt idx="12">
                  <c:v>201</c:v>
                </c:pt>
                <c:pt idx="13">
                  <c:v>2764</c:v>
                </c:pt>
                <c:pt idx="14">
                  <c:v>2251</c:v>
                </c:pt>
                <c:pt idx="15">
                  <c:v>3377</c:v>
                </c:pt>
                <c:pt idx="16">
                  <c:v>12389</c:v>
                </c:pt>
                <c:pt idx="17">
                  <c:v>3205</c:v>
                </c:pt>
                <c:pt idx="18">
                  <c:v>1386</c:v>
                </c:pt>
                <c:pt idx="19">
                  <c:v>358</c:v>
                </c:pt>
                <c:pt idx="20">
                  <c:v>5339</c:v>
                </c:pt>
                <c:pt idx="21">
                  <c:v>4283</c:v>
                </c:pt>
                <c:pt idx="22">
                  <c:v>1773</c:v>
                </c:pt>
                <c:pt idx="23">
                  <c:v>6216</c:v>
                </c:pt>
                <c:pt idx="24">
                  <c:v>1973</c:v>
                </c:pt>
                <c:pt idx="25">
                  <c:v>275</c:v>
                </c:pt>
                <c:pt idx="26">
                  <c:v>19</c:v>
                </c:pt>
                <c:pt idx="27">
                  <c:v>636</c:v>
                </c:pt>
                <c:pt idx="28">
                  <c:v>1868</c:v>
                </c:pt>
                <c:pt idx="29">
                  <c:v>785</c:v>
                </c:pt>
                <c:pt idx="30">
                  <c:v>1445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8CA-409B-BFA4-438A369657B0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'05'!$D$17:$D$48</c:f>
              <c:numCache>
                <c:formatCode>#,##0</c:formatCode>
                <c:ptCount val="31"/>
                <c:pt idx="0">
                  <c:v>3152</c:v>
                </c:pt>
                <c:pt idx="1">
                  <c:v>2126</c:v>
                </c:pt>
                <c:pt idx="2">
                  <c:v>2308</c:v>
                </c:pt>
                <c:pt idx="3">
                  <c:v>4908</c:v>
                </c:pt>
                <c:pt idx="4">
                  <c:v>1257</c:v>
                </c:pt>
                <c:pt idx="5">
                  <c:v>109</c:v>
                </c:pt>
                <c:pt idx="6">
                  <c:v>2863</c:v>
                </c:pt>
                <c:pt idx="7">
                  <c:v>4445</c:v>
                </c:pt>
                <c:pt idx="8">
                  <c:v>2443</c:v>
                </c:pt>
                <c:pt idx="9">
                  <c:v>3461</c:v>
                </c:pt>
                <c:pt idx="10">
                  <c:v>2253</c:v>
                </c:pt>
                <c:pt idx="11">
                  <c:v>1058</c:v>
                </c:pt>
                <c:pt idx="12">
                  <c:v>71</c:v>
                </c:pt>
                <c:pt idx="13">
                  <c:v>1898</c:v>
                </c:pt>
                <c:pt idx="14">
                  <c:v>1691</c:v>
                </c:pt>
                <c:pt idx="15">
                  <c:v>2892</c:v>
                </c:pt>
                <c:pt idx="16">
                  <c:v>10752</c:v>
                </c:pt>
                <c:pt idx="17">
                  <c:v>2679</c:v>
                </c:pt>
                <c:pt idx="18">
                  <c:v>1111</c:v>
                </c:pt>
                <c:pt idx="19">
                  <c:v>208</c:v>
                </c:pt>
                <c:pt idx="20">
                  <c:v>3712</c:v>
                </c:pt>
                <c:pt idx="21">
                  <c:v>2887</c:v>
                </c:pt>
                <c:pt idx="22">
                  <c:v>1485</c:v>
                </c:pt>
                <c:pt idx="23">
                  <c:v>5552</c:v>
                </c:pt>
                <c:pt idx="24">
                  <c:v>1726</c:v>
                </c:pt>
                <c:pt idx="25">
                  <c:v>241</c:v>
                </c:pt>
                <c:pt idx="26">
                  <c:v>12</c:v>
                </c:pt>
                <c:pt idx="27">
                  <c:v>530</c:v>
                </c:pt>
                <c:pt idx="28">
                  <c:v>1480</c:v>
                </c:pt>
                <c:pt idx="29">
                  <c:v>648</c:v>
                </c:pt>
                <c:pt idx="30">
                  <c:v>1207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CA-409B-BFA4-438A369657B0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'05'!$F$17:$F$48</c:f>
              <c:numCache>
                <c:formatCode>#,##0</c:formatCode>
                <c:ptCount val="31"/>
                <c:pt idx="0">
                  <c:v>620</c:v>
                </c:pt>
                <c:pt idx="1">
                  <c:v>386</c:v>
                </c:pt>
                <c:pt idx="2">
                  <c:v>388</c:v>
                </c:pt>
                <c:pt idx="3">
                  <c:v>784</c:v>
                </c:pt>
                <c:pt idx="4">
                  <c:v>168</c:v>
                </c:pt>
                <c:pt idx="5">
                  <c:v>18</c:v>
                </c:pt>
                <c:pt idx="6">
                  <c:v>356</c:v>
                </c:pt>
                <c:pt idx="7">
                  <c:v>654</c:v>
                </c:pt>
                <c:pt idx="8">
                  <c:v>362</c:v>
                </c:pt>
                <c:pt idx="9">
                  <c:v>410</c:v>
                </c:pt>
                <c:pt idx="10">
                  <c:v>360</c:v>
                </c:pt>
                <c:pt idx="11">
                  <c:v>163</c:v>
                </c:pt>
                <c:pt idx="12">
                  <c:v>19</c:v>
                </c:pt>
                <c:pt idx="13">
                  <c:v>354</c:v>
                </c:pt>
                <c:pt idx="14">
                  <c:v>390</c:v>
                </c:pt>
                <c:pt idx="15">
                  <c:v>437</c:v>
                </c:pt>
                <c:pt idx="16">
                  <c:v>1531</c:v>
                </c:pt>
                <c:pt idx="17">
                  <c:v>423</c:v>
                </c:pt>
                <c:pt idx="18">
                  <c:v>190</c:v>
                </c:pt>
                <c:pt idx="19">
                  <c:v>52</c:v>
                </c:pt>
                <c:pt idx="20">
                  <c:v>737</c:v>
                </c:pt>
                <c:pt idx="21">
                  <c:v>600</c:v>
                </c:pt>
                <c:pt idx="22">
                  <c:v>178</c:v>
                </c:pt>
                <c:pt idx="23">
                  <c:v>538</c:v>
                </c:pt>
                <c:pt idx="24">
                  <c:v>168</c:v>
                </c:pt>
                <c:pt idx="25">
                  <c:v>33</c:v>
                </c:pt>
                <c:pt idx="26">
                  <c:v>7</c:v>
                </c:pt>
                <c:pt idx="27">
                  <c:v>98</c:v>
                </c:pt>
                <c:pt idx="28">
                  <c:v>386</c:v>
                </c:pt>
                <c:pt idx="29">
                  <c:v>126</c:v>
                </c:pt>
                <c:pt idx="30">
                  <c:v>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CA-409B-BFA4-438A369657B0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'05'!$H$17:$H$48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CA-409B-BFA4-438A369657B0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'05'!$J$17:$J$48</c:f>
              <c:numCache>
                <c:formatCode>#,##0</c:formatCode>
                <c:ptCount val="31"/>
                <c:pt idx="0">
                  <c:v>187</c:v>
                </c:pt>
                <c:pt idx="1">
                  <c:v>176</c:v>
                </c:pt>
                <c:pt idx="2">
                  <c:v>155</c:v>
                </c:pt>
                <c:pt idx="3">
                  <c:v>225</c:v>
                </c:pt>
                <c:pt idx="4">
                  <c:v>105</c:v>
                </c:pt>
                <c:pt idx="5">
                  <c:v>114</c:v>
                </c:pt>
                <c:pt idx="6">
                  <c:v>118</c:v>
                </c:pt>
                <c:pt idx="7">
                  <c:v>118</c:v>
                </c:pt>
                <c:pt idx="8">
                  <c:v>145</c:v>
                </c:pt>
                <c:pt idx="9">
                  <c:v>147</c:v>
                </c:pt>
                <c:pt idx="10">
                  <c:v>160</c:v>
                </c:pt>
                <c:pt idx="11">
                  <c:v>149</c:v>
                </c:pt>
                <c:pt idx="12">
                  <c:v>111</c:v>
                </c:pt>
                <c:pt idx="13">
                  <c:v>512</c:v>
                </c:pt>
                <c:pt idx="14">
                  <c:v>168</c:v>
                </c:pt>
                <c:pt idx="15">
                  <c:v>48</c:v>
                </c:pt>
                <c:pt idx="16">
                  <c:v>106</c:v>
                </c:pt>
                <c:pt idx="17">
                  <c:v>103</c:v>
                </c:pt>
                <c:pt idx="18">
                  <c:v>85</c:v>
                </c:pt>
                <c:pt idx="19">
                  <c:v>98</c:v>
                </c:pt>
                <c:pt idx="20">
                  <c:v>890</c:v>
                </c:pt>
                <c:pt idx="21">
                  <c:v>796</c:v>
                </c:pt>
                <c:pt idx="22">
                  <c:v>110</c:v>
                </c:pt>
                <c:pt idx="23">
                  <c:v>126</c:v>
                </c:pt>
                <c:pt idx="24">
                  <c:v>79</c:v>
                </c:pt>
                <c:pt idx="25">
                  <c:v>1</c:v>
                </c:pt>
                <c:pt idx="26">
                  <c:v>0</c:v>
                </c:pt>
                <c:pt idx="27">
                  <c:v>8</c:v>
                </c:pt>
                <c:pt idx="28">
                  <c:v>2</c:v>
                </c:pt>
                <c:pt idx="29">
                  <c:v>11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CA-409B-BFA4-438A369657B0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'05'!$B$17:$B$48</c:f>
              <c:numCache>
                <c:formatCode>m/d/yyyy</c:formatCode>
                <c:ptCount val="31"/>
                <c:pt idx="0">
                  <c:v>43221</c:v>
                </c:pt>
                <c:pt idx="1">
                  <c:v>43222</c:v>
                </c:pt>
                <c:pt idx="2">
                  <c:v>43223</c:v>
                </c:pt>
                <c:pt idx="3">
                  <c:v>43224</c:v>
                </c:pt>
                <c:pt idx="4">
                  <c:v>43225</c:v>
                </c:pt>
                <c:pt idx="5">
                  <c:v>43226</c:v>
                </c:pt>
                <c:pt idx="6">
                  <c:v>43227</c:v>
                </c:pt>
                <c:pt idx="7">
                  <c:v>43228</c:v>
                </c:pt>
                <c:pt idx="8">
                  <c:v>43229</c:v>
                </c:pt>
                <c:pt idx="9">
                  <c:v>43230</c:v>
                </c:pt>
                <c:pt idx="10">
                  <c:v>43231</c:v>
                </c:pt>
                <c:pt idx="11">
                  <c:v>43232</c:v>
                </c:pt>
                <c:pt idx="12">
                  <c:v>43233</c:v>
                </c:pt>
                <c:pt idx="13">
                  <c:v>43234</c:v>
                </c:pt>
                <c:pt idx="14">
                  <c:v>43235</c:v>
                </c:pt>
                <c:pt idx="15">
                  <c:v>43236</c:v>
                </c:pt>
                <c:pt idx="16">
                  <c:v>43237</c:v>
                </c:pt>
                <c:pt idx="17">
                  <c:v>43238</c:v>
                </c:pt>
                <c:pt idx="18">
                  <c:v>43239</c:v>
                </c:pt>
                <c:pt idx="19">
                  <c:v>43240</c:v>
                </c:pt>
                <c:pt idx="20">
                  <c:v>43241</c:v>
                </c:pt>
                <c:pt idx="21">
                  <c:v>43242</c:v>
                </c:pt>
                <c:pt idx="22">
                  <c:v>43243</c:v>
                </c:pt>
                <c:pt idx="23">
                  <c:v>43244</c:v>
                </c:pt>
                <c:pt idx="24">
                  <c:v>43245</c:v>
                </c:pt>
                <c:pt idx="25">
                  <c:v>43246</c:v>
                </c:pt>
                <c:pt idx="26">
                  <c:v>43247</c:v>
                </c:pt>
                <c:pt idx="27">
                  <c:v>43248</c:v>
                </c:pt>
                <c:pt idx="28">
                  <c:v>43249</c:v>
                </c:pt>
                <c:pt idx="29">
                  <c:v>43250</c:v>
                </c:pt>
                <c:pt idx="30">
                  <c:v>43251</c:v>
                </c:pt>
              </c:numCache>
            </c:numRef>
          </c:cat>
          <c:val>
            <c:numRef>
              <c:f>'05'!$L$17:$L$48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CA-409B-BFA4-438A369657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61680"/>
        <c:axId val="59657328"/>
        <c:extLst/>
      </c:lineChart>
      <c:dateAx>
        <c:axId val="5966168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7328"/>
        <c:crosses val="autoZero"/>
        <c:auto val="1"/>
        <c:lblOffset val="100"/>
        <c:baseTimeUnit val="days"/>
      </c:dateAx>
      <c:valAx>
        <c:axId val="5965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61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tx>
            <c:v>TOTAL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'06'!$C$17:$C$47</c:f>
              <c:numCache>
                <c:formatCode>#,##0</c:formatCode>
                <c:ptCount val="30"/>
                <c:pt idx="0">
                  <c:v>581</c:v>
                </c:pt>
                <c:pt idx="1">
                  <c:v>261</c:v>
                </c:pt>
                <c:pt idx="2">
                  <c:v>22</c:v>
                </c:pt>
                <c:pt idx="3">
                  <c:v>1231</c:v>
                </c:pt>
                <c:pt idx="4">
                  <c:v>2418</c:v>
                </c:pt>
                <c:pt idx="5">
                  <c:v>1566</c:v>
                </c:pt>
                <c:pt idx="6">
                  <c:v>1119</c:v>
                </c:pt>
                <c:pt idx="7">
                  <c:v>749</c:v>
                </c:pt>
                <c:pt idx="8">
                  <c:v>324</c:v>
                </c:pt>
                <c:pt idx="9">
                  <c:v>15</c:v>
                </c:pt>
                <c:pt idx="10">
                  <c:v>442</c:v>
                </c:pt>
                <c:pt idx="11">
                  <c:v>1638</c:v>
                </c:pt>
                <c:pt idx="12">
                  <c:v>1972</c:v>
                </c:pt>
                <c:pt idx="13" formatCode="General">
                  <c:v>869</c:v>
                </c:pt>
                <c:pt idx="14" formatCode="General">
                  <c:v>669</c:v>
                </c:pt>
                <c:pt idx="15" formatCode="General">
                  <c:v>218</c:v>
                </c:pt>
                <c:pt idx="16" formatCode="General">
                  <c:v>20</c:v>
                </c:pt>
                <c:pt idx="17" formatCode="0">
                  <c:v>2009</c:v>
                </c:pt>
                <c:pt idx="18" formatCode="0">
                  <c:v>3146</c:v>
                </c:pt>
                <c:pt idx="19" formatCode="0">
                  <c:v>2367</c:v>
                </c:pt>
                <c:pt idx="20" formatCode="0">
                  <c:v>933</c:v>
                </c:pt>
                <c:pt idx="21" formatCode="0">
                  <c:v>757</c:v>
                </c:pt>
                <c:pt idx="22" formatCode="0">
                  <c:v>225</c:v>
                </c:pt>
                <c:pt idx="23" formatCode="0">
                  <c:v>19</c:v>
                </c:pt>
                <c:pt idx="24" formatCode="0">
                  <c:v>728</c:v>
                </c:pt>
                <c:pt idx="25" formatCode="0">
                  <c:v>1053</c:v>
                </c:pt>
                <c:pt idx="26" formatCode="0">
                  <c:v>1607</c:v>
                </c:pt>
                <c:pt idx="27" formatCode="0">
                  <c:v>1309</c:v>
                </c:pt>
                <c:pt idx="28" formatCode="0">
                  <c:v>586</c:v>
                </c:pt>
                <c:pt idx="29" formatCode="0">
                  <c:v>295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76E-4572-A7A5-70883B9207AC}"/>
            </c:ext>
          </c:extLst>
        </c:ser>
        <c:ser>
          <c:idx val="1"/>
          <c:order val="1"/>
          <c:tx>
            <c:v>COMPLEATE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'06'!$D$17:$D$47</c:f>
              <c:numCache>
                <c:formatCode>#,##0</c:formatCode>
                <c:ptCount val="30"/>
                <c:pt idx="0">
                  <c:v>491</c:v>
                </c:pt>
                <c:pt idx="1">
                  <c:v>216</c:v>
                </c:pt>
                <c:pt idx="2">
                  <c:v>14</c:v>
                </c:pt>
                <c:pt idx="3">
                  <c:v>1109</c:v>
                </c:pt>
                <c:pt idx="4">
                  <c:v>2300</c:v>
                </c:pt>
                <c:pt idx="5">
                  <c:v>1427</c:v>
                </c:pt>
                <c:pt idx="6">
                  <c:v>1007</c:v>
                </c:pt>
                <c:pt idx="7">
                  <c:v>643</c:v>
                </c:pt>
                <c:pt idx="8">
                  <c:v>259</c:v>
                </c:pt>
                <c:pt idx="9">
                  <c:v>11</c:v>
                </c:pt>
                <c:pt idx="10">
                  <c:v>385</c:v>
                </c:pt>
                <c:pt idx="11">
                  <c:v>1475</c:v>
                </c:pt>
                <c:pt idx="12">
                  <c:v>1814</c:v>
                </c:pt>
                <c:pt idx="13" formatCode="General">
                  <c:v>767</c:v>
                </c:pt>
                <c:pt idx="14" formatCode="General">
                  <c:v>575</c:v>
                </c:pt>
                <c:pt idx="15" formatCode="General">
                  <c:v>202</c:v>
                </c:pt>
                <c:pt idx="16" formatCode="General">
                  <c:v>15</c:v>
                </c:pt>
                <c:pt idx="17" formatCode="General">
                  <c:v>1616</c:v>
                </c:pt>
                <c:pt idx="18" formatCode="General">
                  <c:v>2525</c:v>
                </c:pt>
                <c:pt idx="19" formatCode="General">
                  <c:v>2136</c:v>
                </c:pt>
                <c:pt idx="20" formatCode="General">
                  <c:v>620</c:v>
                </c:pt>
                <c:pt idx="21" formatCode="General">
                  <c:v>636</c:v>
                </c:pt>
                <c:pt idx="22" formatCode="General">
                  <c:v>192</c:v>
                </c:pt>
                <c:pt idx="23" formatCode="General">
                  <c:v>13</c:v>
                </c:pt>
                <c:pt idx="24" formatCode="General">
                  <c:v>600</c:v>
                </c:pt>
                <c:pt idx="25" formatCode="General">
                  <c:v>897</c:v>
                </c:pt>
                <c:pt idx="26" formatCode="General">
                  <c:v>1463</c:v>
                </c:pt>
                <c:pt idx="27" formatCode="General">
                  <c:v>949</c:v>
                </c:pt>
                <c:pt idx="28" formatCode="General">
                  <c:v>474</c:v>
                </c:pt>
                <c:pt idx="29" formatCode="General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6E-4572-A7A5-70883B9207AC}"/>
            </c:ext>
          </c:extLst>
        </c:ser>
        <c:ser>
          <c:idx val="3"/>
          <c:order val="2"/>
          <c:tx>
            <c:v>FAILED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'06'!$F$17:$F$47</c:f>
              <c:numCache>
                <c:formatCode>#,##0</c:formatCode>
                <c:ptCount val="30"/>
                <c:pt idx="0">
                  <c:v>87</c:v>
                </c:pt>
                <c:pt idx="1">
                  <c:v>31</c:v>
                </c:pt>
                <c:pt idx="2">
                  <c:v>8</c:v>
                </c:pt>
                <c:pt idx="3">
                  <c:v>116</c:v>
                </c:pt>
                <c:pt idx="4">
                  <c:v>115</c:v>
                </c:pt>
                <c:pt idx="5">
                  <c:v>135</c:v>
                </c:pt>
                <c:pt idx="6">
                  <c:v>109</c:v>
                </c:pt>
                <c:pt idx="7">
                  <c:v>104</c:v>
                </c:pt>
                <c:pt idx="8">
                  <c:v>56</c:v>
                </c:pt>
                <c:pt idx="9">
                  <c:v>4</c:v>
                </c:pt>
                <c:pt idx="10">
                  <c:v>42</c:v>
                </c:pt>
                <c:pt idx="11">
                  <c:v>156</c:v>
                </c:pt>
                <c:pt idx="12">
                  <c:v>156</c:v>
                </c:pt>
                <c:pt idx="13" formatCode="General">
                  <c:v>95</c:v>
                </c:pt>
                <c:pt idx="14" formatCode="General">
                  <c:v>90</c:v>
                </c:pt>
                <c:pt idx="15" formatCode="General">
                  <c:v>16</c:v>
                </c:pt>
                <c:pt idx="16" formatCode="General">
                  <c:v>1</c:v>
                </c:pt>
                <c:pt idx="17" formatCode="General">
                  <c:v>382</c:v>
                </c:pt>
                <c:pt idx="18" formatCode="General">
                  <c:v>607</c:v>
                </c:pt>
                <c:pt idx="19" formatCode="General">
                  <c:v>226</c:v>
                </c:pt>
                <c:pt idx="20" formatCode="General">
                  <c:v>118</c:v>
                </c:pt>
                <c:pt idx="21" formatCode="General">
                  <c:v>103</c:v>
                </c:pt>
                <c:pt idx="22" formatCode="General">
                  <c:v>32</c:v>
                </c:pt>
                <c:pt idx="23" formatCode="General">
                  <c:v>6</c:v>
                </c:pt>
                <c:pt idx="24" formatCode="General">
                  <c:v>110</c:v>
                </c:pt>
                <c:pt idx="25" formatCode="General">
                  <c:v>146</c:v>
                </c:pt>
                <c:pt idx="26" formatCode="General">
                  <c:v>142</c:v>
                </c:pt>
                <c:pt idx="27" formatCode="General">
                  <c:v>354</c:v>
                </c:pt>
                <c:pt idx="28" formatCode="General">
                  <c:v>107</c:v>
                </c:pt>
                <c:pt idx="29" formatCode="General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6E-4572-A7A5-70883B9207AC}"/>
            </c:ext>
          </c:extLst>
        </c:ser>
        <c:ser>
          <c:idx val="5"/>
          <c:order val="3"/>
          <c:tx>
            <c:v>IN_PROG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'06'!$H$17:$H$47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6E-4572-A7A5-70883B9207AC}"/>
            </c:ext>
          </c:extLst>
        </c:ser>
        <c:ser>
          <c:idx val="7"/>
          <c:order val="4"/>
          <c:tx>
            <c:v>TIMEOUT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'06'!$J$17:$J$47</c:f>
              <c:numCache>
                <c:formatCode>#,##0</c:formatCode>
                <c:ptCount val="30"/>
                <c:pt idx="0">
                  <c:v>3</c:v>
                </c:pt>
                <c:pt idx="1">
                  <c:v>14</c:v>
                </c:pt>
                <c:pt idx="2">
                  <c:v>0</c:v>
                </c:pt>
                <c:pt idx="3">
                  <c:v>6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  <c:pt idx="7">
                  <c:v>2</c:v>
                </c:pt>
                <c:pt idx="8">
                  <c:v>9</c:v>
                </c:pt>
                <c:pt idx="9">
                  <c:v>0</c:v>
                </c:pt>
                <c:pt idx="10">
                  <c:v>15</c:v>
                </c:pt>
                <c:pt idx="11">
                  <c:v>7</c:v>
                </c:pt>
                <c:pt idx="12">
                  <c:v>2</c:v>
                </c:pt>
                <c:pt idx="13" formatCode="General">
                  <c:v>7</c:v>
                </c:pt>
                <c:pt idx="14" formatCode="General">
                  <c:v>4</c:v>
                </c:pt>
                <c:pt idx="15">
                  <c:v>0</c:v>
                </c:pt>
                <c:pt idx="16" formatCode="General">
                  <c:v>4</c:v>
                </c:pt>
                <c:pt idx="17" formatCode="General">
                  <c:v>11</c:v>
                </c:pt>
                <c:pt idx="18" formatCode="General">
                  <c:v>14</c:v>
                </c:pt>
                <c:pt idx="19" formatCode="General">
                  <c:v>5</c:v>
                </c:pt>
                <c:pt idx="20" formatCode="General">
                  <c:v>195</c:v>
                </c:pt>
                <c:pt idx="21" formatCode="General">
                  <c:v>18</c:v>
                </c:pt>
                <c:pt idx="22" formatCode="General">
                  <c:v>1</c:v>
                </c:pt>
                <c:pt idx="23" formatCode="General">
                  <c:v>0</c:v>
                </c:pt>
                <c:pt idx="24" formatCode="General">
                  <c:v>18</c:v>
                </c:pt>
                <c:pt idx="25" formatCode="General">
                  <c:v>0</c:v>
                </c:pt>
                <c:pt idx="26" formatCode="General">
                  <c:v>2</c:v>
                </c:pt>
                <c:pt idx="27" formatCode="General">
                  <c:v>6</c:v>
                </c:pt>
                <c:pt idx="28" formatCode="General">
                  <c:v>5</c:v>
                </c:pt>
                <c:pt idx="29" formatCode="General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6E-4572-A7A5-70883B9207AC}"/>
            </c:ext>
          </c:extLst>
        </c:ser>
        <c:ser>
          <c:idx val="9"/>
          <c:order val="5"/>
          <c:tx>
            <c:v>TRANS_FAIL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'06'!$B$17:$B$47</c:f>
              <c:numCache>
                <c:formatCode>m/d/yyyy</c:formatCode>
                <c:ptCount val="30"/>
                <c:pt idx="0">
                  <c:v>43252</c:v>
                </c:pt>
                <c:pt idx="1">
                  <c:v>43253</c:v>
                </c:pt>
                <c:pt idx="2">
                  <c:v>43254</c:v>
                </c:pt>
                <c:pt idx="3">
                  <c:v>43255</c:v>
                </c:pt>
                <c:pt idx="4">
                  <c:v>43256</c:v>
                </c:pt>
                <c:pt idx="5">
                  <c:v>43257</c:v>
                </c:pt>
                <c:pt idx="6">
                  <c:v>43258</c:v>
                </c:pt>
                <c:pt idx="7">
                  <c:v>43259</c:v>
                </c:pt>
                <c:pt idx="8">
                  <c:v>43260</c:v>
                </c:pt>
                <c:pt idx="9">
                  <c:v>43261</c:v>
                </c:pt>
                <c:pt idx="10">
                  <c:v>43262</c:v>
                </c:pt>
                <c:pt idx="11">
                  <c:v>43263</c:v>
                </c:pt>
                <c:pt idx="12">
                  <c:v>43264</c:v>
                </c:pt>
                <c:pt idx="13">
                  <c:v>43265</c:v>
                </c:pt>
                <c:pt idx="14">
                  <c:v>43266</c:v>
                </c:pt>
                <c:pt idx="15">
                  <c:v>43267</c:v>
                </c:pt>
                <c:pt idx="16">
                  <c:v>43268</c:v>
                </c:pt>
                <c:pt idx="17">
                  <c:v>43269</c:v>
                </c:pt>
                <c:pt idx="18">
                  <c:v>43270</c:v>
                </c:pt>
                <c:pt idx="19">
                  <c:v>43271</c:v>
                </c:pt>
                <c:pt idx="20">
                  <c:v>43272</c:v>
                </c:pt>
                <c:pt idx="21">
                  <c:v>43273</c:v>
                </c:pt>
                <c:pt idx="22">
                  <c:v>43274</c:v>
                </c:pt>
                <c:pt idx="23">
                  <c:v>43275</c:v>
                </c:pt>
                <c:pt idx="24">
                  <c:v>43276</c:v>
                </c:pt>
                <c:pt idx="25">
                  <c:v>43277</c:v>
                </c:pt>
                <c:pt idx="26">
                  <c:v>43278</c:v>
                </c:pt>
                <c:pt idx="27">
                  <c:v>43279</c:v>
                </c:pt>
                <c:pt idx="28">
                  <c:v>43280</c:v>
                </c:pt>
                <c:pt idx="29">
                  <c:v>43281</c:v>
                </c:pt>
              </c:numCache>
            </c:numRef>
          </c:cat>
          <c:val>
            <c:numRef>
              <c:f>'06'!$L$17:$L$47</c:f>
              <c:numCache>
                <c:formatCode>#,##0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6E-4572-A7A5-70883B920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9651344"/>
        <c:axId val="59659504"/>
        <c:extLst/>
      </c:lineChart>
      <c:dateAx>
        <c:axId val="5965134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9504"/>
        <c:crosses val="autoZero"/>
        <c:auto val="1"/>
        <c:lblOffset val="100"/>
        <c:baseTimeUnit val="days"/>
      </c:dateAx>
      <c:valAx>
        <c:axId val="596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965134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WASS1133 DAILY TRANSACTIONS TABLE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0384770152885994"/>
          <c:y val="9.3414641068385623E-2"/>
          <c:w val="0.9436837706925616"/>
          <c:h val="0.6230499286512951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'07'!$B$1:$B$31</c:f>
              <c:numCache>
                <c:formatCode>#,##0</c:formatCode>
                <c:ptCount val="31"/>
                <c:pt idx="0" formatCode="0">
                  <c:v>125</c:v>
                </c:pt>
                <c:pt idx="1">
                  <c:v>1399</c:v>
                </c:pt>
                <c:pt idx="2">
                  <c:v>1061</c:v>
                </c:pt>
                <c:pt idx="3">
                  <c:v>2836</c:v>
                </c:pt>
                <c:pt idx="4">
                  <c:v>1576</c:v>
                </c:pt>
                <c:pt idx="5">
                  <c:v>847</c:v>
                </c:pt>
                <c:pt idx="6">
                  <c:v>262</c:v>
                </c:pt>
                <c:pt idx="7">
                  <c:v>8</c:v>
                </c:pt>
                <c:pt idx="8">
                  <c:v>8300</c:v>
                </c:pt>
                <c:pt idx="9">
                  <c:v>17596</c:v>
                </c:pt>
                <c:pt idx="10">
                  <c:v>4116</c:v>
                </c:pt>
                <c:pt idx="11">
                  <c:v>805</c:v>
                </c:pt>
                <c:pt idx="12">
                  <c:v>773</c:v>
                </c:pt>
                <c:pt idx="13">
                  <c:v>269</c:v>
                </c:pt>
                <c:pt idx="14">
                  <c:v>15</c:v>
                </c:pt>
                <c:pt idx="15">
                  <c:v>458</c:v>
                </c:pt>
                <c:pt idx="16">
                  <c:v>1258</c:v>
                </c:pt>
                <c:pt idx="17">
                  <c:v>2496</c:v>
                </c:pt>
                <c:pt idx="18">
                  <c:v>1965</c:v>
                </c:pt>
                <c:pt idx="19">
                  <c:v>880</c:v>
                </c:pt>
                <c:pt idx="20">
                  <c:v>195</c:v>
                </c:pt>
                <c:pt idx="21">
                  <c:v>9</c:v>
                </c:pt>
                <c:pt idx="22">
                  <c:v>1040</c:v>
                </c:pt>
                <c:pt idx="23">
                  <c:v>2665</c:v>
                </c:pt>
                <c:pt idx="24">
                  <c:v>1067</c:v>
                </c:pt>
                <c:pt idx="25">
                  <c:v>2374</c:v>
                </c:pt>
                <c:pt idx="26">
                  <c:v>811</c:v>
                </c:pt>
                <c:pt idx="27">
                  <c:v>220</c:v>
                </c:pt>
                <c:pt idx="28">
                  <c:v>5</c:v>
                </c:pt>
                <c:pt idx="29">
                  <c:v>995</c:v>
                </c:pt>
                <c:pt idx="30">
                  <c:v>1022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7E4E-BF47-AAC0-C1182301278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'07'!$C$1:$C$31</c:f>
              <c:numCache>
                <c:formatCode>General</c:formatCode>
                <c:ptCount val="31"/>
                <c:pt idx="0">
                  <c:v>97</c:v>
                </c:pt>
                <c:pt idx="1">
                  <c:v>1069</c:v>
                </c:pt>
                <c:pt idx="2">
                  <c:v>967</c:v>
                </c:pt>
                <c:pt idx="3">
                  <c:v>2705</c:v>
                </c:pt>
                <c:pt idx="4">
                  <c:v>1492</c:v>
                </c:pt>
                <c:pt idx="5">
                  <c:v>771</c:v>
                </c:pt>
                <c:pt idx="6">
                  <c:v>244</c:v>
                </c:pt>
                <c:pt idx="7">
                  <c:v>7</c:v>
                </c:pt>
                <c:pt idx="8">
                  <c:v>7493</c:v>
                </c:pt>
                <c:pt idx="9">
                  <c:v>16513</c:v>
                </c:pt>
                <c:pt idx="10">
                  <c:v>3875</c:v>
                </c:pt>
                <c:pt idx="11">
                  <c:v>735</c:v>
                </c:pt>
                <c:pt idx="12">
                  <c:v>683</c:v>
                </c:pt>
                <c:pt idx="13">
                  <c:v>253</c:v>
                </c:pt>
                <c:pt idx="14">
                  <c:v>9</c:v>
                </c:pt>
                <c:pt idx="15">
                  <c:v>342</c:v>
                </c:pt>
                <c:pt idx="16">
                  <c:v>1052</c:v>
                </c:pt>
                <c:pt idx="17">
                  <c:v>2140</c:v>
                </c:pt>
                <c:pt idx="18">
                  <c:v>1810</c:v>
                </c:pt>
                <c:pt idx="19">
                  <c:v>739</c:v>
                </c:pt>
                <c:pt idx="20">
                  <c:v>169</c:v>
                </c:pt>
                <c:pt idx="21">
                  <c:v>5</c:v>
                </c:pt>
                <c:pt idx="22">
                  <c:v>758</c:v>
                </c:pt>
                <c:pt idx="23">
                  <c:v>2422</c:v>
                </c:pt>
                <c:pt idx="24">
                  <c:v>869</c:v>
                </c:pt>
                <c:pt idx="25">
                  <c:v>2015</c:v>
                </c:pt>
                <c:pt idx="26">
                  <c:v>669</c:v>
                </c:pt>
                <c:pt idx="27">
                  <c:v>196</c:v>
                </c:pt>
                <c:pt idx="28">
                  <c:v>5</c:v>
                </c:pt>
                <c:pt idx="29">
                  <c:v>888</c:v>
                </c:pt>
                <c:pt idx="30">
                  <c:v>838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4E-BF47-AAC0-C11823012783}"/>
            </c:ext>
          </c:extLst>
        </c:ser>
        <c:ser>
          <c:idx val="3"/>
          <c:order val="2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'07'!$E$1:$E$31</c:f>
              <c:numCache>
                <c:formatCode>General</c:formatCode>
                <c:ptCount val="31"/>
                <c:pt idx="0">
                  <c:v>28</c:v>
                </c:pt>
                <c:pt idx="1">
                  <c:v>314</c:v>
                </c:pt>
                <c:pt idx="2">
                  <c:v>82</c:v>
                </c:pt>
                <c:pt idx="3">
                  <c:v>126</c:v>
                </c:pt>
                <c:pt idx="4">
                  <c:v>76</c:v>
                </c:pt>
                <c:pt idx="5">
                  <c:v>73</c:v>
                </c:pt>
                <c:pt idx="6">
                  <c:v>18</c:v>
                </c:pt>
                <c:pt idx="7">
                  <c:v>1</c:v>
                </c:pt>
                <c:pt idx="8">
                  <c:v>678</c:v>
                </c:pt>
                <c:pt idx="9">
                  <c:v>906</c:v>
                </c:pt>
                <c:pt idx="10">
                  <c:v>162</c:v>
                </c:pt>
                <c:pt idx="11">
                  <c:v>68</c:v>
                </c:pt>
                <c:pt idx="12">
                  <c:v>84</c:v>
                </c:pt>
                <c:pt idx="13">
                  <c:v>16</c:v>
                </c:pt>
                <c:pt idx="14">
                  <c:v>6</c:v>
                </c:pt>
                <c:pt idx="15">
                  <c:v>114</c:v>
                </c:pt>
                <c:pt idx="16">
                  <c:v>202</c:v>
                </c:pt>
                <c:pt idx="17">
                  <c:v>352</c:v>
                </c:pt>
                <c:pt idx="18">
                  <c:v>150</c:v>
                </c:pt>
                <c:pt idx="19">
                  <c:v>131</c:v>
                </c:pt>
                <c:pt idx="20">
                  <c:v>25</c:v>
                </c:pt>
                <c:pt idx="21">
                  <c:v>4</c:v>
                </c:pt>
                <c:pt idx="22">
                  <c:v>271</c:v>
                </c:pt>
                <c:pt idx="23">
                  <c:v>237</c:v>
                </c:pt>
                <c:pt idx="24">
                  <c:v>195</c:v>
                </c:pt>
                <c:pt idx="25">
                  <c:v>352</c:v>
                </c:pt>
                <c:pt idx="26">
                  <c:v>142</c:v>
                </c:pt>
                <c:pt idx="27">
                  <c:v>23</c:v>
                </c:pt>
                <c:pt idx="28">
                  <c:v>0</c:v>
                </c:pt>
                <c:pt idx="29">
                  <c:v>104</c:v>
                </c:pt>
                <c:pt idx="30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E4E-BF47-AAC0-C11823012783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'07'!$G$1:$G$31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E4E-BF47-AAC0-C11823012783}"/>
            </c:ext>
          </c:extLst>
        </c:ser>
        <c:ser>
          <c:idx val="7"/>
          <c:order val="4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'07'!$I$1:$I$31</c:f>
              <c:numCache>
                <c:formatCode>General</c:formatCode>
                <c:ptCount val="31"/>
                <c:pt idx="0">
                  <c:v>0</c:v>
                </c:pt>
                <c:pt idx="1">
                  <c:v>16</c:v>
                </c:pt>
                <c:pt idx="2">
                  <c:v>12</c:v>
                </c:pt>
                <c:pt idx="3">
                  <c:v>5</c:v>
                </c:pt>
                <c:pt idx="4">
                  <c:v>8</c:v>
                </c:pt>
                <c:pt idx="5">
                  <c:v>3</c:v>
                </c:pt>
                <c:pt idx="6">
                  <c:v>0</c:v>
                </c:pt>
                <c:pt idx="7">
                  <c:v>0</c:v>
                </c:pt>
                <c:pt idx="8">
                  <c:v>129</c:v>
                </c:pt>
                <c:pt idx="9">
                  <c:v>177</c:v>
                </c:pt>
                <c:pt idx="10">
                  <c:v>79</c:v>
                </c:pt>
                <c:pt idx="11">
                  <c:v>2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4</c:v>
                </c:pt>
                <c:pt idx="17">
                  <c:v>4</c:v>
                </c:pt>
                <c:pt idx="18">
                  <c:v>5</c:v>
                </c:pt>
                <c:pt idx="19">
                  <c:v>10</c:v>
                </c:pt>
                <c:pt idx="20">
                  <c:v>1</c:v>
                </c:pt>
                <c:pt idx="21">
                  <c:v>0</c:v>
                </c:pt>
                <c:pt idx="22">
                  <c:v>11</c:v>
                </c:pt>
                <c:pt idx="23">
                  <c:v>6</c:v>
                </c:pt>
                <c:pt idx="24">
                  <c:v>3</c:v>
                </c:pt>
                <c:pt idx="25">
                  <c:v>7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3</c:v>
                </c:pt>
                <c:pt idx="30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E4E-BF47-AAC0-C11823012783}"/>
            </c:ext>
          </c:extLst>
        </c:ser>
        <c:ser>
          <c:idx val="9"/>
          <c:order val="5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'07'!$A$1:$A$31</c:f>
              <c:numCache>
                <c:formatCode>m/d/yyyy</c:formatCode>
                <c:ptCount val="31"/>
                <c:pt idx="0">
                  <c:v>43282</c:v>
                </c:pt>
                <c:pt idx="1">
                  <c:v>43283</c:v>
                </c:pt>
                <c:pt idx="2">
                  <c:v>43284</c:v>
                </c:pt>
                <c:pt idx="3">
                  <c:v>43285</c:v>
                </c:pt>
                <c:pt idx="4">
                  <c:v>43286</c:v>
                </c:pt>
                <c:pt idx="5">
                  <c:v>43287</c:v>
                </c:pt>
                <c:pt idx="6">
                  <c:v>43288</c:v>
                </c:pt>
                <c:pt idx="7">
                  <c:v>43289</c:v>
                </c:pt>
                <c:pt idx="8">
                  <c:v>43290</c:v>
                </c:pt>
                <c:pt idx="9">
                  <c:v>43291</c:v>
                </c:pt>
                <c:pt idx="10">
                  <c:v>43292</c:v>
                </c:pt>
                <c:pt idx="11">
                  <c:v>43293</c:v>
                </c:pt>
                <c:pt idx="12">
                  <c:v>43294</c:v>
                </c:pt>
                <c:pt idx="13">
                  <c:v>43295</c:v>
                </c:pt>
                <c:pt idx="14">
                  <c:v>43296</c:v>
                </c:pt>
                <c:pt idx="15">
                  <c:v>43297</c:v>
                </c:pt>
                <c:pt idx="16">
                  <c:v>43298</c:v>
                </c:pt>
                <c:pt idx="17">
                  <c:v>43299</c:v>
                </c:pt>
                <c:pt idx="18">
                  <c:v>43300</c:v>
                </c:pt>
                <c:pt idx="19">
                  <c:v>43301</c:v>
                </c:pt>
                <c:pt idx="20">
                  <c:v>43302</c:v>
                </c:pt>
                <c:pt idx="21">
                  <c:v>43303</c:v>
                </c:pt>
                <c:pt idx="22">
                  <c:v>43304</c:v>
                </c:pt>
                <c:pt idx="23">
                  <c:v>43305</c:v>
                </c:pt>
                <c:pt idx="24">
                  <c:v>43306</c:v>
                </c:pt>
                <c:pt idx="25">
                  <c:v>43307</c:v>
                </c:pt>
                <c:pt idx="26">
                  <c:v>43308</c:v>
                </c:pt>
                <c:pt idx="27">
                  <c:v>43309</c:v>
                </c:pt>
                <c:pt idx="28">
                  <c:v>43310</c:v>
                </c:pt>
                <c:pt idx="29">
                  <c:v>43311</c:v>
                </c:pt>
                <c:pt idx="30">
                  <c:v>43312</c:v>
                </c:pt>
              </c:numCache>
            </c:numRef>
          </c:cat>
          <c:val>
            <c:numRef>
              <c:f>'07'!$K$1:$K$31</c:f>
              <c:numCache>
                <c:formatCode>#,##0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E4E-BF47-AAC0-C11823012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2882432"/>
        <c:axId val="2042884064"/>
        <c:extLst/>
      </c:lineChart>
      <c:dateAx>
        <c:axId val="204288243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4064"/>
        <c:crosses val="autoZero"/>
        <c:auto val="1"/>
        <c:lblOffset val="100"/>
        <c:baseTimeUnit val="days"/>
      </c:dateAx>
      <c:valAx>
        <c:axId val="204288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288243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</c:dTable>
      <c:spPr>
        <a:noFill/>
        <a:ln w="25400"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000000000000111" l="0.70000000000000062" r="0.70000000000000062" t="0.75000000000000111" header="0.30000000000000032" footer="0.30000000000000032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255</xdr:row>
      <xdr:rowOff>128587</xdr:rowOff>
    </xdr:from>
    <xdr:to>
      <xdr:col>11</xdr:col>
      <xdr:colOff>866774</xdr:colOff>
      <xdr:row>281</xdr:row>
      <xdr:rowOff>152401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45</xdr:row>
      <xdr:rowOff>100012</xdr:rowOff>
    </xdr:from>
    <xdr:to>
      <xdr:col>11</xdr:col>
      <xdr:colOff>781049</xdr:colOff>
      <xdr:row>71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49</xdr:row>
      <xdr:rowOff>100012</xdr:rowOff>
    </xdr:from>
    <xdr:to>
      <xdr:col>11</xdr:col>
      <xdr:colOff>781049</xdr:colOff>
      <xdr:row>75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47</xdr:row>
      <xdr:rowOff>100012</xdr:rowOff>
    </xdr:from>
    <xdr:to>
      <xdr:col>11</xdr:col>
      <xdr:colOff>781049</xdr:colOff>
      <xdr:row>73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48</xdr:row>
      <xdr:rowOff>100012</xdr:rowOff>
    </xdr:from>
    <xdr:to>
      <xdr:col>11</xdr:col>
      <xdr:colOff>781049</xdr:colOff>
      <xdr:row>74</xdr:row>
      <xdr:rowOff>9526</xdr:rowOff>
    </xdr:to>
    <xdr:graphicFrame macro="">
      <xdr:nvGraphicFramePr>
        <xdr:cNvPr id="2" name="Chart 4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104775</xdr:colOff>
      <xdr:row>47</xdr:row>
      <xdr:rowOff>128587</xdr:rowOff>
    </xdr:from>
    <xdr:to>
      <xdr:col>11</xdr:col>
      <xdr:colOff>866774</xdr:colOff>
      <xdr:row>73</xdr:row>
      <xdr:rowOff>152401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28222</xdr:colOff>
      <xdr:row>33</xdr:row>
      <xdr:rowOff>84668</xdr:rowOff>
    </xdr:from>
    <xdr:to>
      <xdr:col>13</xdr:col>
      <xdr:colOff>12699</xdr:colOff>
      <xdr:row>58</xdr:row>
      <xdr:rowOff>122593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3CD800E-D689-A94B-A36D-2C05F52DDF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820" displayName="Tabla1820" ref="B16:M255" totalsRowCount="1" headerRowDxfId="95" dataDxfId="94" totalsRowDxfId="93">
  <autoFilter ref="B16:M254" xr:uid="{00000000-0009-0000-0100-000001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000-000001000000}" name="Day" totalsRowLabel="SUMMARY_x000a_AVERAGE" dataDxfId="12" totalsRowDxfId="11"/>
    <tableColumn id="2" xr3:uid="{00000000-0010-0000-0000-000002000000}" name="Total" totalsRowFunction="custom" totalsRowDxfId="10">
      <totalsRowFormula>SUM(C248:C254)</totalsRowFormula>
    </tableColumn>
    <tableColumn id="3" xr3:uid="{00000000-0010-0000-0000-000003000000}" name="Transactions _x000a_Complete" totalsRowFunction="custom" totalsRowDxfId="9">
      <totalsRowFormula>SUM(D248:D254)</totalsRowFormula>
    </tableColumn>
    <tableColumn id="4" xr3:uid="{00000000-0010-0000-0000-000004000000}" name="%_x000a_Complete" totalsRowFunction="custom" totalsRowDxfId="8">
      <calculatedColumnFormula>Tabla1820[Transactions 
Complete]/Tabla1820[Total]</calculatedColumnFormula>
      <totalsRowFormula>AVERAGE(E248:E254)</totalsRowFormula>
    </tableColumn>
    <tableColumn id="5" xr3:uid="{00000000-0010-0000-0000-000005000000}" name="Transactions _x000a_Failed" totalsRowFunction="custom" totalsRowDxfId="7">
      <totalsRowFormula>SUM(F248:F254)</totalsRowFormula>
    </tableColumn>
    <tableColumn id="6" xr3:uid="{00000000-0010-0000-0000-000006000000}" name="% _x000a_Failed" totalsRowFunction="custom" totalsRowDxfId="6">
      <calculatedColumnFormula>Tabla1820[Transactions 
Failed]/Tabla1820[Total]</calculatedColumnFormula>
      <totalsRowFormula>AVERAGE(G248:G254)</totalsRowFormula>
    </tableColumn>
    <tableColumn id="7" xr3:uid="{00000000-0010-0000-0000-000007000000}" name="Transactions _x000a_In_Prog" totalsRowFunction="custom" totalsRowDxfId="5">
      <totalsRowFormula>SUM(H248:H254)</totalsRowFormula>
    </tableColumn>
    <tableColumn id="8" xr3:uid="{00000000-0010-0000-0000-000008000000}" name="%_x000a_In_Prog" totalsRowFunction="custom" totalsRowDxfId="4">
      <calculatedColumnFormula>Tabla1820[Transactions 
In_Prog]/Tabla1820[Total]</calculatedColumnFormula>
      <totalsRowFormula>AVERAGE(I248:I254)</totalsRowFormula>
    </tableColumn>
    <tableColumn id="9" xr3:uid="{00000000-0010-0000-0000-000009000000}" name="Transactions _x000a_Timeout" totalsRowFunction="custom" totalsRowDxfId="3">
      <totalsRowFormula>SUM(J248:J254)</totalsRowFormula>
    </tableColumn>
    <tableColumn id="10" xr3:uid="{00000000-0010-0000-0000-00000A000000}" name="%_x000a_Timeout" totalsRowFunction="custom" totalsRowDxfId="2">
      <calculatedColumnFormula>Tabla1820[Transactions 
Timeout]/Tabla1820[Total]</calculatedColumnFormula>
      <totalsRowFormula>AVERAGE(K248:K254)</totalsRowFormula>
    </tableColumn>
    <tableColumn id="11" xr3:uid="{00000000-0010-0000-0000-00000B000000}" name="Transactions_x000a_Trans Fail" totalsRowFunction="custom" totalsRowDxfId="1">
      <totalsRowFormula>SUM(L248:L254)</totalsRowFormula>
    </tableColumn>
    <tableColumn id="12" xr3:uid="{00000000-0010-0000-0000-00000C000000}" name="% _x000a_Trans Fail" totalsRowFunction="custom" totalsRowDxfId="0">
      <calculatedColumnFormula>Tabla1820[Transactions
Trans Fail]/Tabla1820[Total]</calculatedColumnFormula>
      <totalsRowFormula>AVERAGE(M248:M254)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18203" displayName="Tabla18203" ref="B16:M45" totalsRowCount="1" headerRowDxfId="92" dataDxfId="91" totalsRowDxfId="90">
  <autoFilter ref="B16:M44" xr:uid="{00000000-0009-0000-0100-000002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100-000001000000}" name="Day" totalsRowLabel="SUMMARY_x000a_AVERAGE" dataDxfId="89" totalsRowDxfId="88"/>
    <tableColumn id="2" xr3:uid="{00000000-0010-0000-0100-000002000000}" name="Total" totalsRowFunction="custom" totalsRowDxfId="87">
      <totalsRowFormula>SUM(C42:C44)</totalsRowFormula>
    </tableColumn>
    <tableColumn id="3" xr3:uid="{00000000-0010-0000-0100-000003000000}" name="Transactions _x000a_Complete" totalsRowFunction="custom" totalsRowDxfId="86">
      <totalsRowFormula>SUM(D42:D44)</totalsRowFormula>
    </tableColumn>
    <tableColumn id="4" xr3:uid="{00000000-0010-0000-0100-000004000000}" name="%_x000a_Complete" totalsRowFunction="custom" totalsRowDxfId="85">
      <calculatedColumnFormula>Tabla18203[Transactions 
Complete]/Tabla18203[Total]</calculatedColumnFormula>
      <totalsRowFormula>AVERAGE(E42:E44)</totalsRowFormula>
    </tableColumn>
    <tableColumn id="5" xr3:uid="{00000000-0010-0000-0100-000005000000}" name="Transactions _x000a_Failed" totalsRowFunction="custom" totalsRowDxfId="84">
      <totalsRowFormula>SUM(F42:F44)</totalsRowFormula>
    </tableColumn>
    <tableColumn id="6" xr3:uid="{00000000-0010-0000-0100-000006000000}" name="% _x000a_Failed" totalsRowFunction="custom" totalsRowDxfId="83">
      <calculatedColumnFormula>Tabla18203[Transactions 
Failed]/Tabla18203[Total]</calculatedColumnFormula>
      <totalsRowFormula>AVERAGE(G42:G44)</totalsRowFormula>
    </tableColumn>
    <tableColumn id="7" xr3:uid="{00000000-0010-0000-0100-000007000000}" name="Transactions _x000a_In_Prog" totalsRowFunction="custom" totalsRowDxfId="82">
      <totalsRowFormula>SUM(H42:H44)</totalsRowFormula>
    </tableColumn>
    <tableColumn id="8" xr3:uid="{00000000-0010-0000-0100-000008000000}" name="%_x000a_In_Prog" totalsRowFunction="custom" totalsRowDxfId="81">
      <calculatedColumnFormula>Tabla18203[Transactions 
In_Prog]/Tabla18203[Total]</calculatedColumnFormula>
      <totalsRowFormula>AVERAGE(I42:I44)</totalsRowFormula>
    </tableColumn>
    <tableColumn id="9" xr3:uid="{00000000-0010-0000-0100-000009000000}" name="Transactions _x000a_Timeout" totalsRowFunction="custom" totalsRowDxfId="80">
      <totalsRowFormula>SUM(J42:J44)</totalsRowFormula>
    </tableColumn>
    <tableColumn id="10" xr3:uid="{00000000-0010-0000-0100-00000A000000}" name="%_x000a_Timeout" totalsRowFunction="custom" totalsRowDxfId="79">
      <calculatedColumnFormula>Tabla18203[Transactions 
Timeout]/Tabla18203[Total]</calculatedColumnFormula>
      <totalsRowFormula>AVERAGE(K42:K44)</totalsRowFormula>
    </tableColumn>
    <tableColumn id="11" xr3:uid="{00000000-0010-0000-0100-00000B000000}" name="Transactions_x000a_Trans Fail" totalsRowFunction="custom" totalsRowDxfId="78">
      <totalsRowFormula>SUM(L42:L44)</totalsRowFormula>
    </tableColumn>
    <tableColumn id="12" xr3:uid="{00000000-0010-0000-0100-00000C000000}" name="% _x000a_Trans Fail" totalsRowFunction="custom" totalsRowDxfId="77">
      <calculatedColumnFormula>Tabla18203[Transactions
Trans Fail]/Tabla18203[Total]</calculatedColumnFormula>
      <totalsRowFormula>AVERAGE(M42:M44)</totalsRowFormula>
    </tableColumn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18204" displayName="Tabla18204" ref="B16:M49" totalsRowCount="1" headerRowDxfId="76" dataDxfId="75" totalsRowDxfId="74">
  <autoFilter ref="B16:M48" xr:uid="{00000000-0009-0000-0100-000003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200-000001000000}" name="Day" totalsRowLabel="SUMMARY_x000a_AVERAGE" dataDxfId="73" totalsRowDxfId="72"/>
    <tableColumn id="2" xr3:uid="{00000000-0010-0000-0200-000002000000}" name="Total" totalsRowFunction="custom" totalsRowDxfId="71">
      <totalsRowFormula>SUM(C42:C48)</totalsRowFormula>
    </tableColumn>
    <tableColumn id="3" xr3:uid="{00000000-0010-0000-0200-000003000000}" name="Transactions _x000a_Complete" totalsRowFunction="custom" totalsRowDxfId="70">
      <totalsRowFormula>SUM(D42:D48)</totalsRowFormula>
    </tableColumn>
    <tableColumn id="4" xr3:uid="{00000000-0010-0000-0200-000004000000}" name="%_x000a_Complete" totalsRowFunction="custom" totalsRowDxfId="69">
      <calculatedColumnFormula>Tabla18204[Transactions 
Complete]/Tabla18204[Total]</calculatedColumnFormula>
      <totalsRowFormula>AVERAGE(E42:E48)</totalsRowFormula>
    </tableColumn>
    <tableColumn id="5" xr3:uid="{00000000-0010-0000-0200-000005000000}" name="Transactions _x000a_Failed" totalsRowFunction="custom" totalsRowDxfId="68">
      <totalsRowFormula>SUM(F42:F48)</totalsRowFormula>
    </tableColumn>
    <tableColumn id="6" xr3:uid="{00000000-0010-0000-0200-000006000000}" name="% _x000a_Failed" totalsRowFunction="custom" totalsRowDxfId="67">
      <calculatedColumnFormula>Tabla18204[Transactions 
Failed]/Tabla18204[Total]</calculatedColumnFormula>
      <totalsRowFormula>AVERAGE(G42:G48)</totalsRowFormula>
    </tableColumn>
    <tableColumn id="7" xr3:uid="{00000000-0010-0000-0200-000007000000}" name="Transactions _x000a_In_Prog" totalsRowFunction="custom" totalsRowDxfId="66">
      <totalsRowFormula>SUM(H42:H48)</totalsRowFormula>
    </tableColumn>
    <tableColumn id="8" xr3:uid="{00000000-0010-0000-0200-000008000000}" name="%_x000a_In_Prog" totalsRowFunction="custom" totalsRowDxfId="65">
      <calculatedColumnFormula>Tabla18204[Transactions 
In_Prog]/Tabla18204[Total]</calculatedColumnFormula>
      <totalsRowFormula>AVERAGE(I42:I48)</totalsRowFormula>
    </tableColumn>
    <tableColumn id="9" xr3:uid="{00000000-0010-0000-0200-000009000000}" name="Transactions _x000a_Timeout" totalsRowFunction="custom" totalsRowDxfId="64">
      <totalsRowFormula>SUM(J42:J48)</totalsRowFormula>
    </tableColumn>
    <tableColumn id="10" xr3:uid="{00000000-0010-0000-0200-00000A000000}" name="%_x000a_Timeout" totalsRowFunction="custom" totalsRowDxfId="63">
      <calculatedColumnFormula>Tabla18204[Transactions 
Timeout]/Tabla18204[Total]</calculatedColumnFormula>
      <totalsRowFormula>AVERAGE(K42:K48)</totalsRowFormula>
    </tableColumn>
    <tableColumn id="11" xr3:uid="{00000000-0010-0000-0200-00000B000000}" name="Transactions_x000a_Trans Fail" totalsRowFunction="custom" totalsRowDxfId="62">
      <totalsRowFormula>SUM(L42:L48)</totalsRowFormula>
    </tableColumn>
    <tableColumn id="12" xr3:uid="{00000000-0010-0000-0200-00000C000000}" name="% _x000a_Trans Fail" totalsRowFunction="custom" totalsRowDxfId="61">
      <calculatedColumnFormula>Tabla18204[Transactions
Trans Fail]/Tabla18204[Total]</calculatedColumnFormula>
      <totalsRowFormula>AVERAGE(M42:M48)</totalsRowFormula>
    </tableColumn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18205" displayName="Tabla18205" ref="B16:M47" totalsRowCount="1" headerRowDxfId="60" dataDxfId="59" totalsRowDxfId="58">
  <autoFilter ref="B16:M46" xr:uid="{00000000-0009-0000-0100-000004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300-000001000000}" name="Day" totalsRowLabel="SUMMARY_x000a_AVERAGE" dataDxfId="57" totalsRowDxfId="56"/>
    <tableColumn id="2" xr3:uid="{00000000-0010-0000-0300-000002000000}" name="Total" totalsRowFunction="custom" totalsRowDxfId="55">
      <totalsRowFormula>SUM(C17:C46)</totalsRowFormula>
    </tableColumn>
    <tableColumn id="3" xr3:uid="{00000000-0010-0000-0300-000003000000}" name="Transactions _x000a_Complete" totalsRowFunction="custom" totalsRowDxfId="54">
      <totalsRowFormula>SUM(D17:D46)</totalsRowFormula>
    </tableColumn>
    <tableColumn id="4" xr3:uid="{00000000-0010-0000-0300-000004000000}" name="%_x000a_Complete" totalsRowFunction="custom" totalsRowDxfId="53">
      <calculatedColumnFormula>Tabla18205[Transactions 
Complete]/Tabla18205[Total]</calculatedColumnFormula>
      <totalsRowFormula>AVERAGE(E17:E46)</totalsRowFormula>
    </tableColumn>
    <tableColumn id="5" xr3:uid="{00000000-0010-0000-0300-000005000000}" name="Transactions _x000a_Failed" totalsRowFunction="custom" totalsRowDxfId="52">
      <totalsRowFormula>SUM(F17:F46)</totalsRowFormula>
    </tableColumn>
    <tableColumn id="6" xr3:uid="{00000000-0010-0000-0300-000006000000}" name="% _x000a_Failed" totalsRowFunction="custom" totalsRowDxfId="51">
      <calculatedColumnFormula>Tabla18205[Transactions 
Failed]/Tabla18205[Total]</calculatedColumnFormula>
      <totalsRowFormula>AVERAGE(G17:G46)</totalsRowFormula>
    </tableColumn>
    <tableColumn id="7" xr3:uid="{00000000-0010-0000-0300-000007000000}" name="Transactions _x000a_In_Prog" totalsRowFunction="custom" totalsRowDxfId="50">
      <totalsRowFormula>SUM(H17:H46)</totalsRowFormula>
    </tableColumn>
    <tableColumn id="8" xr3:uid="{00000000-0010-0000-0300-000008000000}" name="%_x000a_In_Prog" totalsRowFunction="custom" totalsRowDxfId="49">
      <calculatedColumnFormula>Tabla18205[Transactions 
In_Prog]/Tabla18205[Total]</calculatedColumnFormula>
      <totalsRowFormula>AVERAGE(I17:I46)</totalsRowFormula>
    </tableColumn>
    <tableColumn id="9" xr3:uid="{00000000-0010-0000-0300-000009000000}" name="Transactions _x000a_Timeout" totalsRowFunction="custom" totalsRowDxfId="48">
      <totalsRowFormula>SUM(J17:J46)</totalsRowFormula>
    </tableColumn>
    <tableColumn id="10" xr3:uid="{00000000-0010-0000-0300-00000A000000}" name="%_x000a_Timeout" totalsRowFunction="custom" totalsRowDxfId="47">
      <calculatedColumnFormula>Tabla18205[Transactions 
Timeout]/Tabla18205[Total]</calculatedColumnFormula>
      <totalsRowFormula>AVERAGE(K17:K46)</totalsRowFormula>
    </tableColumn>
    <tableColumn id="11" xr3:uid="{00000000-0010-0000-0300-00000B000000}" name="Transactions_x000a_Trans Fail" totalsRowFunction="custom" totalsRowDxfId="46">
      <totalsRowFormula>SUM(L17:L46)</totalsRowFormula>
    </tableColumn>
    <tableColumn id="12" xr3:uid="{00000000-0010-0000-0300-00000C000000}" name="% _x000a_Trans Fail" totalsRowFunction="custom" totalsRowDxfId="45">
      <calculatedColumnFormula>Tabla18205[Transactions
Trans Fail]/Tabla18205[Total]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a18206" displayName="Tabla18206" ref="B16:M48" totalsRowCount="1" headerRowDxfId="44" dataDxfId="43" totalsRowDxfId="42">
  <autoFilter ref="B16:M47" xr:uid="{00000000-0009-0000-0100-000005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400-000001000000}" name="Day" totalsRowLabel="SUMMARY_x000a_AVERAGE" dataDxfId="41" totalsRowDxfId="40"/>
    <tableColumn id="2" xr3:uid="{00000000-0010-0000-0400-000002000000}" name="Total" totalsRowFunction="custom" totalsRowDxfId="39">
      <totalsRowFormula>SUM(C17:C47)</totalsRowFormula>
    </tableColumn>
    <tableColumn id="3" xr3:uid="{00000000-0010-0000-0400-000003000000}" name="Transactions _x000a_Complete" totalsRowFunction="custom" totalsRowDxfId="38">
      <totalsRowFormula>SUM(D17:D47)</totalsRowFormula>
    </tableColumn>
    <tableColumn id="4" xr3:uid="{00000000-0010-0000-0400-000004000000}" name="%_x000a_Complete" totalsRowFunction="custom" totalsRowDxfId="37">
      <calculatedColumnFormula>Tabla18206[Transactions 
Complete]/Tabla18206[Total]</calculatedColumnFormula>
      <totalsRowFormula>AVERAGE(E17:E47)</totalsRowFormula>
    </tableColumn>
    <tableColumn id="5" xr3:uid="{00000000-0010-0000-0400-000005000000}" name="Transactions _x000a_Failed" totalsRowFunction="custom" totalsRowDxfId="36">
      <totalsRowFormula>SUM(F17:F47)</totalsRowFormula>
    </tableColumn>
    <tableColumn id="6" xr3:uid="{00000000-0010-0000-0400-000006000000}" name="% _x000a_Failed" totalsRowFunction="custom" totalsRowDxfId="35">
      <calculatedColumnFormula>Tabla18206[Transactions 
Failed]/Tabla18206[Total]</calculatedColumnFormula>
      <totalsRowFormula>AVERAGE(G17:G47)</totalsRowFormula>
    </tableColumn>
    <tableColumn id="7" xr3:uid="{00000000-0010-0000-0400-000007000000}" name="Transactions _x000a_In_Prog" totalsRowFunction="custom" totalsRowDxfId="34">
      <totalsRowFormula>SUM(H17:H47)</totalsRowFormula>
    </tableColumn>
    <tableColumn id="8" xr3:uid="{00000000-0010-0000-0400-000008000000}" name="%_x000a_In_Prog" totalsRowFunction="custom" totalsRowDxfId="33">
      <calculatedColumnFormula>Tabla18206[Transactions 
In_Prog]/Tabla18206[Total]</calculatedColumnFormula>
      <totalsRowFormula>AVERAGE(I17:I47)</totalsRowFormula>
    </tableColumn>
    <tableColumn id="9" xr3:uid="{00000000-0010-0000-0400-000009000000}" name="Transactions _x000a_Timeout" totalsRowFunction="custom" totalsRowDxfId="32">
      <totalsRowFormula>SUM(J17:J47)</totalsRowFormula>
    </tableColumn>
    <tableColumn id="10" xr3:uid="{00000000-0010-0000-0400-00000A000000}" name="%_x000a_Timeout" totalsRowFunction="custom" totalsRowDxfId="31">
      <calculatedColumnFormula>Tabla18206[Transactions 
Timeout]/Tabla18206[Total]</calculatedColumnFormula>
      <totalsRowFormula>AVERAGE(K17:K47)</totalsRowFormula>
    </tableColumn>
    <tableColumn id="11" xr3:uid="{00000000-0010-0000-0400-00000B000000}" name="Transactions_x000a_Trans Fail" totalsRowFunction="custom" totalsRowDxfId="30">
      <totalsRowFormula>SUM(L17:L47)</totalsRowFormula>
    </tableColumn>
    <tableColumn id="12" xr3:uid="{00000000-0010-0000-0400-00000C000000}" name="% _x000a_Trans Fail" totalsRowFunction="custom" totalsRowDxfId="29">
      <calculatedColumnFormula>Tabla18206[Transactions
Trans Fail]/Tabla18206[Total]</calculatedColumnFormula>
      <totalsRowFormula>AVERAGE(M17:M47)</totalsRow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a18207" displayName="Tabla18207" ref="B16:M47" totalsRowCount="1" headerRowDxfId="28" dataDxfId="27" totalsRowDxfId="26">
  <autoFilter ref="B16:M46" xr:uid="{00000000-0009-0000-0100-000006000000}">
    <filterColumn colId="0">
      <filters>
        <dateGroupItem year="2016" month="5" day="9" dateTimeGrouping="day"/>
        <dateGroupItem year="2016" month="5" day="10" dateTimeGrouping="day"/>
        <dateGroupItem year="2016" month="5" day="11" dateTimeGrouping="day"/>
        <dateGroupItem year="2016" month="5" day="12" dateTimeGrouping="day"/>
      </filters>
    </filterColumn>
  </autoFilter>
  <tableColumns count="12">
    <tableColumn id="1" xr3:uid="{00000000-0010-0000-0500-000001000000}" name="Day" totalsRowLabel="SUMMARY_x000a_AVERAGE" dataDxfId="25" totalsRowDxfId="24"/>
    <tableColumn id="2" xr3:uid="{00000000-0010-0000-0500-000002000000}" name="Total" totalsRowFunction="custom" totalsRowDxfId="23">
      <totalsRowFormula>SUM(C17:C46)</totalsRowFormula>
    </tableColumn>
    <tableColumn id="3" xr3:uid="{00000000-0010-0000-0500-000003000000}" name="Transactions _x000a_Complete" totalsRowFunction="custom" totalsRowDxfId="22">
      <totalsRowFormula>SUM(D17:D46)</totalsRowFormula>
    </tableColumn>
    <tableColumn id="4" xr3:uid="{00000000-0010-0000-0500-000004000000}" name="%_x000a_Complete" totalsRowFunction="custom" totalsRowDxfId="21">
      <calculatedColumnFormula>Tabla18207[Transactions 
Complete]/Tabla18207[Total]</calculatedColumnFormula>
      <totalsRowFormula>AVERAGE(E17:E46)</totalsRowFormula>
    </tableColumn>
    <tableColumn id="5" xr3:uid="{00000000-0010-0000-0500-000005000000}" name="Transactions _x000a_Failed" totalsRowFunction="custom" totalsRowDxfId="20">
      <totalsRowFormula>SUM(F17:F46)</totalsRowFormula>
    </tableColumn>
    <tableColumn id="6" xr3:uid="{00000000-0010-0000-0500-000006000000}" name="% _x000a_Failed" totalsRowFunction="custom" totalsRowDxfId="19">
      <calculatedColumnFormula>Tabla18207[Transactions 
Failed]/Tabla18207[Total]</calculatedColumnFormula>
      <totalsRowFormula>AVERAGE(G17:G46)</totalsRowFormula>
    </tableColumn>
    <tableColumn id="7" xr3:uid="{00000000-0010-0000-0500-000007000000}" name="Transactions _x000a_In_Prog" totalsRowFunction="custom" totalsRowDxfId="18">
      <totalsRowFormula>SUM(H17:H46)</totalsRowFormula>
    </tableColumn>
    <tableColumn id="8" xr3:uid="{00000000-0010-0000-0500-000008000000}" name="%_x000a_In_Prog" totalsRowFunction="custom" totalsRowDxfId="17">
      <calculatedColumnFormula>Tabla18207[Transactions 
In_Prog]/Tabla18207[Total]</calculatedColumnFormula>
      <totalsRowFormula>AVERAGE(I17:I46)</totalsRowFormula>
    </tableColumn>
    <tableColumn id="9" xr3:uid="{00000000-0010-0000-0500-000009000000}" name="Transactions _x000a_Timeout" totalsRowFunction="custom" totalsRowDxfId="16">
      <totalsRowFormula>SUM(J17:J46)</totalsRowFormula>
    </tableColumn>
    <tableColumn id="10" xr3:uid="{00000000-0010-0000-0500-00000A000000}" name="%_x000a_Timeout" totalsRowFunction="custom" totalsRowDxfId="15">
      <calculatedColumnFormula>Tabla18207[Transactions 
Timeout]/Tabla18207[Total]</calculatedColumnFormula>
      <totalsRowFormula>AVERAGE(K17:K46)</totalsRowFormula>
    </tableColumn>
    <tableColumn id="11" xr3:uid="{00000000-0010-0000-0500-00000B000000}" name="Transactions_x000a_Trans Fail" totalsRowFunction="custom" totalsRowDxfId="14">
      <totalsRowFormula>SUM(L17:L46)</totalsRowFormula>
    </tableColumn>
    <tableColumn id="12" xr3:uid="{00000000-0010-0000-0500-00000C000000}" name="% _x000a_Trans Fail" totalsRowFunction="custom" totalsRowDxfId="13">
      <calculatedColumnFormula>Tabla18207[Transactions
Trans Fail]/Tabla18207[Total]</calculatedColumnFormula>
      <totalsRowFormula>AVERAGE(M17:M46)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6.x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B1:M332"/>
  <sheetViews>
    <sheetView tabSelected="1" topLeftCell="A250" zoomScale="110" zoomScaleNormal="110" workbookViewId="0">
      <selection activeCell="B248" sqref="B248:M255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3" x14ac:dyDescent="0.3">
      <c r="B1" s="2" t="s">
        <v>0</v>
      </c>
      <c r="C1" s="3"/>
      <c r="D1" s="4"/>
    </row>
    <row r="2" spans="2:13" ht="16.5" customHeight="1" x14ac:dyDescent="0.3">
      <c r="B2" s="5" t="s">
        <v>1</v>
      </c>
      <c r="C2" s="110" t="s">
        <v>2</v>
      </c>
      <c r="D2" s="110"/>
    </row>
    <row r="3" spans="2:13" x14ac:dyDescent="0.3">
      <c r="B3" s="5"/>
      <c r="C3" s="6"/>
      <c r="D3" s="4"/>
    </row>
    <row r="4" spans="2:13" x14ac:dyDescent="0.3">
      <c r="B4" s="7" t="s">
        <v>3</v>
      </c>
      <c r="C4" s="8">
        <v>43101</v>
      </c>
      <c r="D4" s="4"/>
    </row>
    <row r="5" spans="2:13" x14ac:dyDescent="0.3">
      <c r="B5" s="9" t="s">
        <v>4</v>
      </c>
      <c r="C5" s="10"/>
      <c r="D5" s="4"/>
    </row>
    <row r="6" spans="2:13" x14ac:dyDescent="0.3">
      <c r="B6" s="9" t="s">
        <v>5</v>
      </c>
      <c r="C6" s="11">
        <f>SUM(Tabla1820[Total])</f>
        <v>913893.03</v>
      </c>
      <c r="D6" s="4"/>
    </row>
    <row r="7" spans="2:13" x14ac:dyDescent="0.3">
      <c r="B7" s="9" t="s">
        <v>6</v>
      </c>
      <c r="C7" s="11">
        <f>D15</f>
        <v>778446</v>
      </c>
      <c r="D7" s="12">
        <f>C7/C6</f>
        <v>0.85179115547035078</v>
      </c>
    </row>
    <row r="8" spans="2:13" x14ac:dyDescent="0.3">
      <c r="B8" s="9" t="s">
        <v>7</v>
      </c>
      <c r="C8" s="11">
        <f>F15</f>
        <v>111057</v>
      </c>
      <c r="D8" s="12">
        <f>C8/C6</f>
        <v>0.12152078673802776</v>
      </c>
    </row>
    <row r="9" spans="2:13" x14ac:dyDescent="0.3">
      <c r="B9" s="9" t="s">
        <v>8</v>
      </c>
      <c r="C9" s="11">
        <f>H15</f>
        <v>3</v>
      </c>
      <c r="D9" s="12">
        <f>C9/C6</f>
        <v>3.2826598972967326E-6</v>
      </c>
    </row>
    <row r="10" spans="2:13" x14ac:dyDescent="0.3">
      <c r="B10" s="9" t="s">
        <v>9</v>
      </c>
      <c r="C10" s="11">
        <f>J15</f>
        <v>24371</v>
      </c>
      <c r="D10" s="12">
        <f>C10/C6</f>
        <v>2.6667234785672893E-2</v>
      </c>
    </row>
    <row r="11" spans="2:13" x14ac:dyDescent="0.3">
      <c r="B11" s="9" t="s">
        <v>10</v>
      </c>
      <c r="C11" s="11">
        <f>L15</f>
        <v>0</v>
      </c>
      <c r="D11" s="12">
        <f>C11/C6</f>
        <v>0</v>
      </c>
    </row>
    <row r="12" spans="2:13" x14ac:dyDescent="0.3">
      <c r="B12" s="9" t="s">
        <v>11</v>
      </c>
      <c r="C12" s="11">
        <f>SUM(C7:C11)</f>
        <v>913877</v>
      </c>
      <c r="D12" s="4"/>
    </row>
    <row r="14" spans="2:13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3" ht="27.6" x14ac:dyDescent="0.3">
      <c r="B15" s="13" t="s">
        <v>13</v>
      </c>
      <c r="C15" s="14">
        <f>SUM(Tabla1820[Total])</f>
        <v>913893.03</v>
      </c>
      <c r="D15" s="14">
        <f>SUM(Tabla1820[Transactions 
Complete])</f>
        <v>778446</v>
      </c>
      <c r="E15" s="15">
        <f>AVERAGE(Tabla1820[%
Complete])</f>
        <v>0.79461769410496985</v>
      </c>
      <c r="F15" s="14">
        <f>SUM(Tabla1820[Transactions 
Failed])</f>
        <v>111057</v>
      </c>
      <c r="G15" s="15">
        <f>AVERAGE(Tabla1820[% 
Failed])</f>
        <v>0.14383239778376225</v>
      </c>
      <c r="H15" s="14">
        <f>SUM(Tabla1820[Transactions 
In_Prog])</f>
        <v>3</v>
      </c>
      <c r="I15" s="15">
        <f>AVERAGE(Tabla1820[%
In_Prog])</f>
        <v>3.8120238423201238E-6</v>
      </c>
      <c r="J15" s="14">
        <f>SUM(Tabla1820[Transactions 
Timeout])</f>
        <v>24371</v>
      </c>
      <c r="K15" s="15">
        <f>AVERAGE(Tabla1820[%
Timeout])</f>
        <v>4.8897620398839721E-2</v>
      </c>
      <c r="L15" s="14">
        <f>SUM(Tabla1820[Transactions
Trans Fail])</f>
        <v>0</v>
      </c>
      <c r="M15" s="15">
        <f>AVERAGE(Tabla1820[% 
Trans Fail])</f>
        <v>0</v>
      </c>
    </row>
    <row r="16" spans="2:13" s="16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16" customFormat="1" hidden="1" x14ac:dyDescent="0.3">
      <c r="B17" s="22">
        <v>43101</v>
      </c>
      <c r="C17" s="21">
        <v>767</v>
      </c>
      <c r="D17" s="23">
        <v>270</v>
      </c>
      <c r="E17" s="24">
        <f>Tabla1820[Transactions 
Complete]/Tabla1820[Total]</f>
        <v>0.35202086049543679</v>
      </c>
      <c r="F17" s="23">
        <v>48</v>
      </c>
      <c r="G17" s="24">
        <f>Tabla1820[Transactions 
Failed]/Tabla1820[Total]</f>
        <v>6.2581486310299875E-2</v>
      </c>
      <c r="H17" s="23">
        <v>0</v>
      </c>
      <c r="I17" s="24">
        <f>Tabla1820[Transactions 
In_Prog]/Tabla1820[Total]</f>
        <v>0</v>
      </c>
      <c r="J17" s="23">
        <v>449</v>
      </c>
      <c r="K17" s="24">
        <f>Tabla1820[Transactions 
Timeout]/Tabla1820[Total]</f>
        <v>0.5853976531942634</v>
      </c>
      <c r="L17" s="23">
        <v>0</v>
      </c>
      <c r="M17" s="24">
        <f>Tabla1820[Transactions
Trans Fail]/Tabla1820[Total]</f>
        <v>0</v>
      </c>
    </row>
    <row r="18" spans="2:13" s="16" customFormat="1" hidden="1" x14ac:dyDescent="0.3">
      <c r="B18" s="22">
        <v>43102</v>
      </c>
      <c r="C18" s="21">
        <v>8159</v>
      </c>
      <c r="D18" s="23">
        <v>6838</v>
      </c>
      <c r="E18" s="24">
        <f>Tabla1820[Transactions 
Complete]/Tabla1820[Total]</f>
        <v>0.83809290354210075</v>
      </c>
      <c r="F18" s="23">
        <v>1219</v>
      </c>
      <c r="G18" s="24">
        <f>Tabla1820[Transactions 
Failed]/Tabla1820[Total]</f>
        <v>0.14940556440740288</v>
      </c>
      <c r="H18" s="23">
        <v>0</v>
      </c>
      <c r="I18" s="24">
        <f>Tabla1820[Transactions 
In_Prog]/Tabla1820[Total]</f>
        <v>0</v>
      </c>
      <c r="J18" s="23">
        <v>102</v>
      </c>
      <c r="K18" s="24">
        <f>Tabla1820[Transactions 
Timeout]/Tabla1820[Total]</f>
        <v>1.2501532050496384E-2</v>
      </c>
      <c r="L18" s="23">
        <v>0</v>
      </c>
      <c r="M18" s="24">
        <f>Tabla1820[Transactions
Trans Fail]/Tabla1820[Total]</f>
        <v>0</v>
      </c>
    </row>
    <row r="19" spans="2:13" s="16" customFormat="1" hidden="1" x14ac:dyDescent="0.3">
      <c r="B19" s="22">
        <v>43103</v>
      </c>
      <c r="C19" s="21">
        <v>11932</v>
      </c>
      <c r="D19" s="23">
        <v>10577</v>
      </c>
      <c r="E19" s="24">
        <f>Tabla1820[Transactions 
Complete]/Tabla1820[Total]</f>
        <v>0.88643982567884683</v>
      </c>
      <c r="F19" s="23">
        <v>1256</v>
      </c>
      <c r="G19" s="24">
        <f>Tabla1820[Transactions 
Failed]/Tabla1820[Total]</f>
        <v>0.10526315789473684</v>
      </c>
      <c r="H19" s="23">
        <v>0</v>
      </c>
      <c r="I19" s="24">
        <f>Tabla1820[Transactions 
In_Prog]/Tabla1820[Total]</f>
        <v>0</v>
      </c>
      <c r="J19" s="23">
        <v>99</v>
      </c>
      <c r="K19" s="24">
        <f>Tabla1820[Transactions 
Timeout]/Tabla1820[Total]</f>
        <v>8.2970164264163596E-3</v>
      </c>
      <c r="L19" s="23">
        <v>0</v>
      </c>
      <c r="M19" s="24">
        <f>Tabla1820[Transactions
Trans Fail]/Tabla1820[Total]</f>
        <v>0</v>
      </c>
    </row>
    <row r="20" spans="2:13" s="16" customFormat="1" hidden="1" x14ac:dyDescent="0.3">
      <c r="B20" s="22">
        <v>43104</v>
      </c>
      <c r="C20" s="21">
        <v>10096</v>
      </c>
      <c r="D20" s="23">
        <v>7648</v>
      </c>
      <c r="E20" s="24">
        <f>Tabla1820[Transactions 
Complete]/Tabla1820[Total]</f>
        <v>0.75752773375594296</v>
      </c>
      <c r="F20" s="23">
        <v>1756</v>
      </c>
      <c r="G20" s="24">
        <f>Tabla1820[Transactions 
Failed]/Tabla1820[Total]</f>
        <v>0.17393026941362916</v>
      </c>
      <c r="H20" s="23">
        <v>0</v>
      </c>
      <c r="I20" s="24">
        <f>Tabla1820[Transactions 
In_Prog]/Tabla1820[Total]</f>
        <v>0</v>
      </c>
      <c r="J20" s="23">
        <v>692</v>
      </c>
      <c r="K20" s="24">
        <f>Tabla1820[Transactions 
Timeout]/Tabla1820[Total]</f>
        <v>6.8541996830427887E-2</v>
      </c>
      <c r="L20" s="23">
        <v>0</v>
      </c>
      <c r="M20" s="24">
        <f>Tabla1820[Transactions
Trans Fail]/Tabla1820[Total]</f>
        <v>0</v>
      </c>
    </row>
    <row r="21" spans="2:13" s="16" customFormat="1" hidden="1" x14ac:dyDescent="0.3">
      <c r="B21" s="22">
        <v>43105</v>
      </c>
      <c r="C21" s="21">
        <v>9559</v>
      </c>
      <c r="D21" s="23">
        <v>8342</v>
      </c>
      <c r="E21" s="24">
        <f>Tabla1820[Transactions 
Complete]/Tabla1820[Total]</f>
        <v>0.87268542734595667</v>
      </c>
      <c r="F21" s="23">
        <v>1092</v>
      </c>
      <c r="G21" s="24">
        <f>Tabla1820[Transactions 
Failed]/Tabla1820[Total]</f>
        <v>0.11423789099278167</v>
      </c>
      <c r="H21" s="23">
        <v>0</v>
      </c>
      <c r="I21" s="24">
        <f>Tabla1820[Transactions 
In_Prog]/Tabla1820[Total]</f>
        <v>0</v>
      </c>
      <c r="J21" s="23">
        <v>125</v>
      </c>
      <c r="K21" s="24">
        <f>Tabla1820[Transactions 
Timeout]/Tabla1820[Total]</f>
        <v>1.3076681661261639E-2</v>
      </c>
      <c r="L21" s="23">
        <v>0</v>
      </c>
      <c r="M21" s="24">
        <f>Tabla1820[Transactions
Trans Fail]/Tabla1820[Total]</f>
        <v>0</v>
      </c>
    </row>
    <row r="22" spans="2:13" s="16" customFormat="1" hidden="1" x14ac:dyDescent="0.3">
      <c r="B22" s="22">
        <v>43106</v>
      </c>
      <c r="C22" s="21">
        <v>3100</v>
      </c>
      <c r="D22" s="23">
        <v>2668</v>
      </c>
      <c r="E22" s="24">
        <f>Tabla1820[Transactions 
Complete]/Tabla1820[Total]</f>
        <v>0.86064516129032254</v>
      </c>
      <c r="F22" s="23">
        <v>403</v>
      </c>
      <c r="G22" s="24">
        <f>Tabla1820[Transactions 
Failed]/Tabla1820[Total]</f>
        <v>0.13</v>
      </c>
      <c r="H22" s="23">
        <v>0</v>
      </c>
      <c r="I22" s="24">
        <f>Tabla1820[Transactions 
In_Prog]/Tabla1820[Total]</f>
        <v>0</v>
      </c>
      <c r="J22" s="23">
        <v>29</v>
      </c>
      <c r="K22" s="24">
        <f>Tabla1820[Transactions 
Timeout]/Tabla1820[Total]</f>
        <v>9.35483870967742E-3</v>
      </c>
      <c r="L22" s="23">
        <v>0</v>
      </c>
      <c r="M22" s="24">
        <f>Tabla1820[Transactions
Trans Fail]/Tabla1820[Total]</f>
        <v>0</v>
      </c>
    </row>
    <row r="23" spans="2:13" s="16" customFormat="1" hidden="1" x14ac:dyDescent="0.3">
      <c r="B23" s="22">
        <v>43107</v>
      </c>
      <c r="C23" s="21">
        <v>764</v>
      </c>
      <c r="D23" s="23">
        <v>427</v>
      </c>
      <c r="E23" s="24">
        <f>Tabla1820[Transactions 
Complete]/Tabla1820[Total]</f>
        <v>0.55890052356020947</v>
      </c>
      <c r="F23" s="23">
        <v>107</v>
      </c>
      <c r="G23" s="24">
        <f>Tabla1820[Transactions 
Failed]/Tabla1820[Total]</f>
        <v>0.1400523560209424</v>
      </c>
      <c r="H23" s="23">
        <v>0</v>
      </c>
      <c r="I23" s="24">
        <f>Tabla1820[Transactions 
In_Prog]/Tabla1820[Total]</f>
        <v>0</v>
      </c>
      <c r="J23" s="23">
        <v>230</v>
      </c>
      <c r="K23" s="24">
        <f>Tabla1820[Transactions 
Timeout]/Tabla1820[Total]</f>
        <v>0.30104712041884818</v>
      </c>
      <c r="L23" s="23">
        <v>0</v>
      </c>
      <c r="M23" s="24">
        <f>Tabla1820[Transactions
Trans Fail]/Tabla1820[Total]</f>
        <v>0</v>
      </c>
    </row>
    <row r="24" spans="2:13" s="16" customFormat="1" hidden="1" x14ac:dyDescent="0.3">
      <c r="B24" s="27">
        <v>43108</v>
      </c>
      <c r="C24" s="26">
        <v>7435</v>
      </c>
      <c r="D24" s="25">
        <v>5986</v>
      </c>
      <c r="E24" s="24">
        <f>Tabla1820[Transactions 
Complete]/Tabla1820[Total]</f>
        <v>0.80511096166778751</v>
      </c>
      <c r="F24" s="25">
        <v>852</v>
      </c>
      <c r="G24" s="24">
        <f>Tabla1820[Transactions 
Failed]/Tabla1820[Total]</f>
        <v>0.11459314055144586</v>
      </c>
      <c r="H24" s="25">
        <v>0</v>
      </c>
      <c r="I24" s="24">
        <f>Tabla1820[Transactions 
In_Prog]/Tabla1820[Total]</f>
        <v>0</v>
      </c>
      <c r="J24" s="25">
        <v>597</v>
      </c>
      <c r="K24" s="24">
        <f>Tabla1820[Transactions 
Timeout]/Tabla1820[Total]</f>
        <v>8.0295897780766651E-2</v>
      </c>
      <c r="L24" s="25">
        <v>0</v>
      </c>
      <c r="M24" s="24">
        <f>Tabla1820[Transactions
Trans Fail]/Tabla1820[Total]</f>
        <v>0</v>
      </c>
    </row>
    <row r="25" spans="2:13" s="16" customFormat="1" hidden="1" x14ac:dyDescent="0.3">
      <c r="B25" s="27">
        <v>43109</v>
      </c>
      <c r="C25" s="26">
        <v>9727</v>
      </c>
      <c r="D25" s="25">
        <v>8472</v>
      </c>
      <c r="E25" s="24">
        <f>Tabla1820[Transactions 
Complete]/Tabla1820[Total]</f>
        <v>0.87097769096329802</v>
      </c>
      <c r="F25" s="25">
        <v>945</v>
      </c>
      <c r="G25" s="24">
        <f>Tabla1820[Transactions 
Failed]/Tabla1820[Total]</f>
        <v>9.7152256605325379E-2</v>
      </c>
      <c r="H25" s="25">
        <v>0</v>
      </c>
      <c r="I25" s="24">
        <f>Tabla1820[Transactions 
In_Prog]/Tabla1820[Total]</f>
        <v>0</v>
      </c>
      <c r="J25" s="25">
        <v>310</v>
      </c>
      <c r="K25" s="24">
        <f>Tabla1820[Transactions 
Timeout]/Tabla1820[Total]</f>
        <v>3.1870052431376583E-2</v>
      </c>
      <c r="L25" s="25">
        <v>0</v>
      </c>
      <c r="M25" s="24">
        <f>Tabla1820[Transactions
Trans Fail]/Tabla1820[Total]</f>
        <v>0</v>
      </c>
    </row>
    <row r="26" spans="2:13" s="16" customFormat="1" hidden="1" x14ac:dyDescent="0.3">
      <c r="B26" s="27">
        <v>43110</v>
      </c>
      <c r="C26" s="26">
        <v>7239</v>
      </c>
      <c r="D26" s="25">
        <v>6432</v>
      </c>
      <c r="E26" s="24">
        <f>Tabla1820[Transactions 
Complete]/Tabla1820[Total]</f>
        <v>0.88852051388313302</v>
      </c>
      <c r="F26" s="25">
        <v>671</v>
      </c>
      <c r="G26" s="24">
        <f>Tabla1820[Transactions 
Failed]/Tabla1820[Total]</f>
        <v>9.2692360823318137E-2</v>
      </c>
      <c r="H26" s="25">
        <v>0</v>
      </c>
      <c r="I26" s="24">
        <f>Tabla1820[Transactions 
In_Prog]/Tabla1820[Total]</f>
        <v>0</v>
      </c>
      <c r="J26" s="25">
        <v>136</v>
      </c>
      <c r="K26" s="24">
        <f>Tabla1820[Transactions 
Timeout]/Tabla1820[Total]</f>
        <v>1.8787125293548833E-2</v>
      </c>
      <c r="L26" s="25">
        <v>0</v>
      </c>
      <c r="M26" s="24">
        <f>Tabla1820[Transactions
Trans Fail]/Tabla1820[Total]</f>
        <v>0</v>
      </c>
    </row>
    <row r="27" spans="2:13" s="16" customFormat="1" hidden="1" x14ac:dyDescent="0.3">
      <c r="B27" s="27">
        <v>43111</v>
      </c>
      <c r="C27" s="26">
        <v>3445</v>
      </c>
      <c r="D27" s="25">
        <v>2776</v>
      </c>
      <c r="E27" s="24">
        <f>Tabla1820[Transactions 
Complete]/Tabla1820[Total]</f>
        <v>0.80580551523947752</v>
      </c>
      <c r="F27" s="25">
        <v>427</v>
      </c>
      <c r="G27" s="24">
        <f>Tabla1820[Transactions 
Failed]/Tabla1820[Total]</f>
        <v>0.12394775036284471</v>
      </c>
      <c r="H27" s="25">
        <v>0</v>
      </c>
      <c r="I27" s="24">
        <f>Tabla1820[Transactions 
In_Prog]/Tabla1820[Total]</f>
        <v>0</v>
      </c>
      <c r="J27" s="25">
        <v>242</v>
      </c>
      <c r="K27" s="24">
        <f>Tabla1820[Transactions 
Timeout]/Tabla1820[Total]</f>
        <v>7.0246734397677799E-2</v>
      </c>
      <c r="L27" s="25">
        <v>0</v>
      </c>
      <c r="M27" s="24">
        <f>Tabla1820[Transactions
Trans Fail]/Tabla1820[Total]</f>
        <v>0</v>
      </c>
    </row>
    <row r="28" spans="2:13" s="16" customFormat="1" hidden="1" x14ac:dyDescent="0.3">
      <c r="B28" s="27">
        <v>43112</v>
      </c>
      <c r="C28" s="26">
        <v>3424</v>
      </c>
      <c r="D28" s="25">
        <v>2885</v>
      </c>
      <c r="E28" s="24">
        <f>Tabla1820[Transactions 
Complete]/Tabla1820[Total]</f>
        <v>0.84258177570093462</v>
      </c>
      <c r="F28" s="25">
        <v>524</v>
      </c>
      <c r="G28" s="24">
        <f>Tabla1820[Transactions 
Failed]/Tabla1820[Total]</f>
        <v>0.1530373831775701</v>
      </c>
      <c r="H28" s="25">
        <v>0</v>
      </c>
      <c r="I28" s="24">
        <f>Tabla1820[Transactions 
In_Prog]/Tabla1820[Total]</f>
        <v>0</v>
      </c>
      <c r="J28" s="25">
        <v>15</v>
      </c>
      <c r="K28" s="24">
        <f>Tabla1820[Transactions 
Timeout]/Tabla1820[Total]</f>
        <v>4.3808411214953267E-3</v>
      </c>
      <c r="L28" s="25">
        <v>0</v>
      </c>
      <c r="M28" s="24">
        <f>Tabla1820[Transactions
Trans Fail]/Tabla1820[Total]</f>
        <v>0</v>
      </c>
    </row>
    <row r="29" spans="2:13" s="16" customFormat="1" hidden="1" x14ac:dyDescent="0.3">
      <c r="B29" s="27">
        <v>43113</v>
      </c>
      <c r="C29" s="26">
        <v>1333</v>
      </c>
      <c r="D29" s="25">
        <v>1107</v>
      </c>
      <c r="E29" s="24">
        <f>Tabla1820[Transactions 
Complete]/Tabla1820[Total]</f>
        <v>0.83045761440360089</v>
      </c>
      <c r="F29" s="25">
        <v>217</v>
      </c>
      <c r="G29" s="24">
        <f>Tabla1820[Transactions 
Failed]/Tabla1820[Total]</f>
        <v>0.16279069767441862</v>
      </c>
      <c r="H29" s="25">
        <v>0</v>
      </c>
      <c r="I29" s="24">
        <f>Tabla1820[Transactions 
In_Prog]/Tabla1820[Total]</f>
        <v>0</v>
      </c>
      <c r="J29" s="25">
        <v>9</v>
      </c>
      <c r="K29" s="24">
        <f>Tabla1820[Transactions 
Timeout]/Tabla1820[Total]</f>
        <v>6.7516879219804947E-3</v>
      </c>
      <c r="L29" s="25">
        <v>0</v>
      </c>
      <c r="M29" s="24">
        <f>Tabla1820[Transactions
Trans Fail]/Tabla1820[Total]</f>
        <v>0</v>
      </c>
    </row>
    <row r="30" spans="2:13" s="16" customFormat="1" hidden="1" x14ac:dyDescent="0.3">
      <c r="B30" s="27">
        <v>43114</v>
      </c>
      <c r="C30" s="26">
        <v>359</v>
      </c>
      <c r="D30" s="25">
        <v>263</v>
      </c>
      <c r="E30" s="24">
        <f>Tabla1820[Transactions 
Complete]/Tabla1820[Total]</f>
        <v>0.7325905292479109</v>
      </c>
      <c r="F30" s="25">
        <v>81</v>
      </c>
      <c r="G30" s="24">
        <f>Tabla1820[Transactions 
Failed]/Tabla1820[Total]</f>
        <v>0.22562674094707522</v>
      </c>
      <c r="H30" s="25">
        <v>0</v>
      </c>
      <c r="I30" s="24">
        <f>Tabla1820[Transactions 
In_Prog]/Tabla1820[Total]</f>
        <v>0</v>
      </c>
      <c r="J30" s="25">
        <v>15</v>
      </c>
      <c r="K30" s="24">
        <f>Tabla1820[Transactions 
Timeout]/Tabla1820[Total]</f>
        <v>4.1782729805013928E-2</v>
      </c>
      <c r="L30" s="25">
        <v>0</v>
      </c>
      <c r="M30" s="24">
        <f>Tabla1820[Transactions
Trans Fail]/Tabla1820[Total]</f>
        <v>0</v>
      </c>
    </row>
    <row r="31" spans="2:13" s="16" customFormat="1" hidden="1" x14ac:dyDescent="0.3">
      <c r="B31" s="27">
        <v>43115</v>
      </c>
      <c r="C31" s="29">
        <v>2868</v>
      </c>
      <c r="D31" s="28">
        <v>2350</v>
      </c>
      <c r="E31" s="24">
        <f>Tabla1820[Transactions 
Complete]/Tabla1820[Total]</f>
        <v>0.81938633193863319</v>
      </c>
      <c r="F31" s="30">
        <v>495</v>
      </c>
      <c r="G31" s="24">
        <f>Tabla1820[Transactions 
Failed]/Tabla1820[Total]</f>
        <v>0.17259414225941422</v>
      </c>
      <c r="H31" s="31">
        <v>0</v>
      </c>
      <c r="I31" s="24">
        <f>Tabla1820[Transactions 
In_Prog]/Tabla1820[Total]</f>
        <v>0</v>
      </c>
      <c r="J31" s="32">
        <v>23</v>
      </c>
      <c r="K31" s="24">
        <f>Tabla1820[Transactions 
Timeout]/Tabla1820[Total]</f>
        <v>8.0195258019525803E-3</v>
      </c>
      <c r="L31" s="34">
        <v>0</v>
      </c>
      <c r="M31" s="24">
        <f>Tabla1820[Transactions
Trans Fail]/Tabla1820[Total]</f>
        <v>0</v>
      </c>
    </row>
    <row r="32" spans="2:13" s="16" customFormat="1" hidden="1" x14ac:dyDescent="0.3">
      <c r="B32" s="27">
        <v>43116</v>
      </c>
      <c r="C32" s="29">
        <v>7297</v>
      </c>
      <c r="D32" s="28">
        <v>6280</v>
      </c>
      <c r="E32" s="24">
        <f>Tabla1820[Transactions 
Complete]/Tabla1820[Total]</f>
        <v>0.86062765520076745</v>
      </c>
      <c r="F32" s="30">
        <v>961</v>
      </c>
      <c r="G32" s="24">
        <f>Tabla1820[Transactions 
Failed]/Tabla1820[Total]</f>
        <v>0.13169795806495821</v>
      </c>
      <c r="H32" s="31">
        <v>0</v>
      </c>
      <c r="I32" s="24">
        <f>Tabla1820[Transactions 
In_Prog]/Tabla1820[Total]</f>
        <v>0</v>
      </c>
      <c r="J32" s="32">
        <v>56</v>
      </c>
      <c r="K32" s="24">
        <f>Tabla1820[Transactions 
Timeout]/Tabla1820[Total]</f>
        <v>7.6743867342743593E-3</v>
      </c>
      <c r="L32" s="34">
        <v>0</v>
      </c>
      <c r="M32" s="24">
        <f>Tabla1820[Transactions
Trans Fail]/Tabla1820[Total]</f>
        <v>0</v>
      </c>
    </row>
    <row r="33" spans="2:13" s="16" customFormat="1" hidden="1" x14ac:dyDescent="0.3">
      <c r="B33" s="27">
        <v>43117</v>
      </c>
      <c r="C33" s="29">
        <v>3434</v>
      </c>
      <c r="D33" s="28">
        <v>2732</v>
      </c>
      <c r="E33" s="24">
        <f>Tabla1820[Transactions 
Complete]/Tabla1820[Total]</f>
        <v>0.79557367501456033</v>
      </c>
      <c r="F33" s="30">
        <v>575</v>
      </c>
      <c r="G33" s="24">
        <f>Tabla1820[Transactions 
Failed]/Tabla1820[Total]</f>
        <v>0.16744321490972627</v>
      </c>
      <c r="H33" s="31">
        <v>0</v>
      </c>
      <c r="I33" s="24">
        <f>Tabla1820[Transactions 
In_Prog]/Tabla1820[Total]</f>
        <v>0</v>
      </c>
      <c r="J33" s="32">
        <v>127</v>
      </c>
      <c r="K33" s="24">
        <f>Tabla1820[Transactions 
Timeout]/Tabla1820[Total]</f>
        <v>3.6983110075713456E-2</v>
      </c>
      <c r="L33" s="34">
        <v>0</v>
      </c>
      <c r="M33" s="24">
        <f>Tabla1820[Transactions
Trans Fail]/Tabla1820[Total]</f>
        <v>0</v>
      </c>
    </row>
    <row r="34" spans="2:13" s="16" customFormat="1" hidden="1" x14ac:dyDescent="0.3">
      <c r="B34" s="27">
        <v>43118</v>
      </c>
      <c r="C34" s="29">
        <v>4424</v>
      </c>
      <c r="D34" s="28">
        <v>3445</v>
      </c>
      <c r="E34" s="24">
        <f>Tabla1820[Transactions 
Complete]/Tabla1820[Total]</f>
        <v>0.77870705244122962</v>
      </c>
      <c r="F34" s="30">
        <v>709</v>
      </c>
      <c r="G34" s="24">
        <f>Tabla1820[Transactions 
Failed]/Tabla1820[Total]</f>
        <v>0.1602622061482821</v>
      </c>
      <c r="H34" s="31">
        <v>0</v>
      </c>
      <c r="I34" s="24">
        <f>Tabla1820[Transactions 
In_Prog]/Tabla1820[Total]</f>
        <v>0</v>
      </c>
      <c r="J34" s="32">
        <v>270</v>
      </c>
      <c r="K34" s="24">
        <f>Tabla1820[Transactions 
Timeout]/Tabla1820[Total]</f>
        <v>6.1030741410488247E-2</v>
      </c>
      <c r="L34" s="34">
        <v>0</v>
      </c>
      <c r="M34" s="24">
        <f>Tabla1820[Transactions
Trans Fail]/Tabla1820[Total]</f>
        <v>0</v>
      </c>
    </row>
    <row r="35" spans="2:13" s="16" customFormat="1" hidden="1" x14ac:dyDescent="0.3">
      <c r="B35" s="27">
        <v>43119</v>
      </c>
      <c r="C35" s="29">
        <v>4328</v>
      </c>
      <c r="D35" s="28">
        <v>3576</v>
      </c>
      <c r="E35" s="24">
        <f>Tabla1820[Transactions 
Complete]/Tabla1820[Total]</f>
        <v>0.82624768946395566</v>
      </c>
      <c r="F35" s="30">
        <v>627</v>
      </c>
      <c r="G35" s="24">
        <f>Tabla1820[Transactions 
Failed]/Tabla1820[Total]</f>
        <v>0.14487060998151571</v>
      </c>
      <c r="H35" s="31">
        <v>0</v>
      </c>
      <c r="I35" s="24">
        <f>Tabla1820[Transactions 
In_Prog]/Tabla1820[Total]</f>
        <v>0</v>
      </c>
      <c r="J35" s="32">
        <v>125</v>
      </c>
      <c r="K35" s="24">
        <f>Tabla1820[Transactions 
Timeout]/Tabla1820[Total]</f>
        <v>2.8881700554528652E-2</v>
      </c>
      <c r="L35" s="34">
        <v>0</v>
      </c>
      <c r="M35" s="24">
        <f>Tabla1820[Transactions
Trans Fail]/Tabla1820[Total]</f>
        <v>0</v>
      </c>
    </row>
    <row r="36" spans="2:13" s="16" customFormat="1" hidden="1" x14ac:dyDescent="0.3">
      <c r="B36" s="27">
        <v>43120</v>
      </c>
      <c r="C36" s="29">
        <v>2248</v>
      </c>
      <c r="D36" s="28">
        <v>1876</v>
      </c>
      <c r="E36" s="24">
        <f>Tabla1820[Transactions 
Complete]/Tabla1820[Total]</f>
        <v>0.83451957295373669</v>
      </c>
      <c r="F36" s="30">
        <v>358</v>
      </c>
      <c r="G36" s="24">
        <f>Tabla1820[Transactions 
Failed]/Tabla1820[Total]</f>
        <v>0.15925266903914589</v>
      </c>
      <c r="H36" s="31">
        <v>0</v>
      </c>
      <c r="I36" s="24">
        <f>Tabla1820[Transactions 
In_Prog]/Tabla1820[Total]</f>
        <v>0</v>
      </c>
      <c r="J36" s="32">
        <v>14</v>
      </c>
      <c r="K36" s="24">
        <f>Tabla1820[Transactions 
Timeout]/Tabla1820[Total]</f>
        <v>6.2277580071174376E-3</v>
      </c>
      <c r="L36" s="34">
        <v>0</v>
      </c>
      <c r="M36" s="24">
        <f>Tabla1820[Transactions
Trans Fail]/Tabla1820[Total]</f>
        <v>0</v>
      </c>
    </row>
    <row r="37" spans="2:13" s="16" customFormat="1" hidden="1" x14ac:dyDescent="0.3">
      <c r="B37" s="27">
        <v>43121</v>
      </c>
      <c r="C37" s="29">
        <v>383</v>
      </c>
      <c r="D37" s="28">
        <v>311</v>
      </c>
      <c r="E37" s="24">
        <f>Tabla1820[Transactions 
Complete]/Tabla1820[Total]</f>
        <v>0.81201044386422971</v>
      </c>
      <c r="F37" s="30">
        <v>55</v>
      </c>
      <c r="G37" s="24">
        <f>Tabla1820[Transactions 
Failed]/Tabla1820[Total]</f>
        <v>0.14360313315926893</v>
      </c>
      <c r="H37" s="31">
        <v>0</v>
      </c>
      <c r="I37" s="24">
        <f>Tabla1820[Transactions 
In_Prog]/Tabla1820[Total]</f>
        <v>0</v>
      </c>
      <c r="J37" s="32">
        <v>17</v>
      </c>
      <c r="K37" s="24">
        <f>Tabla1820[Transactions 
Timeout]/Tabla1820[Total]</f>
        <v>4.4386422976501305E-2</v>
      </c>
      <c r="L37" s="34">
        <v>0</v>
      </c>
      <c r="M37" s="24">
        <f>Tabla1820[Transactions
Trans Fail]/Tabla1820[Total]</f>
        <v>0</v>
      </c>
    </row>
    <row r="38" spans="2:13" s="33" customFormat="1" hidden="1" x14ac:dyDescent="0.3">
      <c r="B38" s="37">
        <v>43122</v>
      </c>
      <c r="C38" s="35">
        <v>4972</v>
      </c>
      <c r="D38" s="34">
        <v>4294</v>
      </c>
      <c r="E38" s="24">
        <f>Tabla1820[Transactions 
Complete]/Tabla1820[Total]</f>
        <v>0.86363636363636365</v>
      </c>
      <c r="F38" s="34">
        <v>650</v>
      </c>
      <c r="G38" s="24">
        <f>Tabla1820[Transactions 
Failed]/Tabla1820[Total]</f>
        <v>0.13073209975864844</v>
      </c>
      <c r="H38" s="34">
        <v>0</v>
      </c>
      <c r="I38" s="24">
        <f>Tabla1820[Transactions 
In_Prog]/Tabla1820[Total]</f>
        <v>0</v>
      </c>
      <c r="J38" s="34">
        <v>28</v>
      </c>
      <c r="K38" s="24">
        <f>Tabla1820[Transactions 
Timeout]/Tabla1820[Total]</f>
        <v>5.6315366049879325E-3</v>
      </c>
      <c r="L38" s="34">
        <v>0</v>
      </c>
      <c r="M38" s="24">
        <f>Tabla1820[Transactions
Trans Fail]/Tabla1820[Total]</f>
        <v>0</v>
      </c>
    </row>
    <row r="39" spans="2:13" s="33" customFormat="1" hidden="1" x14ac:dyDescent="0.3">
      <c r="B39" s="37">
        <v>43123</v>
      </c>
      <c r="C39" s="35">
        <v>8700</v>
      </c>
      <c r="D39" s="34">
        <v>7872</v>
      </c>
      <c r="E39" s="24">
        <f>Tabla1820[Transactions 
Complete]/Tabla1820[Total]</f>
        <v>0.90482758620689652</v>
      </c>
      <c r="F39" s="34">
        <v>786</v>
      </c>
      <c r="G39" s="24">
        <f>Tabla1820[Transactions 
Failed]/Tabla1820[Total]</f>
        <v>9.0344827586206891E-2</v>
      </c>
      <c r="H39" s="34">
        <v>0</v>
      </c>
      <c r="I39" s="24">
        <f>Tabla1820[Transactions 
In_Prog]/Tabla1820[Total]</f>
        <v>0</v>
      </c>
      <c r="J39" s="34">
        <v>42</v>
      </c>
      <c r="K39" s="24">
        <f>Tabla1820[Transactions 
Timeout]/Tabla1820[Total]</f>
        <v>4.827586206896552E-3</v>
      </c>
      <c r="L39" s="34">
        <v>0</v>
      </c>
      <c r="M39" s="24">
        <f>Tabla1820[Transactions
Trans Fail]/Tabla1820[Total]</f>
        <v>0</v>
      </c>
    </row>
    <row r="40" spans="2:13" s="33" customFormat="1" hidden="1" x14ac:dyDescent="0.3">
      <c r="B40" s="37">
        <v>43124</v>
      </c>
      <c r="C40" s="35">
        <v>5619</v>
      </c>
      <c r="D40" s="34">
        <v>4869</v>
      </c>
      <c r="E40" s="24">
        <f>Tabla1820[Transactions 
Complete]/Tabla1820[Total]</f>
        <v>0.86652429257875063</v>
      </c>
      <c r="F40" s="34">
        <v>731</v>
      </c>
      <c r="G40" s="24">
        <f>Tabla1820[Transactions 
Failed]/Tabla1820[Total]</f>
        <v>0.13009432283324435</v>
      </c>
      <c r="H40" s="34">
        <v>0</v>
      </c>
      <c r="I40" s="24">
        <f>Tabla1820[Transactions 
In_Prog]/Tabla1820[Total]</f>
        <v>0</v>
      </c>
      <c r="J40" s="34">
        <v>19</v>
      </c>
      <c r="K40" s="24">
        <f>Tabla1820[Transactions 
Timeout]/Tabla1820[Total]</f>
        <v>3.3813845880049831E-3</v>
      </c>
      <c r="L40" s="34">
        <v>0</v>
      </c>
      <c r="M40" s="24">
        <f>Tabla1820[Transactions
Trans Fail]/Tabla1820[Total]</f>
        <v>0</v>
      </c>
    </row>
    <row r="41" spans="2:13" s="33" customFormat="1" hidden="1" x14ac:dyDescent="0.3">
      <c r="B41" s="37">
        <v>43125</v>
      </c>
      <c r="C41" s="35">
        <v>8352</v>
      </c>
      <c r="D41" s="34">
        <v>7434</v>
      </c>
      <c r="E41" s="24">
        <f>Tabla1820[Transactions 
Complete]/Tabla1820[Total]</f>
        <v>0.89008620689655171</v>
      </c>
      <c r="F41" s="34">
        <v>859</v>
      </c>
      <c r="G41" s="24">
        <f>Tabla1820[Transactions 
Failed]/Tabla1820[Total]</f>
        <v>0.10284961685823754</v>
      </c>
      <c r="H41" s="34">
        <v>0</v>
      </c>
      <c r="I41" s="24">
        <f>Tabla1820[Transactions 
In_Prog]/Tabla1820[Total]</f>
        <v>0</v>
      </c>
      <c r="J41" s="34">
        <v>59</v>
      </c>
      <c r="K41" s="24">
        <f>Tabla1820[Transactions 
Timeout]/Tabla1820[Total]</f>
        <v>7.0641762452107277E-3</v>
      </c>
      <c r="L41" s="34">
        <v>0</v>
      </c>
      <c r="M41" s="24">
        <f>Tabla1820[Transactions
Trans Fail]/Tabla1820[Total]</f>
        <v>0</v>
      </c>
    </row>
    <row r="42" spans="2:13" s="33" customFormat="1" hidden="1" x14ac:dyDescent="0.3">
      <c r="B42" s="37">
        <v>43126</v>
      </c>
      <c r="C42" s="35">
        <v>5185</v>
      </c>
      <c r="D42" s="34">
        <v>4548</v>
      </c>
      <c r="E42" s="24">
        <f>Tabla1820[Transactions 
Complete]/Tabla1820[Total]</f>
        <v>0.87714561234329802</v>
      </c>
      <c r="F42" s="34">
        <v>594</v>
      </c>
      <c r="G42" s="24">
        <f>Tabla1820[Transactions 
Failed]/Tabla1820[Total]</f>
        <v>0.11456123432979749</v>
      </c>
      <c r="H42" s="34">
        <v>0</v>
      </c>
      <c r="I42" s="24">
        <f>Tabla1820[Transactions 
In_Prog]/Tabla1820[Total]</f>
        <v>0</v>
      </c>
      <c r="J42" s="34">
        <v>43</v>
      </c>
      <c r="K42" s="24">
        <f>Tabla1820[Transactions 
Timeout]/Tabla1820[Total]</f>
        <v>8.2931533269045322E-3</v>
      </c>
      <c r="L42" s="34">
        <v>0</v>
      </c>
      <c r="M42" s="24">
        <f>Tabla1820[Transactions
Trans Fail]/Tabla1820[Total]</f>
        <v>0</v>
      </c>
    </row>
    <row r="43" spans="2:13" s="33" customFormat="1" hidden="1" x14ac:dyDescent="0.3">
      <c r="B43" s="37">
        <v>43127</v>
      </c>
      <c r="C43" s="35">
        <v>3340</v>
      </c>
      <c r="D43" s="34">
        <v>2887</v>
      </c>
      <c r="E43" s="24">
        <f>Tabla1820[Transactions 
Complete]/Tabla1820[Total]</f>
        <v>0.86437125748502996</v>
      </c>
      <c r="F43" s="34">
        <v>418</v>
      </c>
      <c r="G43" s="24">
        <f>Tabla1820[Transactions 
Failed]/Tabla1820[Total]</f>
        <v>0.1251497005988024</v>
      </c>
      <c r="H43" s="34">
        <v>0</v>
      </c>
      <c r="I43" s="24">
        <f>Tabla1820[Transactions 
In_Prog]/Tabla1820[Total]</f>
        <v>0</v>
      </c>
      <c r="J43" s="34">
        <v>35</v>
      </c>
      <c r="K43" s="24">
        <f>Tabla1820[Transactions 
Timeout]/Tabla1820[Total]</f>
        <v>1.0479041916167664E-2</v>
      </c>
      <c r="L43" s="34">
        <v>0</v>
      </c>
      <c r="M43" s="24">
        <f>Tabla1820[Transactions
Trans Fail]/Tabla1820[Total]</f>
        <v>0</v>
      </c>
    </row>
    <row r="44" spans="2:13" s="33" customFormat="1" hidden="1" x14ac:dyDescent="0.3">
      <c r="B44" s="37">
        <v>43128</v>
      </c>
      <c r="C44" s="35">
        <v>561</v>
      </c>
      <c r="D44" s="34">
        <v>434</v>
      </c>
      <c r="E44" s="24">
        <f>Tabla1820[Transactions 
Complete]/Tabla1820[Total]</f>
        <v>0.77361853832442062</v>
      </c>
      <c r="F44" s="34">
        <v>97</v>
      </c>
      <c r="G44" s="24">
        <f>Tabla1820[Transactions 
Failed]/Tabla1820[Total]</f>
        <v>0.17290552584670232</v>
      </c>
      <c r="H44" s="34">
        <v>0</v>
      </c>
      <c r="I44" s="24">
        <f>Tabla1820[Transactions 
In_Prog]/Tabla1820[Total]</f>
        <v>0</v>
      </c>
      <c r="J44" s="34">
        <v>30</v>
      </c>
      <c r="K44" s="24">
        <f>Tabla1820[Transactions 
Timeout]/Tabla1820[Total]</f>
        <v>5.3475935828877004E-2</v>
      </c>
      <c r="L44" s="34">
        <v>0</v>
      </c>
      <c r="M44" s="24">
        <f>Tabla1820[Transactions
Trans Fail]/Tabla1820[Total]</f>
        <v>0</v>
      </c>
    </row>
    <row r="45" spans="2:13" s="33" customFormat="1" hidden="1" x14ac:dyDescent="0.3">
      <c r="B45" s="37">
        <v>43129</v>
      </c>
      <c r="C45" s="35">
        <v>6023</v>
      </c>
      <c r="D45" s="34">
        <v>5039</v>
      </c>
      <c r="E45" s="24">
        <f>Tabla1820[Transactions 
Complete]/Tabla1820[Total]</f>
        <v>0.83662626598040846</v>
      </c>
      <c r="F45" s="34">
        <v>937</v>
      </c>
      <c r="G45" s="24">
        <f>Tabla1820[Transactions 
Failed]/Tabla1820[Total]</f>
        <v>0.15557031379711109</v>
      </c>
      <c r="H45" s="34">
        <v>0</v>
      </c>
      <c r="I45" s="24">
        <f>Tabla1820[Transactions 
In_Prog]/Tabla1820[Total]</f>
        <v>0</v>
      </c>
      <c r="J45" s="34">
        <v>47</v>
      </c>
      <c r="K45" s="24">
        <f>Tabla1820[Transactions 
Timeout]/Tabla1820[Total]</f>
        <v>7.8034202224804916E-3</v>
      </c>
      <c r="L45" s="34">
        <v>0</v>
      </c>
      <c r="M45" s="24">
        <f>Tabla1820[Transactions
Trans Fail]/Tabla1820[Total]</f>
        <v>0</v>
      </c>
    </row>
    <row r="46" spans="2:13" s="33" customFormat="1" hidden="1" x14ac:dyDescent="0.3">
      <c r="B46" s="37">
        <v>43130</v>
      </c>
      <c r="C46" s="35">
        <v>11410</v>
      </c>
      <c r="D46" s="34">
        <v>10121</v>
      </c>
      <c r="E46" s="24">
        <f>Tabla1820[Transactions 
Complete]/Tabla1820[Total]</f>
        <v>0.88702892199824712</v>
      </c>
      <c r="F46" s="34">
        <v>1229</v>
      </c>
      <c r="G46" s="24">
        <f>Tabla1820[Transactions 
Failed]/Tabla1820[Total]</f>
        <v>0.1077125328659071</v>
      </c>
      <c r="H46" s="34">
        <v>0</v>
      </c>
      <c r="I46" s="24">
        <f>Tabla1820[Transactions 
In_Prog]/Tabla1820[Total]</f>
        <v>0</v>
      </c>
      <c r="J46" s="34">
        <v>60</v>
      </c>
      <c r="K46" s="24">
        <f>Tabla1820[Transactions 
Timeout]/Tabla1820[Total]</f>
        <v>5.2585451358457495E-3</v>
      </c>
      <c r="L46" s="34">
        <v>0</v>
      </c>
      <c r="M46" s="24">
        <f>Tabla1820[Transactions
Trans Fail]/Tabla1820[Total]</f>
        <v>0</v>
      </c>
    </row>
    <row r="47" spans="2:13" s="33" customFormat="1" hidden="1" x14ac:dyDescent="0.3">
      <c r="B47" s="37">
        <v>43131</v>
      </c>
      <c r="C47" s="35">
        <v>8753</v>
      </c>
      <c r="D47" s="34">
        <v>7631</v>
      </c>
      <c r="E47" s="24">
        <f>Tabla1820[Transactions 
Complete]/Tabla1820[Total]</f>
        <v>0.87181537758482808</v>
      </c>
      <c r="F47" s="34">
        <v>1071</v>
      </c>
      <c r="G47" s="24">
        <f>Tabla1820[Transactions 
Failed]/Tabla1820[Total]</f>
        <v>0.12235804866902776</v>
      </c>
      <c r="H47" s="34">
        <v>0</v>
      </c>
      <c r="I47" s="24">
        <f>Tabla1820[Transactions 
In_Prog]/Tabla1820[Total]</f>
        <v>0</v>
      </c>
      <c r="J47" s="34">
        <v>51</v>
      </c>
      <c r="K47" s="24">
        <f>Tabla1820[Transactions 
Timeout]/Tabla1820[Total]</f>
        <v>5.8265737461441792E-3</v>
      </c>
      <c r="L47" s="34">
        <v>0</v>
      </c>
      <c r="M47" s="24">
        <f>Tabla1820[Transactions
Trans Fail]/Tabla1820[Total]</f>
        <v>0</v>
      </c>
    </row>
    <row r="48" spans="2:13" s="33" customFormat="1" hidden="1" x14ac:dyDescent="0.3">
      <c r="B48" s="37">
        <v>43132</v>
      </c>
      <c r="C48" s="35">
        <v>5197</v>
      </c>
      <c r="D48" s="34">
        <v>4276</v>
      </c>
      <c r="E48" s="24">
        <f>Tabla1820[Transactions 
Complete]/Tabla1820[Total]</f>
        <v>0.82278237444679625</v>
      </c>
      <c r="F48" s="34">
        <v>905</v>
      </c>
      <c r="G48" s="24">
        <f>Tabla1820[Transactions 
Failed]/Tabla1820[Total]</f>
        <v>0.17413892630363673</v>
      </c>
      <c r="H48" s="34">
        <v>0</v>
      </c>
      <c r="I48" s="24">
        <f>Tabla1820[Transactions 
In_Prog]/Tabla1820[Total]</f>
        <v>0</v>
      </c>
      <c r="J48" s="34">
        <v>16</v>
      </c>
      <c r="K48" s="24">
        <f>Tabla1820[Transactions 
Timeout]/Tabla1820[Total]</f>
        <v>3.0786992495670578E-3</v>
      </c>
      <c r="L48" s="34">
        <v>0</v>
      </c>
      <c r="M48" s="24">
        <f>Tabla1820[Transactions
Trans Fail]/Tabla1820[Total]</f>
        <v>0</v>
      </c>
    </row>
    <row r="49" spans="2:13" s="33" customFormat="1" hidden="1" x14ac:dyDescent="0.3">
      <c r="B49" s="37">
        <v>43133</v>
      </c>
      <c r="C49" s="35">
        <v>6742</v>
      </c>
      <c r="D49" s="34">
        <v>5907</v>
      </c>
      <c r="E49" s="24">
        <f>Tabla1820[Transactions 
Complete]/Tabla1820[Total]</f>
        <v>0.87614951053099965</v>
      </c>
      <c r="F49" s="34">
        <v>805</v>
      </c>
      <c r="G49" s="24">
        <f>Tabla1820[Transactions 
Failed]/Tabla1820[Total]</f>
        <v>0.11940077128448531</v>
      </c>
      <c r="H49" s="34">
        <v>0</v>
      </c>
      <c r="I49" s="24">
        <f>Tabla1820[Transactions 
In_Prog]/Tabla1820[Total]</f>
        <v>0</v>
      </c>
      <c r="J49" s="34">
        <v>30</v>
      </c>
      <c r="K49" s="24">
        <f>Tabla1820[Transactions 
Timeout]/Tabla1820[Total]</f>
        <v>4.4497181845149806E-3</v>
      </c>
      <c r="L49" s="34">
        <v>0</v>
      </c>
      <c r="M49" s="24">
        <f>Tabla1820[Transactions
Trans Fail]/Tabla1820[Total]</f>
        <v>0</v>
      </c>
    </row>
    <row r="50" spans="2:13" s="33" customFormat="1" hidden="1" x14ac:dyDescent="0.3">
      <c r="B50" s="37">
        <v>43134</v>
      </c>
      <c r="C50" s="35">
        <v>2668</v>
      </c>
      <c r="D50" s="34">
        <v>2277</v>
      </c>
      <c r="E50" s="24">
        <f>Tabla1820[Transactions 
Complete]/Tabla1820[Total]</f>
        <v>0.85344827586206895</v>
      </c>
      <c r="F50" s="34">
        <v>366</v>
      </c>
      <c r="G50" s="24">
        <f>Tabla1820[Transactions 
Failed]/Tabla1820[Total]</f>
        <v>0.13718140929535233</v>
      </c>
      <c r="H50" s="34">
        <v>0</v>
      </c>
      <c r="I50" s="24">
        <f>Tabla1820[Transactions 
In_Prog]/Tabla1820[Total]</f>
        <v>0</v>
      </c>
      <c r="J50" s="34">
        <v>25</v>
      </c>
      <c r="K50" s="24">
        <f>Tabla1820[Transactions 
Timeout]/Tabla1820[Total]</f>
        <v>9.370314842578711E-3</v>
      </c>
      <c r="L50" s="34">
        <v>0</v>
      </c>
      <c r="M50" s="24">
        <f>Tabla1820[Transactions
Trans Fail]/Tabla1820[Total]</f>
        <v>0</v>
      </c>
    </row>
    <row r="51" spans="2:13" s="33" customFormat="1" hidden="1" x14ac:dyDescent="0.3">
      <c r="B51" s="37">
        <v>43135</v>
      </c>
      <c r="C51" s="35">
        <v>1323</v>
      </c>
      <c r="D51" s="34">
        <v>1176</v>
      </c>
      <c r="E51" s="24">
        <f>Tabla1820[Transactions 
Complete]/Tabla1820[Total]</f>
        <v>0.88888888888888884</v>
      </c>
      <c r="F51" s="34">
        <v>140</v>
      </c>
      <c r="G51" s="24">
        <f>Tabla1820[Transactions 
Failed]/Tabla1820[Total]</f>
        <v>0.10582010582010581</v>
      </c>
      <c r="H51" s="34">
        <v>0</v>
      </c>
      <c r="I51" s="24">
        <f>Tabla1820[Transactions 
In_Prog]/Tabla1820[Total]</f>
        <v>0</v>
      </c>
      <c r="J51" s="34">
        <v>7</v>
      </c>
      <c r="K51" s="24">
        <f>Tabla1820[Transactions 
Timeout]/Tabla1820[Total]</f>
        <v>5.2910052910052907E-3</v>
      </c>
      <c r="L51" s="34">
        <v>0</v>
      </c>
      <c r="M51" s="24">
        <f>Tabla1820[Transactions
Trans Fail]/Tabla1820[Total]</f>
        <v>0</v>
      </c>
    </row>
    <row r="52" spans="2:13" s="33" customFormat="1" hidden="1" x14ac:dyDescent="0.3">
      <c r="B52" s="37">
        <v>43136</v>
      </c>
      <c r="C52" s="35">
        <v>7038</v>
      </c>
      <c r="D52" s="34">
        <v>6036</v>
      </c>
      <c r="E52" s="24">
        <f>Tabla1820[Transactions 
Complete]/Tabla1820[Total]</f>
        <v>0.85763000852514915</v>
      </c>
      <c r="F52" s="34">
        <v>959</v>
      </c>
      <c r="G52" s="24">
        <f>Tabla1820[Transactions 
Failed]/Tabla1820[Total]</f>
        <v>0.13626030122193805</v>
      </c>
      <c r="H52" s="34">
        <v>0</v>
      </c>
      <c r="I52" s="24">
        <f>Tabla1820[Transactions 
In_Prog]/Tabla1820[Total]</f>
        <v>0</v>
      </c>
      <c r="J52" s="34">
        <v>43</v>
      </c>
      <c r="K52" s="24">
        <f>Tabla1820[Transactions 
Timeout]/Tabla1820[Total]</f>
        <v>6.1096902529127594E-3</v>
      </c>
      <c r="L52" s="34">
        <v>0</v>
      </c>
      <c r="M52" s="24">
        <f>Tabla1820[Transactions
Trans Fail]/Tabla1820[Total]</f>
        <v>0</v>
      </c>
    </row>
    <row r="53" spans="2:13" s="33" customFormat="1" hidden="1" x14ac:dyDescent="0.3">
      <c r="B53" s="37">
        <v>43137</v>
      </c>
      <c r="C53" s="35">
        <v>10404</v>
      </c>
      <c r="D53" s="34">
        <v>9524</v>
      </c>
      <c r="E53" s="24">
        <f>Tabla1820[Transactions 
Complete]/Tabla1820[Total]</f>
        <v>0.91541714725105727</v>
      </c>
      <c r="F53" s="34">
        <v>869</v>
      </c>
      <c r="G53" s="24">
        <f>Tabla1820[Transactions 
Failed]/Tabla1820[Total]</f>
        <v>8.3525567089580935E-2</v>
      </c>
      <c r="H53" s="34">
        <v>0</v>
      </c>
      <c r="I53" s="24">
        <f>Tabla1820[Transactions 
In_Prog]/Tabla1820[Total]</f>
        <v>0</v>
      </c>
      <c r="J53" s="34">
        <v>11</v>
      </c>
      <c r="K53" s="24">
        <f>Tabla1820[Transactions 
Timeout]/Tabla1820[Total]</f>
        <v>1.057285659361784E-3</v>
      </c>
      <c r="L53" s="34">
        <v>0</v>
      </c>
      <c r="M53" s="24">
        <f>Tabla1820[Transactions
Trans Fail]/Tabla1820[Total]</f>
        <v>0</v>
      </c>
    </row>
    <row r="54" spans="2:13" s="33" customFormat="1" hidden="1" x14ac:dyDescent="0.3">
      <c r="B54" s="37">
        <v>43138</v>
      </c>
      <c r="C54" s="35">
        <v>5673</v>
      </c>
      <c r="D54" s="34">
        <v>5009</v>
      </c>
      <c r="E54" s="24">
        <f>Tabla1820[Transactions 
Complete]/Tabla1820[Total]</f>
        <v>0.882954345143663</v>
      </c>
      <c r="F54" s="34">
        <v>647</v>
      </c>
      <c r="G54" s="24">
        <f>Tabla1820[Transactions 
Failed]/Tabla1820[Total]</f>
        <v>0.11404900405429226</v>
      </c>
      <c r="H54" s="39">
        <v>0</v>
      </c>
      <c r="I54" s="24">
        <f>Tabla1820[Transactions 
In_Prog]/Tabla1820[Total]</f>
        <v>0</v>
      </c>
      <c r="J54" s="34">
        <v>17</v>
      </c>
      <c r="K54" s="24">
        <f>Tabla1820[Transactions 
Timeout]/Tabla1820[Total]</f>
        <v>2.9966508020447735E-3</v>
      </c>
      <c r="L54" s="39">
        <v>0</v>
      </c>
      <c r="M54" s="24">
        <f>Tabla1820[Transactions
Trans Fail]/Tabla1820[Total]</f>
        <v>0</v>
      </c>
    </row>
    <row r="55" spans="2:13" s="33" customFormat="1" hidden="1" x14ac:dyDescent="0.3">
      <c r="B55" s="37">
        <v>43139</v>
      </c>
      <c r="C55" s="35">
        <v>6509</v>
      </c>
      <c r="D55" s="34">
        <v>5750</v>
      </c>
      <c r="E55" s="24">
        <f>Tabla1820[Transactions 
Complete]/Tabla1820[Total]</f>
        <v>0.88339222614840984</v>
      </c>
      <c r="F55" s="34">
        <v>729</v>
      </c>
      <c r="G55" s="24">
        <f>Tabla1820[Transactions 
Failed]/Tabla1820[Total]</f>
        <v>0.11199877093255492</v>
      </c>
      <c r="H55" s="34">
        <v>0</v>
      </c>
      <c r="I55" s="24">
        <f>Tabla1820[Transactions 
In_Prog]/Tabla1820[Total]</f>
        <v>0</v>
      </c>
      <c r="J55" s="34">
        <v>30</v>
      </c>
      <c r="K55" s="24">
        <f>Tabla1820[Transactions 
Timeout]/Tabla1820[Total]</f>
        <v>4.6090029190351822E-3</v>
      </c>
      <c r="L55" s="34">
        <v>0</v>
      </c>
      <c r="M55" s="24">
        <f>Tabla1820[Transactions
Trans Fail]/Tabla1820[Total]</f>
        <v>0</v>
      </c>
    </row>
    <row r="56" spans="2:13" s="33" customFormat="1" hidden="1" x14ac:dyDescent="0.3">
      <c r="B56" s="37">
        <v>43140</v>
      </c>
      <c r="C56" s="35">
        <v>4569</v>
      </c>
      <c r="D56" s="34">
        <v>3920</v>
      </c>
      <c r="E56" s="24">
        <f>Tabla1820[Transactions 
Complete]/Tabla1820[Total]</f>
        <v>0.85795578901291314</v>
      </c>
      <c r="F56" s="34">
        <v>604</v>
      </c>
      <c r="G56" s="24">
        <f>Tabla1820[Transactions 
Failed]/Tabla1820[Total]</f>
        <v>0.13219522871525499</v>
      </c>
      <c r="H56" s="34">
        <v>0</v>
      </c>
      <c r="I56" s="24">
        <f>Tabla1820[Transactions 
In_Prog]/Tabla1820[Total]</f>
        <v>0</v>
      </c>
      <c r="J56" s="34">
        <v>45</v>
      </c>
      <c r="K56" s="24">
        <f>Tabla1820[Transactions 
Timeout]/Tabla1820[Total]</f>
        <v>9.8489822718319103E-3</v>
      </c>
      <c r="L56" s="34">
        <v>0</v>
      </c>
      <c r="M56" s="24">
        <f>Tabla1820[Transactions
Trans Fail]/Tabla1820[Total]</f>
        <v>0</v>
      </c>
    </row>
    <row r="57" spans="2:13" s="33" customFormat="1" hidden="1" x14ac:dyDescent="0.3">
      <c r="B57" s="37">
        <v>43141</v>
      </c>
      <c r="C57" s="35">
        <v>2540</v>
      </c>
      <c r="D57" s="34">
        <v>2225</v>
      </c>
      <c r="E57" s="24">
        <f>Tabla1820[Transactions 
Complete]/Tabla1820[Total]</f>
        <v>0.87598425196850394</v>
      </c>
      <c r="F57" s="34">
        <v>305</v>
      </c>
      <c r="G57" s="24">
        <f>Tabla1820[Transactions 
Failed]/Tabla1820[Total]</f>
        <v>0.12007874015748031</v>
      </c>
      <c r="H57" s="34">
        <v>0</v>
      </c>
      <c r="I57" s="24">
        <f>Tabla1820[Transactions 
In_Prog]/Tabla1820[Total]</f>
        <v>0</v>
      </c>
      <c r="J57" s="34">
        <v>10</v>
      </c>
      <c r="K57" s="24">
        <f>Tabla1820[Transactions 
Timeout]/Tabla1820[Total]</f>
        <v>3.937007874015748E-3</v>
      </c>
      <c r="L57" s="34">
        <v>0</v>
      </c>
      <c r="M57" s="24">
        <f>Tabla1820[Transactions
Trans Fail]/Tabla1820[Total]</f>
        <v>0</v>
      </c>
    </row>
    <row r="58" spans="2:13" s="33" customFormat="1" hidden="1" x14ac:dyDescent="0.3">
      <c r="B58" s="37">
        <v>43142</v>
      </c>
      <c r="C58" s="35">
        <v>531</v>
      </c>
      <c r="D58" s="34">
        <v>411</v>
      </c>
      <c r="E58" s="24">
        <f>Tabla1820[Transactions 
Complete]/Tabla1820[Total]</f>
        <v>0.77401129943502822</v>
      </c>
      <c r="F58" s="34">
        <v>119</v>
      </c>
      <c r="G58" s="24">
        <f>Tabla1820[Transactions 
Failed]/Tabla1820[Total]</f>
        <v>0.22410546139359699</v>
      </c>
      <c r="H58" s="34">
        <v>0</v>
      </c>
      <c r="I58" s="24">
        <f>Tabla1820[Transactions 
In_Prog]/Tabla1820[Total]</f>
        <v>0</v>
      </c>
      <c r="J58" s="34">
        <v>1</v>
      </c>
      <c r="K58" s="24">
        <f>Tabla1820[Transactions 
Timeout]/Tabla1820[Total]</f>
        <v>1.8832391713747645E-3</v>
      </c>
      <c r="L58" s="34">
        <v>0</v>
      </c>
      <c r="M58" s="24">
        <f>Tabla1820[Transactions
Trans Fail]/Tabla1820[Total]</f>
        <v>0</v>
      </c>
    </row>
    <row r="59" spans="2:13" s="33" customFormat="1" hidden="1" x14ac:dyDescent="0.3">
      <c r="B59" s="37">
        <v>43143</v>
      </c>
      <c r="C59" s="35">
        <v>6673</v>
      </c>
      <c r="D59" s="34">
        <v>6101</v>
      </c>
      <c r="E59" s="24">
        <f>Tabla1820[Transactions 
Complete]/Tabla1820[Total]</f>
        <v>0.91428143263899297</v>
      </c>
      <c r="F59" s="34">
        <v>556</v>
      </c>
      <c r="G59" s="24">
        <f>Tabla1820[Transactions 
Failed]/Tabla1820[Total]</f>
        <v>8.3320845197062787E-2</v>
      </c>
      <c r="H59" s="34">
        <v>0</v>
      </c>
      <c r="I59" s="24">
        <f>Tabla1820[Transactions 
In_Prog]/Tabla1820[Total]</f>
        <v>0</v>
      </c>
      <c r="J59" s="34">
        <v>16</v>
      </c>
      <c r="K59" s="24">
        <f>Tabla1820[Transactions 
Timeout]/Tabla1820[Total]</f>
        <v>2.3977221639442528E-3</v>
      </c>
      <c r="L59" s="34">
        <v>0</v>
      </c>
      <c r="M59" s="24">
        <f>Tabla1820[Transactions
Trans Fail]/Tabla1820[Total]</f>
        <v>0</v>
      </c>
    </row>
    <row r="60" spans="2:13" s="33" customFormat="1" hidden="1" x14ac:dyDescent="0.3">
      <c r="B60" s="37">
        <v>43144</v>
      </c>
      <c r="C60" s="35">
        <v>4704</v>
      </c>
      <c r="D60" s="34">
        <v>4173</v>
      </c>
      <c r="E60" s="24">
        <f>Tabla1820[Transactions 
Complete]/Tabla1820[Total]</f>
        <v>0.88711734693877553</v>
      </c>
      <c r="F60" s="34">
        <v>514</v>
      </c>
      <c r="G60" s="24">
        <f>Tabla1820[Transactions 
Failed]/Tabla1820[Total]</f>
        <v>0.10926870748299319</v>
      </c>
      <c r="H60" s="34">
        <v>0</v>
      </c>
      <c r="I60" s="24">
        <f>Tabla1820[Transactions 
In_Prog]/Tabla1820[Total]</f>
        <v>0</v>
      </c>
      <c r="J60" s="34">
        <v>17</v>
      </c>
      <c r="K60" s="24">
        <f>Tabla1820[Transactions 
Timeout]/Tabla1820[Total]</f>
        <v>3.6139455782312926E-3</v>
      </c>
      <c r="L60" s="34">
        <v>0</v>
      </c>
      <c r="M60" s="24">
        <f>Tabla1820[Transactions
Trans Fail]/Tabla1820[Total]</f>
        <v>0</v>
      </c>
    </row>
    <row r="61" spans="2:13" s="33" customFormat="1" hidden="1" x14ac:dyDescent="0.3">
      <c r="B61" s="37">
        <v>43145</v>
      </c>
      <c r="C61" s="35">
        <v>1535</v>
      </c>
      <c r="D61" s="34">
        <v>1307</v>
      </c>
      <c r="E61" s="24">
        <f>Tabla1820[Transactions 
Complete]/Tabla1820[Total]</f>
        <v>0.85146579804560263</v>
      </c>
      <c r="F61" s="34">
        <v>223</v>
      </c>
      <c r="G61" s="24">
        <f>Tabla1820[Transactions 
Failed]/Tabla1820[Total]</f>
        <v>0.14527687296416938</v>
      </c>
      <c r="H61" s="34">
        <v>0</v>
      </c>
      <c r="I61" s="24">
        <f>Tabla1820[Transactions 
In_Prog]/Tabla1820[Total]</f>
        <v>0</v>
      </c>
      <c r="J61" s="34">
        <v>5</v>
      </c>
      <c r="K61" s="24">
        <f>Tabla1820[Transactions 
Timeout]/Tabla1820[Total]</f>
        <v>3.2573289902280132E-3</v>
      </c>
      <c r="L61" s="34">
        <v>0</v>
      </c>
      <c r="M61" s="24">
        <f>Tabla1820[Transactions
Trans Fail]/Tabla1820[Total]</f>
        <v>0</v>
      </c>
    </row>
    <row r="62" spans="2:13" s="33" customFormat="1" hidden="1" x14ac:dyDescent="0.3">
      <c r="B62" s="37">
        <v>43146</v>
      </c>
      <c r="C62" s="35">
        <v>4941</v>
      </c>
      <c r="D62" s="34">
        <v>4323</v>
      </c>
      <c r="E62" s="24">
        <f>Tabla1820[Transactions 
Complete]/Tabla1820[Total]</f>
        <v>0.87492410443230118</v>
      </c>
      <c r="F62" s="34">
        <v>597</v>
      </c>
      <c r="G62" s="24">
        <f>Tabla1820[Transactions 
Failed]/Tabla1820[Total]</f>
        <v>0.12082574377656345</v>
      </c>
      <c r="H62" s="34">
        <v>0</v>
      </c>
      <c r="I62" s="24">
        <f>Tabla1820[Transactions 
In_Prog]/Tabla1820[Total]</f>
        <v>0</v>
      </c>
      <c r="J62" s="34">
        <v>21</v>
      </c>
      <c r="K62" s="24">
        <f>Tabla1820[Transactions 
Timeout]/Tabla1820[Total]</f>
        <v>4.2501517911353974E-3</v>
      </c>
      <c r="L62" s="34">
        <v>0</v>
      </c>
      <c r="M62" s="24">
        <f>Tabla1820[Transactions
Trans Fail]/Tabla1820[Total]</f>
        <v>0</v>
      </c>
    </row>
    <row r="63" spans="2:13" s="33" customFormat="1" hidden="1" x14ac:dyDescent="0.3">
      <c r="B63" s="37">
        <v>43147</v>
      </c>
      <c r="C63" s="21">
        <v>4365</v>
      </c>
      <c r="D63" s="21">
        <v>3761</v>
      </c>
      <c r="E63" s="24">
        <f>Tabla1820[Transactions 
Complete]/Tabla1820[Total]</f>
        <v>0.86162657502863693</v>
      </c>
      <c r="F63" s="21">
        <v>593</v>
      </c>
      <c r="G63" s="24">
        <f>Tabla1820[Transactions 
Failed]/Tabla1820[Total]</f>
        <v>0.13585337915234821</v>
      </c>
      <c r="H63" s="21">
        <v>0</v>
      </c>
      <c r="I63" s="24">
        <f>Tabla1820[Transactions 
In_Prog]/Tabla1820[Total]</f>
        <v>0</v>
      </c>
      <c r="J63" s="21">
        <v>11</v>
      </c>
      <c r="K63" s="24">
        <f>Tabla1820[Transactions 
Timeout]/Tabla1820[Total]</f>
        <v>2.5200458190148913E-3</v>
      </c>
      <c r="L63" s="21">
        <v>0</v>
      </c>
      <c r="M63" s="24">
        <f>Tabla1820[Transactions
Trans Fail]/Tabla1820[Total]</f>
        <v>0</v>
      </c>
    </row>
    <row r="64" spans="2:13" s="33" customFormat="1" hidden="1" x14ac:dyDescent="0.3">
      <c r="B64" s="37">
        <v>43148</v>
      </c>
      <c r="C64" s="35">
        <v>32</v>
      </c>
      <c r="D64" s="34">
        <v>31</v>
      </c>
      <c r="E64" s="24">
        <f>Tabla1820[Transactions 
Complete]/Tabla1820[Total]</f>
        <v>0.96875</v>
      </c>
      <c r="F64" s="34">
        <v>1</v>
      </c>
      <c r="G64" s="24">
        <f>Tabla1820[Transactions 
Failed]/Tabla1820[Total]</f>
        <v>3.125E-2</v>
      </c>
      <c r="H64" s="34">
        <v>0</v>
      </c>
      <c r="I64" s="24">
        <f>Tabla1820[Transactions 
In_Prog]/Tabla1820[Total]</f>
        <v>0</v>
      </c>
      <c r="J64" s="34">
        <v>0</v>
      </c>
      <c r="K64" s="24">
        <f>Tabla1820[Transactions 
Timeout]/Tabla1820[Total]</f>
        <v>0</v>
      </c>
      <c r="L64" s="34">
        <v>0</v>
      </c>
      <c r="M64" s="24">
        <f>Tabla1820[Transactions
Trans Fail]/Tabla1820[Total]</f>
        <v>0</v>
      </c>
    </row>
    <row r="65" spans="2:13" s="33" customFormat="1" hidden="1" x14ac:dyDescent="0.3">
      <c r="B65" s="37">
        <v>43149</v>
      </c>
      <c r="C65" s="35">
        <v>0.01</v>
      </c>
      <c r="D65" s="34">
        <v>0</v>
      </c>
      <c r="E65" s="24">
        <f>Tabla1820[Transactions 
Complete]/Tabla1820[Total]</f>
        <v>0</v>
      </c>
      <c r="F65" s="34">
        <v>0</v>
      </c>
      <c r="G65" s="24">
        <f>Tabla1820[Transactions 
Failed]/Tabla1820[Total]</f>
        <v>0</v>
      </c>
      <c r="H65" s="34">
        <v>0</v>
      </c>
      <c r="I65" s="24">
        <f>Tabla1820[Transactions 
In_Prog]/Tabla1820[Total]</f>
        <v>0</v>
      </c>
      <c r="J65" s="34">
        <v>0</v>
      </c>
      <c r="K65" s="24">
        <f>Tabla1820[Transactions 
Timeout]/Tabla1820[Total]</f>
        <v>0</v>
      </c>
      <c r="L65" s="34">
        <v>0</v>
      </c>
      <c r="M65" s="24">
        <f>Tabla1820[Transactions
Trans Fail]/Tabla1820[Total]</f>
        <v>0</v>
      </c>
    </row>
    <row r="66" spans="2:13" s="33" customFormat="1" hidden="1" x14ac:dyDescent="0.3">
      <c r="B66" s="37">
        <v>43150</v>
      </c>
      <c r="C66" s="35">
        <v>0.01</v>
      </c>
      <c r="D66" s="34">
        <v>0</v>
      </c>
      <c r="E66" s="24">
        <f>Tabla1820[Transactions 
Complete]/Tabla1820[Total]</f>
        <v>0</v>
      </c>
      <c r="F66" s="34">
        <v>0</v>
      </c>
      <c r="G66" s="24">
        <f>Tabla1820[Transactions 
Failed]/Tabla1820[Total]</f>
        <v>0</v>
      </c>
      <c r="H66" s="34">
        <v>0</v>
      </c>
      <c r="I66" s="24">
        <f>Tabla1820[Transactions 
In_Prog]/Tabla1820[Total]</f>
        <v>0</v>
      </c>
      <c r="J66" s="34">
        <v>0</v>
      </c>
      <c r="K66" s="24">
        <f>Tabla1820[Transactions 
Timeout]/Tabla1820[Total]</f>
        <v>0</v>
      </c>
      <c r="L66" s="34">
        <v>0</v>
      </c>
      <c r="M66" s="24">
        <f>Tabla1820[Transactions
Trans Fail]/Tabla1820[Total]</f>
        <v>0</v>
      </c>
    </row>
    <row r="67" spans="2:13" s="33" customFormat="1" hidden="1" x14ac:dyDescent="0.3">
      <c r="B67" s="37">
        <v>43151</v>
      </c>
      <c r="C67" s="35">
        <v>0.01</v>
      </c>
      <c r="D67" s="34">
        <v>0</v>
      </c>
      <c r="E67" s="24">
        <f>Tabla1820[Transactions 
Complete]/Tabla1820[Total]</f>
        <v>0</v>
      </c>
      <c r="F67" s="34">
        <v>0</v>
      </c>
      <c r="G67" s="24">
        <f>Tabla1820[Transactions 
Failed]/Tabla1820[Total]</f>
        <v>0</v>
      </c>
      <c r="H67" s="34">
        <v>0</v>
      </c>
      <c r="I67" s="24">
        <f>Tabla1820[Transactions 
In_Prog]/Tabla1820[Total]</f>
        <v>0</v>
      </c>
      <c r="J67" s="34">
        <v>0</v>
      </c>
      <c r="K67" s="24">
        <f>Tabla1820[Transactions 
Timeout]/Tabla1820[Total]</f>
        <v>0</v>
      </c>
      <c r="L67" s="34">
        <v>0</v>
      </c>
      <c r="M67" s="24">
        <f>Tabla1820[Transactions
Trans Fail]/Tabla1820[Total]</f>
        <v>0</v>
      </c>
    </row>
    <row r="68" spans="2:13" s="33" customFormat="1" hidden="1" x14ac:dyDescent="0.3">
      <c r="B68" s="37">
        <v>43152</v>
      </c>
      <c r="C68" s="35">
        <v>1</v>
      </c>
      <c r="D68" s="34">
        <v>0</v>
      </c>
      <c r="E68" s="24">
        <f>Tabla1820[Transactions 
Complete]/Tabla1820[Total]</f>
        <v>0</v>
      </c>
      <c r="F68" s="34">
        <v>1</v>
      </c>
      <c r="G68" s="24">
        <f>Tabla1820[Transactions 
Failed]/Tabla1820[Total]</f>
        <v>1</v>
      </c>
      <c r="H68" s="34">
        <v>0</v>
      </c>
      <c r="I68" s="24">
        <f>Tabla1820[Transactions 
In_Prog]/Tabla1820[Total]</f>
        <v>0</v>
      </c>
      <c r="J68" s="34">
        <v>0</v>
      </c>
      <c r="K68" s="24">
        <f>Tabla1820[Transactions 
Timeout]/Tabla1820[Total]</f>
        <v>0</v>
      </c>
      <c r="L68" s="34">
        <v>0</v>
      </c>
      <c r="M68" s="24">
        <f>Tabla1820[Transactions
Trans Fail]/Tabla1820[Total]</f>
        <v>0</v>
      </c>
    </row>
    <row r="69" spans="2:13" s="33" customFormat="1" hidden="1" x14ac:dyDescent="0.3">
      <c r="B69" s="37">
        <v>43153</v>
      </c>
      <c r="C69" s="35">
        <v>10557</v>
      </c>
      <c r="D69" s="34">
        <v>9451</v>
      </c>
      <c r="E69" s="24">
        <f>Tabla1820[Transactions 
Complete]/Tabla1820[Total]</f>
        <v>0.89523538884152698</v>
      </c>
      <c r="F69" s="34">
        <v>976</v>
      </c>
      <c r="G69" s="24">
        <f>Tabla1820[Transactions 
Failed]/Tabla1820[Total]</f>
        <v>9.2450506772757415E-2</v>
      </c>
      <c r="H69" s="34">
        <v>0</v>
      </c>
      <c r="I69" s="24">
        <f>Tabla1820[Transactions 
In_Prog]/Tabla1820[Total]</f>
        <v>0</v>
      </c>
      <c r="J69" s="34">
        <v>130</v>
      </c>
      <c r="K69" s="24">
        <f>Tabla1820[Transactions 
Timeout]/Tabla1820[Total]</f>
        <v>1.2314104385715639E-2</v>
      </c>
      <c r="L69" s="34">
        <v>0</v>
      </c>
      <c r="M69" s="24">
        <f>Tabla1820[Transactions
Trans Fail]/Tabla1820[Total]</f>
        <v>0</v>
      </c>
    </row>
    <row r="70" spans="2:13" s="33" customFormat="1" hidden="1" x14ac:dyDescent="0.3">
      <c r="B70" s="37">
        <v>43154</v>
      </c>
      <c r="C70" s="35">
        <v>12391</v>
      </c>
      <c r="D70" s="34">
        <v>10514</v>
      </c>
      <c r="E70" s="24">
        <f>Tabla1820[Transactions 
Complete]/Tabla1820[Total]</f>
        <v>0.84851908643370189</v>
      </c>
      <c r="F70" s="34">
        <v>1760</v>
      </c>
      <c r="G70" s="24">
        <f>Tabla1820[Transactions 
Failed]/Tabla1820[Total]</f>
        <v>0.14203857638608666</v>
      </c>
      <c r="H70" s="34">
        <v>0</v>
      </c>
      <c r="I70" s="24">
        <f>Tabla1820[Transactions 
In_Prog]/Tabla1820[Total]</f>
        <v>0</v>
      </c>
      <c r="J70" s="34">
        <v>117</v>
      </c>
      <c r="K70" s="24">
        <f>Tabla1820[Transactions 
Timeout]/Tabla1820[Total]</f>
        <v>9.4423371802114433E-3</v>
      </c>
      <c r="L70" s="34">
        <v>0</v>
      </c>
      <c r="M70" s="24">
        <f>Tabla1820[Transactions
Trans Fail]/Tabla1820[Total]</f>
        <v>0</v>
      </c>
    </row>
    <row r="71" spans="2:13" s="33" customFormat="1" hidden="1" x14ac:dyDescent="0.3">
      <c r="B71" s="37">
        <v>43155</v>
      </c>
      <c r="C71" s="35">
        <v>5442</v>
      </c>
      <c r="D71" s="34">
        <v>4899</v>
      </c>
      <c r="E71" s="24">
        <f>Tabla1820[Transactions 
Complete]/Tabla1820[Total]</f>
        <v>0.90022050716648294</v>
      </c>
      <c r="F71" s="34">
        <v>512</v>
      </c>
      <c r="G71" s="24">
        <f>Tabla1820[Transactions 
Failed]/Tabla1820[Total]</f>
        <v>9.4083057699375236E-2</v>
      </c>
      <c r="H71" s="34">
        <v>0</v>
      </c>
      <c r="I71" s="24">
        <f>Tabla1820[Transactions 
In_Prog]/Tabla1820[Total]</f>
        <v>0</v>
      </c>
      <c r="J71" s="34">
        <v>31</v>
      </c>
      <c r="K71" s="24">
        <f>Tabla1820[Transactions 
Timeout]/Tabla1820[Total]</f>
        <v>5.6964351341418596E-3</v>
      </c>
      <c r="L71" s="34">
        <v>0</v>
      </c>
      <c r="M71" s="24">
        <f>Tabla1820[Transactions
Trans Fail]/Tabla1820[Total]</f>
        <v>0</v>
      </c>
    </row>
    <row r="72" spans="2:13" s="33" customFormat="1" hidden="1" x14ac:dyDescent="0.3">
      <c r="B72" s="37">
        <v>43156</v>
      </c>
      <c r="C72" s="35">
        <v>2743</v>
      </c>
      <c r="D72" s="34">
        <v>2051</v>
      </c>
      <c r="E72" s="24">
        <f>Tabla1820[Transactions 
Complete]/Tabla1820[Total]</f>
        <v>0.74772147283995627</v>
      </c>
      <c r="F72" s="34">
        <v>497</v>
      </c>
      <c r="G72" s="24">
        <f>Tabla1820[Transactions 
Failed]/Tabla1820[Total]</f>
        <v>0.18118847976667882</v>
      </c>
      <c r="H72" s="34">
        <v>0</v>
      </c>
      <c r="I72" s="24">
        <f>Tabla1820[Transactions 
In_Prog]/Tabla1820[Total]</f>
        <v>0</v>
      </c>
      <c r="J72" s="34">
        <v>195</v>
      </c>
      <c r="K72" s="24">
        <f>Tabla1820[Transactions 
Timeout]/Tabla1820[Total]</f>
        <v>7.1090047393364927E-2</v>
      </c>
      <c r="L72" s="34">
        <v>0</v>
      </c>
      <c r="M72" s="24">
        <f>Tabla1820[Transactions
Trans Fail]/Tabla1820[Total]</f>
        <v>0</v>
      </c>
    </row>
    <row r="73" spans="2:13" s="33" customFormat="1" hidden="1" x14ac:dyDescent="0.3">
      <c r="B73" s="37">
        <v>43157</v>
      </c>
      <c r="C73" s="35">
        <v>14617</v>
      </c>
      <c r="D73" s="34">
        <v>13157</v>
      </c>
      <c r="E73" s="24">
        <f>Tabla1820[Transactions 
Complete]/Tabla1820[Total]</f>
        <v>0.90011630293493872</v>
      </c>
      <c r="F73" s="34">
        <v>1413</v>
      </c>
      <c r="G73" s="24">
        <f>Tabla1820[Transactions 
Failed]/Tabla1820[Total]</f>
        <v>9.6668262981459946E-2</v>
      </c>
      <c r="H73" s="34">
        <v>0</v>
      </c>
      <c r="I73" s="24">
        <f>Tabla1820[Transactions 
In_Prog]/Tabla1820[Total]</f>
        <v>0</v>
      </c>
      <c r="J73" s="34">
        <v>47</v>
      </c>
      <c r="K73" s="24">
        <f>Tabla1820[Transactions 
Timeout]/Tabla1820[Total]</f>
        <v>3.2154340836012861E-3</v>
      </c>
      <c r="L73" s="34">
        <v>0</v>
      </c>
      <c r="M73" s="24">
        <f>Tabla1820[Transactions
Trans Fail]/Tabla1820[Total]</f>
        <v>0</v>
      </c>
    </row>
    <row r="74" spans="2:13" s="33" customFormat="1" hidden="1" x14ac:dyDescent="0.3">
      <c r="B74" s="37">
        <v>43158</v>
      </c>
      <c r="C74" s="35">
        <v>13479</v>
      </c>
      <c r="D74" s="34">
        <v>11970</v>
      </c>
      <c r="E74" s="24">
        <f>Tabla1820[Transactions 
Complete]/Tabla1820[Total]</f>
        <v>0.88804807478299574</v>
      </c>
      <c r="F74" s="34">
        <v>863</v>
      </c>
      <c r="G74" s="24">
        <f>Tabla1820[Transactions 
Failed]/Tabla1820[Total]</f>
        <v>6.4025521181096515E-2</v>
      </c>
      <c r="H74" s="34">
        <v>0</v>
      </c>
      <c r="I74" s="24">
        <f>Tabla1820[Transactions 
In_Prog]/Tabla1820[Total]</f>
        <v>0</v>
      </c>
      <c r="J74" s="34">
        <v>646</v>
      </c>
      <c r="K74" s="24">
        <f>Tabla1820[Transactions 
Timeout]/Tabla1820[Total]</f>
        <v>4.7926404035907706E-2</v>
      </c>
      <c r="L74" s="34">
        <v>0</v>
      </c>
      <c r="M74" s="24">
        <f>Tabla1820[Transactions
Trans Fail]/Tabla1820[Total]</f>
        <v>0</v>
      </c>
    </row>
    <row r="75" spans="2:13" s="33" customFormat="1" hidden="1" x14ac:dyDescent="0.3">
      <c r="B75" s="37">
        <v>43159</v>
      </c>
      <c r="C75" s="35">
        <v>13758</v>
      </c>
      <c r="D75" s="34">
        <v>10739</v>
      </c>
      <c r="E75" s="24">
        <f>Tabla1820[Transactions 
Complete]/Tabla1820[Total]</f>
        <v>0.78056403547027187</v>
      </c>
      <c r="F75" s="34">
        <v>1285</v>
      </c>
      <c r="G75" s="24">
        <f>Tabla1820[Transactions 
Failed]/Tabla1820[Total]</f>
        <v>9.3400203517953195E-2</v>
      </c>
      <c r="H75" s="34">
        <v>0</v>
      </c>
      <c r="I75" s="24">
        <f>Tabla1820[Transactions 
In_Prog]/Tabla1820[Total]</f>
        <v>0</v>
      </c>
      <c r="J75" s="34">
        <v>1734</v>
      </c>
      <c r="K75" s="24">
        <f>Tabla1820[Transactions 
Timeout]/Tabla1820[Total]</f>
        <v>0.12603576101177497</v>
      </c>
      <c r="L75" s="34">
        <v>0</v>
      </c>
      <c r="M75" s="24">
        <f>Tabla1820[Transactions
Trans Fail]/Tabla1820[Total]</f>
        <v>0</v>
      </c>
    </row>
    <row r="76" spans="2:13" s="33" customFormat="1" hidden="1" x14ac:dyDescent="0.3">
      <c r="B76" s="37">
        <v>43160</v>
      </c>
      <c r="C76" s="35">
        <v>16226</v>
      </c>
      <c r="D76" s="34">
        <v>14058</v>
      </c>
      <c r="E76" s="24">
        <f>Tabla1820[Transactions 
Complete]/Tabla1820[Total]</f>
        <v>0.86638727967459628</v>
      </c>
      <c r="F76" s="34">
        <v>1903</v>
      </c>
      <c r="G76" s="24">
        <f>Tabla1820[Transactions 
Failed]/Tabla1820[Total]</f>
        <v>0.11728090718599778</v>
      </c>
      <c r="H76" s="34">
        <v>0</v>
      </c>
      <c r="I76" s="24">
        <f>Tabla1820[Transactions 
In_Prog]/Tabla1820[Total]</f>
        <v>0</v>
      </c>
      <c r="J76" s="34">
        <v>265</v>
      </c>
      <c r="K76" s="24">
        <f>Tabla1820[Transactions 
Timeout]/Tabla1820[Total]</f>
        <v>1.633181313940589E-2</v>
      </c>
      <c r="L76" s="34">
        <v>0</v>
      </c>
      <c r="M76" s="24">
        <f>Tabla1820[Transactions
Trans Fail]/Tabla1820[Total]</f>
        <v>0</v>
      </c>
    </row>
    <row r="77" spans="2:13" s="33" customFormat="1" hidden="1" x14ac:dyDescent="0.3">
      <c r="B77" s="37">
        <v>43161</v>
      </c>
      <c r="C77" s="35">
        <v>13544</v>
      </c>
      <c r="D77" s="34">
        <v>12382</v>
      </c>
      <c r="E77" s="24">
        <f>Tabla1820[Transactions 
Complete]/Tabla1820[Total]</f>
        <v>0.91420555227406974</v>
      </c>
      <c r="F77" s="34">
        <v>1056</v>
      </c>
      <c r="G77" s="24">
        <f>Tabla1820[Transactions 
Failed]/Tabla1820[Total]</f>
        <v>7.7968103957471946E-2</v>
      </c>
      <c r="H77" s="34">
        <v>0</v>
      </c>
      <c r="I77" s="24">
        <f>Tabla1820[Transactions 
In_Prog]/Tabla1820[Total]</f>
        <v>0</v>
      </c>
      <c r="J77" s="34">
        <v>106</v>
      </c>
      <c r="K77" s="24">
        <f>Tabla1820[Transactions 
Timeout]/Tabla1820[Total]</f>
        <v>7.8263437684583572E-3</v>
      </c>
      <c r="L77" s="34">
        <v>0</v>
      </c>
      <c r="M77" s="24">
        <f>Tabla1820[Transactions
Trans Fail]/Tabla1820[Total]</f>
        <v>0</v>
      </c>
    </row>
    <row r="78" spans="2:13" s="33" customFormat="1" hidden="1" x14ac:dyDescent="0.3">
      <c r="B78" s="37">
        <v>43162</v>
      </c>
      <c r="C78" s="35">
        <v>12617</v>
      </c>
      <c r="D78" s="34">
        <v>12055</v>
      </c>
      <c r="E78" s="24">
        <f>Tabla1820[Transactions 
Complete]/Tabla1820[Total]</f>
        <v>0.95545692319885867</v>
      </c>
      <c r="F78" s="34">
        <v>557</v>
      </c>
      <c r="G78" s="24">
        <f>Tabla1820[Transactions 
Failed]/Tabla1820[Total]</f>
        <v>4.4146786082269955E-2</v>
      </c>
      <c r="H78" s="34">
        <v>0</v>
      </c>
      <c r="I78" s="24">
        <f>Tabla1820[Transactions 
In_Prog]/Tabla1820[Total]</f>
        <v>0</v>
      </c>
      <c r="J78" s="34">
        <v>0</v>
      </c>
      <c r="K78" s="24">
        <f>Tabla1820[Transactions 
Timeout]/Tabla1820[Total]</f>
        <v>0</v>
      </c>
      <c r="L78" s="34">
        <v>0</v>
      </c>
      <c r="M78" s="24">
        <f>Tabla1820[Transactions
Trans Fail]/Tabla1820[Total]</f>
        <v>0</v>
      </c>
    </row>
    <row r="79" spans="2:13" s="33" customFormat="1" hidden="1" x14ac:dyDescent="0.3">
      <c r="B79" s="37">
        <v>43163</v>
      </c>
      <c r="C79" s="35">
        <v>4135</v>
      </c>
      <c r="D79" s="34">
        <v>4020</v>
      </c>
      <c r="E79" s="24">
        <f>Tabla1820[Transactions 
Complete]/Tabla1820[Total]</f>
        <v>0.97218863361547758</v>
      </c>
      <c r="F79" s="34">
        <v>108</v>
      </c>
      <c r="G79" s="24">
        <f>Tabla1820[Transactions 
Failed]/Tabla1820[Total]</f>
        <v>2.6118500604594922E-2</v>
      </c>
      <c r="H79" s="34">
        <v>0</v>
      </c>
      <c r="I79" s="24">
        <f>Tabla1820[Transactions 
In_Prog]/Tabla1820[Total]</f>
        <v>0</v>
      </c>
      <c r="J79" s="34">
        <v>7</v>
      </c>
      <c r="K79" s="24">
        <f>Tabla1820[Transactions 
Timeout]/Tabla1820[Total]</f>
        <v>1.6928657799274486E-3</v>
      </c>
      <c r="L79" s="34">
        <v>0</v>
      </c>
      <c r="M79" s="24">
        <f>Tabla1820[Transactions
Trans Fail]/Tabla1820[Total]</f>
        <v>0</v>
      </c>
    </row>
    <row r="80" spans="2:13" s="33" customFormat="1" hidden="1" x14ac:dyDescent="0.3">
      <c r="B80" s="37">
        <v>43164</v>
      </c>
      <c r="C80" s="35">
        <v>13398</v>
      </c>
      <c r="D80" s="34">
        <v>11995</v>
      </c>
      <c r="E80" s="24">
        <f>Tabla1820[Transactions 
Complete]/Tabla1820[Total]</f>
        <v>0.89528287804149875</v>
      </c>
      <c r="F80" s="34">
        <v>1317</v>
      </c>
      <c r="G80" s="24">
        <f>Tabla1820[Transactions 
Failed]/Tabla1820[Total]</f>
        <v>9.8298253470667257E-2</v>
      </c>
      <c r="H80" s="34">
        <v>0</v>
      </c>
      <c r="I80" s="24">
        <f>Tabla1820[Transactions 
In_Prog]/Tabla1820[Total]</f>
        <v>0</v>
      </c>
      <c r="J80" s="34">
        <v>86</v>
      </c>
      <c r="K80" s="24">
        <f>Tabla1820[Transactions 
Timeout]/Tabla1820[Total]</f>
        <v>6.4188684878340053E-3</v>
      </c>
      <c r="L80" s="34">
        <v>0</v>
      </c>
      <c r="M80" s="24">
        <f>Tabla1820[Transactions
Trans Fail]/Tabla1820[Total]</f>
        <v>0</v>
      </c>
    </row>
    <row r="81" spans="2:13" s="33" customFormat="1" hidden="1" x14ac:dyDescent="0.3">
      <c r="B81" s="37">
        <v>43165</v>
      </c>
      <c r="C81" s="35">
        <v>6946</v>
      </c>
      <c r="D81" s="34">
        <v>5957</v>
      </c>
      <c r="E81" s="24">
        <f>Tabla1820[Transactions 
Complete]/Tabla1820[Total]</f>
        <v>0.85761589403973515</v>
      </c>
      <c r="F81" s="34">
        <v>925</v>
      </c>
      <c r="G81" s="24">
        <f>Tabla1820[Transactions 
Failed]/Tabla1820[Total]</f>
        <v>0.13317016988194644</v>
      </c>
      <c r="H81" s="34">
        <v>0</v>
      </c>
      <c r="I81" s="24">
        <f>Tabla1820[Transactions 
In_Prog]/Tabla1820[Total]</f>
        <v>0</v>
      </c>
      <c r="J81" s="34">
        <v>64</v>
      </c>
      <c r="K81" s="24">
        <f>Tabla1820[Transactions 
Timeout]/Tabla1820[Total]</f>
        <v>9.2139360783184566E-3</v>
      </c>
      <c r="L81" s="34">
        <v>0</v>
      </c>
      <c r="M81" s="24">
        <f>Tabla1820[Transactions
Trans Fail]/Tabla1820[Total]</f>
        <v>0</v>
      </c>
    </row>
    <row r="82" spans="2:13" s="33" customFormat="1" hidden="1" x14ac:dyDescent="0.3">
      <c r="B82" s="37">
        <v>43166</v>
      </c>
      <c r="C82" s="35">
        <v>8838</v>
      </c>
      <c r="D82" s="34">
        <v>7819</v>
      </c>
      <c r="E82" s="24">
        <f>Tabla1820[Transactions 
Complete]/Tabla1820[Total]</f>
        <v>0.88470242136229915</v>
      </c>
      <c r="F82" s="34">
        <v>961</v>
      </c>
      <c r="G82" s="24">
        <f>Tabla1820[Transactions 
Failed]/Tabla1820[Total]</f>
        <v>0.10873500792034396</v>
      </c>
      <c r="H82" s="34">
        <v>0</v>
      </c>
      <c r="I82" s="24">
        <f>Tabla1820[Transactions 
In_Prog]/Tabla1820[Total]</f>
        <v>0</v>
      </c>
      <c r="J82" s="34">
        <v>58</v>
      </c>
      <c r="K82" s="24">
        <f>Tabla1820[Transactions 
Timeout]/Tabla1820[Total]</f>
        <v>6.5625707173568677E-3</v>
      </c>
      <c r="L82" s="34">
        <v>0</v>
      </c>
      <c r="M82" s="24">
        <f>Tabla1820[Transactions
Trans Fail]/Tabla1820[Total]</f>
        <v>0</v>
      </c>
    </row>
    <row r="83" spans="2:13" s="33" customFormat="1" hidden="1" x14ac:dyDescent="0.3">
      <c r="B83" s="37">
        <v>43167</v>
      </c>
      <c r="C83" s="35">
        <v>7416</v>
      </c>
      <c r="D83" s="34">
        <v>6329</v>
      </c>
      <c r="E83" s="24">
        <f>Tabla1820[Transactions 
Complete]/Tabla1820[Total]</f>
        <v>0.85342502696871625</v>
      </c>
      <c r="F83" s="34">
        <v>1031</v>
      </c>
      <c r="G83" s="24">
        <f>Tabla1820[Transactions 
Failed]/Tabla1820[Total]</f>
        <v>0.13902373247033442</v>
      </c>
      <c r="H83" s="34">
        <v>0</v>
      </c>
      <c r="I83" s="24">
        <f>Tabla1820[Transactions 
In_Prog]/Tabla1820[Total]</f>
        <v>0</v>
      </c>
      <c r="J83" s="34">
        <v>56</v>
      </c>
      <c r="K83" s="24">
        <f>Tabla1820[Transactions 
Timeout]/Tabla1820[Total]</f>
        <v>7.551240560949299E-3</v>
      </c>
      <c r="L83" s="34">
        <v>0</v>
      </c>
      <c r="M83" s="24">
        <f>Tabla1820[Transactions
Trans Fail]/Tabla1820[Total]</f>
        <v>0</v>
      </c>
    </row>
    <row r="84" spans="2:13" s="33" customFormat="1" hidden="1" x14ac:dyDescent="0.3">
      <c r="B84" s="37">
        <v>43168</v>
      </c>
      <c r="C84" s="35">
        <v>5201</v>
      </c>
      <c r="D84" s="34">
        <v>4229</v>
      </c>
      <c r="E84" s="24">
        <f>Tabla1820[Transactions 
Complete]/Tabla1820[Total]</f>
        <v>0.81311286291097862</v>
      </c>
      <c r="F84" s="34">
        <v>907</v>
      </c>
      <c r="G84" s="24">
        <f>Tabla1820[Transactions 
Failed]/Tabla1820[Total]</f>
        <v>0.17438954047298597</v>
      </c>
      <c r="H84" s="34">
        <v>0</v>
      </c>
      <c r="I84" s="24">
        <f>Tabla1820[Transactions 
In_Prog]/Tabla1820[Total]</f>
        <v>0</v>
      </c>
      <c r="J84" s="34">
        <v>65</v>
      </c>
      <c r="K84" s="24">
        <f>Tabla1820[Transactions 
Timeout]/Tabla1820[Total]</f>
        <v>1.2497596616035379E-2</v>
      </c>
      <c r="L84" s="34">
        <v>0</v>
      </c>
      <c r="M84" s="24">
        <f>Tabla1820[Transactions
Trans Fail]/Tabla1820[Total]</f>
        <v>0</v>
      </c>
    </row>
    <row r="85" spans="2:13" s="33" customFormat="1" hidden="1" x14ac:dyDescent="0.3">
      <c r="B85" s="37">
        <v>43169</v>
      </c>
      <c r="C85" s="35">
        <v>3680</v>
      </c>
      <c r="D85" s="34">
        <v>3188</v>
      </c>
      <c r="E85" s="24">
        <f>Tabla1820[Transactions 
Complete]/Tabla1820[Total]</f>
        <v>0.86630434782608701</v>
      </c>
      <c r="F85" s="34">
        <v>432</v>
      </c>
      <c r="G85" s="24">
        <f>Tabla1820[Transactions 
Failed]/Tabla1820[Total]</f>
        <v>0.11739130434782609</v>
      </c>
      <c r="H85" s="34">
        <v>0</v>
      </c>
      <c r="I85" s="24">
        <f>Tabla1820[Transactions 
In_Prog]/Tabla1820[Total]</f>
        <v>0</v>
      </c>
      <c r="J85" s="34">
        <v>60</v>
      </c>
      <c r="K85" s="24">
        <f>Tabla1820[Transactions 
Timeout]/Tabla1820[Total]</f>
        <v>1.6304347826086956E-2</v>
      </c>
      <c r="L85" s="34">
        <v>0</v>
      </c>
      <c r="M85" s="24">
        <f>Tabla1820[Transactions
Trans Fail]/Tabla1820[Total]</f>
        <v>0</v>
      </c>
    </row>
    <row r="86" spans="2:13" s="33" customFormat="1" hidden="1" x14ac:dyDescent="0.3">
      <c r="B86" s="37">
        <v>43170</v>
      </c>
      <c r="C86" s="35">
        <v>690</v>
      </c>
      <c r="D86" s="34">
        <v>469</v>
      </c>
      <c r="E86" s="24">
        <f>Tabla1820[Transactions 
Complete]/Tabla1820[Total]</f>
        <v>0.67971014492753623</v>
      </c>
      <c r="F86" s="34">
        <v>181</v>
      </c>
      <c r="G86" s="24">
        <f>Tabla1820[Transactions 
Failed]/Tabla1820[Total]</f>
        <v>0.26231884057971017</v>
      </c>
      <c r="H86" s="34">
        <v>0</v>
      </c>
      <c r="I86" s="24">
        <f>Tabla1820[Transactions 
In_Prog]/Tabla1820[Total]</f>
        <v>0</v>
      </c>
      <c r="J86" s="34">
        <v>40</v>
      </c>
      <c r="K86" s="24">
        <f>Tabla1820[Transactions 
Timeout]/Tabla1820[Total]</f>
        <v>5.7971014492753624E-2</v>
      </c>
      <c r="L86" s="34">
        <v>0</v>
      </c>
      <c r="M86" s="24">
        <f>Tabla1820[Transactions
Trans Fail]/Tabla1820[Total]</f>
        <v>0</v>
      </c>
    </row>
    <row r="87" spans="2:13" s="33" customFormat="1" hidden="1" x14ac:dyDescent="0.3">
      <c r="B87" s="37">
        <v>43171</v>
      </c>
      <c r="C87" s="35">
        <v>6372</v>
      </c>
      <c r="D87" s="34">
        <v>5420</v>
      </c>
      <c r="E87" s="24">
        <f>Tabla1820[Transactions 
Complete]/Tabla1820[Total]</f>
        <v>0.85059635907093534</v>
      </c>
      <c r="F87" s="34">
        <v>904</v>
      </c>
      <c r="G87" s="24">
        <f>Tabla1820[Transactions 
Failed]/Tabla1820[Total]</f>
        <v>0.14187068424356561</v>
      </c>
      <c r="H87" s="34">
        <v>0</v>
      </c>
      <c r="I87" s="24">
        <f>Tabla1820[Transactions 
In_Prog]/Tabla1820[Total]</f>
        <v>0</v>
      </c>
      <c r="J87" s="34">
        <v>48</v>
      </c>
      <c r="K87" s="24">
        <f>Tabla1820[Transactions 
Timeout]/Tabla1820[Total]</f>
        <v>7.5329566854990581E-3</v>
      </c>
      <c r="L87" s="34">
        <v>0</v>
      </c>
      <c r="M87" s="24">
        <f>Tabla1820[Transactions
Trans Fail]/Tabla1820[Total]</f>
        <v>0</v>
      </c>
    </row>
    <row r="88" spans="2:13" s="33" customFormat="1" hidden="1" x14ac:dyDescent="0.3">
      <c r="B88" s="37">
        <v>43172</v>
      </c>
      <c r="C88" s="35">
        <v>6540</v>
      </c>
      <c r="D88" s="34">
        <v>5582</v>
      </c>
      <c r="E88" s="24">
        <f>Tabla1820[Transactions 
Complete]/Tabla1820[Total]</f>
        <v>0.85351681957186543</v>
      </c>
      <c r="F88" s="34">
        <v>899</v>
      </c>
      <c r="G88" s="24">
        <f>Tabla1820[Transactions 
Failed]/Tabla1820[Total]</f>
        <v>0.13746177370030582</v>
      </c>
      <c r="H88" s="34">
        <v>0</v>
      </c>
      <c r="I88" s="24">
        <f>Tabla1820[Transactions 
In_Prog]/Tabla1820[Total]</f>
        <v>0</v>
      </c>
      <c r="J88" s="34">
        <v>59</v>
      </c>
      <c r="K88" s="24">
        <f>Tabla1820[Transactions 
Timeout]/Tabla1820[Total]</f>
        <v>9.0214067278287461E-3</v>
      </c>
      <c r="L88" s="34">
        <v>0</v>
      </c>
      <c r="M88" s="24">
        <f>Tabla1820[Transactions
Trans Fail]/Tabla1820[Total]</f>
        <v>0</v>
      </c>
    </row>
    <row r="89" spans="2:13" s="33" customFormat="1" hidden="1" x14ac:dyDescent="0.3">
      <c r="B89" s="37">
        <v>43173</v>
      </c>
      <c r="C89" s="35">
        <v>4188</v>
      </c>
      <c r="D89" s="34">
        <v>3507</v>
      </c>
      <c r="E89" s="24">
        <f>Tabla1820[Transactions 
Complete]/Tabla1820[Total]</f>
        <v>0.83739255014326652</v>
      </c>
      <c r="F89" s="34">
        <v>621</v>
      </c>
      <c r="G89" s="24">
        <f>Tabla1820[Transactions 
Failed]/Tabla1820[Total]</f>
        <v>0.14828080229226362</v>
      </c>
      <c r="H89" s="34">
        <v>0</v>
      </c>
      <c r="I89" s="24">
        <f>Tabla1820[Transactions 
In_Prog]/Tabla1820[Total]</f>
        <v>0</v>
      </c>
      <c r="J89" s="34">
        <v>60</v>
      </c>
      <c r="K89" s="24">
        <f>Tabla1820[Transactions 
Timeout]/Tabla1820[Total]</f>
        <v>1.4326647564469915E-2</v>
      </c>
      <c r="L89" s="34">
        <v>0</v>
      </c>
      <c r="M89" s="24">
        <f>Tabla1820[Transactions
Trans Fail]/Tabla1820[Total]</f>
        <v>0</v>
      </c>
    </row>
    <row r="90" spans="2:13" s="33" customFormat="1" hidden="1" x14ac:dyDescent="0.3">
      <c r="B90" s="37">
        <v>43174</v>
      </c>
      <c r="C90" s="35">
        <v>4571</v>
      </c>
      <c r="D90" s="34">
        <v>3846</v>
      </c>
      <c r="E90" s="24">
        <f>Tabla1820[Transactions 
Complete]/Tabla1820[Total]</f>
        <v>0.84139138044191641</v>
      </c>
      <c r="F90" s="34">
        <v>675</v>
      </c>
      <c r="G90" s="24">
        <f>Tabla1820[Transactions 
Failed]/Tabla1820[Total]</f>
        <v>0.14767009407131917</v>
      </c>
      <c r="H90" s="34">
        <v>0</v>
      </c>
      <c r="I90" s="24">
        <f>Tabla1820[Transactions 
In_Prog]/Tabla1820[Total]</f>
        <v>0</v>
      </c>
      <c r="J90" s="34">
        <v>50</v>
      </c>
      <c r="K90" s="24">
        <f>Tabla1820[Transactions 
Timeout]/Tabla1820[Total]</f>
        <v>1.0938525486764383E-2</v>
      </c>
      <c r="L90" s="34">
        <v>0</v>
      </c>
      <c r="M90" s="24">
        <f>Tabla1820[Transactions
Trans Fail]/Tabla1820[Total]</f>
        <v>0</v>
      </c>
    </row>
    <row r="91" spans="2:13" s="33" customFormat="1" hidden="1" x14ac:dyDescent="0.3">
      <c r="B91" s="37">
        <v>43175</v>
      </c>
      <c r="C91" s="35">
        <v>3429</v>
      </c>
      <c r="D91" s="34">
        <v>2875</v>
      </c>
      <c r="E91" s="24">
        <f>Tabla1820[Transactions 
Complete]/Tabla1820[Total]</f>
        <v>0.83843686205890933</v>
      </c>
      <c r="F91" s="34">
        <v>483</v>
      </c>
      <c r="G91" s="24">
        <f>Tabla1820[Transactions 
Failed]/Tabla1820[Total]</f>
        <v>0.14085739282589677</v>
      </c>
      <c r="H91" s="34">
        <v>0</v>
      </c>
      <c r="I91" s="24">
        <f>Tabla1820[Transactions 
In_Prog]/Tabla1820[Total]</f>
        <v>0</v>
      </c>
      <c r="J91" s="34">
        <v>71</v>
      </c>
      <c r="K91" s="24">
        <f>Tabla1820[Transactions 
Timeout]/Tabla1820[Total]</f>
        <v>2.0705745115193935E-2</v>
      </c>
      <c r="L91" s="34">
        <v>0</v>
      </c>
      <c r="M91" s="24">
        <f>Tabla1820[Transactions
Trans Fail]/Tabla1820[Total]</f>
        <v>0</v>
      </c>
    </row>
    <row r="92" spans="2:13" s="33" customFormat="1" hidden="1" x14ac:dyDescent="0.3">
      <c r="B92" s="37">
        <v>43176</v>
      </c>
      <c r="C92" s="35">
        <v>2022</v>
      </c>
      <c r="D92" s="34">
        <v>1710</v>
      </c>
      <c r="E92" s="24">
        <f>Tabla1820[Transactions 
Complete]/Tabla1820[Total]</f>
        <v>0.8456973293768546</v>
      </c>
      <c r="F92" s="34">
        <v>266</v>
      </c>
      <c r="G92" s="24">
        <f>Tabla1820[Transactions 
Failed]/Tabla1820[Total]</f>
        <v>0.13155291790306628</v>
      </c>
      <c r="H92" s="34">
        <v>0</v>
      </c>
      <c r="I92" s="24">
        <f>Tabla1820[Transactions 
In_Prog]/Tabla1820[Total]</f>
        <v>0</v>
      </c>
      <c r="J92" s="34">
        <v>46</v>
      </c>
      <c r="K92" s="24">
        <f>Tabla1820[Transactions 
Timeout]/Tabla1820[Total]</f>
        <v>2.274975272007913E-2</v>
      </c>
      <c r="L92" s="34">
        <v>0</v>
      </c>
      <c r="M92" s="24">
        <f>Tabla1820[Transactions
Trans Fail]/Tabla1820[Total]</f>
        <v>0</v>
      </c>
    </row>
    <row r="93" spans="2:13" s="33" customFormat="1" hidden="1" x14ac:dyDescent="0.3">
      <c r="B93" s="37">
        <v>43177</v>
      </c>
      <c r="C93" s="35">
        <v>516</v>
      </c>
      <c r="D93" s="34">
        <v>425</v>
      </c>
      <c r="E93" s="24">
        <f>Tabla1820[Transactions 
Complete]/Tabla1820[Total]</f>
        <v>0.8236434108527132</v>
      </c>
      <c r="F93" s="34">
        <v>52</v>
      </c>
      <c r="G93" s="24">
        <f>Tabla1820[Transactions 
Failed]/Tabla1820[Total]</f>
        <v>0.10077519379844961</v>
      </c>
      <c r="H93" s="34">
        <v>0</v>
      </c>
      <c r="I93" s="24">
        <f>Tabla1820[Transactions 
In_Prog]/Tabla1820[Total]</f>
        <v>0</v>
      </c>
      <c r="J93" s="34">
        <v>39</v>
      </c>
      <c r="K93" s="24">
        <f>Tabla1820[Transactions 
Timeout]/Tabla1820[Total]</f>
        <v>7.5581395348837205E-2</v>
      </c>
      <c r="L93" s="34">
        <v>0</v>
      </c>
      <c r="M93" s="24">
        <f>Tabla1820[Transactions
Trans Fail]/Tabla1820[Total]</f>
        <v>0</v>
      </c>
    </row>
    <row r="94" spans="2:13" s="33" customFormat="1" hidden="1" x14ac:dyDescent="0.3">
      <c r="B94" s="43">
        <v>43178</v>
      </c>
      <c r="C94" s="35">
        <v>8604</v>
      </c>
      <c r="D94" s="34">
        <v>7471</v>
      </c>
      <c r="E94" s="24">
        <f>Tabla1820[Transactions 
Complete]/Tabla1820[Total]</f>
        <v>0.86831706183170621</v>
      </c>
      <c r="F94" s="34">
        <v>1076</v>
      </c>
      <c r="G94" s="24">
        <f>Tabla1820[Transactions 
Failed]/Tabla1820[Total]</f>
        <v>0.12505811250581125</v>
      </c>
      <c r="H94" s="34">
        <v>0</v>
      </c>
      <c r="I94" s="24">
        <f>Tabla1820[Transactions 
In_Prog]/Tabla1820[Total]</f>
        <v>0</v>
      </c>
      <c r="J94" s="34">
        <v>57</v>
      </c>
      <c r="K94" s="24">
        <f>Tabla1820[Transactions 
Timeout]/Tabla1820[Total]</f>
        <v>6.6248256624825662E-3</v>
      </c>
      <c r="L94" s="34">
        <v>0</v>
      </c>
      <c r="M94" s="24">
        <f>Tabla1820[Transactions
Trans Fail]/Tabla1820[Total]</f>
        <v>0</v>
      </c>
    </row>
    <row r="95" spans="2:13" s="33" customFormat="1" hidden="1" x14ac:dyDescent="0.3">
      <c r="B95" s="43">
        <v>43179</v>
      </c>
      <c r="C95" s="35">
        <v>5815</v>
      </c>
      <c r="D95" s="34">
        <v>5091</v>
      </c>
      <c r="E95" s="24">
        <f>Tabla1820[Transactions 
Complete]/Tabla1820[Total]</f>
        <v>0.87549441100601888</v>
      </c>
      <c r="F95" s="34">
        <v>636</v>
      </c>
      <c r="G95" s="24">
        <f>Tabla1820[Transactions 
Failed]/Tabla1820[Total]</f>
        <v>0.10937231298366294</v>
      </c>
      <c r="H95" s="34">
        <v>0</v>
      </c>
      <c r="I95" s="24">
        <f>Tabla1820[Transactions 
In_Prog]/Tabla1820[Total]</f>
        <v>0</v>
      </c>
      <c r="J95" s="34">
        <v>88</v>
      </c>
      <c r="K95" s="24">
        <f>Tabla1820[Transactions 
Timeout]/Tabla1820[Total]</f>
        <v>1.5133276010318143E-2</v>
      </c>
      <c r="L95" s="34">
        <v>0</v>
      </c>
      <c r="M95" s="24">
        <f>Tabla1820[Transactions
Trans Fail]/Tabla1820[Total]</f>
        <v>0</v>
      </c>
    </row>
    <row r="96" spans="2:13" s="33" customFormat="1" hidden="1" x14ac:dyDescent="0.3">
      <c r="B96" s="43">
        <v>43180</v>
      </c>
      <c r="C96" s="35">
        <v>5742</v>
      </c>
      <c r="D96" s="34">
        <v>4990</v>
      </c>
      <c r="E96" s="24">
        <f>Tabla1820[Transactions 
Complete]/Tabla1820[Total]</f>
        <v>0.86903517938000696</v>
      </c>
      <c r="F96" s="34">
        <v>702</v>
      </c>
      <c r="G96" s="24">
        <f>Tabla1820[Transactions 
Failed]/Tabla1820[Total]</f>
        <v>0.12225705329153605</v>
      </c>
      <c r="H96" s="34">
        <v>0</v>
      </c>
      <c r="I96" s="24">
        <f>Tabla1820[Transactions 
In_Prog]/Tabla1820[Total]</f>
        <v>0</v>
      </c>
      <c r="J96" s="34">
        <v>50</v>
      </c>
      <c r="K96" s="24">
        <f>Tabla1820[Transactions 
Timeout]/Tabla1820[Total]</f>
        <v>8.7077673284569838E-3</v>
      </c>
      <c r="L96" s="34">
        <v>0</v>
      </c>
      <c r="M96" s="24">
        <f>Tabla1820[Transactions
Trans Fail]/Tabla1820[Total]</f>
        <v>0</v>
      </c>
    </row>
    <row r="97" spans="2:13" s="33" customFormat="1" hidden="1" x14ac:dyDescent="0.3">
      <c r="B97" s="43">
        <v>43181</v>
      </c>
      <c r="C97" s="35">
        <v>7025</v>
      </c>
      <c r="D97" s="34">
        <v>6131</v>
      </c>
      <c r="E97" s="24">
        <f>Tabla1820[Transactions 
Complete]/Tabla1820[Total]</f>
        <v>0.87274021352313169</v>
      </c>
      <c r="F97" s="34">
        <v>820</v>
      </c>
      <c r="G97" s="24">
        <f>Tabla1820[Transactions 
Failed]/Tabla1820[Total]</f>
        <v>0.11672597864768683</v>
      </c>
      <c r="H97" s="34">
        <v>0</v>
      </c>
      <c r="I97" s="24">
        <f>Tabla1820[Transactions 
In_Prog]/Tabla1820[Total]</f>
        <v>0</v>
      </c>
      <c r="J97" s="34">
        <v>74</v>
      </c>
      <c r="K97" s="24">
        <f>Tabla1820[Transactions 
Timeout]/Tabla1820[Total]</f>
        <v>1.0533807829181495E-2</v>
      </c>
      <c r="L97" s="34">
        <v>0</v>
      </c>
      <c r="M97" s="24">
        <f>Tabla1820[Transactions
Trans Fail]/Tabla1820[Total]</f>
        <v>0</v>
      </c>
    </row>
    <row r="98" spans="2:13" s="33" customFormat="1" hidden="1" x14ac:dyDescent="0.3">
      <c r="B98" s="43">
        <v>43182</v>
      </c>
      <c r="C98" s="35">
        <v>7551</v>
      </c>
      <c r="D98" s="34">
        <v>6833</v>
      </c>
      <c r="E98" s="24">
        <f>Tabla1820[Transactions 
Complete]/Tabla1820[Total]</f>
        <v>0.90491325652231491</v>
      </c>
      <c r="F98" s="34">
        <v>651</v>
      </c>
      <c r="G98" s="24">
        <f>Tabla1820[Transactions 
Failed]/Tabla1820[Total]</f>
        <v>8.6213746523639251E-2</v>
      </c>
      <c r="H98" s="34">
        <v>0</v>
      </c>
      <c r="I98" s="24">
        <f>Tabla1820[Transactions 
In_Prog]/Tabla1820[Total]</f>
        <v>0</v>
      </c>
      <c r="J98" s="34">
        <v>67</v>
      </c>
      <c r="K98" s="24">
        <f>Tabla1820[Transactions 
Timeout]/Tabla1820[Total]</f>
        <v>8.8729969540458226E-3</v>
      </c>
      <c r="L98" s="34">
        <v>0</v>
      </c>
      <c r="M98" s="24">
        <f>Tabla1820[Transactions
Trans Fail]/Tabla1820[Total]</f>
        <v>0</v>
      </c>
    </row>
    <row r="99" spans="2:13" s="33" customFormat="1" hidden="1" x14ac:dyDescent="0.3">
      <c r="B99" s="43">
        <v>43183</v>
      </c>
      <c r="C99" s="35">
        <v>3465</v>
      </c>
      <c r="D99" s="34">
        <v>3085</v>
      </c>
      <c r="E99" s="24">
        <f>Tabla1820[Transactions 
Complete]/Tabla1820[Total]</f>
        <v>0.89033189033189031</v>
      </c>
      <c r="F99" s="34">
        <v>327</v>
      </c>
      <c r="G99" s="24">
        <f>Tabla1820[Transactions 
Failed]/Tabla1820[Total]</f>
        <v>9.4372294372294371E-2</v>
      </c>
      <c r="H99" s="34">
        <v>0</v>
      </c>
      <c r="I99" s="24">
        <f>Tabla1820[Transactions 
In_Prog]/Tabla1820[Total]</f>
        <v>0</v>
      </c>
      <c r="J99" s="34">
        <v>53</v>
      </c>
      <c r="K99" s="24">
        <f>Tabla1820[Transactions 
Timeout]/Tabla1820[Total]</f>
        <v>1.5295815295815297E-2</v>
      </c>
      <c r="L99" s="34">
        <v>0</v>
      </c>
      <c r="M99" s="24">
        <f>Tabla1820[Transactions
Trans Fail]/Tabla1820[Total]</f>
        <v>0</v>
      </c>
    </row>
    <row r="100" spans="2:13" s="33" customFormat="1" hidden="1" x14ac:dyDescent="0.3">
      <c r="B100" s="43">
        <v>43184</v>
      </c>
      <c r="C100" s="35">
        <v>394</v>
      </c>
      <c r="D100" s="34">
        <v>286</v>
      </c>
      <c r="E100" s="24">
        <f>Tabla1820[Transactions 
Complete]/Tabla1820[Total]</f>
        <v>0.7258883248730964</v>
      </c>
      <c r="F100" s="34">
        <v>56</v>
      </c>
      <c r="G100" s="24">
        <f>Tabla1820[Transactions 
Failed]/Tabla1820[Total]</f>
        <v>0.14213197969543148</v>
      </c>
      <c r="H100" s="34">
        <v>0</v>
      </c>
      <c r="I100" s="24">
        <f>Tabla1820[Transactions 
In_Prog]/Tabla1820[Total]</f>
        <v>0</v>
      </c>
      <c r="J100" s="34">
        <v>52</v>
      </c>
      <c r="K100" s="24">
        <f>Tabla1820[Transactions 
Timeout]/Tabla1820[Total]</f>
        <v>0.13197969543147209</v>
      </c>
      <c r="L100" s="34">
        <v>0</v>
      </c>
      <c r="M100" s="24">
        <f>Tabla1820[Transactions
Trans Fail]/Tabla1820[Total]</f>
        <v>0</v>
      </c>
    </row>
    <row r="101" spans="2:13" s="33" customFormat="1" hidden="1" x14ac:dyDescent="0.3">
      <c r="B101" s="43">
        <v>43185</v>
      </c>
      <c r="C101" s="35">
        <v>14195</v>
      </c>
      <c r="D101" s="34">
        <v>12962</v>
      </c>
      <c r="E101" s="24">
        <f>Tabla1820[Transactions 
Complete]/Tabla1820[Total]</f>
        <v>0.91313842902430431</v>
      </c>
      <c r="F101" s="34">
        <v>1181</v>
      </c>
      <c r="G101" s="24">
        <f>Tabla1820[Transactions 
Failed]/Tabla1820[Total]</f>
        <v>8.3198309263825293E-2</v>
      </c>
      <c r="H101" s="34">
        <v>0</v>
      </c>
      <c r="I101" s="24">
        <f>Tabla1820[Transactions 
In_Prog]/Tabla1820[Total]</f>
        <v>0</v>
      </c>
      <c r="J101" s="34">
        <v>52</v>
      </c>
      <c r="K101" s="24">
        <f>Tabla1820[Transactions 
Timeout]/Tabla1820[Total]</f>
        <v>3.663261711870377E-3</v>
      </c>
      <c r="L101" s="34">
        <v>0</v>
      </c>
      <c r="M101" s="24">
        <f>Tabla1820[Transactions
Trans Fail]/Tabla1820[Total]</f>
        <v>0</v>
      </c>
    </row>
    <row r="102" spans="2:13" s="33" customFormat="1" hidden="1" x14ac:dyDescent="0.3">
      <c r="B102" s="43">
        <v>43186</v>
      </c>
      <c r="C102" s="35">
        <v>7128</v>
      </c>
      <c r="D102" s="34">
        <v>6281</v>
      </c>
      <c r="E102" s="24">
        <f>Tabla1820[Transactions 
Complete]/Tabla1820[Total]</f>
        <v>0.88117283950617287</v>
      </c>
      <c r="F102" s="34">
        <v>777</v>
      </c>
      <c r="G102" s="24">
        <f>Tabla1820[Transactions 
Failed]/Tabla1820[Total]</f>
        <v>0.10900673400673401</v>
      </c>
      <c r="H102" s="34">
        <v>0</v>
      </c>
      <c r="I102" s="24">
        <f>Tabla1820[Transactions 
In_Prog]/Tabla1820[Total]</f>
        <v>0</v>
      </c>
      <c r="J102" s="34">
        <v>70</v>
      </c>
      <c r="K102" s="24">
        <f>Tabla1820[Transactions 
Timeout]/Tabla1820[Total]</f>
        <v>9.8204264870931542E-3</v>
      </c>
      <c r="L102" s="34">
        <v>0</v>
      </c>
      <c r="M102" s="24">
        <f>Tabla1820[Transactions
Trans Fail]/Tabla1820[Total]</f>
        <v>0</v>
      </c>
    </row>
    <row r="103" spans="2:13" s="33" customFormat="1" hidden="1" x14ac:dyDescent="0.3">
      <c r="B103" s="43">
        <v>43187</v>
      </c>
      <c r="C103" s="35">
        <v>5555</v>
      </c>
      <c r="D103" s="34">
        <v>4906</v>
      </c>
      <c r="E103" s="24">
        <f>Tabla1820[Transactions 
Complete]/Tabla1820[Total]</f>
        <v>0.88316831683168318</v>
      </c>
      <c r="F103" s="34">
        <v>556</v>
      </c>
      <c r="G103" s="24">
        <f>Tabla1820[Transactions 
Failed]/Tabla1820[Total]</f>
        <v>0.10009000900090009</v>
      </c>
      <c r="H103" s="34">
        <v>0</v>
      </c>
      <c r="I103" s="24">
        <f>Tabla1820[Transactions 
In_Prog]/Tabla1820[Total]</f>
        <v>0</v>
      </c>
      <c r="J103" s="34">
        <v>93</v>
      </c>
      <c r="K103" s="24">
        <f>Tabla1820[Transactions 
Timeout]/Tabla1820[Total]</f>
        <v>1.6741674167416742E-2</v>
      </c>
      <c r="L103" s="34">
        <v>0</v>
      </c>
      <c r="M103" s="24">
        <f>Tabla1820[Transactions
Trans Fail]/Tabla1820[Total]</f>
        <v>0</v>
      </c>
    </row>
    <row r="104" spans="2:13" s="33" customFormat="1" hidden="1" x14ac:dyDescent="0.3">
      <c r="B104" s="43">
        <v>43188</v>
      </c>
      <c r="C104" s="35">
        <v>9473</v>
      </c>
      <c r="D104" s="34">
        <v>8385</v>
      </c>
      <c r="E104" s="24">
        <f>Tabla1820[Transactions 
Complete]/Tabla1820[Total]</f>
        <v>0.88514726063549032</v>
      </c>
      <c r="F104" s="34">
        <v>989</v>
      </c>
      <c r="G104" s="24">
        <f>Tabla1820[Transactions 
Failed]/Tabla1820[Total]</f>
        <v>0.10440198458777579</v>
      </c>
      <c r="H104" s="34">
        <v>0</v>
      </c>
      <c r="I104" s="24">
        <f>Tabla1820[Transactions 
In_Prog]/Tabla1820[Total]</f>
        <v>0</v>
      </c>
      <c r="J104" s="34">
        <v>99</v>
      </c>
      <c r="K104" s="24">
        <f>Tabla1820[Transactions 
Timeout]/Tabla1820[Total]</f>
        <v>1.0450754776733875E-2</v>
      </c>
      <c r="L104" s="34">
        <v>0</v>
      </c>
      <c r="M104" s="24">
        <f>Tabla1820[Transactions
Trans Fail]/Tabla1820[Total]</f>
        <v>0</v>
      </c>
    </row>
    <row r="105" spans="2:13" s="33" customFormat="1" hidden="1" x14ac:dyDescent="0.3">
      <c r="B105" s="43">
        <v>43189</v>
      </c>
      <c r="C105" s="35">
        <v>706</v>
      </c>
      <c r="D105" s="34">
        <v>523</v>
      </c>
      <c r="E105" s="24">
        <f>Tabla1820[Transactions 
Complete]/Tabla1820[Total]</f>
        <v>0.74079320113314451</v>
      </c>
      <c r="F105" s="34">
        <v>80</v>
      </c>
      <c r="G105" s="24">
        <f>Tabla1820[Transactions 
Failed]/Tabla1820[Total]</f>
        <v>0.11331444759206799</v>
      </c>
      <c r="H105" s="34">
        <v>0</v>
      </c>
      <c r="I105" s="24">
        <f>Tabla1820[Transactions 
In_Prog]/Tabla1820[Total]</f>
        <v>0</v>
      </c>
      <c r="J105" s="34">
        <v>103</v>
      </c>
      <c r="K105" s="24">
        <f>Tabla1820[Transactions 
Timeout]/Tabla1820[Total]</f>
        <v>0.14589235127478753</v>
      </c>
      <c r="L105" s="34">
        <v>0</v>
      </c>
      <c r="M105" s="24">
        <f>Tabla1820[Transactions
Trans Fail]/Tabla1820[Total]</f>
        <v>0</v>
      </c>
    </row>
    <row r="106" spans="2:13" s="33" customFormat="1" hidden="1" x14ac:dyDescent="0.3">
      <c r="B106" s="43">
        <v>43190</v>
      </c>
      <c r="C106" s="35">
        <v>3631</v>
      </c>
      <c r="D106" s="34">
        <v>3029</v>
      </c>
      <c r="E106" s="24">
        <f>Tabla1820[Transactions 
Complete]/Tabla1820[Total]</f>
        <v>0.83420545304323879</v>
      </c>
      <c r="F106" s="34">
        <v>493</v>
      </c>
      <c r="G106" s="24">
        <f>Tabla1820[Transactions 
Failed]/Tabla1820[Total]</f>
        <v>0.13577526852106858</v>
      </c>
      <c r="H106" s="34">
        <v>0</v>
      </c>
      <c r="I106" s="24">
        <f>Tabla1820[Transactions 
In_Prog]/Tabla1820[Total]</f>
        <v>0</v>
      </c>
      <c r="J106" s="34">
        <v>109</v>
      </c>
      <c r="K106" s="24">
        <f>Tabla1820[Transactions 
Timeout]/Tabla1820[Total]</f>
        <v>3.0019278435692645E-2</v>
      </c>
      <c r="L106" s="34">
        <v>0</v>
      </c>
      <c r="M106" s="24">
        <f>Tabla1820[Transactions
Trans Fail]/Tabla1820[Total]</f>
        <v>0</v>
      </c>
    </row>
    <row r="107" spans="2:13" s="33" customFormat="1" hidden="1" x14ac:dyDescent="0.3">
      <c r="B107" s="43">
        <v>43191</v>
      </c>
      <c r="C107" s="35">
        <v>496</v>
      </c>
      <c r="D107" s="34">
        <v>231</v>
      </c>
      <c r="E107" s="24">
        <f>Tabla1820[Transactions 
Complete]/Tabla1820[Total]</f>
        <v>0.46572580645161288</v>
      </c>
      <c r="F107" s="34">
        <v>173</v>
      </c>
      <c r="G107" s="24">
        <f>Tabla1820[Transactions 
Failed]/Tabla1820[Total]</f>
        <v>0.34879032258064518</v>
      </c>
      <c r="H107" s="34">
        <v>0</v>
      </c>
      <c r="I107" s="24">
        <f>Tabla1820[Transactions 
In_Prog]/Tabla1820[Total]</f>
        <v>0</v>
      </c>
      <c r="J107" s="34">
        <v>92</v>
      </c>
      <c r="K107" s="24">
        <f>Tabla1820[Transactions 
Timeout]/Tabla1820[Total]</f>
        <v>0.18548387096774194</v>
      </c>
      <c r="L107" s="34">
        <v>0</v>
      </c>
      <c r="M107" s="24">
        <f>Tabla1820[Transactions
Trans Fail]/Tabla1820[Total]</f>
        <v>0</v>
      </c>
    </row>
    <row r="108" spans="2:13" s="33" customFormat="1" hidden="1" x14ac:dyDescent="0.3">
      <c r="B108" s="43">
        <v>43192</v>
      </c>
      <c r="C108" s="35">
        <v>619</v>
      </c>
      <c r="D108" s="34">
        <v>416</v>
      </c>
      <c r="E108" s="24">
        <f>Tabla1820[Transactions 
Complete]/Tabla1820[Total]</f>
        <v>0.67205169628432959</v>
      </c>
      <c r="F108" s="34">
        <v>80</v>
      </c>
      <c r="G108" s="24">
        <f>Tabla1820[Transactions 
Failed]/Tabla1820[Total]</f>
        <v>0.12924071082390953</v>
      </c>
      <c r="H108" s="34">
        <v>0</v>
      </c>
      <c r="I108" s="24">
        <f>Tabla1820[Transactions 
In_Prog]/Tabla1820[Total]</f>
        <v>0</v>
      </c>
      <c r="J108" s="34">
        <v>123</v>
      </c>
      <c r="K108" s="24">
        <f>Tabla1820[Transactions 
Timeout]/Tabla1820[Total]</f>
        <v>0.1987075928917609</v>
      </c>
      <c r="L108" s="34">
        <v>0</v>
      </c>
      <c r="M108" s="24">
        <f>Tabla1820[Transactions
Trans Fail]/Tabla1820[Total]</f>
        <v>0</v>
      </c>
    </row>
    <row r="109" spans="2:13" s="33" customFormat="1" hidden="1" x14ac:dyDescent="0.3">
      <c r="B109" s="43">
        <v>43193</v>
      </c>
      <c r="C109" s="35">
        <v>10228</v>
      </c>
      <c r="D109" s="34">
        <v>8967</v>
      </c>
      <c r="E109" s="24">
        <f>Tabla1820[Transactions 
Complete]/Tabla1820[Total]</f>
        <v>0.87671098944075088</v>
      </c>
      <c r="F109" s="34">
        <v>1110</v>
      </c>
      <c r="G109" s="24">
        <f>Tabla1820[Transactions 
Failed]/Tabla1820[Total]</f>
        <v>0.10852561595619867</v>
      </c>
      <c r="H109" s="34">
        <v>0</v>
      </c>
      <c r="I109" s="24">
        <f>Tabla1820[Transactions 
In_Prog]/Tabla1820[Total]</f>
        <v>0</v>
      </c>
      <c r="J109" s="34">
        <v>151</v>
      </c>
      <c r="K109" s="24">
        <f>Tabla1820[Transactions 
Timeout]/Tabla1820[Total]</f>
        <v>1.4763394603050449E-2</v>
      </c>
      <c r="L109" s="34">
        <v>0</v>
      </c>
      <c r="M109" s="24">
        <f>Tabla1820[Transactions
Trans Fail]/Tabla1820[Total]</f>
        <v>0</v>
      </c>
    </row>
    <row r="110" spans="2:13" s="33" customFormat="1" hidden="1" x14ac:dyDescent="0.3">
      <c r="B110" s="43">
        <v>43194</v>
      </c>
      <c r="C110" s="35">
        <v>6554</v>
      </c>
      <c r="D110" s="34">
        <v>5686</v>
      </c>
      <c r="E110" s="24">
        <f>Tabla1820[Transactions 
Complete]/Tabla1820[Total]</f>
        <v>0.86756179432407687</v>
      </c>
      <c r="F110" s="34">
        <v>736</v>
      </c>
      <c r="G110" s="24">
        <f>Tabla1820[Transactions 
Failed]/Tabla1820[Total]</f>
        <v>0.11229783338419286</v>
      </c>
      <c r="H110" s="34">
        <v>0</v>
      </c>
      <c r="I110" s="24">
        <f>Tabla1820[Transactions 
In_Prog]/Tabla1820[Total]</f>
        <v>0</v>
      </c>
      <c r="J110" s="34">
        <v>132</v>
      </c>
      <c r="K110" s="24">
        <f>Tabla1820[Transactions 
Timeout]/Tabla1820[Total]</f>
        <v>2.0140372291730241E-2</v>
      </c>
      <c r="L110" s="34">
        <v>0</v>
      </c>
      <c r="M110" s="24">
        <f>Tabla1820[Transactions
Trans Fail]/Tabla1820[Total]</f>
        <v>0</v>
      </c>
    </row>
    <row r="111" spans="2:13" s="33" customFormat="1" hidden="1" x14ac:dyDescent="0.3">
      <c r="B111" s="43">
        <v>43195</v>
      </c>
      <c r="C111" s="35">
        <v>19312</v>
      </c>
      <c r="D111" s="34">
        <v>17466</v>
      </c>
      <c r="E111" s="24">
        <f>Tabla1820[Transactions 
Complete]/Tabla1820[Total]</f>
        <v>0.90441176470588236</v>
      </c>
      <c r="F111" s="34">
        <v>1642</v>
      </c>
      <c r="G111" s="24">
        <f>Tabla1820[Transactions 
Failed]/Tabla1820[Total]</f>
        <v>8.50248550124275E-2</v>
      </c>
      <c r="H111" s="34">
        <v>0</v>
      </c>
      <c r="I111" s="24">
        <f>Tabla1820[Transactions 
In_Prog]/Tabla1820[Total]</f>
        <v>0</v>
      </c>
      <c r="J111" s="34">
        <v>204</v>
      </c>
      <c r="K111" s="24">
        <f>Tabla1820[Transactions 
Timeout]/Tabla1820[Total]</f>
        <v>1.0563380281690141E-2</v>
      </c>
      <c r="L111" s="34">
        <v>0</v>
      </c>
      <c r="M111" s="24">
        <f>Tabla1820[Transactions
Trans Fail]/Tabla1820[Total]</f>
        <v>0</v>
      </c>
    </row>
    <row r="112" spans="2:13" s="33" customFormat="1" hidden="1" x14ac:dyDescent="0.3">
      <c r="B112" s="43">
        <v>43196</v>
      </c>
      <c r="C112" s="35">
        <v>8809</v>
      </c>
      <c r="D112" s="34">
        <v>7839</v>
      </c>
      <c r="E112" s="24">
        <f>Tabla1820[Transactions 
Complete]/Tabla1820[Total]</f>
        <v>0.88988534453399937</v>
      </c>
      <c r="F112" s="34">
        <v>852</v>
      </c>
      <c r="G112" s="24">
        <f>Tabla1820[Transactions 
Failed]/Tabla1820[Total]</f>
        <v>9.6719264388693382E-2</v>
      </c>
      <c r="H112" s="34">
        <v>0</v>
      </c>
      <c r="I112" s="24">
        <f>Tabla1820[Transactions 
In_Prog]/Tabla1820[Total]</f>
        <v>0</v>
      </c>
      <c r="J112" s="34">
        <v>118</v>
      </c>
      <c r="K112" s="24">
        <f>Tabla1820[Transactions 
Timeout]/Tabla1820[Total]</f>
        <v>1.3395391077307299E-2</v>
      </c>
      <c r="L112" s="34">
        <v>0</v>
      </c>
      <c r="M112" s="24">
        <f>Tabla1820[Transactions
Trans Fail]/Tabla1820[Total]</f>
        <v>0</v>
      </c>
    </row>
    <row r="113" spans="2:13" s="33" customFormat="1" hidden="1" x14ac:dyDescent="0.3">
      <c r="B113" s="43">
        <v>43197</v>
      </c>
      <c r="C113" s="35">
        <v>4293</v>
      </c>
      <c r="D113" s="34">
        <v>3750</v>
      </c>
      <c r="E113" s="24">
        <f>Tabla1820[Transactions 
Complete]/Tabla1820[Total]</f>
        <v>0.87351502445842066</v>
      </c>
      <c r="F113" s="34">
        <v>443</v>
      </c>
      <c r="G113" s="24">
        <f>Tabla1820[Transactions 
Failed]/Tabla1820[Total]</f>
        <v>0.10319124155602143</v>
      </c>
      <c r="H113" s="34">
        <v>0</v>
      </c>
      <c r="I113" s="24">
        <f>Tabla1820[Transactions 
In_Prog]/Tabla1820[Total]</f>
        <v>0</v>
      </c>
      <c r="J113" s="34">
        <v>100</v>
      </c>
      <c r="K113" s="24">
        <f>Tabla1820[Transactions 
Timeout]/Tabla1820[Total]</f>
        <v>2.3293733985557886E-2</v>
      </c>
      <c r="L113" s="34">
        <v>0</v>
      </c>
      <c r="M113" s="24">
        <f>Tabla1820[Transactions
Trans Fail]/Tabla1820[Total]</f>
        <v>0</v>
      </c>
    </row>
    <row r="114" spans="2:13" s="33" customFormat="1" hidden="1" x14ac:dyDescent="0.3">
      <c r="B114" s="43">
        <v>43198</v>
      </c>
      <c r="C114" s="35">
        <v>513</v>
      </c>
      <c r="D114" s="34">
        <v>339</v>
      </c>
      <c r="E114" s="24">
        <f>Tabla1820[Transactions 
Complete]/Tabla1820[Total]</f>
        <v>0.66081871345029242</v>
      </c>
      <c r="F114" s="34">
        <v>71</v>
      </c>
      <c r="G114" s="24">
        <f>Tabla1820[Transactions 
Failed]/Tabla1820[Total]</f>
        <v>0.13840155945419103</v>
      </c>
      <c r="H114" s="34">
        <v>0</v>
      </c>
      <c r="I114" s="24">
        <f>Tabla1820[Transactions 
In_Prog]/Tabla1820[Total]</f>
        <v>0</v>
      </c>
      <c r="J114" s="34">
        <v>103</v>
      </c>
      <c r="K114" s="24">
        <f>Tabla1820[Transactions 
Timeout]/Tabla1820[Total]</f>
        <v>0.20077972709551656</v>
      </c>
      <c r="L114" s="34">
        <v>0</v>
      </c>
      <c r="M114" s="24">
        <f>Tabla1820[Transactions
Trans Fail]/Tabla1820[Total]</f>
        <v>0</v>
      </c>
    </row>
    <row r="115" spans="2:13" s="33" customFormat="1" hidden="1" x14ac:dyDescent="0.3">
      <c r="B115" s="43">
        <v>43199</v>
      </c>
      <c r="C115" s="35">
        <v>16881</v>
      </c>
      <c r="D115" s="34">
        <v>15504</v>
      </c>
      <c r="E115" s="24">
        <f>Tabla1820[Transactions 
Complete]/Tabla1820[Total]</f>
        <v>0.91842900302114805</v>
      </c>
      <c r="F115" s="34">
        <v>1264</v>
      </c>
      <c r="G115" s="24">
        <f>Tabla1820[Transactions 
Failed]/Tabla1820[Total]</f>
        <v>7.487708074166223E-2</v>
      </c>
      <c r="H115" s="34">
        <v>0</v>
      </c>
      <c r="I115" s="24">
        <f>Tabla1820[Transactions 
In_Prog]/Tabla1820[Total]</f>
        <v>0</v>
      </c>
      <c r="J115" s="34">
        <v>113</v>
      </c>
      <c r="K115" s="24">
        <f>Tabla1820[Transactions 
Timeout]/Tabla1820[Total]</f>
        <v>6.6939162371897403E-3</v>
      </c>
      <c r="L115" s="34">
        <v>0</v>
      </c>
      <c r="M115" s="24">
        <f>Tabla1820[Transactions
Trans Fail]/Tabla1820[Total]</f>
        <v>0</v>
      </c>
    </row>
    <row r="116" spans="2:13" s="33" customFormat="1" hidden="1" x14ac:dyDescent="0.3">
      <c r="B116" s="43">
        <v>43200</v>
      </c>
      <c r="C116" s="35">
        <v>14666</v>
      </c>
      <c r="D116" s="34">
        <v>13217</v>
      </c>
      <c r="E116" s="24">
        <f>Tabla1820[Transactions 
Complete]/Tabla1820[Total]</f>
        <v>0.90120005454793395</v>
      </c>
      <c r="F116" s="34">
        <v>925</v>
      </c>
      <c r="G116" s="24">
        <f>Tabla1820[Transactions 
Failed]/Tabla1820[Total]</f>
        <v>6.3071048684031086E-2</v>
      </c>
      <c r="H116" s="34">
        <v>0</v>
      </c>
      <c r="I116" s="24">
        <f>Tabla1820[Transactions 
In_Prog]/Tabla1820[Total]</f>
        <v>0</v>
      </c>
      <c r="J116" s="34">
        <v>524</v>
      </c>
      <c r="K116" s="24">
        <f>Tabla1820[Transactions 
Timeout]/Tabla1820[Total]</f>
        <v>3.572889676803491E-2</v>
      </c>
      <c r="L116" s="34">
        <v>0</v>
      </c>
      <c r="M116" s="24">
        <f>Tabla1820[Transactions
Trans Fail]/Tabla1820[Total]</f>
        <v>0</v>
      </c>
    </row>
    <row r="117" spans="2:13" s="33" customFormat="1" hidden="1" x14ac:dyDescent="0.3">
      <c r="B117" s="43">
        <v>43201</v>
      </c>
      <c r="C117" s="35">
        <v>8112</v>
      </c>
      <c r="D117" s="34">
        <v>7139</v>
      </c>
      <c r="E117" s="24">
        <f>Tabla1820[Transactions 
Complete]/Tabla1820[Total]</f>
        <v>0.88005424063116366</v>
      </c>
      <c r="F117" s="34">
        <v>422</v>
      </c>
      <c r="G117" s="24">
        <f>Tabla1820[Transactions 
Failed]/Tabla1820[Total]</f>
        <v>5.2021696252465485E-2</v>
      </c>
      <c r="H117" s="34">
        <v>0</v>
      </c>
      <c r="I117" s="24">
        <f>Tabla1820[Transactions 
In_Prog]/Tabla1820[Total]</f>
        <v>0</v>
      </c>
      <c r="J117" s="34">
        <v>551</v>
      </c>
      <c r="K117" s="24">
        <f>Tabla1820[Transactions 
Timeout]/Tabla1820[Total]</f>
        <v>6.7924063116370809E-2</v>
      </c>
      <c r="L117" s="34">
        <v>0</v>
      </c>
      <c r="M117" s="24">
        <f>Tabla1820[Transactions
Trans Fail]/Tabla1820[Total]</f>
        <v>0</v>
      </c>
    </row>
    <row r="118" spans="2:13" s="33" customFormat="1" hidden="1" x14ac:dyDescent="0.3">
      <c r="B118" s="43">
        <v>43202</v>
      </c>
      <c r="C118" s="35">
        <v>5183</v>
      </c>
      <c r="D118" s="34">
        <v>4215</v>
      </c>
      <c r="E118" s="24">
        <f>Tabla1820[Transactions 
Complete]/Tabla1820[Total]</f>
        <v>0.81323557785066569</v>
      </c>
      <c r="F118" s="34">
        <v>840</v>
      </c>
      <c r="G118" s="24">
        <f>Tabla1820[Transactions 
Failed]/Tabla1820[Total]</f>
        <v>0.16206830021223229</v>
      </c>
      <c r="H118" s="34">
        <v>0</v>
      </c>
      <c r="I118" s="24">
        <f>Tabla1820[Transactions 
In_Prog]/Tabla1820[Total]</f>
        <v>0</v>
      </c>
      <c r="J118" s="34">
        <v>128</v>
      </c>
      <c r="K118" s="24">
        <f>Tabla1820[Transactions 
Timeout]/Tabla1820[Total]</f>
        <v>2.4696121937102064E-2</v>
      </c>
      <c r="L118" s="34">
        <v>0</v>
      </c>
      <c r="M118" s="24">
        <f>Tabla1820[Transactions
Trans Fail]/Tabla1820[Total]</f>
        <v>0</v>
      </c>
    </row>
    <row r="119" spans="2:13" s="33" customFormat="1" hidden="1" x14ac:dyDescent="0.3">
      <c r="B119" s="43">
        <v>43203</v>
      </c>
      <c r="C119" s="35">
        <v>2469</v>
      </c>
      <c r="D119" s="34">
        <v>2031</v>
      </c>
      <c r="E119" s="24">
        <f>Tabla1820[Transactions 
Complete]/Tabla1820[Total]</f>
        <v>0.82260024301336576</v>
      </c>
      <c r="F119" s="34">
        <v>306</v>
      </c>
      <c r="G119" s="24">
        <f>Tabla1820[Transactions 
Failed]/Tabla1820[Total]</f>
        <v>0.12393681652490887</v>
      </c>
      <c r="H119" s="34">
        <v>0</v>
      </c>
      <c r="I119" s="24">
        <f>Tabla1820[Transactions 
In_Prog]/Tabla1820[Total]</f>
        <v>0</v>
      </c>
      <c r="J119" s="34">
        <v>132</v>
      </c>
      <c r="K119" s="24">
        <f>Tabla1820[Transactions 
Timeout]/Tabla1820[Total]</f>
        <v>5.3462940461725394E-2</v>
      </c>
      <c r="L119" s="34">
        <v>0</v>
      </c>
      <c r="M119" s="24">
        <f>Tabla1820[Transactions
Trans Fail]/Tabla1820[Total]</f>
        <v>0</v>
      </c>
    </row>
    <row r="120" spans="2:13" s="33" customFormat="1" hidden="1" x14ac:dyDescent="0.3">
      <c r="B120" s="43">
        <v>43204</v>
      </c>
      <c r="C120" s="35">
        <v>1410</v>
      </c>
      <c r="D120" s="34">
        <v>1104</v>
      </c>
      <c r="E120" s="24">
        <f>Tabla1820[Transactions 
Complete]/Tabla1820[Total]</f>
        <v>0.78297872340425534</v>
      </c>
      <c r="F120" s="34">
        <v>176</v>
      </c>
      <c r="G120" s="24">
        <f>Tabla1820[Transactions 
Failed]/Tabla1820[Total]</f>
        <v>0.12482269503546099</v>
      </c>
      <c r="H120" s="34">
        <v>0</v>
      </c>
      <c r="I120" s="24">
        <f>Tabla1820[Transactions 
In_Prog]/Tabla1820[Total]</f>
        <v>0</v>
      </c>
      <c r="J120" s="34">
        <v>130</v>
      </c>
      <c r="K120" s="24">
        <f>Tabla1820[Transactions 
Timeout]/Tabla1820[Total]</f>
        <v>9.2198581560283682E-2</v>
      </c>
      <c r="L120" s="34">
        <v>0</v>
      </c>
      <c r="M120" s="24">
        <f>Tabla1820[Transactions
Trans Fail]/Tabla1820[Total]</f>
        <v>0</v>
      </c>
    </row>
    <row r="121" spans="2:13" s="33" customFormat="1" hidden="1" x14ac:dyDescent="0.3">
      <c r="B121" s="43">
        <v>43205</v>
      </c>
      <c r="C121" s="35">
        <v>254</v>
      </c>
      <c r="D121" s="34">
        <v>90</v>
      </c>
      <c r="E121" s="24">
        <f>Tabla1820[Transactions 
Complete]/Tabla1820[Total]</f>
        <v>0.3543307086614173</v>
      </c>
      <c r="F121" s="34">
        <v>48</v>
      </c>
      <c r="G121" s="24">
        <f>Tabla1820[Transactions 
Failed]/Tabla1820[Total]</f>
        <v>0.1889763779527559</v>
      </c>
      <c r="H121" s="34">
        <v>0</v>
      </c>
      <c r="I121" s="24">
        <f>Tabla1820[Transactions 
In_Prog]/Tabla1820[Total]</f>
        <v>0</v>
      </c>
      <c r="J121" s="34">
        <v>116</v>
      </c>
      <c r="K121" s="24">
        <f>Tabla1820[Transactions 
Timeout]/Tabla1820[Total]</f>
        <v>0.45669291338582679</v>
      </c>
      <c r="L121" s="34">
        <v>0</v>
      </c>
      <c r="M121" s="24">
        <f>Tabla1820[Transactions
Trans Fail]/Tabla1820[Total]</f>
        <v>0</v>
      </c>
    </row>
    <row r="122" spans="2:13" s="33" customFormat="1" hidden="1" x14ac:dyDescent="0.3">
      <c r="B122" s="43">
        <v>43206</v>
      </c>
      <c r="C122" s="35">
        <v>6061</v>
      </c>
      <c r="D122" s="34">
        <v>4980</v>
      </c>
      <c r="E122" s="24">
        <f>Tabla1820[Transactions 
Complete]/Tabla1820[Total]</f>
        <v>0.82164659297145681</v>
      </c>
      <c r="F122" s="34">
        <v>599</v>
      </c>
      <c r="G122" s="24">
        <f>Tabla1820[Transactions 
Failed]/Tabla1820[Total]</f>
        <v>9.8828576142550736E-2</v>
      </c>
      <c r="H122" s="34">
        <v>0</v>
      </c>
      <c r="I122" s="24">
        <f>Tabla1820[Transactions 
In_Prog]/Tabla1820[Total]</f>
        <v>0</v>
      </c>
      <c r="J122" s="34">
        <v>482</v>
      </c>
      <c r="K122" s="24">
        <f>Tabla1820[Transactions 
Timeout]/Tabla1820[Total]</f>
        <v>7.9524830885992409E-2</v>
      </c>
      <c r="L122" s="34">
        <v>0</v>
      </c>
      <c r="M122" s="24">
        <f>Tabla1820[Transactions
Trans Fail]/Tabla1820[Total]</f>
        <v>0</v>
      </c>
    </row>
    <row r="123" spans="2:13" s="33" customFormat="1" hidden="1" x14ac:dyDescent="0.3">
      <c r="B123" s="43">
        <v>43207</v>
      </c>
      <c r="C123" s="35">
        <v>4317</v>
      </c>
      <c r="D123" s="34">
        <v>3335</v>
      </c>
      <c r="E123" s="24">
        <f>Tabla1820[Transactions 
Complete]/Tabla1820[Total]</f>
        <v>0.77252721797544588</v>
      </c>
      <c r="F123" s="34">
        <v>817</v>
      </c>
      <c r="G123" s="24">
        <f>Tabla1820[Transactions 
Failed]/Tabla1820[Total]</f>
        <v>0.18925179522816771</v>
      </c>
      <c r="H123" s="34">
        <v>0</v>
      </c>
      <c r="I123" s="24">
        <f>Tabla1820[Transactions 
In_Prog]/Tabla1820[Total]</f>
        <v>0</v>
      </c>
      <c r="J123" s="34">
        <v>165</v>
      </c>
      <c r="K123" s="24">
        <f>Tabla1820[Transactions 
Timeout]/Tabla1820[Total]</f>
        <v>3.8220986796386379E-2</v>
      </c>
      <c r="L123" s="34">
        <v>0</v>
      </c>
      <c r="M123" s="24">
        <f>Tabla1820[Transactions
Trans Fail]/Tabla1820[Total]</f>
        <v>0</v>
      </c>
    </row>
    <row r="124" spans="2:13" s="33" customFormat="1" hidden="1" x14ac:dyDescent="0.3">
      <c r="B124" s="43">
        <v>43208</v>
      </c>
      <c r="C124" s="35">
        <v>4220</v>
      </c>
      <c r="D124" s="34">
        <v>3641</v>
      </c>
      <c r="E124" s="24">
        <f>Tabla1820[Transactions 
Complete]/Tabla1820[Total]</f>
        <v>0.86279620853080574</v>
      </c>
      <c r="F124" s="34">
        <v>479</v>
      </c>
      <c r="G124" s="24">
        <f>Tabla1820[Transactions 
Failed]/Tabla1820[Total]</f>
        <v>0.11350710900473934</v>
      </c>
      <c r="H124" s="34">
        <v>0</v>
      </c>
      <c r="I124" s="24">
        <f>Tabla1820[Transactions 
In_Prog]/Tabla1820[Total]</f>
        <v>0</v>
      </c>
      <c r="J124" s="34">
        <v>100</v>
      </c>
      <c r="K124" s="24">
        <f>Tabla1820[Transactions 
Timeout]/Tabla1820[Total]</f>
        <v>2.3696682464454975E-2</v>
      </c>
      <c r="L124" s="34">
        <v>0</v>
      </c>
      <c r="M124" s="24">
        <f>Tabla1820[Transactions
Trans Fail]/Tabla1820[Total]</f>
        <v>0</v>
      </c>
    </row>
    <row r="125" spans="2:13" s="33" customFormat="1" hidden="1" x14ac:dyDescent="0.3">
      <c r="B125" s="43">
        <v>43209</v>
      </c>
      <c r="C125" s="35">
        <v>3656</v>
      </c>
      <c r="D125" s="34">
        <v>3078</v>
      </c>
      <c r="E125" s="24">
        <f>Tabla1820[Transactions 
Complete]/Tabla1820[Total]</f>
        <v>0.84190371991247259</v>
      </c>
      <c r="F125" s="34">
        <v>468</v>
      </c>
      <c r="G125" s="24">
        <f>Tabla1820[Transactions 
Failed]/Tabla1820[Total]</f>
        <v>0.12800875273522977</v>
      </c>
      <c r="H125" s="34">
        <v>0</v>
      </c>
      <c r="I125" s="24">
        <f>Tabla1820[Transactions 
In_Prog]/Tabla1820[Total]</f>
        <v>0</v>
      </c>
      <c r="J125" s="34">
        <v>110</v>
      </c>
      <c r="K125" s="24">
        <f>Tabla1820[Transactions 
Timeout]/Tabla1820[Total]</f>
        <v>3.0087527352297593E-2</v>
      </c>
      <c r="L125" s="34">
        <v>0</v>
      </c>
      <c r="M125" s="24">
        <f>Tabla1820[Transactions
Trans Fail]/Tabla1820[Total]</f>
        <v>0</v>
      </c>
    </row>
    <row r="126" spans="2:13" s="33" customFormat="1" hidden="1" x14ac:dyDescent="0.3">
      <c r="B126" s="43">
        <v>43210</v>
      </c>
      <c r="C126" s="35">
        <v>2932</v>
      </c>
      <c r="D126" s="34">
        <v>2428</v>
      </c>
      <c r="E126" s="24">
        <f>Tabla1820[Transactions 
Complete]/Tabla1820[Total]</f>
        <v>0.82810368349249663</v>
      </c>
      <c r="F126" s="34">
        <v>395</v>
      </c>
      <c r="G126" s="24">
        <f>Tabla1820[Transactions 
Failed]/Tabla1820[Total]</f>
        <v>0.13472032742155526</v>
      </c>
      <c r="H126" s="34">
        <v>0</v>
      </c>
      <c r="I126" s="24">
        <f>Tabla1820[Transactions 
In_Prog]/Tabla1820[Total]</f>
        <v>0</v>
      </c>
      <c r="J126" s="34">
        <v>109</v>
      </c>
      <c r="K126" s="24">
        <f>Tabla1820[Transactions 
Timeout]/Tabla1820[Total]</f>
        <v>3.7175989085948158E-2</v>
      </c>
      <c r="L126" s="34">
        <v>0</v>
      </c>
      <c r="M126" s="24">
        <f>Tabla1820[Transactions
Trans Fail]/Tabla1820[Total]</f>
        <v>0</v>
      </c>
    </row>
    <row r="127" spans="2:13" s="33" customFormat="1" hidden="1" x14ac:dyDescent="0.3">
      <c r="B127" s="43">
        <v>43211</v>
      </c>
      <c r="C127" s="35">
        <v>1295</v>
      </c>
      <c r="D127" s="34">
        <v>998</v>
      </c>
      <c r="E127" s="24">
        <f>Tabla1820[Transactions 
Complete]/Tabla1820[Total]</f>
        <v>0.7706563706563706</v>
      </c>
      <c r="F127" s="34">
        <v>166</v>
      </c>
      <c r="G127" s="24">
        <f>Tabla1820[Transactions 
Failed]/Tabla1820[Total]</f>
        <v>0.12818532818532818</v>
      </c>
      <c r="H127" s="34">
        <v>0</v>
      </c>
      <c r="I127" s="24">
        <f>Tabla1820[Transactions 
In_Prog]/Tabla1820[Total]</f>
        <v>0</v>
      </c>
      <c r="J127" s="34">
        <v>131</v>
      </c>
      <c r="K127" s="24">
        <f>Tabla1820[Transactions 
Timeout]/Tabla1820[Total]</f>
        <v>0.10115830115830116</v>
      </c>
      <c r="L127" s="34">
        <v>0</v>
      </c>
      <c r="M127" s="24">
        <f>Tabla1820[Transactions
Trans Fail]/Tabla1820[Total]</f>
        <v>0</v>
      </c>
    </row>
    <row r="128" spans="2:13" s="33" customFormat="1" hidden="1" x14ac:dyDescent="0.3">
      <c r="B128" s="43">
        <v>43212</v>
      </c>
      <c r="C128" s="35">
        <v>186</v>
      </c>
      <c r="D128" s="34">
        <v>53</v>
      </c>
      <c r="E128" s="24">
        <f>Tabla1820[Transactions 
Complete]/Tabla1820[Total]</f>
        <v>0.28494623655913981</v>
      </c>
      <c r="F128" s="34">
        <v>28</v>
      </c>
      <c r="G128" s="24">
        <f>Tabla1820[Transactions 
Failed]/Tabla1820[Total]</f>
        <v>0.15053763440860216</v>
      </c>
      <c r="H128" s="34">
        <v>0</v>
      </c>
      <c r="I128" s="24">
        <f>Tabla1820[Transactions 
In_Prog]/Tabla1820[Total]</f>
        <v>0</v>
      </c>
      <c r="J128" s="34">
        <v>105</v>
      </c>
      <c r="K128" s="24">
        <f>Tabla1820[Transactions 
Timeout]/Tabla1820[Total]</f>
        <v>0.56451612903225812</v>
      </c>
      <c r="L128" s="34">
        <v>0</v>
      </c>
      <c r="M128" s="24">
        <f>Tabla1820[Transactions
Trans Fail]/Tabla1820[Total]</f>
        <v>0</v>
      </c>
    </row>
    <row r="129" spans="2:13" s="33" customFormat="1" hidden="1" x14ac:dyDescent="0.3">
      <c r="B129" s="43">
        <v>43213</v>
      </c>
      <c r="C129" s="35">
        <v>7376</v>
      </c>
      <c r="D129" s="34">
        <v>6416</v>
      </c>
      <c r="E129" s="24">
        <f>Tabla1820[Transactions 
Complete]/Tabla1820[Total]</f>
        <v>0.86984815618221256</v>
      </c>
      <c r="F129" s="34">
        <v>837</v>
      </c>
      <c r="G129" s="24">
        <f>Tabla1820[Transactions 
Failed]/Tabla1820[Total]</f>
        <v>0.1134761388286334</v>
      </c>
      <c r="H129" s="34">
        <v>0</v>
      </c>
      <c r="I129" s="24">
        <f>Tabla1820[Transactions 
In_Prog]/Tabla1820[Total]</f>
        <v>0</v>
      </c>
      <c r="J129" s="34">
        <v>123</v>
      </c>
      <c r="K129" s="24">
        <f>Tabla1820[Transactions 
Timeout]/Tabla1820[Total]</f>
        <v>1.6675704989154012E-2</v>
      </c>
      <c r="L129" s="34">
        <v>0</v>
      </c>
      <c r="M129" s="24">
        <f>Tabla1820[Transactions
Trans Fail]/Tabla1820[Total]</f>
        <v>0</v>
      </c>
    </row>
    <row r="130" spans="2:13" s="33" customFormat="1" hidden="1" x14ac:dyDescent="0.3">
      <c r="B130" s="43">
        <v>43214</v>
      </c>
      <c r="C130" s="35">
        <v>4626</v>
      </c>
      <c r="D130" s="34">
        <v>4049</v>
      </c>
      <c r="E130" s="24">
        <f>Tabla1820[Transactions 
Complete]/Tabla1820[Total]</f>
        <v>0.87527021184608733</v>
      </c>
      <c r="F130" s="34">
        <v>444</v>
      </c>
      <c r="G130" s="24">
        <f>Tabla1820[Transactions 
Failed]/Tabla1820[Total]</f>
        <v>9.5979247730220499E-2</v>
      </c>
      <c r="H130" s="34">
        <v>0</v>
      </c>
      <c r="I130" s="24">
        <f>Tabla1820[Transactions 
In_Prog]/Tabla1820[Total]</f>
        <v>0</v>
      </c>
      <c r="J130" s="34">
        <v>133</v>
      </c>
      <c r="K130" s="24">
        <f>Tabla1820[Transactions 
Timeout]/Tabla1820[Total]</f>
        <v>2.8750540423692173E-2</v>
      </c>
      <c r="L130" s="34">
        <v>0</v>
      </c>
      <c r="M130" s="24">
        <f>Tabla1820[Transactions
Trans Fail]/Tabla1820[Total]</f>
        <v>0</v>
      </c>
    </row>
    <row r="131" spans="2:13" s="33" customFormat="1" hidden="1" x14ac:dyDescent="0.3">
      <c r="B131" s="43">
        <v>43215</v>
      </c>
      <c r="C131" s="35">
        <v>2864</v>
      </c>
      <c r="D131" s="34">
        <v>2274</v>
      </c>
      <c r="E131" s="24">
        <f>Tabla1820[Transactions 
Complete]/Tabla1820[Total]</f>
        <v>0.79399441340782118</v>
      </c>
      <c r="F131" s="34">
        <v>445</v>
      </c>
      <c r="G131" s="24">
        <f>Tabla1820[Transactions 
Failed]/Tabla1820[Total]</f>
        <v>0.15537709497206703</v>
      </c>
      <c r="H131" s="34">
        <v>0</v>
      </c>
      <c r="I131" s="24">
        <f>Tabla1820[Transactions 
In_Prog]/Tabla1820[Total]</f>
        <v>0</v>
      </c>
      <c r="J131" s="34">
        <v>145</v>
      </c>
      <c r="K131" s="24">
        <f>Tabla1820[Transactions 
Timeout]/Tabla1820[Total]</f>
        <v>5.062849162011173E-2</v>
      </c>
      <c r="L131" s="34">
        <v>0</v>
      </c>
      <c r="M131" s="24">
        <f>Tabla1820[Transactions
Trans Fail]/Tabla1820[Total]</f>
        <v>0</v>
      </c>
    </row>
    <row r="132" spans="2:13" s="33" customFormat="1" hidden="1" x14ac:dyDescent="0.3">
      <c r="B132" s="43">
        <v>43216</v>
      </c>
      <c r="C132" s="35">
        <v>5706</v>
      </c>
      <c r="D132" s="34">
        <v>4891</v>
      </c>
      <c r="E132" s="24">
        <f>Tabla1820[Transactions 
Complete]/Tabla1820[Total]</f>
        <v>0.85716789344549593</v>
      </c>
      <c r="F132" s="34">
        <v>698</v>
      </c>
      <c r="G132" s="24">
        <f>Tabla1820[Transactions 
Failed]/Tabla1820[Total]</f>
        <v>0.12232737469330529</v>
      </c>
      <c r="H132" s="34">
        <v>0</v>
      </c>
      <c r="I132" s="24">
        <f>Tabla1820[Transactions 
In_Prog]/Tabla1820[Total]</f>
        <v>0</v>
      </c>
      <c r="J132" s="34">
        <v>117</v>
      </c>
      <c r="K132" s="24">
        <f>Tabla1820[Transactions 
Timeout]/Tabla1820[Total]</f>
        <v>2.0504731861198739E-2</v>
      </c>
      <c r="L132" s="34">
        <v>0</v>
      </c>
      <c r="M132" s="24">
        <f>Tabla1820[Transactions
Trans Fail]/Tabla1820[Total]</f>
        <v>0</v>
      </c>
    </row>
    <row r="133" spans="2:13" s="33" customFormat="1" hidden="1" x14ac:dyDescent="0.3">
      <c r="B133" s="43">
        <v>43217</v>
      </c>
      <c r="C133" s="35">
        <v>3672</v>
      </c>
      <c r="D133" s="34">
        <v>3057</v>
      </c>
      <c r="E133" s="24">
        <f>Tabla1820[Transactions 
Complete]/Tabla1820[Total]</f>
        <v>0.83251633986928109</v>
      </c>
      <c r="F133" s="34">
        <v>433</v>
      </c>
      <c r="G133" s="24">
        <f>Tabla1820[Transactions 
Failed]/Tabla1820[Total]</f>
        <v>0.11791938997821351</v>
      </c>
      <c r="H133" s="34">
        <v>0</v>
      </c>
      <c r="I133" s="24">
        <f>Tabla1820[Transactions 
In_Prog]/Tabla1820[Total]</f>
        <v>0</v>
      </c>
      <c r="J133" s="34">
        <v>182</v>
      </c>
      <c r="K133" s="24">
        <f>Tabla1820[Transactions 
Timeout]/Tabla1820[Total]</f>
        <v>4.9564270152505446E-2</v>
      </c>
      <c r="L133" s="34">
        <v>0</v>
      </c>
      <c r="M133" s="24">
        <f>Tabla1820[Transactions
Trans Fail]/Tabla1820[Total]</f>
        <v>0</v>
      </c>
    </row>
    <row r="134" spans="2:13" s="33" customFormat="1" hidden="1" x14ac:dyDescent="0.3">
      <c r="B134" s="43">
        <v>43218</v>
      </c>
      <c r="C134" s="35">
        <v>1687</v>
      </c>
      <c r="D134" s="34">
        <v>1321</v>
      </c>
      <c r="E134" s="24">
        <f>Tabla1820[Transactions 
Complete]/Tabla1820[Total]</f>
        <v>0.78304682868998221</v>
      </c>
      <c r="F134" s="34">
        <v>197</v>
      </c>
      <c r="G134" s="24">
        <f>Tabla1820[Transactions 
Failed]/Tabla1820[Total]</f>
        <v>0.11677534084173088</v>
      </c>
      <c r="H134" s="34">
        <v>0</v>
      </c>
      <c r="I134" s="24">
        <f>Tabla1820[Transactions 
In_Prog]/Tabla1820[Total]</f>
        <v>0</v>
      </c>
      <c r="J134" s="34">
        <v>169</v>
      </c>
      <c r="K134" s="24">
        <f>Tabla1820[Transactions 
Timeout]/Tabla1820[Total]</f>
        <v>0.1001778304682869</v>
      </c>
      <c r="L134" s="34">
        <v>0</v>
      </c>
      <c r="M134" s="24">
        <f>Tabla1820[Transactions
Trans Fail]/Tabla1820[Total]</f>
        <v>0</v>
      </c>
    </row>
    <row r="135" spans="2:13" s="33" customFormat="1" hidden="1" x14ac:dyDescent="0.3">
      <c r="B135" s="43">
        <v>43219</v>
      </c>
      <c r="C135" s="35">
        <v>472</v>
      </c>
      <c r="D135" s="34">
        <v>283</v>
      </c>
      <c r="E135" s="24">
        <f>Tabla1820[Transactions 
Complete]/Tabla1820[Total]</f>
        <v>0.59957627118644063</v>
      </c>
      <c r="F135" s="34">
        <v>34</v>
      </c>
      <c r="G135" s="24">
        <f>Tabla1820[Transactions 
Failed]/Tabla1820[Total]</f>
        <v>7.2033898305084748E-2</v>
      </c>
      <c r="H135" s="34">
        <v>0</v>
      </c>
      <c r="I135" s="24">
        <f>Tabla1820[Transactions 
In_Prog]/Tabla1820[Total]</f>
        <v>0</v>
      </c>
      <c r="J135" s="34">
        <v>155</v>
      </c>
      <c r="K135" s="24">
        <f>Tabla1820[Transactions 
Timeout]/Tabla1820[Total]</f>
        <v>0.32838983050847459</v>
      </c>
      <c r="L135" s="34">
        <v>0</v>
      </c>
      <c r="M135" s="24">
        <f>Tabla1820[Transactions
Trans Fail]/Tabla1820[Total]</f>
        <v>0</v>
      </c>
    </row>
    <row r="136" spans="2:13" s="33" customFormat="1" hidden="1" x14ac:dyDescent="0.3">
      <c r="B136" s="43">
        <v>43220</v>
      </c>
      <c r="C136" s="35">
        <v>6932</v>
      </c>
      <c r="D136" s="34">
        <v>5777</v>
      </c>
      <c r="E136" s="24">
        <f>Tabla1820[Transactions 
Complete]/Tabla1820[Total]</f>
        <v>0.83338141950375078</v>
      </c>
      <c r="F136" s="34">
        <v>945</v>
      </c>
      <c r="G136" s="24">
        <f>Tabla1820[Transactions 
Failed]/Tabla1820[Total]</f>
        <v>0.13632429313329486</v>
      </c>
      <c r="H136" s="34">
        <v>0</v>
      </c>
      <c r="I136" s="24">
        <f>Tabla1820[Transactions 
In_Prog]/Tabla1820[Total]</f>
        <v>0</v>
      </c>
      <c r="J136" s="34">
        <v>210</v>
      </c>
      <c r="K136" s="24">
        <f>Tabla1820[Transactions 
Timeout]/Tabla1820[Total]</f>
        <v>3.0294287362954413E-2</v>
      </c>
      <c r="L136" s="34">
        <v>0</v>
      </c>
      <c r="M136" s="24">
        <f>Tabla1820[Transactions
Trans Fail]/Tabla1820[Total]</f>
        <v>0</v>
      </c>
    </row>
    <row r="137" spans="2:13" s="33" customFormat="1" hidden="1" x14ac:dyDescent="0.3">
      <c r="B137" s="43">
        <v>43221</v>
      </c>
      <c r="C137" s="35">
        <v>3959</v>
      </c>
      <c r="D137" s="34">
        <v>3152</v>
      </c>
      <c r="E137" s="24">
        <f>Tabla1820[Transactions 
Complete]/Tabla1820[Total]</f>
        <v>0.7961606466279364</v>
      </c>
      <c r="F137" s="34">
        <v>620</v>
      </c>
      <c r="G137" s="24">
        <f>Tabla1820[Transactions 
Failed]/Tabla1820[Total]</f>
        <v>0.1566052033341753</v>
      </c>
      <c r="H137" s="34">
        <v>0</v>
      </c>
      <c r="I137" s="24">
        <f>Tabla1820[Transactions 
In_Prog]/Tabla1820[Total]</f>
        <v>0</v>
      </c>
      <c r="J137" s="34">
        <v>187</v>
      </c>
      <c r="K137" s="24">
        <f>Tabla1820[Transactions 
Timeout]/Tabla1820[Total]</f>
        <v>4.7234150037888355E-2</v>
      </c>
      <c r="L137" s="34">
        <v>0</v>
      </c>
      <c r="M137" s="24">
        <f>Tabla1820[Transactions
Trans Fail]/Tabla1820[Total]</f>
        <v>0</v>
      </c>
    </row>
    <row r="138" spans="2:13" s="33" customFormat="1" hidden="1" x14ac:dyDescent="0.3">
      <c r="B138" s="43">
        <v>43222</v>
      </c>
      <c r="C138" s="35">
        <v>2688</v>
      </c>
      <c r="D138" s="34">
        <v>2126</v>
      </c>
      <c r="E138" s="24">
        <f>Tabla1820[Transactions 
Complete]/Tabla1820[Total]</f>
        <v>0.79092261904761907</v>
      </c>
      <c r="F138" s="34">
        <v>386</v>
      </c>
      <c r="G138" s="24">
        <f>Tabla1820[Transactions 
Failed]/Tabla1820[Total]</f>
        <v>0.14360119047619047</v>
      </c>
      <c r="H138" s="34">
        <v>0</v>
      </c>
      <c r="I138" s="24">
        <f>Tabla1820[Transactions 
In_Prog]/Tabla1820[Total]</f>
        <v>0</v>
      </c>
      <c r="J138" s="34">
        <v>176</v>
      </c>
      <c r="K138" s="24">
        <f>Tabla1820[Transactions 
Timeout]/Tabla1820[Total]</f>
        <v>6.5476190476190479E-2</v>
      </c>
      <c r="L138" s="34">
        <v>0</v>
      </c>
      <c r="M138" s="24">
        <f>Tabla1820[Transactions
Trans Fail]/Tabla1820[Total]</f>
        <v>0</v>
      </c>
    </row>
    <row r="139" spans="2:13" s="33" customFormat="1" hidden="1" x14ac:dyDescent="0.3">
      <c r="B139" s="43">
        <v>43223</v>
      </c>
      <c r="C139" s="35">
        <v>2851</v>
      </c>
      <c r="D139" s="34">
        <v>2308</v>
      </c>
      <c r="E139" s="24">
        <f>Tabla1820[Transactions 
Complete]/Tabla1820[Total]</f>
        <v>0.80954051210101718</v>
      </c>
      <c r="F139" s="34">
        <v>388</v>
      </c>
      <c r="G139" s="24">
        <f>Tabla1820[Transactions 
Failed]/Tabla1820[Total]</f>
        <v>0.13609259908803928</v>
      </c>
      <c r="H139" s="34">
        <v>0</v>
      </c>
      <c r="I139" s="24">
        <f>Tabla1820[Transactions 
In_Prog]/Tabla1820[Total]</f>
        <v>0</v>
      </c>
      <c r="J139" s="34">
        <v>155</v>
      </c>
      <c r="K139" s="24">
        <f>Tabla1820[Transactions 
Timeout]/Tabla1820[Total]</f>
        <v>5.436688881094353E-2</v>
      </c>
      <c r="L139" s="34">
        <v>0</v>
      </c>
      <c r="M139" s="24">
        <f>Tabla1820[Transactions
Trans Fail]/Tabla1820[Total]</f>
        <v>0</v>
      </c>
    </row>
    <row r="140" spans="2:13" s="33" customFormat="1" hidden="1" x14ac:dyDescent="0.3">
      <c r="B140" s="43">
        <v>43224</v>
      </c>
      <c r="C140" s="35">
        <v>5917</v>
      </c>
      <c r="D140" s="34">
        <v>4908</v>
      </c>
      <c r="E140" s="24">
        <f>Tabla1820[Transactions 
Complete]/Tabla1820[Total]</f>
        <v>0.82947439580868687</v>
      </c>
      <c r="F140" s="34">
        <v>784</v>
      </c>
      <c r="G140" s="24">
        <f>Tabla1820[Transactions 
Failed]/Tabla1820[Total]</f>
        <v>0.1324995774885922</v>
      </c>
      <c r="H140" s="34">
        <v>0</v>
      </c>
      <c r="I140" s="24">
        <f>Tabla1820[Transactions 
In_Prog]/Tabla1820[Total]</f>
        <v>0</v>
      </c>
      <c r="J140" s="34">
        <v>225</v>
      </c>
      <c r="K140" s="24">
        <f>Tabla1820[Transactions 
Timeout]/Tabla1820[Total]</f>
        <v>3.8026026702720976E-2</v>
      </c>
      <c r="L140" s="34">
        <v>0</v>
      </c>
      <c r="M140" s="24">
        <f>Tabla1820[Transactions
Trans Fail]/Tabla1820[Total]</f>
        <v>0</v>
      </c>
    </row>
    <row r="141" spans="2:13" s="33" customFormat="1" hidden="1" x14ac:dyDescent="0.3">
      <c r="B141" s="43">
        <v>43225</v>
      </c>
      <c r="C141" s="35">
        <v>1530</v>
      </c>
      <c r="D141" s="34">
        <v>1257</v>
      </c>
      <c r="E141" s="24">
        <f>Tabla1820[Transactions 
Complete]/Tabla1820[Total]</f>
        <v>0.82156862745098036</v>
      </c>
      <c r="F141" s="34">
        <v>168</v>
      </c>
      <c r="G141" s="24">
        <f>Tabla1820[Transactions 
Failed]/Tabla1820[Total]</f>
        <v>0.10980392156862745</v>
      </c>
      <c r="H141" s="34">
        <v>0</v>
      </c>
      <c r="I141" s="24">
        <f>Tabla1820[Transactions 
In_Prog]/Tabla1820[Total]</f>
        <v>0</v>
      </c>
      <c r="J141" s="34">
        <v>105</v>
      </c>
      <c r="K141" s="24">
        <f>Tabla1820[Transactions 
Timeout]/Tabla1820[Total]</f>
        <v>6.8627450980392163E-2</v>
      </c>
      <c r="L141" s="34">
        <v>0</v>
      </c>
      <c r="M141" s="24">
        <f>Tabla1820[Transactions
Trans Fail]/Tabla1820[Total]</f>
        <v>0</v>
      </c>
    </row>
    <row r="142" spans="2:13" s="33" customFormat="1" hidden="1" x14ac:dyDescent="0.3">
      <c r="B142" s="51">
        <v>43226</v>
      </c>
      <c r="C142" s="35">
        <v>241</v>
      </c>
      <c r="D142" s="34">
        <v>109</v>
      </c>
      <c r="E142" s="24">
        <f>Tabla1820[Transactions 
Complete]/Tabla1820[Total]</f>
        <v>0.45228215767634855</v>
      </c>
      <c r="F142" s="34">
        <v>18</v>
      </c>
      <c r="G142" s="24">
        <f>Tabla1820[Transactions 
Failed]/Tabla1820[Total]</f>
        <v>7.4688796680497924E-2</v>
      </c>
      <c r="H142" s="34">
        <v>0</v>
      </c>
      <c r="I142" s="24">
        <f>Tabla1820[Transactions 
In_Prog]/Tabla1820[Total]</f>
        <v>0</v>
      </c>
      <c r="J142" s="34">
        <v>114</v>
      </c>
      <c r="K142" s="24">
        <f>Tabla1820[Transactions 
Timeout]/Tabla1820[Total]</f>
        <v>0.47302904564315351</v>
      </c>
      <c r="L142" s="34">
        <v>0</v>
      </c>
      <c r="M142" s="24">
        <f>Tabla1820[Transactions
Trans Fail]/Tabla1820[Total]</f>
        <v>0</v>
      </c>
    </row>
    <row r="143" spans="2:13" s="33" customFormat="1" hidden="1" x14ac:dyDescent="0.3">
      <c r="B143" s="51">
        <v>43227</v>
      </c>
      <c r="C143" s="35">
        <v>3337</v>
      </c>
      <c r="D143" s="34">
        <v>2863</v>
      </c>
      <c r="E143" s="24">
        <f>Tabla1820[Transactions 
Complete]/Tabla1820[Total]</f>
        <v>0.85795624812706028</v>
      </c>
      <c r="F143" s="34">
        <v>356</v>
      </c>
      <c r="G143" s="24">
        <f>Tabla1820[Transactions 
Failed]/Tabla1820[Total]</f>
        <v>0.10668264908600539</v>
      </c>
      <c r="H143" s="34">
        <v>0</v>
      </c>
      <c r="I143" s="24">
        <f>Tabla1820[Transactions 
In_Prog]/Tabla1820[Total]</f>
        <v>0</v>
      </c>
      <c r="J143" s="34">
        <v>118</v>
      </c>
      <c r="K143" s="24">
        <f>Tabla1820[Transactions 
Timeout]/Tabla1820[Total]</f>
        <v>3.536110278693437E-2</v>
      </c>
      <c r="L143" s="34">
        <v>0</v>
      </c>
      <c r="M143" s="24">
        <f>Tabla1820[Transactions
Trans Fail]/Tabla1820[Total]</f>
        <v>0</v>
      </c>
    </row>
    <row r="144" spans="2:13" s="33" customFormat="1" hidden="1" x14ac:dyDescent="0.3">
      <c r="B144" s="51">
        <v>43228</v>
      </c>
      <c r="C144" s="35">
        <v>5217</v>
      </c>
      <c r="D144" s="34">
        <v>4445</v>
      </c>
      <c r="E144" s="24">
        <f>Tabla1820[Transactions 
Complete]/Tabla1820[Total]</f>
        <v>0.85202223500095842</v>
      </c>
      <c r="F144" s="34">
        <v>654</v>
      </c>
      <c r="G144" s="24">
        <f>Tabla1820[Transactions 
Failed]/Tabla1820[Total]</f>
        <v>0.12535940195514664</v>
      </c>
      <c r="H144" s="34">
        <v>0</v>
      </c>
      <c r="I144" s="24">
        <f>Tabla1820[Transactions 
In_Prog]/Tabla1820[Total]</f>
        <v>0</v>
      </c>
      <c r="J144" s="34">
        <v>118</v>
      </c>
      <c r="K144" s="24">
        <f>Tabla1820[Transactions 
Timeout]/Tabla1820[Total]</f>
        <v>2.261836304389496E-2</v>
      </c>
      <c r="L144" s="34">
        <v>0</v>
      </c>
      <c r="M144" s="24">
        <f>Tabla1820[Transactions
Trans Fail]/Tabla1820[Total]</f>
        <v>0</v>
      </c>
    </row>
    <row r="145" spans="2:13" s="33" customFormat="1" hidden="1" x14ac:dyDescent="0.3">
      <c r="B145" s="51">
        <v>43229</v>
      </c>
      <c r="C145" s="35">
        <v>2951</v>
      </c>
      <c r="D145" s="34">
        <v>2443</v>
      </c>
      <c r="E145" s="24">
        <f>Tabla1820[Transactions 
Complete]/Tabla1820[Total]</f>
        <v>0.8278549644188411</v>
      </c>
      <c r="F145" s="34">
        <v>362</v>
      </c>
      <c r="G145" s="24">
        <f>Tabla1820[Transactions 
Failed]/Tabla1820[Total]</f>
        <v>0.12267028126058963</v>
      </c>
      <c r="H145" s="34">
        <v>1</v>
      </c>
      <c r="I145" s="24">
        <f>Tabla1820[Transactions 
In_Prog]/Tabla1820[Total]</f>
        <v>3.3886818027787193E-4</v>
      </c>
      <c r="J145" s="34">
        <v>145</v>
      </c>
      <c r="K145" s="24">
        <f>Tabla1820[Transactions 
Timeout]/Tabla1820[Total]</f>
        <v>4.9135886140291428E-2</v>
      </c>
      <c r="L145" s="34">
        <v>0</v>
      </c>
      <c r="M145" s="24">
        <f>Tabla1820[Transactions
Trans Fail]/Tabla1820[Total]</f>
        <v>0</v>
      </c>
    </row>
    <row r="146" spans="2:13" s="33" customFormat="1" hidden="1" x14ac:dyDescent="0.3">
      <c r="B146" s="51">
        <v>43230</v>
      </c>
      <c r="C146" s="35">
        <v>4018</v>
      </c>
      <c r="D146" s="34">
        <v>3461</v>
      </c>
      <c r="E146" s="24">
        <f>Tabla1820[Transactions 
Complete]/Tabla1820[Total]</f>
        <v>0.86137381781981082</v>
      </c>
      <c r="F146" s="34">
        <v>410</v>
      </c>
      <c r="G146" s="24">
        <f>Tabla1820[Transactions 
Failed]/Tabla1820[Total]</f>
        <v>0.10204081632653061</v>
      </c>
      <c r="H146" s="34">
        <v>0</v>
      </c>
      <c r="I146" s="24">
        <f>Tabla1820[Transactions 
In_Prog]/Tabla1820[Total]</f>
        <v>0</v>
      </c>
      <c r="J146" s="34">
        <v>147</v>
      </c>
      <c r="K146" s="24">
        <f>Tabla1820[Transactions 
Timeout]/Tabla1820[Total]</f>
        <v>3.6585365853658534E-2</v>
      </c>
      <c r="L146" s="34">
        <v>0</v>
      </c>
      <c r="M146" s="24">
        <f>Tabla1820[Transactions
Trans Fail]/Tabla1820[Total]</f>
        <v>0</v>
      </c>
    </row>
    <row r="147" spans="2:13" s="33" customFormat="1" hidden="1" x14ac:dyDescent="0.3">
      <c r="B147" s="51">
        <v>43231</v>
      </c>
      <c r="C147" s="35">
        <v>2773</v>
      </c>
      <c r="D147" s="34">
        <v>2253</v>
      </c>
      <c r="E147" s="24">
        <f>Tabla1820[Transactions 
Complete]/Tabla1820[Total]</f>
        <v>0.81247746123332132</v>
      </c>
      <c r="F147" s="34">
        <v>360</v>
      </c>
      <c r="G147" s="24">
        <f>Tabla1820[Transactions 
Failed]/Tabla1820[Total]</f>
        <v>0.12982329606923909</v>
      </c>
      <c r="H147" s="34">
        <v>0</v>
      </c>
      <c r="I147" s="24">
        <f>Tabla1820[Transactions 
In_Prog]/Tabla1820[Total]</f>
        <v>0</v>
      </c>
      <c r="J147" s="34">
        <v>160</v>
      </c>
      <c r="K147" s="24">
        <f>Tabla1820[Transactions 
Timeout]/Tabla1820[Total]</f>
        <v>5.7699242697439597E-2</v>
      </c>
      <c r="L147" s="34">
        <v>0</v>
      </c>
      <c r="M147" s="24">
        <f>Tabla1820[Transactions
Trans Fail]/Tabla1820[Total]</f>
        <v>0</v>
      </c>
    </row>
    <row r="148" spans="2:13" s="33" customFormat="1" hidden="1" x14ac:dyDescent="0.3">
      <c r="B148" s="51">
        <v>43232</v>
      </c>
      <c r="C148" s="35">
        <v>1370</v>
      </c>
      <c r="D148" s="34">
        <v>1058</v>
      </c>
      <c r="E148" s="24">
        <f>Tabla1820[Transactions 
Complete]/Tabla1820[Total]</f>
        <v>0.77226277372262775</v>
      </c>
      <c r="F148" s="34">
        <v>163</v>
      </c>
      <c r="G148" s="24">
        <f>Tabla1820[Transactions 
Failed]/Tabla1820[Total]</f>
        <v>0.11897810218978103</v>
      </c>
      <c r="H148" s="34">
        <v>0</v>
      </c>
      <c r="I148" s="24">
        <f>Tabla1820[Transactions 
In_Prog]/Tabla1820[Total]</f>
        <v>0</v>
      </c>
      <c r="J148" s="34">
        <v>149</v>
      </c>
      <c r="K148" s="24">
        <f>Tabla1820[Transactions 
Timeout]/Tabla1820[Total]</f>
        <v>0.10875912408759124</v>
      </c>
      <c r="L148" s="34">
        <v>0</v>
      </c>
      <c r="M148" s="24">
        <f>Tabla1820[Transactions
Trans Fail]/Tabla1820[Total]</f>
        <v>0</v>
      </c>
    </row>
    <row r="149" spans="2:13" s="33" customFormat="1" hidden="1" x14ac:dyDescent="0.3">
      <c r="B149" s="43">
        <v>43233</v>
      </c>
      <c r="C149" s="35">
        <v>201</v>
      </c>
      <c r="D149" s="34">
        <v>71</v>
      </c>
      <c r="E149" s="24">
        <f>Tabla1820[Transactions 
Complete]/Tabla1820[Total]</f>
        <v>0.35323383084577115</v>
      </c>
      <c r="F149" s="34">
        <v>19</v>
      </c>
      <c r="G149" s="24">
        <f>Tabla1820[Transactions 
Failed]/Tabla1820[Total]</f>
        <v>9.4527363184079602E-2</v>
      </c>
      <c r="H149" s="34">
        <v>0</v>
      </c>
      <c r="I149" s="24">
        <f>Tabla1820[Transactions 
In_Prog]/Tabla1820[Total]</f>
        <v>0</v>
      </c>
      <c r="J149" s="34">
        <v>111</v>
      </c>
      <c r="K149" s="24">
        <f>Tabla1820[Transactions 
Timeout]/Tabla1820[Total]</f>
        <v>0.55223880597014929</v>
      </c>
      <c r="L149" s="34">
        <v>0</v>
      </c>
      <c r="M149" s="24">
        <f>Tabla1820[Transactions
Trans Fail]/Tabla1820[Total]</f>
        <v>0</v>
      </c>
    </row>
    <row r="150" spans="2:13" s="33" customFormat="1" hidden="1" x14ac:dyDescent="0.3">
      <c r="B150" s="37">
        <v>43234</v>
      </c>
      <c r="C150" s="52">
        <v>2764</v>
      </c>
      <c r="D150" s="34">
        <v>1898</v>
      </c>
      <c r="E150" s="24">
        <f>Tabla1820[Transactions 
Complete]/Tabla1820[Total]</f>
        <v>0.68668596237337187</v>
      </c>
      <c r="F150" s="34">
        <v>354</v>
      </c>
      <c r="G150" s="24">
        <f>Tabla1820[Transactions 
Failed]/Tabla1820[Total]</f>
        <v>0.12807525325615052</v>
      </c>
      <c r="H150" s="34">
        <v>0</v>
      </c>
      <c r="I150" s="24">
        <f>Tabla1820[Transactions 
In_Prog]/Tabla1820[Total]</f>
        <v>0</v>
      </c>
      <c r="J150" s="34">
        <v>512</v>
      </c>
      <c r="K150" s="24">
        <f>Tabla1820[Transactions 
Timeout]/Tabla1820[Total]</f>
        <v>0.18523878437047755</v>
      </c>
      <c r="L150" s="34">
        <v>0</v>
      </c>
      <c r="M150" s="24">
        <f>Tabla1820[Transactions
Trans Fail]/Tabla1820[Total]</f>
        <v>0</v>
      </c>
    </row>
    <row r="151" spans="2:13" s="33" customFormat="1" hidden="1" x14ac:dyDescent="0.3">
      <c r="B151" s="37">
        <v>43235</v>
      </c>
      <c r="C151" s="52">
        <v>2251</v>
      </c>
      <c r="D151" s="34">
        <v>1691</v>
      </c>
      <c r="E151" s="24">
        <f>Tabla1820[Transactions 
Complete]/Tabla1820[Total]</f>
        <v>0.75122167925366501</v>
      </c>
      <c r="F151" s="34">
        <v>390</v>
      </c>
      <c r="G151" s="24">
        <f>Tabla1820[Transactions 
Failed]/Tabla1820[Total]</f>
        <v>0.17325633051976899</v>
      </c>
      <c r="H151" s="34">
        <v>1</v>
      </c>
      <c r="I151" s="24">
        <f>Tabla1820[Transactions 
In_Prog]/Tabla1820[Total]</f>
        <v>4.4424700133274098E-4</v>
      </c>
      <c r="J151" s="34">
        <v>168</v>
      </c>
      <c r="K151" s="24">
        <f>Tabla1820[Transactions 
Timeout]/Tabla1820[Total]</f>
        <v>7.4633496223900489E-2</v>
      </c>
      <c r="L151" s="34">
        <v>0</v>
      </c>
      <c r="M151" s="24">
        <f>Tabla1820[Transactions
Trans Fail]/Tabla1820[Total]</f>
        <v>0</v>
      </c>
    </row>
    <row r="152" spans="2:13" s="33" customFormat="1" hidden="1" x14ac:dyDescent="0.3">
      <c r="B152" s="37">
        <v>43236</v>
      </c>
      <c r="C152" s="52">
        <v>3377</v>
      </c>
      <c r="D152" s="34">
        <v>2892</v>
      </c>
      <c r="E152" s="24">
        <f>Tabla1820[Transactions 
Complete]/Tabla1820[Total]</f>
        <v>0.85638140361267401</v>
      </c>
      <c r="F152" s="34">
        <v>437</v>
      </c>
      <c r="G152" s="24">
        <f>Tabla1820[Transactions 
Failed]/Tabla1820[Total]</f>
        <v>0.12940479715724015</v>
      </c>
      <c r="H152" s="34">
        <v>0</v>
      </c>
      <c r="I152" s="24">
        <f>Tabla1820[Transactions 
In_Prog]/Tabla1820[Total]</f>
        <v>0</v>
      </c>
      <c r="J152" s="34">
        <v>48</v>
      </c>
      <c r="K152" s="24">
        <f>Tabla1820[Transactions 
Timeout]/Tabla1820[Total]</f>
        <v>1.4213799230085875E-2</v>
      </c>
      <c r="L152" s="34">
        <v>0</v>
      </c>
      <c r="M152" s="24">
        <f>Tabla1820[Transactions
Trans Fail]/Tabla1820[Total]</f>
        <v>0</v>
      </c>
    </row>
    <row r="153" spans="2:13" s="33" customFormat="1" hidden="1" x14ac:dyDescent="0.3">
      <c r="B153" s="37">
        <v>43237</v>
      </c>
      <c r="C153" s="52">
        <v>12389</v>
      </c>
      <c r="D153" s="34">
        <v>10752</v>
      </c>
      <c r="E153" s="24">
        <f>Tabla1820[Transactions 
Complete]/Tabla1820[Total]</f>
        <v>0.86786665590443135</v>
      </c>
      <c r="F153" s="34">
        <v>1531</v>
      </c>
      <c r="G153" s="24">
        <f>Tabla1820[Transactions 
Failed]/Tabla1820[Total]</f>
        <v>0.12357736701912987</v>
      </c>
      <c r="H153" s="34">
        <v>0</v>
      </c>
      <c r="I153" s="24">
        <f>Tabla1820[Transactions 
In_Prog]/Tabla1820[Total]</f>
        <v>0</v>
      </c>
      <c r="J153" s="34">
        <v>106</v>
      </c>
      <c r="K153" s="24">
        <f>Tabla1820[Transactions 
Timeout]/Tabla1820[Total]</f>
        <v>8.5559770764387765E-3</v>
      </c>
      <c r="L153" s="34">
        <v>0</v>
      </c>
      <c r="M153" s="24">
        <f>Tabla1820[Transactions
Trans Fail]/Tabla1820[Total]</f>
        <v>0</v>
      </c>
    </row>
    <row r="154" spans="2:13" s="33" customFormat="1" hidden="1" x14ac:dyDescent="0.3">
      <c r="B154" s="37">
        <v>43238</v>
      </c>
      <c r="C154" s="52">
        <v>3205</v>
      </c>
      <c r="D154" s="34">
        <v>2679</v>
      </c>
      <c r="E154" s="24">
        <f>Tabla1820[Transactions 
Complete]/Tabla1820[Total]</f>
        <v>0.83588143525741032</v>
      </c>
      <c r="F154" s="34">
        <v>423</v>
      </c>
      <c r="G154" s="24">
        <f>Tabla1820[Transactions 
Failed]/Tabla1820[Total]</f>
        <v>0.13198127925117004</v>
      </c>
      <c r="H154" s="34">
        <v>0</v>
      </c>
      <c r="I154" s="24">
        <f>Tabla1820[Transactions 
In_Prog]/Tabla1820[Total]</f>
        <v>0</v>
      </c>
      <c r="J154" s="34">
        <v>103</v>
      </c>
      <c r="K154" s="24">
        <f>Tabla1820[Transactions 
Timeout]/Tabla1820[Total]</f>
        <v>3.2137285491419657E-2</v>
      </c>
      <c r="L154" s="34">
        <v>0</v>
      </c>
      <c r="M154" s="24">
        <f>Tabla1820[Transactions
Trans Fail]/Tabla1820[Total]</f>
        <v>0</v>
      </c>
    </row>
    <row r="155" spans="2:13" s="33" customFormat="1" hidden="1" x14ac:dyDescent="0.3">
      <c r="B155" s="37">
        <v>43239</v>
      </c>
      <c r="C155" s="52">
        <v>1386</v>
      </c>
      <c r="D155" s="34">
        <v>1111</v>
      </c>
      <c r="E155" s="24">
        <f>Tabla1820[Transactions 
Complete]/Tabla1820[Total]</f>
        <v>0.80158730158730163</v>
      </c>
      <c r="F155" s="34">
        <v>190</v>
      </c>
      <c r="G155" s="24">
        <f>Tabla1820[Transactions 
Failed]/Tabla1820[Total]</f>
        <v>0.13708513708513709</v>
      </c>
      <c r="H155" s="34">
        <v>0</v>
      </c>
      <c r="I155" s="24">
        <f>Tabla1820[Transactions 
In_Prog]/Tabla1820[Total]</f>
        <v>0</v>
      </c>
      <c r="J155" s="34">
        <v>85</v>
      </c>
      <c r="K155" s="24">
        <f>Tabla1820[Transactions 
Timeout]/Tabla1820[Total]</f>
        <v>6.1327561327561328E-2</v>
      </c>
      <c r="L155" s="34">
        <v>0</v>
      </c>
      <c r="M155" s="24">
        <f>Tabla1820[Transactions
Trans Fail]/Tabla1820[Total]</f>
        <v>0</v>
      </c>
    </row>
    <row r="156" spans="2:13" s="33" customFormat="1" hidden="1" x14ac:dyDescent="0.3">
      <c r="B156" s="37">
        <v>43240</v>
      </c>
      <c r="C156" s="52">
        <v>358</v>
      </c>
      <c r="D156" s="34">
        <v>208</v>
      </c>
      <c r="E156" s="24">
        <f>Tabla1820[Transactions 
Complete]/Tabla1820[Total]</f>
        <v>0.58100558659217882</v>
      </c>
      <c r="F156" s="34">
        <v>52</v>
      </c>
      <c r="G156" s="24">
        <f>Tabla1820[Transactions 
Failed]/Tabla1820[Total]</f>
        <v>0.14525139664804471</v>
      </c>
      <c r="H156" s="34">
        <v>0</v>
      </c>
      <c r="I156" s="24">
        <f>Tabla1820[Transactions 
In_Prog]/Tabla1820[Total]</f>
        <v>0</v>
      </c>
      <c r="J156" s="34">
        <v>98</v>
      </c>
      <c r="K156" s="24">
        <f>Tabla1820[Transactions 
Timeout]/Tabla1820[Total]</f>
        <v>0.27374301675977653</v>
      </c>
      <c r="L156" s="34">
        <v>0</v>
      </c>
      <c r="M156" s="24">
        <f>Tabla1820[Transactions
Trans Fail]/Tabla1820[Total]</f>
        <v>0</v>
      </c>
    </row>
    <row r="157" spans="2:13" s="33" customFormat="1" hidden="1" x14ac:dyDescent="0.3">
      <c r="B157" s="37">
        <v>43241</v>
      </c>
      <c r="C157" s="52">
        <v>5339</v>
      </c>
      <c r="D157" s="34">
        <v>3712</v>
      </c>
      <c r="E157" s="24">
        <f>Tabla1820[Transactions 
Complete]/Tabla1820[Total]</f>
        <v>0.69526128488480987</v>
      </c>
      <c r="F157" s="34">
        <v>737</v>
      </c>
      <c r="G157" s="24">
        <f>Tabla1820[Transactions 
Failed]/Tabla1820[Total]</f>
        <v>0.13804083161640757</v>
      </c>
      <c r="H157" s="34">
        <v>0</v>
      </c>
      <c r="I157" s="24">
        <f>Tabla1820[Transactions 
In_Prog]/Tabla1820[Total]</f>
        <v>0</v>
      </c>
      <c r="J157" s="34">
        <v>890</v>
      </c>
      <c r="K157" s="24">
        <f>Tabla1820[Transactions 
Timeout]/Tabla1820[Total]</f>
        <v>0.16669788349878253</v>
      </c>
      <c r="L157" s="34">
        <v>0</v>
      </c>
      <c r="M157" s="24">
        <f>Tabla1820[Transactions
Trans Fail]/Tabla1820[Total]</f>
        <v>0</v>
      </c>
    </row>
    <row r="158" spans="2:13" s="33" customFormat="1" hidden="1" x14ac:dyDescent="0.3">
      <c r="B158" s="37">
        <v>43242</v>
      </c>
      <c r="C158" s="52">
        <v>4283</v>
      </c>
      <c r="D158" s="34">
        <v>2887</v>
      </c>
      <c r="E158" s="24">
        <f>Tabla1820[Transactions 
Complete]/Tabla1820[Total]</f>
        <v>0.67406023815082883</v>
      </c>
      <c r="F158" s="34">
        <v>600</v>
      </c>
      <c r="G158" s="24">
        <f>Tabla1820[Transactions 
Failed]/Tabla1820[Total]</f>
        <v>0.14008872285780993</v>
      </c>
      <c r="H158" s="34">
        <v>0</v>
      </c>
      <c r="I158" s="24">
        <f>Tabla1820[Transactions 
In_Prog]/Tabla1820[Total]</f>
        <v>0</v>
      </c>
      <c r="J158" s="34">
        <v>796</v>
      </c>
      <c r="K158" s="24">
        <f>Tabla1820[Transactions 
Timeout]/Tabla1820[Total]</f>
        <v>0.18585103899136118</v>
      </c>
      <c r="L158" s="34">
        <v>0</v>
      </c>
      <c r="M158" s="24">
        <f>Tabla1820[Transactions
Trans Fail]/Tabla1820[Total]</f>
        <v>0</v>
      </c>
    </row>
    <row r="159" spans="2:13" s="33" customFormat="1" hidden="1" x14ac:dyDescent="0.3">
      <c r="B159" s="37">
        <v>43243</v>
      </c>
      <c r="C159" s="52">
        <v>1773</v>
      </c>
      <c r="D159" s="34">
        <v>1485</v>
      </c>
      <c r="E159" s="24">
        <f>Tabla1820[Transactions 
Complete]/Tabla1820[Total]</f>
        <v>0.8375634517766497</v>
      </c>
      <c r="F159" s="34">
        <v>178</v>
      </c>
      <c r="G159" s="24">
        <f>Tabla1820[Transactions 
Failed]/Tabla1820[Total]</f>
        <v>0.10039481105470953</v>
      </c>
      <c r="H159" s="34">
        <v>0</v>
      </c>
      <c r="I159" s="24">
        <f>Tabla1820[Transactions 
In_Prog]/Tabla1820[Total]</f>
        <v>0</v>
      </c>
      <c r="J159" s="34">
        <v>110</v>
      </c>
      <c r="K159" s="24">
        <f>Tabla1820[Transactions 
Timeout]/Tabla1820[Total]</f>
        <v>6.2041737168640719E-2</v>
      </c>
      <c r="L159" s="34">
        <v>0</v>
      </c>
      <c r="M159" s="24">
        <f>Tabla1820[Transactions
Trans Fail]/Tabla1820[Total]</f>
        <v>0</v>
      </c>
    </row>
    <row r="160" spans="2:13" s="33" customFormat="1" hidden="1" x14ac:dyDescent="0.3">
      <c r="B160" s="37">
        <v>43244</v>
      </c>
      <c r="C160" s="52">
        <v>6216</v>
      </c>
      <c r="D160" s="34">
        <v>5552</v>
      </c>
      <c r="E160" s="24">
        <f>Tabla1820[Transactions 
Complete]/Tabla1820[Total]</f>
        <v>0.89317889317889321</v>
      </c>
      <c r="F160" s="34">
        <v>538</v>
      </c>
      <c r="G160" s="24">
        <f>Tabla1820[Transactions 
Failed]/Tabla1820[Total]</f>
        <v>8.6550836550836549E-2</v>
      </c>
      <c r="H160" s="34">
        <v>0</v>
      </c>
      <c r="I160" s="24">
        <f>Tabla1820[Transactions 
In_Prog]/Tabla1820[Total]</f>
        <v>0</v>
      </c>
      <c r="J160" s="34">
        <v>126</v>
      </c>
      <c r="K160" s="24">
        <f>Tabla1820[Transactions 
Timeout]/Tabla1820[Total]</f>
        <v>2.0270270270270271E-2</v>
      </c>
      <c r="L160" s="34">
        <v>0</v>
      </c>
      <c r="M160" s="24">
        <f>Tabla1820[Transactions
Trans Fail]/Tabla1820[Total]</f>
        <v>0</v>
      </c>
    </row>
    <row r="161" spans="2:13" s="33" customFormat="1" hidden="1" x14ac:dyDescent="0.3">
      <c r="B161" s="37">
        <v>43245</v>
      </c>
      <c r="C161" s="52">
        <v>1973</v>
      </c>
      <c r="D161" s="34">
        <v>1726</v>
      </c>
      <c r="E161" s="24">
        <f>Tabla1820[Transactions 
Complete]/Tabla1820[Total]</f>
        <v>0.87480993411049168</v>
      </c>
      <c r="F161" s="34">
        <v>168</v>
      </c>
      <c r="G161" s="24">
        <f>Tabla1820[Transactions 
Failed]/Tabla1820[Total]</f>
        <v>8.5149518499746585E-2</v>
      </c>
      <c r="H161" s="34">
        <v>0</v>
      </c>
      <c r="I161" s="24">
        <f>Tabla1820[Transactions 
In_Prog]/Tabla1820[Total]</f>
        <v>0</v>
      </c>
      <c r="J161" s="34">
        <v>79</v>
      </c>
      <c r="K161" s="24">
        <f>Tabla1820[Transactions 
Timeout]/Tabla1820[Total]</f>
        <v>4.0040547389761781E-2</v>
      </c>
      <c r="L161" s="34">
        <v>0</v>
      </c>
      <c r="M161" s="24">
        <f>Tabla1820[Transactions
Trans Fail]/Tabla1820[Total]</f>
        <v>0</v>
      </c>
    </row>
    <row r="162" spans="2:13" s="33" customFormat="1" hidden="1" x14ac:dyDescent="0.3">
      <c r="B162" s="37">
        <v>43246</v>
      </c>
      <c r="C162" s="52">
        <v>275</v>
      </c>
      <c r="D162" s="34">
        <v>241</v>
      </c>
      <c r="E162" s="24">
        <f>Tabla1820[Transactions 
Complete]/Tabla1820[Total]</f>
        <v>0.87636363636363634</v>
      </c>
      <c r="F162" s="34">
        <v>33</v>
      </c>
      <c r="G162" s="24">
        <f>Tabla1820[Transactions 
Failed]/Tabla1820[Total]</f>
        <v>0.12</v>
      </c>
      <c r="H162" s="34">
        <v>0</v>
      </c>
      <c r="I162" s="24">
        <f>Tabla1820[Transactions 
In_Prog]/Tabla1820[Total]</f>
        <v>0</v>
      </c>
      <c r="J162" s="34">
        <v>1</v>
      </c>
      <c r="K162" s="24">
        <f>Tabla1820[Transactions 
Timeout]/Tabla1820[Total]</f>
        <v>3.6363636363636364E-3</v>
      </c>
      <c r="L162" s="34">
        <v>0</v>
      </c>
      <c r="M162" s="24">
        <f>Tabla1820[Transactions
Trans Fail]/Tabla1820[Total]</f>
        <v>0</v>
      </c>
    </row>
    <row r="163" spans="2:13" s="33" customFormat="1" hidden="1" x14ac:dyDescent="0.3">
      <c r="B163" s="37">
        <v>43247</v>
      </c>
      <c r="C163" s="52">
        <v>19</v>
      </c>
      <c r="D163" s="34">
        <v>12</v>
      </c>
      <c r="E163" s="24">
        <f>Tabla1820[Transactions 
Complete]/Tabla1820[Total]</f>
        <v>0.63157894736842102</v>
      </c>
      <c r="F163" s="34">
        <v>7</v>
      </c>
      <c r="G163" s="24">
        <f>Tabla1820[Transactions 
Failed]/Tabla1820[Total]</f>
        <v>0.36842105263157893</v>
      </c>
      <c r="H163" s="34">
        <v>0</v>
      </c>
      <c r="I163" s="24">
        <f>Tabla1820[Transactions 
In_Prog]/Tabla1820[Total]</f>
        <v>0</v>
      </c>
      <c r="J163" s="34">
        <v>0</v>
      </c>
      <c r="K163" s="24">
        <f>Tabla1820[Transactions 
Timeout]/Tabla1820[Total]</f>
        <v>0</v>
      </c>
      <c r="L163" s="34">
        <v>0</v>
      </c>
      <c r="M163" s="24">
        <f>Tabla1820[Transactions
Trans Fail]/Tabla1820[Total]</f>
        <v>0</v>
      </c>
    </row>
    <row r="164" spans="2:13" s="33" customFormat="1" hidden="1" x14ac:dyDescent="0.3">
      <c r="B164" s="37">
        <v>43248</v>
      </c>
      <c r="C164" s="52">
        <v>636</v>
      </c>
      <c r="D164" s="34">
        <v>530</v>
      </c>
      <c r="E164" s="24">
        <f>Tabla1820[Transactions 
Complete]/Tabla1820[Total]</f>
        <v>0.83333333333333337</v>
      </c>
      <c r="F164" s="34">
        <v>98</v>
      </c>
      <c r="G164" s="24">
        <f>Tabla1820[Transactions 
Failed]/Tabla1820[Total]</f>
        <v>0.1540880503144654</v>
      </c>
      <c r="H164" s="34">
        <v>0</v>
      </c>
      <c r="I164" s="24">
        <f>Tabla1820[Transactions 
In_Prog]/Tabla1820[Total]</f>
        <v>0</v>
      </c>
      <c r="J164" s="34">
        <v>8</v>
      </c>
      <c r="K164" s="24">
        <f>Tabla1820[Transactions 
Timeout]/Tabla1820[Total]</f>
        <v>1.2578616352201259E-2</v>
      </c>
      <c r="L164" s="34">
        <v>0</v>
      </c>
      <c r="M164" s="24">
        <f>Tabla1820[Transactions
Trans Fail]/Tabla1820[Total]</f>
        <v>0</v>
      </c>
    </row>
    <row r="165" spans="2:13" s="33" customFormat="1" hidden="1" x14ac:dyDescent="0.3">
      <c r="B165" s="37">
        <v>43249</v>
      </c>
      <c r="C165" s="52">
        <v>1868</v>
      </c>
      <c r="D165" s="34">
        <v>1480</v>
      </c>
      <c r="E165" s="24">
        <f>Tabla1820[Transactions 
Complete]/Tabla1820[Total]</f>
        <v>0.79229122055674517</v>
      </c>
      <c r="F165" s="34">
        <v>386</v>
      </c>
      <c r="G165" s="24">
        <f>Tabla1820[Transactions 
Failed]/Tabla1820[Total]</f>
        <v>0.20663811563169165</v>
      </c>
      <c r="H165" s="34">
        <v>0</v>
      </c>
      <c r="I165" s="24">
        <f>Tabla1820[Transactions 
In_Prog]/Tabla1820[Total]</f>
        <v>0</v>
      </c>
      <c r="J165" s="34">
        <v>2</v>
      </c>
      <c r="K165" s="24">
        <f>Tabla1820[Transactions 
Timeout]/Tabla1820[Total]</f>
        <v>1.0706638115631692E-3</v>
      </c>
      <c r="L165" s="34">
        <v>0</v>
      </c>
      <c r="M165" s="24">
        <f>Tabla1820[Transactions
Trans Fail]/Tabla1820[Total]</f>
        <v>0</v>
      </c>
    </row>
    <row r="166" spans="2:13" s="33" customFormat="1" hidden="1" x14ac:dyDescent="0.3">
      <c r="B166" s="37">
        <v>43250</v>
      </c>
      <c r="C166" s="52">
        <v>785</v>
      </c>
      <c r="D166" s="34">
        <v>648</v>
      </c>
      <c r="E166" s="24">
        <f>Tabla1820[Transactions 
Complete]/Tabla1820[Total]</f>
        <v>0.82547770700636947</v>
      </c>
      <c r="F166" s="34">
        <v>126</v>
      </c>
      <c r="G166" s="24">
        <f>Tabla1820[Transactions 
Failed]/Tabla1820[Total]</f>
        <v>0.16050955414012738</v>
      </c>
      <c r="H166" s="34">
        <v>0</v>
      </c>
      <c r="I166" s="24">
        <f>Tabla1820[Transactions 
In_Prog]/Tabla1820[Total]</f>
        <v>0</v>
      </c>
      <c r="J166" s="34">
        <v>11</v>
      </c>
      <c r="K166" s="24">
        <f>Tabla1820[Transactions 
Timeout]/Tabla1820[Total]</f>
        <v>1.4012738853503185E-2</v>
      </c>
      <c r="L166" s="34">
        <v>0</v>
      </c>
      <c r="M166" s="24">
        <f>Tabla1820[Transactions
Trans Fail]/Tabla1820[Total]</f>
        <v>0</v>
      </c>
    </row>
    <row r="167" spans="2:13" s="33" customFormat="1" hidden="1" x14ac:dyDescent="0.3">
      <c r="B167" s="37">
        <v>43251</v>
      </c>
      <c r="C167" s="52">
        <v>1445</v>
      </c>
      <c r="D167" s="34">
        <v>1207</v>
      </c>
      <c r="E167" s="24">
        <f>Tabla1820[Transactions 
Complete]/Tabla1820[Total]</f>
        <v>0.83529411764705885</v>
      </c>
      <c r="F167" s="34">
        <v>238</v>
      </c>
      <c r="G167" s="24">
        <f>Tabla1820[Transactions 
Failed]/Tabla1820[Total]</f>
        <v>0.16470588235294117</v>
      </c>
      <c r="H167" s="34">
        <v>0</v>
      </c>
      <c r="I167" s="24">
        <f>Tabla1820[Transactions 
In_Prog]/Tabla1820[Total]</f>
        <v>0</v>
      </c>
      <c r="J167" s="34">
        <v>0</v>
      </c>
      <c r="K167" s="24">
        <f>Tabla1820[Transactions 
Timeout]/Tabla1820[Total]</f>
        <v>0</v>
      </c>
      <c r="L167" s="34">
        <v>0</v>
      </c>
      <c r="M167" s="24">
        <f>Tabla1820[Transactions
Trans Fail]/Tabla1820[Total]</f>
        <v>0</v>
      </c>
    </row>
    <row r="168" spans="2:13" s="33" customFormat="1" hidden="1" x14ac:dyDescent="0.3">
      <c r="B168" s="37">
        <v>43252</v>
      </c>
      <c r="C168" s="52">
        <v>581</v>
      </c>
      <c r="D168" s="34">
        <v>491</v>
      </c>
      <c r="E168" s="24">
        <f>Tabla1820[Transactions 
Complete]/Tabla1820[Total]</f>
        <v>0.84509466437177283</v>
      </c>
      <c r="F168" s="34">
        <v>87</v>
      </c>
      <c r="G168" s="24">
        <f>Tabla1820[Transactions 
Failed]/Tabla1820[Total]</f>
        <v>0.14974182444061962</v>
      </c>
      <c r="H168" s="34">
        <v>0</v>
      </c>
      <c r="I168" s="24">
        <f>Tabla1820[Transactions 
In_Prog]/Tabla1820[Total]</f>
        <v>0</v>
      </c>
      <c r="J168" s="34">
        <v>3</v>
      </c>
      <c r="K168" s="24">
        <f>Tabla1820[Transactions 
Timeout]/Tabla1820[Total]</f>
        <v>5.1635111876075735E-3</v>
      </c>
      <c r="L168" s="34">
        <v>0</v>
      </c>
      <c r="M168" s="24">
        <f>Tabla1820[Transactions
Trans Fail]/Tabla1820[Total]</f>
        <v>0</v>
      </c>
    </row>
    <row r="169" spans="2:13" s="33" customFormat="1" hidden="1" x14ac:dyDescent="0.3">
      <c r="B169" s="37">
        <v>43253</v>
      </c>
      <c r="C169" s="52">
        <v>261</v>
      </c>
      <c r="D169" s="34">
        <v>216</v>
      </c>
      <c r="E169" s="24">
        <f>Tabla1820[Transactions 
Complete]/Tabla1820[Total]</f>
        <v>0.82758620689655171</v>
      </c>
      <c r="F169" s="34">
        <v>31</v>
      </c>
      <c r="G169" s="24">
        <f>Tabla1820[Transactions 
Failed]/Tabla1820[Total]</f>
        <v>0.11877394636015326</v>
      </c>
      <c r="H169" s="34">
        <v>0</v>
      </c>
      <c r="I169" s="24">
        <f>Tabla1820[Transactions 
In_Prog]/Tabla1820[Total]</f>
        <v>0</v>
      </c>
      <c r="J169" s="34">
        <v>14</v>
      </c>
      <c r="K169" s="24">
        <f>Tabla1820[Transactions 
Timeout]/Tabla1820[Total]</f>
        <v>5.3639846743295021E-2</v>
      </c>
      <c r="L169" s="34">
        <v>0</v>
      </c>
      <c r="M169" s="24">
        <f>Tabla1820[Transactions
Trans Fail]/Tabla1820[Total]</f>
        <v>0</v>
      </c>
    </row>
    <row r="170" spans="2:13" s="33" customFormat="1" hidden="1" x14ac:dyDescent="0.3">
      <c r="B170" s="37">
        <v>43254</v>
      </c>
      <c r="C170" s="52">
        <v>22</v>
      </c>
      <c r="D170" s="34">
        <v>14</v>
      </c>
      <c r="E170" s="24">
        <f>Tabla1820[Transactions 
Complete]/Tabla1820[Total]</f>
        <v>0.63636363636363635</v>
      </c>
      <c r="F170" s="34">
        <v>8</v>
      </c>
      <c r="G170" s="24">
        <f>Tabla1820[Transactions 
Failed]/Tabla1820[Total]</f>
        <v>0.36363636363636365</v>
      </c>
      <c r="H170" s="34">
        <v>0</v>
      </c>
      <c r="I170" s="24">
        <f>Tabla1820[Transactions 
In_Prog]/Tabla1820[Total]</f>
        <v>0</v>
      </c>
      <c r="J170" s="34">
        <v>0</v>
      </c>
      <c r="K170" s="24">
        <f>Tabla1820[Transactions 
Timeout]/Tabla1820[Total]</f>
        <v>0</v>
      </c>
      <c r="L170" s="34">
        <v>0</v>
      </c>
      <c r="M170" s="24">
        <f>Tabla1820[Transactions
Trans Fail]/Tabla1820[Total]</f>
        <v>0</v>
      </c>
    </row>
    <row r="171" spans="2:13" s="33" customFormat="1" hidden="1" x14ac:dyDescent="0.3">
      <c r="B171" s="37">
        <v>43255</v>
      </c>
      <c r="C171" s="52">
        <v>1231</v>
      </c>
      <c r="D171" s="34">
        <v>1109</v>
      </c>
      <c r="E171" s="24">
        <f>Tabla1820[Transactions 
Complete]/Tabla1820[Total]</f>
        <v>0.90089358245328999</v>
      </c>
      <c r="F171" s="34">
        <v>116</v>
      </c>
      <c r="G171" s="24">
        <f>Tabla1820[Transactions 
Failed]/Tabla1820[Total]</f>
        <v>9.4232331437855407E-2</v>
      </c>
      <c r="H171" s="34">
        <v>0</v>
      </c>
      <c r="I171" s="24">
        <f>Tabla1820[Transactions 
In_Prog]/Tabla1820[Total]</f>
        <v>0</v>
      </c>
      <c r="J171" s="34">
        <v>6</v>
      </c>
      <c r="K171" s="24">
        <f>Tabla1820[Transactions 
Timeout]/Tabla1820[Total]</f>
        <v>4.87408610885459E-3</v>
      </c>
      <c r="L171" s="34">
        <v>0</v>
      </c>
      <c r="M171" s="24">
        <f>Tabla1820[Transactions
Trans Fail]/Tabla1820[Total]</f>
        <v>0</v>
      </c>
    </row>
    <row r="172" spans="2:13" s="33" customFormat="1" hidden="1" x14ac:dyDescent="0.3">
      <c r="B172" s="37">
        <v>43256</v>
      </c>
      <c r="C172" s="52">
        <v>2418</v>
      </c>
      <c r="D172" s="34">
        <v>2300</v>
      </c>
      <c r="E172" s="24">
        <f>Tabla1820[Transactions 
Complete]/Tabla1820[Total]</f>
        <v>0.95119933829611247</v>
      </c>
      <c r="F172" s="34">
        <v>115</v>
      </c>
      <c r="G172" s="24">
        <f>Tabla1820[Transactions 
Failed]/Tabla1820[Total]</f>
        <v>4.7559966914805622E-2</v>
      </c>
      <c r="H172" s="34">
        <v>0</v>
      </c>
      <c r="I172" s="24">
        <f>Tabla1820[Transactions 
In_Prog]/Tabla1820[Total]</f>
        <v>0</v>
      </c>
      <c r="J172" s="34">
        <v>3</v>
      </c>
      <c r="K172" s="24">
        <f>Tabla1820[Transactions 
Timeout]/Tabla1820[Total]</f>
        <v>1.2406947890818859E-3</v>
      </c>
      <c r="L172" s="34">
        <v>0</v>
      </c>
      <c r="M172" s="24">
        <f>Tabla1820[Transactions
Trans Fail]/Tabla1820[Total]</f>
        <v>0</v>
      </c>
    </row>
    <row r="173" spans="2:13" s="33" customFormat="1" hidden="1" x14ac:dyDescent="0.3">
      <c r="B173" s="37">
        <v>43257</v>
      </c>
      <c r="C173" s="52">
        <v>1566</v>
      </c>
      <c r="D173" s="34">
        <v>1427</v>
      </c>
      <c r="E173" s="24">
        <f>Tabla1820[Transactions 
Complete]/Tabla1820[Total]</f>
        <v>0.91123882503192843</v>
      </c>
      <c r="F173" s="34">
        <v>135</v>
      </c>
      <c r="G173" s="24">
        <f>Tabla1820[Transactions 
Failed]/Tabla1820[Total]</f>
        <v>8.6206896551724144E-2</v>
      </c>
      <c r="H173" s="34">
        <v>0</v>
      </c>
      <c r="I173" s="24">
        <f>Tabla1820[Transactions 
In_Prog]/Tabla1820[Total]</f>
        <v>0</v>
      </c>
      <c r="J173" s="34">
        <v>4</v>
      </c>
      <c r="K173" s="24">
        <f>Tabla1820[Transactions 
Timeout]/Tabla1820[Total]</f>
        <v>2.554278416347382E-3</v>
      </c>
      <c r="L173" s="34">
        <v>0</v>
      </c>
      <c r="M173" s="24">
        <f>Tabla1820[Transactions
Trans Fail]/Tabla1820[Total]</f>
        <v>0</v>
      </c>
    </row>
    <row r="174" spans="2:13" s="33" customFormat="1" hidden="1" x14ac:dyDescent="0.3">
      <c r="B174" s="37">
        <v>43258</v>
      </c>
      <c r="C174" s="52">
        <v>1119</v>
      </c>
      <c r="D174" s="34">
        <v>1007</v>
      </c>
      <c r="E174" s="24">
        <f>Tabla1820[Transactions 
Complete]/Tabla1820[Total]</f>
        <v>0.8999106344950849</v>
      </c>
      <c r="F174" s="34">
        <v>109</v>
      </c>
      <c r="G174" s="24">
        <f>Tabla1820[Transactions 
Failed]/Tabla1820[Total]</f>
        <v>9.7408400357462024E-2</v>
      </c>
      <c r="H174" s="34">
        <v>0</v>
      </c>
      <c r="I174" s="24">
        <f>Tabla1820[Transactions 
In_Prog]/Tabla1820[Total]</f>
        <v>0</v>
      </c>
      <c r="J174" s="34">
        <v>3</v>
      </c>
      <c r="K174" s="24">
        <f>Tabla1820[Transactions 
Timeout]/Tabla1820[Total]</f>
        <v>2.6809651474530832E-3</v>
      </c>
      <c r="L174" s="34">
        <v>0</v>
      </c>
      <c r="M174" s="24">
        <f>Tabla1820[Transactions
Trans Fail]/Tabla1820[Total]</f>
        <v>0</v>
      </c>
    </row>
    <row r="175" spans="2:13" s="33" customFormat="1" hidden="1" x14ac:dyDescent="0.3">
      <c r="B175" s="37">
        <v>43259</v>
      </c>
      <c r="C175" s="52">
        <v>749</v>
      </c>
      <c r="D175" s="34">
        <v>643</v>
      </c>
      <c r="E175" s="24">
        <f>Tabla1820[Transactions 
Complete]/Tabla1820[Total]</f>
        <v>0.85847797062750331</v>
      </c>
      <c r="F175" s="34">
        <v>104</v>
      </c>
      <c r="G175" s="24">
        <f>Tabla1820[Transactions 
Failed]/Tabla1820[Total]</f>
        <v>0.13885180240320427</v>
      </c>
      <c r="H175" s="34">
        <v>0</v>
      </c>
      <c r="I175" s="24">
        <f>Tabla1820[Transactions 
In_Prog]/Tabla1820[Total]</f>
        <v>0</v>
      </c>
      <c r="J175" s="34">
        <v>2</v>
      </c>
      <c r="K175" s="24">
        <f>Tabla1820[Transactions 
Timeout]/Tabla1820[Total]</f>
        <v>2.6702269692923898E-3</v>
      </c>
      <c r="L175" s="34">
        <v>0</v>
      </c>
      <c r="M175" s="24">
        <f>Tabla1820[Transactions
Trans Fail]/Tabla1820[Total]</f>
        <v>0</v>
      </c>
    </row>
    <row r="176" spans="2:13" s="33" customFormat="1" hidden="1" x14ac:dyDescent="0.3">
      <c r="B176" s="37">
        <v>43260</v>
      </c>
      <c r="C176" s="52">
        <v>324</v>
      </c>
      <c r="D176" s="34">
        <v>259</v>
      </c>
      <c r="E176" s="24">
        <f>Tabla1820[Transactions 
Complete]/Tabla1820[Total]</f>
        <v>0.79938271604938271</v>
      </c>
      <c r="F176" s="34">
        <v>56</v>
      </c>
      <c r="G176" s="24">
        <f>Tabla1820[Transactions 
Failed]/Tabla1820[Total]</f>
        <v>0.1728395061728395</v>
      </c>
      <c r="H176" s="34">
        <v>0</v>
      </c>
      <c r="I176" s="24">
        <f>Tabla1820[Transactions 
In_Prog]/Tabla1820[Total]</f>
        <v>0</v>
      </c>
      <c r="J176" s="34">
        <v>9</v>
      </c>
      <c r="K176" s="24">
        <f>Tabla1820[Transactions 
Timeout]/Tabla1820[Total]</f>
        <v>2.7777777777777776E-2</v>
      </c>
      <c r="L176" s="34">
        <v>0</v>
      </c>
      <c r="M176" s="24">
        <f>Tabla1820[Transactions
Trans Fail]/Tabla1820[Total]</f>
        <v>0</v>
      </c>
    </row>
    <row r="177" spans="2:13" s="33" customFormat="1" hidden="1" x14ac:dyDescent="0.3">
      <c r="B177" s="37">
        <v>43261</v>
      </c>
      <c r="C177" s="52">
        <v>15</v>
      </c>
      <c r="D177" s="34">
        <v>11</v>
      </c>
      <c r="E177" s="24">
        <f>Tabla1820[Transactions 
Complete]/Tabla1820[Total]</f>
        <v>0.73333333333333328</v>
      </c>
      <c r="F177" s="34">
        <v>4</v>
      </c>
      <c r="G177" s="24">
        <f>Tabla1820[Transactions 
Failed]/Tabla1820[Total]</f>
        <v>0.26666666666666666</v>
      </c>
      <c r="H177" s="34">
        <v>0</v>
      </c>
      <c r="I177" s="24">
        <f>Tabla1820[Transactions 
In_Prog]/Tabla1820[Total]</f>
        <v>0</v>
      </c>
      <c r="J177" s="34">
        <v>0</v>
      </c>
      <c r="K177" s="24">
        <f>Tabla1820[Transactions 
Timeout]/Tabla1820[Total]</f>
        <v>0</v>
      </c>
      <c r="L177" s="34">
        <v>0</v>
      </c>
      <c r="M177" s="24">
        <f>Tabla1820[Transactions
Trans Fail]/Tabla1820[Total]</f>
        <v>0</v>
      </c>
    </row>
    <row r="178" spans="2:13" s="33" customFormat="1" hidden="1" x14ac:dyDescent="0.3">
      <c r="B178" s="37">
        <v>43262</v>
      </c>
      <c r="C178" s="52">
        <v>442</v>
      </c>
      <c r="D178" s="34">
        <v>385</v>
      </c>
      <c r="E178" s="24">
        <f>Tabla1820[Transactions 
Complete]/Tabla1820[Total]</f>
        <v>0.87104072398190047</v>
      </c>
      <c r="F178" s="34">
        <v>42</v>
      </c>
      <c r="G178" s="24">
        <f>Tabla1820[Transactions 
Failed]/Tabla1820[Total]</f>
        <v>9.5022624434389136E-2</v>
      </c>
      <c r="H178" s="34">
        <v>0</v>
      </c>
      <c r="I178" s="24">
        <f>Tabla1820[Transactions 
In_Prog]/Tabla1820[Total]</f>
        <v>0</v>
      </c>
      <c r="J178" s="34">
        <v>15</v>
      </c>
      <c r="K178" s="24">
        <f>Tabla1820[Transactions 
Timeout]/Tabla1820[Total]</f>
        <v>3.3936651583710405E-2</v>
      </c>
      <c r="L178" s="34">
        <v>0</v>
      </c>
      <c r="M178" s="24">
        <f>Tabla1820[Transactions
Trans Fail]/Tabla1820[Total]</f>
        <v>0</v>
      </c>
    </row>
    <row r="179" spans="2:13" s="33" customFormat="1" hidden="1" x14ac:dyDescent="0.3">
      <c r="B179" s="37">
        <v>43263</v>
      </c>
      <c r="C179" s="52">
        <v>1638</v>
      </c>
      <c r="D179" s="34">
        <v>1475</v>
      </c>
      <c r="E179" s="24">
        <f>Tabla1820[Transactions 
Complete]/Tabla1820[Total]</f>
        <v>0.90048840048840051</v>
      </c>
      <c r="F179" s="34">
        <v>156</v>
      </c>
      <c r="G179" s="24">
        <f>Tabla1820[Transactions 
Failed]/Tabla1820[Total]</f>
        <v>9.5238095238095233E-2</v>
      </c>
      <c r="H179" s="34">
        <v>0</v>
      </c>
      <c r="I179" s="24">
        <f>Tabla1820[Transactions 
In_Prog]/Tabla1820[Total]</f>
        <v>0</v>
      </c>
      <c r="J179" s="34">
        <v>7</v>
      </c>
      <c r="K179" s="24">
        <f>Tabla1820[Transactions 
Timeout]/Tabla1820[Total]</f>
        <v>4.2735042735042739E-3</v>
      </c>
      <c r="L179" s="34">
        <v>0</v>
      </c>
      <c r="M179" s="24">
        <f>Tabla1820[Transactions
Trans Fail]/Tabla1820[Total]</f>
        <v>0</v>
      </c>
    </row>
    <row r="180" spans="2:13" s="33" customFormat="1" hidden="1" x14ac:dyDescent="0.3">
      <c r="B180" s="37">
        <v>43264</v>
      </c>
      <c r="C180" s="52">
        <v>1972</v>
      </c>
      <c r="D180" s="34">
        <v>1814</v>
      </c>
      <c r="E180" s="24">
        <f>Tabla1820[Transactions 
Complete]/Tabla1820[Total]</f>
        <v>0.91987829614604466</v>
      </c>
      <c r="F180" s="34">
        <v>156</v>
      </c>
      <c r="G180" s="24">
        <f>Tabla1820[Transactions 
Failed]/Tabla1820[Total]</f>
        <v>7.9107505070993914E-2</v>
      </c>
      <c r="H180" s="34">
        <v>0</v>
      </c>
      <c r="I180" s="24">
        <f>Tabla1820[Transactions 
In_Prog]/Tabla1820[Total]</f>
        <v>0</v>
      </c>
      <c r="J180" s="34">
        <v>2</v>
      </c>
      <c r="K180" s="24">
        <f>Tabla1820[Transactions 
Timeout]/Tabla1820[Total]</f>
        <v>1.0141987829614604E-3</v>
      </c>
      <c r="L180" s="34">
        <v>0</v>
      </c>
      <c r="M180" s="24">
        <f>Tabla1820[Transactions
Trans Fail]/Tabla1820[Total]</f>
        <v>0</v>
      </c>
    </row>
    <row r="181" spans="2:13" s="33" customFormat="1" hidden="1" x14ac:dyDescent="0.3">
      <c r="B181" s="37">
        <v>43265</v>
      </c>
      <c r="C181" s="54">
        <v>869</v>
      </c>
      <c r="D181" s="55">
        <v>767</v>
      </c>
      <c r="E181" s="24">
        <f>Tabla1820[Transactions 
Complete]/Tabla1820[Total]</f>
        <v>0.88262370540851554</v>
      </c>
      <c r="F181" s="56">
        <v>95</v>
      </c>
      <c r="G181" s="24">
        <f>Tabla1820[Transactions 
Failed]/Tabla1820[Total]</f>
        <v>0.1093210586881473</v>
      </c>
      <c r="H181" s="34">
        <v>0</v>
      </c>
      <c r="I181" s="24">
        <f>Tabla1820[Transactions 
In_Prog]/Tabla1820[Total]</f>
        <v>0</v>
      </c>
      <c r="J181" s="57">
        <v>7</v>
      </c>
      <c r="K181" s="24">
        <f>Tabla1820[Transactions 
Timeout]/Tabla1820[Total]</f>
        <v>8.0552359033371698E-3</v>
      </c>
      <c r="L181" s="34">
        <v>0</v>
      </c>
      <c r="M181" s="24">
        <f>Tabla1820[Transactions
Trans Fail]/Tabla1820[Total]</f>
        <v>0</v>
      </c>
    </row>
    <row r="182" spans="2:13" s="33" customFormat="1" hidden="1" x14ac:dyDescent="0.3">
      <c r="B182" s="37">
        <v>43266</v>
      </c>
      <c r="C182" s="58">
        <v>669</v>
      </c>
      <c r="D182" s="59">
        <v>575</v>
      </c>
      <c r="E182" s="24">
        <f>Tabla1820[Transactions 
Complete]/Tabla1820[Total]</f>
        <v>0.85949177877428995</v>
      </c>
      <c r="F182" s="60">
        <v>90</v>
      </c>
      <c r="G182" s="24">
        <f>Tabla1820[Transactions 
Failed]/Tabla1820[Total]</f>
        <v>0.13452914798206278</v>
      </c>
      <c r="H182" s="34">
        <v>0</v>
      </c>
      <c r="I182" s="24">
        <f>Tabla1820[Transactions 
In_Prog]/Tabla1820[Total]</f>
        <v>0</v>
      </c>
      <c r="J182" s="61">
        <v>4</v>
      </c>
      <c r="K182" s="24">
        <f>Tabla1820[Transactions 
Timeout]/Tabla1820[Total]</f>
        <v>5.9790732436472349E-3</v>
      </c>
      <c r="L182" s="34">
        <v>0</v>
      </c>
      <c r="M182" s="24">
        <f>Tabla1820[Transactions
Trans Fail]/Tabla1820[Total]</f>
        <v>0</v>
      </c>
    </row>
    <row r="183" spans="2:13" s="33" customFormat="1" hidden="1" x14ac:dyDescent="0.3">
      <c r="B183" s="37">
        <v>43267</v>
      </c>
      <c r="C183" s="62">
        <v>218</v>
      </c>
      <c r="D183" s="63">
        <v>202</v>
      </c>
      <c r="E183" s="24">
        <f>Tabla1820[Transactions 
Complete]/Tabla1820[Total]</f>
        <v>0.92660550458715596</v>
      </c>
      <c r="F183" s="64">
        <v>16</v>
      </c>
      <c r="G183" s="24">
        <f>Tabla1820[Transactions 
Failed]/Tabla1820[Total]</f>
        <v>7.3394495412844041E-2</v>
      </c>
      <c r="H183" s="34">
        <v>0</v>
      </c>
      <c r="I183" s="24">
        <f>Tabla1820[Transactions 
In_Prog]/Tabla1820[Total]</f>
        <v>0</v>
      </c>
      <c r="J183" s="34">
        <v>0</v>
      </c>
      <c r="K183" s="24">
        <f>Tabla1820[Transactions 
Timeout]/Tabla1820[Total]</f>
        <v>0</v>
      </c>
      <c r="L183" s="34">
        <v>0</v>
      </c>
      <c r="M183" s="24">
        <f>Tabla1820[Transactions
Trans Fail]/Tabla1820[Total]</f>
        <v>0</v>
      </c>
    </row>
    <row r="184" spans="2:13" s="33" customFormat="1" hidden="1" x14ac:dyDescent="0.3">
      <c r="B184" s="37">
        <v>43268</v>
      </c>
      <c r="C184" s="65">
        <v>20</v>
      </c>
      <c r="D184" s="66">
        <v>15</v>
      </c>
      <c r="E184" s="24">
        <f>Tabla1820[Transactions 
Complete]/Tabla1820[Total]</f>
        <v>0.75</v>
      </c>
      <c r="F184" s="67">
        <v>1</v>
      </c>
      <c r="G184" s="24">
        <f>Tabla1820[Transactions 
Failed]/Tabla1820[Total]</f>
        <v>0.05</v>
      </c>
      <c r="H184" s="34">
        <v>0</v>
      </c>
      <c r="I184" s="24">
        <f>Tabla1820[Transactions 
In_Prog]/Tabla1820[Total]</f>
        <v>0</v>
      </c>
      <c r="J184" s="68">
        <v>4</v>
      </c>
      <c r="K184" s="24">
        <f>Tabla1820[Transactions 
Timeout]/Tabla1820[Total]</f>
        <v>0.2</v>
      </c>
      <c r="L184" s="34">
        <v>0</v>
      </c>
      <c r="M184" s="24">
        <f>Tabla1820[Transactions
Trans Fail]/Tabla1820[Total]</f>
        <v>0</v>
      </c>
    </row>
    <row r="185" spans="2:13" s="33" customFormat="1" hidden="1" x14ac:dyDescent="0.3">
      <c r="B185" s="37">
        <v>43269</v>
      </c>
      <c r="C185" s="88">
        <v>2009</v>
      </c>
      <c r="D185" s="69">
        <v>1616</v>
      </c>
      <c r="E185" s="24">
        <f>Tabla1820[Transactions 
Complete]/Tabla1820[Total]</f>
        <v>0.80438028870084621</v>
      </c>
      <c r="F185" s="70">
        <v>382</v>
      </c>
      <c r="G185" s="24">
        <f>Tabla1820[Transactions 
Failed]/Tabla1820[Total]</f>
        <v>0.19014435042309608</v>
      </c>
      <c r="H185" s="34">
        <v>0</v>
      </c>
      <c r="I185" s="24">
        <f>Tabla1820[Transactions 
In_Prog]/Tabla1820[Total]</f>
        <v>0</v>
      </c>
      <c r="J185" s="71">
        <v>11</v>
      </c>
      <c r="K185" s="24">
        <f>Tabla1820[Transactions 
Timeout]/Tabla1820[Total]</f>
        <v>5.4753608760577405E-3</v>
      </c>
      <c r="L185" s="34">
        <v>0</v>
      </c>
      <c r="M185" s="24">
        <f>Tabla1820[Transactions
Trans Fail]/Tabla1820[Total]</f>
        <v>0</v>
      </c>
    </row>
    <row r="186" spans="2:13" s="33" customFormat="1" hidden="1" x14ac:dyDescent="0.3">
      <c r="B186" s="37">
        <v>43270</v>
      </c>
      <c r="C186" s="88">
        <v>3146</v>
      </c>
      <c r="D186" s="72">
        <v>2525</v>
      </c>
      <c r="E186" s="24">
        <f>Tabla1820[Transactions 
Complete]/Tabla1820[Total]</f>
        <v>0.8026064844246662</v>
      </c>
      <c r="F186" s="73">
        <v>607</v>
      </c>
      <c r="G186" s="24">
        <f>Tabla1820[Transactions 
Failed]/Tabla1820[Total]</f>
        <v>0.19294342021614749</v>
      </c>
      <c r="H186" s="34">
        <v>0</v>
      </c>
      <c r="I186" s="24">
        <f>Tabla1820[Transactions 
In_Prog]/Tabla1820[Total]</f>
        <v>0</v>
      </c>
      <c r="J186" s="74">
        <v>14</v>
      </c>
      <c r="K186" s="24">
        <f>Tabla1820[Transactions 
Timeout]/Tabla1820[Total]</f>
        <v>4.4500953591862687E-3</v>
      </c>
      <c r="L186" s="34">
        <v>0</v>
      </c>
      <c r="M186" s="24">
        <f>Tabla1820[Transactions
Trans Fail]/Tabla1820[Total]</f>
        <v>0</v>
      </c>
    </row>
    <row r="187" spans="2:13" s="33" customFormat="1" hidden="1" x14ac:dyDescent="0.3">
      <c r="B187" s="37">
        <v>43271</v>
      </c>
      <c r="C187" s="88">
        <v>2367</v>
      </c>
      <c r="D187" s="75">
        <v>2136</v>
      </c>
      <c r="E187" s="24">
        <f>Tabla1820[Transactions 
Complete]/Tabla1820[Total]</f>
        <v>0.9024081115335868</v>
      </c>
      <c r="F187" s="76">
        <v>226</v>
      </c>
      <c r="G187" s="24">
        <f>Tabla1820[Transactions 
Failed]/Tabla1820[Total]</f>
        <v>9.5479509928179135E-2</v>
      </c>
      <c r="H187" s="34">
        <v>0</v>
      </c>
      <c r="I187" s="24">
        <f>Tabla1820[Transactions 
In_Prog]/Tabla1820[Total]</f>
        <v>0</v>
      </c>
      <c r="J187" s="77">
        <v>5</v>
      </c>
      <c r="K187" s="24">
        <f>Tabla1820[Transactions 
Timeout]/Tabla1820[Total]</f>
        <v>2.1123785382340513E-3</v>
      </c>
      <c r="L187" s="34">
        <v>0</v>
      </c>
      <c r="M187" s="24">
        <f>Tabla1820[Transactions
Trans Fail]/Tabla1820[Total]</f>
        <v>0</v>
      </c>
    </row>
    <row r="188" spans="2:13" s="33" customFormat="1" hidden="1" x14ac:dyDescent="0.3">
      <c r="B188" s="37">
        <v>43272</v>
      </c>
      <c r="C188" s="88">
        <v>933</v>
      </c>
      <c r="D188" s="78">
        <v>620</v>
      </c>
      <c r="E188" s="24">
        <f>Tabla1820[Transactions 
Complete]/Tabla1820[Total]</f>
        <v>0.66452304394426576</v>
      </c>
      <c r="F188" s="79">
        <v>118</v>
      </c>
      <c r="G188" s="24">
        <f>Tabla1820[Transactions 
Failed]/Tabla1820[Total]</f>
        <v>0.12647374062165059</v>
      </c>
      <c r="H188" s="34">
        <v>0</v>
      </c>
      <c r="I188" s="24">
        <f>Tabla1820[Transactions 
In_Prog]/Tabla1820[Total]</f>
        <v>0</v>
      </c>
      <c r="J188" s="80">
        <v>195</v>
      </c>
      <c r="K188" s="24">
        <f>Tabla1820[Transactions 
Timeout]/Tabla1820[Total]</f>
        <v>0.20900321543408359</v>
      </c>
      <c r="L188" s="34">
        <v>0</v>
      </c>
      <c r="M188" s="24">
        <f>Tabla1820[Transactions
Trans Fail]/Tabla1820[Total]</f>
        <v>0</v>
      </c>
    </row>
    <row r="189" spans="2:13" s="33" customFormat="1" hidden="1" x14ac:dyDescent="0.3">
      <c r="B189" s="37">
        <v>43273</v>
      </c>
      <c r="C189" s="88">
        <v>757</v>
      </c>
      <c r="D189" s="81">
        <v>636</v>
      </c>
      <c r="E189" s="24">
        <f>Tabla1820[Transactions 
Complete]/Tabla1820[Total]</f>
        <v>0.84015852047556139</v>
      </c>
      <c r="F189" s="82">
        <v>103</v>
      </c>
      <c r="G189" s="24">
        <f>Tabla1820[Transactions 
Failed]/Tabla1820[Total]</f>
        <v>0.13606340819022458</v>
      </c>
      <c r="H189" s="34">
        <v>0</v>
      </c>
      <c r="I189" s="24">
        <f>Tabla1820[Transactions 
In_Prog]/Tabla1820[Total]</f>
        <v>0</v>
      </c>
      <c r="J189" s="83">
        <v>18</v>
      </c>
      <c r="K189" s="24">
        <f>Tabla1820[Transactions 
Timeout]/Tabla1820[Total]</f>
        <v>2.3778071334214002E-2</v>
      </c>
      <c r="L189" s="34">
        <v>0</v>
      </c>
      <c r="M189" s="24">
        <f>Tabla1820[Transactions
Trans Fail]/Tabla1820[Total]</f>
        <v>0</v>
      </c>
    </row>
    <row r="190" spans="2:13" s="33" customFormat="1" hidden="1" x14ac:dyDescent="0.3">
      <c r="B190" s="37">
        <v>43274</v>
      </c>
      <c r="C190" s="88">
        <v>225</v>
      </c>
      <c r="D190" s="84">
        <v>192</v>
      </c>
      <c r="E190" s="24">
        <f>Tabla1820[Transactions 
Complete]/Tabla1820[Total]</f>
        <v>0.85333333333333339</v>
      </c>
      <c r="F190" s="85">
        <v>32</v>
      </c>
      <c r="G190" s="24">
        <f>Tabla1820[Transactions 
Failed]/Tabla1820[Total]</f>
        <v>0.14222222222222222</v>
      </c>
      <c r="H190" s="34">
        <v>0</v>
      </c>
      <c r="I190" s="24">
        <f>Tabla1820[Transactions 
In_Prog]/Tabla1820[Total]</f>
        <v>0</v>
      </c>
      <c r="J190" s="68">
        <v>1</v>
      </c>
      <c r="K190" s="24">
        <f>Tabla1820[Transactions 
Timeout]/Tabla1820[Total]</f>
        <v>4.4444444444444444E-3</v>
      </c>
      <c r="L190" s="34">
        <v>0</v>
      </c>
      <c r="M190" s="24">
        <f>Tabla1820[Transactions
Trans Fail]/Tabla1820[Total]</f>
        <v>0</v>
      </c>
    </row>
    <row r="191" spans="2:13" s="33" customFormat="1" hidden="1" x14ac:dyDescent="0.3">
      <c r="B191" s="37">
        <v>43275</v>
      </c>
      <c r="C191" s="88">
        <v>19</v>
      </c>
      <c r="D191" s="86">
        <v>13</v>
      </c>
      <c r="E191" s="24">
        <f>Tabla1820[Transactions 
Complete]/Tabla1820[Total]</f>
        <v>0.68421052631578949</v>
      </c>
      <c r="F191" s="87">
        <v>6</v>
      </c>
      <c r="G191" s="24">
        <f>Tabla1820[Transactions 
Failed]/Tabla1820[Total]</f>
        <v>0.31578947368421051</v>
      </c>
      <c r="H191" s="34">
        <v>0</v>
      </c>
      <c r="I191" s="24">
        <f>Tabla1820[Transactions 
In_Prog]/Tabla1820[Total]</f>
        <v>0</v>
      </c>
      <c r="J191" s="68">
        <v>0</v>
      </c>
      <c r="K191" s="24">
        <f>Tabla1820[Transactions 
Timeout]/Tabla1820[Total]</f>
        <v>0</v>
      </c>
      <c r="L191" s="34">
        <v>0</v>
      </c>
      <c r="M191" s="24">
        <f>Tabla1820[Transactions
Trans Fail]/Tabla1820[Total]</f>
        <v>0</v>
      </c>
    </row>
    <row r="192" spans="2:13" s="33" customFormat="1" hidden="1" x14ac:dyDescent="0.3">
      <c r="B192" s="37">
        <v>43276</v>
      </c>
      <c r="C192" s="88">
        <v>728</v>
      </c>
      <c r="D192" s="87">
        <v>600</v>
      </c>
      <c r="E192" s="24">
        <f>Tabla1820[Transactions 
Complete]/Tabla1820[Total]</f>
        <v>0.82417582417582413</v>
      </c>
      <c r="F192" s="87">
        <v>110</v>
      </c>
      <c r="G192" s="24">
        <f>Tabla1820[Transactions 
Failed]/Tabla1820[Total]</f>
        <v>0.15109890109890109</v>
      </c>
      <c r="H192" s="34">
        <v>0</v>
      </c>
      <c r="I192" s="24">
        <f>Tabla1820[Transactions 
In_Prog]/Tabla1820[Total]</f>
        <v>0</v>
      </c>
      <c r="J192" s="87">
        <v>18</v>
      </c>
      <c r="K192" s="24">
        <f>Tabla1820[Transactions 
Timeout]/Tabla1820[Total]</f>
        <v>2.4725274725274724E-2</v>
      </c>
      <c r="L192" s="34">
        <v>0</v>
      </c>
      <c r="M192" s="24">
        <f>Tabla1820[Transactions
Trans Fail]/Tabla1820[Total]</f>
        <v>0</v>
      </c>
    </row>
    <row r="193" spans="2:13" s="33" customFormat="1" hidden="1" x14ac:dyDescent="0.3">
      <c r="B193" s="37">
        <v>43277</v>
      </c>
      <c r="C193" s="88">
        <v>1053</v>
      </c>
      <c r="D193" s="87">
        <v>897</v>
      </c>
      <c r="E193" s="24">
        <f>Tabla1820[Transactions 
Complete]/Tabla1820[Total]</f>
        <v>0.85185185185185186</v>
      </c>
      <c r="F193" s="87">
        <v>146</v>
      </c>
      <c r="G193" s="24">
        <f>Tabla1820[Transactions 
Failed]/Tabla1820[Total]</f>
        <v>0.13865147198480532</v>
      </c>
      <c r="H193" s="34">
        <v>0</v>
      </c>
      <c r="I193" s="24">
        <f>Tabla1820[Transactions 
In_Prog]/Tabla1820[Total]</f>
        <v>0</v>
      </c>
      <c r="J193" s="87">
        <f t="shared" ref="J193" si="0">A825</f>
        <v>0</v>
      </c>
      <c r="K193" s="24">
        <f>Tabla1820[Transactions 
Timeout]/Tabla1820[Total]</f>
        <v>0</v>
      </c>
      <c r="L193" s="34">
        <v>0</v>
      </c>
      <c r="M193" s="24">
        <f>Tabla1820[Transactions
Trans Fail]/Tabla1820[Total]</f>
        <v>0</v>
      </c>
    </row>
    <row r="194" spans="2:13" s="33" customFormat="1" hidden="1" x14ac:dyDescent="0.3">
      <c r="B194" s="37">
        <v>43278</v>
      </c>
      <c r="C194" s="88">
        <v>1607</v>
      </c>
      <c r="D194" s="87">
        <v>1463</v>
      </c>
      <c r="E194" s="24">
        <f>Tabla1820[Transactions 
Complete]/Tabla1820[Total]</f>
        <v>0.91039203484754205</v>
      </c>
      <c r="F194" s="87">
        <v>142</v>
      </c>
      <c r="G194" s="24">
        <f>Tabla1820[Transactions 
Failed]/Tabla1820[Total]</f>
        <v>8.8363410080896085E-2</v>
      </c>
      <c r="H194" s="34">
        <v>0</v>
      </c>
      <c r="I194" s="24">
        <f>Tabla1820[Transactions 
In_Prog]/Tabla1820[Total]</f>
        <v>0</v>
      </c>
      <c r="J194" s="87">
        <v>2</v>
      </c>
      <c r="K194" s="24">
        <f>Tabla1820[Transactions 
Timeout]/Tabla1820[Total]</f>
        <v>1.2445550715619166E-3</v>
      </c>
      <c r="L194" s="34">
        <v>0</v>
      </c>
      <c r="M194" s="24">
        <f>Tabla1820[Transactions
Trans Fail]/Tabla1820[Total]</f>
        <v>0</v>
      </c>
    </row>
    <row r="195" spans="2:13" s="33" customFormat="1" hidden="1" x14ac:dyDescent="0.3">
      <c r="B195" s="37">
        <v>43279</v>
      </c>
      <c r="C195" s="88">
        <v>1309</v>
      </c>
      <c r="D195" s="87">
        <v>949</v>
      </c>
      <c r="E195" s="24">
        <f>Tabla1820[Transactions 
Complete]/Tabla1820[Total]</f>
        <v>0.72498090145148963</v>
      </c>
      <c r="F195" s="87">
        <v>354</v>
      </c>
      <c r="G195" s="24">
        <f>Tabla1820[Transactions 
Failed]/Tabla1820[Total]</f>
        <v>0.27043544690603516</v>
      </c>
      <c r="H195" s="34">
        <v>0</v>
      </c>
      <c r="I195" s="24">
        <f>Tabla1820[Transactions 
In_Prog]/Tabla1820[Total]</f>
        <v>0</v>
      </c>
      <c r="J195" s="87">
        <v>6</v>
      </c>
      <c r="K195" s="24">
        <f>Tabla1820[Transactions 
Timeout]/Tabla1820[Total]</f>
        <v>4.5836516424751722E-3</v>
      </c>
      <c r="L195" s="34">
        <v>0</v>
      </c>
      <c r="M195" s="24">
        <f>Tabla1820[Transactions
Trans Fail]/Tabla1820[Total]</f>
        <v>0</v>
      </c>
    </row>
    <row r="196" spans="2:13" s="33" customFormat="1" hidden="1" x14ac:dyDescent="0.3">
      <c r="B196" s="37">
        <v>43280</v>
      </c>
      <c r="C196" s="88">
        <v>586</v>
      </c>
      <c r="D196" s="87">
        <v>474</v>
      </c>
      <c r="E196" s="24">
        <f>Tabla1820[Transactions 
Complete]/Tabla1820[Total]</f>
        <v>0.80887372013651881</v>
      </c>
      <c r="F196" s="87">
        <v>107</v>
      </c>
      <c r="G196" s="24">
        <f>Tabla1820[Transactions 
Failed]/Tabla1820[Total]</f>
        <v>0.1825938566552901</v>
      </c>
      <c r="H196" s="34">
        <v>0</v>
      </c>
      <c r="I196" s="24">
        <f>Tabla1820[Transactions 
In_Prog]/Tabla1820[Total]</f>
        <v>0</v>
      </c>
      <c r="J196" s="87">
        <v>5</v>
      </c>
      <c r="K196" s="24">
        <f>Tabla1820[Transactions 
Timeout]/Tabla1820[Total]</f>
        <v>8.5324232081911266E-3</v>
      </c>
      <c r="L196" s="34">
        <v>0</v>
      </c>
      <c r="M196" s="24">
        <f>Tabla1820[Transactions
Trans Fail]/Tabla1820[Total]</f>
        <v>0</v>
      </c>
    </row>
    <row r="197" spans="2:13" s="33" customFormat="1" hidden="1" x14ac:dyDescent="0.3">
      <c r="B197" s="37">
        <v>43281</v>
      </c>
      <c r="C197" s="88">
        <v>295</v>
      </c>
      <c r="D197" s="87">
        <v>248</v>
      </c>
      <c r="E197" s="24">
        <f>Tabla1820[Transactions 
Complete]/Tabla1820[Total]</f>
        <v>0.84067796610169487</v>
      </c>
      <c r="F197" s="87">
        <v>44</v>
      </c>
      <c r="G197" s="24">
        <f>Tabla1820[Transactions 
Failed]/Tabla1820[Total]</f>
        <v>0.14915254237288136</v>
      </c>
      <c r="H197" s="34">
        <v>0</v>
      </c>
      <c r="I197" s="24">
        <f>Tabla1820[Transactions 
In_Prog]/Tabla1820[Total]</f>
        <v>0</v>
      </c>
      <c r="J197" s="87">
        <v>3</v>
      </c>
      <c r="K197" s="24">
        <f>Tabla1820[Transactions 
Timeout]/Tabla1820[Total]</f>
        <v>1.0169491525423728E-2</v>
      </c>
      <c r="L197" s="34">
        <v>0</v>
      </c>
      <c r="M197" s="24">
        <f>Tabla1820[Transactions
Trans Fail]/Tabla1820[Total]</f>
        <v>0</v>
      </c>
    </row>
    <row r="198" spans="2:13" s="33" customFormat="1" hidden="1" x14ac:dyDescent="0.3">
      <c r="B198" s="37">
        <v>43282</v>
      </c>
      <c r="C198" s="88">
        <v>125</v>
      </c>
      <c r="D198" s="87">
        <v>97</v>
      </c>
      <c r="E198" s="24">
        <f>Tabla1820[Transactions 
Complete]/Tabla1820[Total]</f>
        <v>0.77600000000000002</v>
      </c>
      <c r="F198" s="87">
        <v>28</v>
      </c>
      <c r="G198" s="24">
        <f>Tabla1820[Transactions 
Failed]/Tabla1820[Total]</f>
        <v>0.224</v>
      </c>
      <c r="H198" s="34">
        <v>0</v>
      </c>
      <c r="I198" s="24">
        <f>Tabla1820[Transactions 
In_Prog]/Tabla1820[Total]</f>
        <v>0</v>
      </c>
      <c r="J198" s="87">
        <v>0</v>
      </c>
      <c r="K198" s="24">
        <f>Tabla1820[Transactions 
Timeout]/Tabla1820[Total]</f>
        <v>0</v>
      </c>
      <c r="L198" s="34">
        <v>0</v>
      </c>
      <c r="M198" s="24">
        <f>Tabla1820[Transactions
Trans Fail]/Tabla1820[Total]</f>
        <v>0</v>
      </c>
    </row>
    <row r="199" spans="2:13" s="33" customFormat="1" hidden="1" x14ac:dyDescent="0.3">
      <c r="B199" s="37">
        <v>43283</v>
      </c>
      <c r="C199" s="93">
        <v>1399</v>
      </c>
      <c r="D199" s="87">
        <v>1069</v>
      </c>
      <c r="E199" s="24">
        <f>Tabla1820[Transactions 
Complete]/Tabla1820[Total]</f>
        <v>0.76411722659042169</v>
      </c>
      <c r="F199" s="87">
        <v>314</v>
      </c>
      <c r="G199" s="24">
        <f>Tabla1820[Transactions 
Failed]/Tabla1820[Total]</f>
        <v>0.22444603288062903</v>
      </c>
      <c r="H199" s="34">
        <v>0</v>
      </c>
      <c r="I199" s="24">
        <f>Tabla1820[Transactions 
In_Prog]/Tabla1820[Total]</f>
        <v>0</v>
      </c>
      <c r="J199" s="87">
        <v>16</v>
      </c>
      <c r="K199" s="24">
        <f>Tabla1820[Transactions 
Timeout]/Tabla1820[Total]</f>
        <v>1.143674052894925E-2</v>
      </c>
      <c r="L199" s="34">
        <v>0</v>
      </c>
      <c r="M199" s="24">
        <f>Tabla1820[Transactions
Trans Fail]/Tabla1820[Total]</f>
        <v>0</v>
      </c>
    </row>
    <row r="200" spans="2:13" s="33" customFormat="1" hidden="1" x14ac:dyDescent="0.3">
      <c r="B200" s="37">
        <v>43284</v>
      </c>
      <c r="C200" s="93">
        <v>1061</v>
      </c>
      <c r="D200" s="87">
        <v>967</v>
      </c>
      <c r="E200" s="24">
        <f>Tabla1820[Transactions 
Complete]/Tabla1820[Total]</f>
        <v>0.91140433553251654</v>
      </c>
      <c r="F200" s="87">
        <v>82</v>
      </c>
      <c r="G200" s="24">
        <f>Tabla1820[Transactions 
Failed]/Tabla1820[Total]</f>
        <v>7.7285579641847318E-2</v>
      </c>
      <c r="H200" s="34">
        <v>0</v>
      </c>
      <c r="I200" s="24">
        <f>Tabla1820[Transactions 
In_Prog]/Tabla1820[Total]</f>
        <v>0</v>
      </c>
      <c r="J200" s="87">
        <v>12</v>
      </c>
      <c r="K200" s="24">
        <f>Tabla1820[Transactions 
Timeout]/Tabla1820[Total]</f>
        <v>1.1310084825636193E-2</v>
      </c>
      <c r="L200" s="34">
        <v>0</v>
      </c>
      <c r="M200" s="24">
        <f>Tabla1820[Transactions
Trans Fail]/Tabla1820[Total]</f>
        <v>0</v>
      </c>
    </row>
    <row r="201" spans="2:13" s="33" customFormat="1" hidden="1" x14ac:dyDescent="0.3">
      <c r="B201" s="37">
        <v>43285</v>
      </c>
      <c r="C201" s="93">
        <v>2836</v>
      </c>
      <c r="D201" s="87">
        <v>2705</v>
      </c>
      <c r="E201" s="24">
        <f>Tabla1820[Transactions 
Complete]/Tabla1820[Total]</f>
        <v>0.95380818053596617</v>
      </c>
      <c r="F201" s="87">
        <v>126</v>
      </c>
      <c r="G201" s="24">
        <f>Tabla1820[Transactions 
Failed]/Tabla1820[Total]</f>
        <v>4.4428772919605078E-2</v>
      </c>
      <c r="H201" s="34">
        <v>0</v>
      </c>
      <c r="I201" s="24">
        <f>Tabla1820[Transactions 
In_Prog]/Tabla1820[Total]</f>
        <v>0</v>
      </c>
      <c r="J201" s="87">
        <v>5</v>
      </c>
      <c r="K201" s="24">
        <f>Tabla1820[Transactions 
Timeout]/Tabla1820[Total]</f>
        <v>1.763046544428773E-3</v>
      </c>
      <c r="L201" s="34">
        <v>0</v>
      </c>
      <c r="M201" s="24">
        <f>Tabla1820[Transactions
Trans Fail]/Tabla1820[Total]</f>
        <v>0</v>
      </c>
    </row>
    <row r="202" spans="2:13" s="33" customFormat="1" hidden="1" x14ac:dyDescent="0.3">
      <c r="B202" s="37">
        <v>43286</v>
      </c>
      <c r="C202" s="93">
        <v>1576</v>
      </c>
      <c r="D202" s="87">
        <v>1492</v>
      </c>
      <c r="E202" s="24">
        <f>Tabla1820[Transactions 
Complete]/Tabla1820[Total]</f>
        <v>0.9467005076142132</v>
      </c>
      <c r="F202" s="87">
        <v>76</v>
      </c>
      <c r="G202" s="24">
        <f>Tabla1820[Transactions 
Failed]/Tabla1820[Total]</f>
        <v>4.8223350253807105E-2</v>
      </c>
      <c r="H202" s="34">
        <v>0</v>
      </c>
      <c r="I202" s="24">
        <f>Tabla1820[Transactions 
In_Prog]/Tabla1820[Total]</f>
        <v>0</v>
      </c>
      <c r="J202" s="87">
        <v>8</v>
      </c>
      <c r="K202" s="24">
        <f>Tabla1820[Transactions 
Timeout]/Tabla1820[Total]</f>
        <v>5.076142131979695E-3</v>
      </c>
      <c r="L202" s="34">
        <v>0</v>
      </c>
      <c r="M202" s="24">
        <f>Tabla1820[Transactions
Trans Fail]/Tabla1820[Total]</f>
        <v>0</v>
      </c>
    </row>
    <row r="203" spans="2:13" s="33" customFormat="1" hidden="1" x14ac:dyDescent="0.3">
      <c r="B203" s="37">
        <v>43287</v>
      </c>
      <c r="C203" s="93">
        <v>847</v>
      </c>
      <c r="D203" s="87">
        <v>771</v>
      </c>
      <c r="E203" s="24">
        <f>Tabla1820[Transactions 
Complete]/Tabla1820[Total]</f>
        <v>0.91027154663518295</v>
      </c>
      <c r="F203" s="87">
        <v>73</v>
      </c>
      <c r="G203" s="24">
        <f>Tabla1820[Transactions 
Failed]/Tabla1820[Total]</f>
        <v>8.6186540731995276E-2</v>
      </c>
      <c r="H203" s="34">
        <v>0</v>
      </c>
      <c r="I203" s="24">
        <f>Tabla1820[Transactions 
In_Prog]/Tabla1820[Total]</f>
        <v>0</v>
      </c>
      <c r="J203" s="87">
        <v>3</v>
      </c>
      <c r="K203" s="24">
        <f>Tabla1820[Transactions 
Timeout]/Tabla1820[Total]</f>
        <v>3.5419126328217238E-3</v>
      </c>
      <c r="L203" s="34">
        <v>0</v>
      </c>
      <c r="M203" s="24">
        <f>Tabla1820[Transactions
Trans Fail]/Tabla1820[Total]</f>
        <v>0</v>
      </c>
    </row>
    <row r="204" spans="2:13" s="33" customFormat="1" hidden="1" x14ac:dyDescent="0.3">
      <c r="B204" s="37">
        <v>43288</v>
      </c>
      <c r="C204" s="93">
        <v>262</v>
      </c>
      <c r="D204" s="87">
        <v>244</v>
      </c>
      <c r="E204" s="24">
        <f>Tabla1820[Transactions 
Complete]/Tabla1820[Total]</f>
        <v>0.93129770992366412</v>
      </c>
      <c r="F204" s="87">
        <v>18</v>
      </c>
      <c r="G204" s="24">
        <f>Tabla1820[Transactions 
Failed]/Tabla1820[Total]</f>
        <v>6.8702290076335881E-2</v>
      </c>
      <c r="H204" s="34">
        <v>0</v>
      </c>
      <c r="I204" s="24">
        <f>Tabla1820[Transactions 
In_Prog]/Tabla1820[Total]</f>
        <v>0</v>
      </c>
      <c r="J204" s="87">
        <v>0</v>
      </c>
      <c r="K204" s="24">
        <f>Tabla1820[Transactions 
Timeout]/Tabla1820[Total]</f>
        <v>0</v>
      </c>
      <c r="L204" s="34">
        <v>0</v>
      </c>
      <c r="M204" s="24">
        <f>Tabla1820[Transactions
Trans Fail]/Tabla1820[Total]</f>
        <v>0</v>
      </c>
    </row>
    <row r="205" spans="2:13" s="33" customFormat="1" hidden="1" x14ac:dyDescent="0.3">
      <c r="B205" s="37">
        <v>43289</v>
      </c>
      <c r="C205" s="93">
        <v>8</v>
      </c>
      <c r="D205" s="87">
        <v>7</v>
      </c>
      <c r="E205" s="24">
        <f>Tabla1820[Transactions 
Complete]/Tabla1820[Total]</f>
        <v>0.875</v>
      </c>
      <c r="F205" s="87">
        <v>1</v>
      </c>
      <c r="G205" s="24">
        <f>Tabla1820[Transactions 
Failed]/Tabla1820[Total]</f>
        <v>0.125</v>
      </c>
      <c r="H205" s="34">
        <v>0</v>
      </c>
      <c r="I205" s="24">
        <f>Tabla1820[Transactions 
In_Prog]/Tabla1820[Total]</f>
        <v>0</v>
      </c>
      <c r="J205" s="87">
        <v>0</v>
      </c>
      <c r="K205" s="24">
        <f>Tabla1820[Transactions 
Timeout]/Tabla1820[Total]</f>
        <v>0</v>
      </c>
      <c r="L205" s="34">
        <v>0</v>
      </c>
      <c r="M205" s="24">
        <f>Tabla1820[Transactions
Trans Fail]/Tabla1820[Total]</f>
        <v>0</v>
      </c>
    </row>
    <row r="206" spans="2:13" s="33" customFormat="1" hidden="1" x14ac:dyDescent="0.3">
      <c r="B206" s="37">
        <v>43290</v>
      </c>
      <c r="C206" s="93">
        <v>8300</v>
      </c>
      <c r="D206" s="87">
        <v>7493</v>
      </c>
      <c r="E206" s="24">
        <f>Tabla1820[Transactions 
Complete]/Tabla1820[Total]</f>
        <v>0.90277108433734943</v>
      </c>
      <c r="F206" s="87">
        <v>678</v>
      </c>
      <c r="G206" s="24">
        <f>Tabla1820[Transactions 
Failed]/Tabla1820[Total]</f>
        <v>8.1686746987951808E-2</v>
      </c>
      <c r="H206" s="34">
        <v>0</v>
      </c>
      <c r="I206" s="24">
        <f>Tabla1820[Transactions 
In_Prog]/Tabla1820[Total]</f>
        <v>0</v>
      </c>
      <c r="J206" s="87">
        <v>129</v>
      </c>
      <c r="K206" s="24">
        <f>Tabla1820[Transactions 
Timeout]/Tabla1820[Total]</f>
        <v>1.5542168674698795E-2</v>
      </c>
      <c r="L206" s="34">
        <v>0</v>
      </c>
      <c r="M206" s="24">
        <f>Tabla1820[Transactions
Trans Fail]/Tabla1820[Total]</f>
        <v>0</v>
      </c>
    </row>
    <row r="207" spans="2:13" s="33" customFormat="1" hidden="1" x14ac:dyDescent="0.3">
      <c r="B207" s="37">
        <v>43291</v>
      </c>
      <c r="C207" s="93">
        <v>17596</v>
      </c>
      <c r="D207" s="87">
        <v>16513</v>
      </c>
      <c r="E207" s="24">
        <f>Tabla1820[Transactions 
Complete]/Tabla1820[Total]</f>
        <v>0.93845192089111162</v>
      </c>
      <c r="F207" s="87">
        <v>906</v>
      </c>
      <c r="G207" s="24">
        <f>Tabla1820[Transactions 
Failed]/Tabla1820[Total]</f>
        <v>5.1488974766992497E-2</v>
      </c>
      <c r="H207" s="34">
        <v>0</v>
      </c>
      <c r="I207" s="24">
        <f>Tabla1820[Transactions 
In_Prog]/Tabla1820[Total]</f>
        <v>0</v>
      </c>
      <c r="J207" s="87">
        <v>177</v>
      </c>
      <c r="K207" s="24">
        <f>Tabla1820[Transactions 
Timeout]/Tabla1820[Total]</f>
        <v>1.0059104341895886E-2</v>
      </c>
      <c r="L207" s="34">
        <v>0</v>
      </c>
      <c r="M207" s="24">
        <f>Tabla1820[Transactions
Trans Fail]/Tabla1820[Total]</f>
        <v>0</v>
      </c>
    </row>
    <row r="208" spans="2:13" s="33" customFormat="1" hidden="1" x14ac:dyDescent="0.3">
      <c r="B208" s="37">
        <v>43292</v>
      </c>
      <c r="C208" s="93">
        <v>4116</v>
      </c>
      <c r="D208" s="87">
        <v>3875</v>
      </c>
      <c r="E208" s="24">
        <f>Tabla1820[Transactions 
Complete]/Tabla1820[Total]</f>
        <v>0.94144800777453841</v>
      </c>
      <c r="F208" s="87">
        <v>162</v>
      </c>
      <c r="G208" s="24">
        <f>Tabla1820[Transactions 
Failed]/Tabla1820[Total]</f>
        <v>3.9358600583090382E-2</v>
      </c>
      <c r="H208" s="34">
        <v>0</v>
      </c>
      <c r="I208" s="24">
        <f>Tabla1820[Transactions 
In_Prog]/Tabla1820[Total]</f>
        <v>0</v>
      </c>
      <c r="J208" s="87">
        <v>79</v>
      </c>
      <c r="K208" s="24">
        <f>Tabla1820[Transactions 
Timeout]/Tabla1820[Total]</f>
        <v>1.9193391642371233E-2</v>
      </c>
      <c r="L208" s="34">
        <v>0</v>
      </c>
      <c r="M208" s="24">
        <f>Tabla1820[Transactions
Trans Fail]/Tabla1820[Total]</f>
        <v>0</v>
      </c>
    </row>
    <row r="209" spans="2:13" s="33" customFormat="1" hidden="1" x14ac:dyDescent="0.3">
      <c r="B209" s="37">
        <v>43293</v>
      </c>
      <c r="C209" s="93">
        <v>805</v>
      </c>
      <c r="D209" s="87">
        <v>735</v>
      </c>
      <c r="E209" s="24">
        <f>Tabla1820[Transactions 
Complete]/Tabla1820[Total]</f>
        <v>0.91304347826086951</v>
      </c>
      <c r="F209" s="87">
        <v>68</v>
      </c>
      <c r="G209" s="24">
        <f>Tabla1820[Transactions 
Failed]/Tabla1820[Total]</f>
        <v>8.4472049689440998E-2</v>
      </c>
      <c r="H209" s="34">
        <v>0</v>
      </c>
      <c r="I209" s="24">
        <f>Tabla1820[Transactions 
In_Prog]/Tabla1820[Total]</f>
        <v>0</v>
      </c>
      <c r="J209" s="87">
        <v>2</v>
      </c>
      <c r="K209" s="24">
        <f>Tabla1820[Transactions 
Timeout]/Tabla1820[Total]</f>
        <v>2.4844720496894411E-3</v>
      </c>
      <c r="L209" s="34">
        <v>0</v>
      </c>
      <c r="M209" s="24">
        <f>Tabla1820[Transactions
Trans Fail]/Tabla1820[Total]</f>
        <v>0</v>
      </c>
    </row>
    <row r="210" spans="2:13" s="33" customFormat="1" hidden="1" x14ac:dyDescent="0.3">
      <c r="B210" s="37">
        <v>43294</v>
      </c>
      <c r="C210" s="93">
        <v>773</v>
      </c>
      <c r="D210" s="87">
        <v>683</v>
      </c>
      <c r="E210" s="24">
        <f>Tabla1820[Transactions 
Complete]/Tabla1820[Total]</f>
        <v>0.88357050452781372</v>
      </c>
      <c r="F210" s="87">
        <v>84</v>
      </c>
      <c r="G210" s="24">
        <f>Tabla1820[Transactions 
Failed]/Tabla1820[Total]</f>
        <v>0.10866752910737387</v>
      </c>
      <c r="H210" s="34">
        <v>0</v>
      </c>
      <c r="I210" s="24">
        <f>Tabla1820[Transactions 
In_Prog]/Tabla1820[Total]</f>
        <v>0</v>
      </c>
      <c r="J210" s="87">
        <v>6</v>
      </c>
      <c r="K210" s="24">
        <f>Tabla1820[Transactions 
Timeout]/Tabla1820[Total]</f>
        <v>7.7619663648124193E-3</v>
      </c>
      <c r="L210" s="34">
        <v>0</v>
      </c>
      <c r="M210" s="24">
        <f>Tabla1820[Transactions
Trans Fail]/Tabla1820[Total]</f>
        <v>0</v>
      </c>
    </row>
    <row r="211" spans="2:13" s="33" customFormat="1" hidden="1" x14ac:dyDescent="0.3">
      <c r="B211" s="37">
        <v>43295</v>
      </c>
      <c r="C211" s="93">
        <v>269</v>
      </c>
      <c r="D211" s="87">
        <v>253</v>
      </c>
      <c r="E211" s="24">
        <f>Tabla1820[Transactions 
Complete]/Tabla1820[Total]</f>
        <v>0.94052044609665431</v>
      </c>
      <c r="F211" s="87">
        <v>16</v>
      </c>
      <c r="G211" s="24">
        <f>Tabla1820[Transactions 
Failed]/Tabla1820[Total]</f>
        <v>5.9479553903345722E-2</v>
      </c>
      <c r="H211" s="34">
        <v>0</v>
      </c>
      <c r="I211" s="24">
        <f>Tabla1820[Transactions 
In_Prog]/Tabla1820[Total]</f>
        <v>0</v>
      </c>
      <c r="J211" s="87">
        <v>0</v>
      </c>
      <c r="K211" s="24">
        <f>Tabla1820[Transactions 
Timeout]/Tabla1820[Total]</f>
        <v>0</v>
      </c>
      <c r="L211" s="34">
        <v>0</v>
      </c>
      <c r="M211" s="24">
        <f>Tabla1820[Transactions
Trans Fail]/Tabla1820[Total]</f>
        <v>0</v>
      </c>
    </row>
    <row r="212" spans="2:13" s="33" customFormat="1" hidden="1" x14ac:dyDescent="0.3">
      <c r="B212" s="37">
        <v>43296</v>
      </c>
      <c r="C212" s="93">
        <v>15</v>
      </c>
      <c r="D212" s="87">
        <v>9</v>
      </c>
      <c r="E212" s="24">
        <f>Tabla1820[Transactions 
Complete]/Tabla1820[Total]</f>
        <v>0.6</v>
      </c>
      <c r="F212" s="87">
        <v>6</v>
      </c>
      <c r="G212" s="24">
        <f>Tabla1820[Transactions 
Failed]/Tabla1820[Total]</f>
        <v>0.4</v>
      </c>
      <c r="H212" s="34">
        <v>0</v>
      </c>
      <c r="I212" s="24">
        <f>Tabla1820[Transactions 
In_Prog]/Tabla1820[Total]</f>
        <v>0</v>
      </c>
      <c r="J212" s="87">
        <v>0</v>
      </c>
      <c r="K212" s="24">
        <f>Tabla1820[Transactions 
Timeout]/Tabla1820[Total]</f>
        <v>0</v>
      </c>
      <c r="L212" s="34">
        <v>0</v>
      </c>
      <c r="M212" s="24">
        <f>Tabla1820[Transactions
Trans Fail]/Tabla1820[Total]</f>
        <v>0</v>
      </c>
    </row>
    <row r="213" spans="2:13" s="33" customFormat="1" hidden="1" x14ac:dyDescent="0.3">
      <c r="B213" s="37">
        <v>43297</v>
      </c>
      <c r="C213" s="93">
        <v>458</v>
      </c>
      <c r="D213" s="87">
        <v>342</v>
      </c>
      <c r="E213" s="24">
        <f>Tabla1820[Transactions 
Complete]/Tabla1820[Total]</f>
        <v>0.74672489082969429</v>
      </c>
      <c r="F213" s="87">
        <v>114</v>
      </c>
      <c r="G213" s="24">
        <f>Tabla1820[Transactions 
Failed]/Tabla1820[Total]</f>
        <v>0.24890829694323144</v>
      </c>
      <c r="H213" s="34">
        <v>0</v>
      </c>
      <c r="I213" s="24">
        <f>Tabla1820[Transactions 
In_Prog]/Tabla1820[Total]</f>
        <v>0</v>
      </c>
      <c r="J213" s="87">
        <v>2</v>
      </c>
      <c r="K213" s="24">
        <f>Tabla1820[Transactions 
Timeout]/Tabla1820[Total]</f>
        <v>4.3668122270742356E-3</v>
      </c>
      <c r="L213" s="34">
        <v>0</v>
      </c>
      <c r="M213" s="24">
        <f>Tabla1820[Transactions
Trans Fail]/Tabla1820[Total]</f>
        <v>0</v>
      </c>
    </row>
    <row r="214" spans="2:13" s="33" customFormat="1" hidden="1" x14ac:dyDescent="0.3">
      <c r="B214" s="37">
        <v>43298</v>
      </c>
      <c r="C214" s="93">
        <v>1258</v>
      </c>
      <c r="D214" s="87">
        <v>1052</v>
      </c>
      <c r="E214" s="24">
        <f>Tabla1820[Transactions 
Complete]/Tabla1820[Total]</f>
        <v>0.83624801271860094</v>
      </c>
      <c r="F214" s="87">
        <v>202</v>
      </c>
      <c r="G214" s="24">
        <f>Tabla1820[Transactions 
Failed]/Tabla1820[Total]</f>
        <v>0.16057233704292528</v>
      </c>
      <c r="H214" s="34">
        <v>0</v>
      </c>
      <c r="I214" s="24">
        <f>Tabla1820[Transactions 
In_Prog]/Tabla1820[Total]</f>
        <v>0</v>
      </c>
      <c r="J214" s="87">
        <v>4</v>
      </c>
      <c r="K214" s="24">
        <f>Tabla1820[Transactions 
Timeout]/Tabla1820[Total]</f>
        <v>3.1796502384737681E-3</v>
      </c>
      <c r="L214" s="34">
        <v>0</v>
      </c>
      <c r="M214" s="24">
        <f>Tabla1820[Transactions
Trans Fail]/Tabla1820[Total]</f>
        <v>0</v>
      </c>
    </row>
    <row r="215" spans="2:13" s="33" customFormat="1" hidden="1" x14ac:dyDescent="0.3">
      <c r="B215" s="37">
        <v>43299</v>
      </c>
      <c r="C215" s="93">
        <v>2496</v>
      </c>
      <c r="D215" s="87">
        <v>2140</v>
      </c>
      <c r="E215" s="24">
        <f>Tabla1820[Transactions 
Complete]/Tabla1820[Total]</f>
        <v>0.85737179487179482</v>
      </c>
      <c r="F215" s="87">
        <v>352</v>
      </c>
      <c r="G215" s="24">
        <f>Tabla1820[Transactions 
Failed]/Tabla1820[Total]</f>
        <v>0.14102564102564102</v>
      </c>
      <c r="H215" s="34">
        <v>0</v>
      </c>
      <c r="I215" s="24">
        <f>Tabla1820[Transactions 
In_Prog]/Tabla1820[Total]</f>
        <v>0</v>
      </c>
      <c r="J215" s="87">
        <v>4</v>
      </c>
      <c r="K215" s="24">
        <f>Tabla1820[Transactions 
Timeout]/Tabla1820[Total]</f>
        <v>1.6025641025641025E-3</v>
      </c>
      <c r="L215" s="34">
        <v>0</v>
      </c>
      <c r="M215" s="24">
        <f>Tabla1820[Transactions
Trans Fail]/Tabla1820[Total]</f>
        <v>0</v>
      </c>
    </row>
    <row r="216" spans="2:13" s="33" customFormat="1" hidden="1" x14ac:dyDescent="0.3">
      <c r="B216" s="37">
        <v>43300</v>
      </c>
      <c r="C216" s="93">
        <v>1965</v>
      </c>
      <c r="D216" s="87">
        <v>1810</v>
      </c>
      <c r="E216" s="24">
        <f>Tabla1820[Transactions 
Complete]/Tabla1820[Total]</f>
        <v>0.92111959287531808</v>
      </c>
      <c r="F216" s="87">
        <v>150</v>
      </c>
      <c r="G216" s="24">
        <f>Tabla1820[Transactions 
Failed]/Tabla1820[Total]</f>
        <v>7.6335877862595422E-2</v>
      </c>
      <c r="H216" s="34">
        <v>0</v>
      </c>
      <c r="I216" s="24">
        <f>Tabla1820[Transactions 
In_Prog]/Tabla1820[Total]</f>
        <v>0</v>
      </c>
      <c r="J216" s="87">
        <v>5</v>
      </c>
      <c r="K216" s="24">
        <f>Tabla1820[Transactions 
Timeout]/Tabla1820[Total]</f>
        <v>2.5445292620865142E-3</v>
      </c>
      <c r="L216" s="34">
        <v>0</v>
      </c>
      <c r="M216" s="24">
        <f>Tabla1820[Transactions
Trans Fail]/Tabla1820[Total]</f>
        <v>0</v>
      </c>
    </row>
    <row r="217" spans="2:13" s="33" customFormat="1" hidden="1" x14ac:dyDescent="0.3">
      <c r="B217" s="37">
        <v>43301</v>
      </c>
      <c r="C217" s="93">
        <v>880</v>
      </c>
      <c r="D217" s="87">
        <v>739</v>
      </c>
      <c r="E217" s="24">
        <f>Tabla1820[Transactions 
Complete]/Tabla1820[Total]</f>
        <v>0.83977272727272723</v>
      </c>
      <c r="F217" s="87">
        <v>131</v>
      </c>
      <c r="G217" s="24">
        <f>Tabla1820[Transactions 
Failed]/Tabla1820[Total]</f>
        <v>0.14886363636363636</v>
      </c>
      <c r="H217" s="34">
        <v>0</v>
      </c>
      <c r="I217" s="24">
        <f>Tabla1820[Transactions 
In_Prog]/Tabla1820[Total]</f>
        <v>0</v>
      </c>
      <c r="J217" s="87">
        <v>10</v>
      </c>
      <c r="K217" s="24">
        <f>Tabla1820[Transactions 
Timeout]/Tabla1820[Total]</f>
        <v>1.1363636363636364E-2</v>
      </c>
      <c r="L217" s="34">
        <v>0</v>
      </c>
      <c r="M217" s="24">
        <f>Tabla1820[Transactions
Trans Fail]/Tabla1820[Total]</f>
        <v>0</v>
      </c>
    </row>
    <row r="218" spans="2:13" s="33" customFormat="1" hidden="1" x14ac:dyDescent="0.3">
      <c r="B218" s="37">
        <v>43302</v>
      </c>
      <c r="C218" s="93">
        <v>195</v>
      </c>
      <c r="D218" s="87">
        <v>169</v>
      </c>
      <c r="E218" s="24">
        <f>Tabla1820[Transactions 
Complete]/Tabla1820[Total]</f>
        <v>0.8666666666666667</v>
      </c>
      <c r="F218" s="87">
        <v>25</v>
      </c>
      <c r="G218" s="24">
        <f>Tabla1820[Transactions 
Failed]/Tabla1820[Total]</f>
        <v>0.12820512820512819</v>
      </c>
      <c r="H218" s="34">
        <v>0</v>
      </c>
      <c r="I218" s="24">
        <f>Tabla1820[Transactions 
In_Prog]/Tabla1820[Total]</f>
        <v>0</v>
      </c>
      <c r="J218" s="87">
        <v>1</v>
      </c>
      <c r="K218" s="24">
        <f>Tabla1820[Transactions 
Timeout]/Tabla1820[Total]</f>
        <v>5.1282051282051282E-3</v>
      </c>
      <c r="L218" s="34">
        <v>0</v>
      </c>
      <c r="M218" s="24">
        <f>Tabla1820[Transactions
Trans Fail]/Tabla1820[Total]</f>
        <v>0</v>
      </c>
    </row>
    <row r="219" spans="2:13" s="33" customFormat="1" hidden="1" x14ac:dyDescent="0.3">
      <c r="B219" s="37">
        <v>43303</v>
      </c>
      <c r="C219" s="93">
        <v>9</v>
      </c>
      <c r="D219" s="87">
        <v>5</v>
      </c>
      <c r="E219" s="24">
        <f>Tabla1820[Transactions 
Complete]/Tabla1820[Total]</f>
        <v>0.55555555555555558</v>
      </c>
      <c r="F219" s="87">
        <v>4</v>
      </c>
      <c r="G219" s="24">
        <f>Tabla1820[Transactions 
Failed]/Tabla1820[Total]</f>
        <v>0.44444444444444442</v>
      </c>
      <c r="H219" s="34">
        <v>0</v>
      </c>
      <c r="I219" s="24">
        <f>Tabla1820[Transactions 
In_Prog]/Tabla1820[Total]</f>
        <v>0</v>
      </c>
      <c r="J219" s="87">
        <v>0</v>
      </c>
      <c r="K219" s="24">
        <f>Tabla1820[Transactions 
Timeout]/Tabla1820[Total]</f>
        <v>0</v>
      </c>
      <c r="L219" s="34">
        <v>0</v>
      </c>
      <c r="M219" s="24">
        <f>Tabla1820[Transactions
Trans Fail]/Tabla1820[Total]</f>
        <v>0</v>
      </c>
    </row>
    <row r="220" spans="2:13" s="33" customFormat="1" hidden="1" x14ac:dyDescent="0.3">
      <c r="B220" s="37">
        <v>43304</v>
      </c>
      <c r="C220" s="93">
        <v>1040</v>
      </c>
      <c r="D220" s="87">
        <v>758</v>
      </c>
      <c r="E220" s="24">
        <f>Tabla1820[Transactions 
Complete]/Tabla1820[Total]</f>
        <v>0.72884615384615381</v>
      </c>
      <c r="F220" s="87">
        <v>271</v>
      </c>
      <c r="G220" s="24">
        <f>Tabla1820[Transactions 
Failed]/Tabla1820[Total]</f>
        <v>0.26057692307692309</v>
      </c>
      <c r="H220" s="34">
        <v>0</v>
      </c>
      <c r="I220" s="24">
        <f>Tabla1820[Transactions 
In_Prog]/Tabla1820[Total]</f>
        <v>0</v>
      </c>
      <c r="J220" s="87">
        <v>11</v>
      </c>
      <c r="K220" s="24">
        <f>Tabla1820[Transactions 
Timeout]/Tabla1820[Total]</f>
        <v>1.0576923076923078E-2</v>
      </c>
      <c r="L220" s="34">
        <v>0</v>
      </c>
      <c r="M220" s="24">
        <f>Tabla1820[Transactions
Trans Fail]/Tabla1820[Total]</f>
        <v>0</v>
      </c>
    </row>
    <row r="221" spans="2:13" s="33" customFormat="1" hidden="1" x14ac:dyDescent="0.3">
      <c r="B221" s="37">
        <v>43305</v>
      </c>
      <c r="C221" s="93">
        <v>2665</v>
      </c>
      <c r="D221" s="87">
        <v>2422</v>
      </c>
      <c r="E221" s="24">
        <f>Tabla1820[Transactions 
Complete]/Tabla1820[Total]</f>
        <v>0.90881801125703565</v>
      </c>
      <c r="F221" s="87">
        <v>237</v>
      </c>
      <c r="G221" s="24">
        <f>Tabla1820[Transactions 
Failed]/Tabla1820[Total]</f>
        <v>8.8930581613508447E-2</v>
      </c>
      <c r="H221" s="34">
        <v>0</v>
      </c>
      <c r="I221" s="24">
        <f>Tabla1820[Transactions 
In_Prog]/Tabla1820[Total]</f>
        <v>0</v>
      </c>
      <c r="J221" s="87">
        <v>6</v>
      </c>
      <c r="K221" s="24">
        <f>Tabla1820[Transactions 
Timeout]/Tabla1820[Total]</f>
        <v>2.2514071294559099E-3</v>
      </c>
      <c r="L221" s="34">
        <v>0</v>
      </c>
      <c r="M221" s="24">
        <f>Tabla1820[Transactions
Trans Fail]/Tabla1820[Total]</f>
        <v>0</v>
      </c>
    </row>
    <row r="222" spans="2:13" s="33" customFormat="1" hidden="1" x14ac:dyDescent="0.3">
      <c r="B222" s="37">
        <v>43306</v>
      </c>
      <c r="C222" s="93">
        <v>1067</v>
      </c>
      <c r="D222" s="87">
        <v>869</v>
      </c>
      <c r="E222" s="24">
        <f>Tabla1820[Transactions 
Complete]/Tabla1820[Total]</f>
        <v>0.81443298969072164</v>
      </c>
      <c r="F222" s="87">
        <v>195</v>
      </c>
      <c r="G222" s="24">
        <f>Tabla1820[Transactions 
Failed]/Tabla1820[Total]</f>
        <v>0.18275538894095594</v>
      </c>
      <c r="H222" s="34">
        <v>0</v>
      </c>
      <c r="I222" s="24">
        <f>Tabla1820[Transactions 
In_Prog]/Tabla1820[Total]</f>
        <v>0</v>
      </c>
      <c r="J222" s="87">
        <v>3</v>
      </c>
      <c r="K222" s="24">
        <f>Tabla1820[Transactions 
Timeout]/Tabla1820[Total]</f>
        <v>2.8116213683223993E-3</v>
      </c>
      <c r="L222" s="34">
        <v>0</v>
      </c>
      <c r="M222" s="24">
        <f>Tabla1820[Transactions
Trans Fail]/Tabla1820[Total]</f>
        <v>0</v>
      </c>
    </row>
    <row r="223" spans="2:13" s="33" customFormat="1" hidden="1" x14ac:dyDescent="0.3">
      <c r="B223" s="37">
        <v>43307</v>
      </c>
      <c r="C223" s="93">
        <v>2374</v>
      </c>
      <c r="D223" s="87">
        <v>2015</v>
      </c>
      <c r="E223" s="24">
        <f>Tabla1820[Transactions 
Complete]/Tabla1820[Total]</f>
        <v>0.84877843302443134</v>
      </c>
      <c r="F223" s="87">
        <v>352</v>
      </c>
      <c r="G223" s="24">
        <f>Tabla1820[Transactions 
Failed]/Tabla1820[Total]</f>
        <v>0.14827295703454085</v>
      </c>
      <c r="H223" s="34">
        <v>0</v>
      </c>
      <c r="I223" s="24">
        <f>Tabla1820[Transactions 
In_Prog]/Tabla1820[Total]</f>
        <v>0</v>
      </c>
      <c r="J223" s="87">
        <v>7</v>
      </c>
      <c r="K223" s="24">
        <f>Tabla1820[Transactions 
Timeout]/Tabla1820[Total]</f>
        <v>2.9486099410278013E-3</v>
      </c>
      <c r="L223" s="34">
        <v>0</v>
      </c>
      <c r="M223" s="24">
        <f>Tabla1820[Transactions
Trans Fail]/Tabla1820[Total]</f>
        <v>0</v>
      </c>
    </row>
    <row r="224" spans="2:13" s="33" customFormat="1" hidden="1" x14ac:dyDescent="0.3">
      <c r="B224" s="37">
        <v>43308</v>
      </c>
      <c r="C224" s="93">
        <v>811</v>
      </c>
      <c r="D224" s="87">
        <v>669</v>
      </c>
      <c r="E224" s="24">
        <f>Tabla1820[Transactions 
Complete]/Tabla1820[Total]</f>
        <v>0.82490752157829839</v>
      </c>
      <c r="F224" s="87">
        <v>142</v>
      </c>
      <c r="G224" s="24">
        <f>Tabla1820[Transactions 
Failed]/Tabla1820[Total]</f>
        <v>0.17509247842170161</v>
      </c>
      <c r="H224" s="34">
        <v>0</v>
      </c>
      <c r="I224" s="24">
        <f>Tabla1820[Transactions 
In_Prog]/Tabla1820[Total]</f>
        <v>0</v>
      </c>
      <c r="J224" s="87">
        <v>0</v>
      </c>
      <c r="K224" s="24">
        <f>Tabla1820[Transactions 
Timeout]/Tabla1820[Total]</f>
        <v>0</v>
      </c>
      <c r="L224" s="34">
        <v>0</v>
      </c>
      <c r="M224" s="24">
        <f>Tabla1820[Transactions
Trans Fail]/Tabla1820[Total]</f>
        <v>0</v>
      </c>
    </row>
    <row r="225" spans="2:13" s="33" customFormat="1" hidden="1" x14ac:dyDescent="0.3">
      <c r="B225" s="37">
        <v>43309</v>
      </c>
      <c r="C225" s="93">
        <v>220</v>
      </c>
      <c r="D225" s="87">
        <v>196</v>
      </c>
      <c r="E225" s="24">
        <f>Tabla1820[Transactions 
Complete]/Tabla1820[Total]</f>
        <v>0.89090909090909087</v>
      </c>
      <c r="F225" s="87">
        <v>23</v>
      </c>
      <c r="G225" s="24">
        <f>Tabla1820[Transactions 
Failed]/Tabla1820[Total]</f>
        <v>0.10454545454545454</v>
      </c>
      <c r="H225" s="34">
        <v>0</v>
      </c>
      <c r="I225" s="24">
        <f>Tabla1820[Transactions 
In_Prog]/Tabla1820[Total]</f>
        <v>0</v>
      </c>
      <c r="J225" s="87">
        <v>1</v>
      </c>
      <c r="K225" s="24">
        <f>Tabla1820[Transactions 
Timeout]/Tabla1820[Total]</f>
        <v>4.5454545454545452E-3</v>
      </c>
      <c r="L225" s="34">
        <v>0</v>
      </c>
      <c r="M225" s="24">
        <f>Tabla1820[Transactions
Trans Fail]/Tabla1820[Total]</f>
        <v>0</v>
      </c>
    </row>
    <row r="226" spans="2:13" s="33" customFormat="1" hidden="1" x14ac:dyDescent="0.3">
      <c r="B226" s="37">
        <v>43310</v>
      </c>
      <c r="C226" s="93">
        <v>5</v>
      </c>
      <c r="D226" s="87">
        <v>5</v>
      </c>
      <c r="E226" s="24">
        <f>Tabla1820[Transactions 
Complete]/Tabla1820[Total]</f>
        <v>1</v>
      </c>
      <c r="F226" s="87">
        <v>0</v>
      </c>
      <c r="G226" s="24">
        <f>Tabla1820[Transactions 
Failed]/Tabla1820[Total]</f>
        <v>0</v>
      </c>
      <c r="H226" s="34">
        <v>0</v>
      </c>
      <c r="I226" s="24">
        <f>Tabla1820[Transactions 
In_Prog]/Tabla1820[Total]</f>
        <v>0</v>
      </c>
      <c r="J226" s="87">
        <v>0</v>
      </c>
      <c r="K226" s="24">
        <f>Tabla1820[Transactions 
Timeout]/Tabla1820[Total]</f>
        <v>0</v>
      </c>
      <c r="L226" s="34">
        <v>0</v>
      </c>
      <c r="M226" s="24">
        <f>Tabla1820[Transactions
Trans Fail]/Tabla1820[Total]</f>
        <v>0</v>
      </c>
    </row>
    <row r="227" spans="2:13" s="33" customFormat="1" hidden="1" x14ac:dyDescent="0.3">
      <c r="B227" s="37">
        <v>43311</v>
      </c>
      <c r="C227" s="93">
        <v>995</v>
      </c>
      <c r="D227" s="87">
        <v>888</v>
      </c>
      <c r="E227" s="24">
        <f>Tabla1820[Transactions 
Complete]/Tabla1820[Total]</f>
        <v>0.89246231155778899</v>
      </c>
      <c r="F227" s="87">
        <v>104</v>
      </c>
      <c r="G227" s="24">
        <f>Tabla1820[Transactions 
Failed]/Tabla1820[Total]</f>
        <v>0.10452261306532663</v>
      </c>
      <c r="H227" s="34">
        <v>0</v>
      </c>
      <c r="I227" s="24">
        <f>Tabla1820[Transactions 
In_Prog]/Tabla1820[Total]</f>
        <v>0</v>
      </c>
      <c r="J227" s="87">
        <v>3</v>
      </c>
      <c r="K227" s="24">
        <f>Tabla1820[Transactions 
Timeout]/Tabla1820[Total]</f>
        <v>3.015075376884422E-3</v>
      </c>
      <c r="L227" s="34">
        <v>0</v>
      </c>
      <c r="M227" s="24">
        <f>Tabla1820[Transactions
Trans Fail]/Tabla1820[Total]</f>
        <v>0</v>
      </c>
    </row>
    <row r="228" spans="2:13" s="33" customFormat="1" hidden="1" x14ac:dyDescent="0.3">
      <c r="B228" s="37">
        <v>43312</v>
      </c>
      <c r="C228" s="93">
        <v>1022</v>
      </c>
      <c r="D228" s="87">
        <v>838</v>
      </c>
      <c r="E228" s="24">
        <f>Tabla1820[Transactions 
Complete]/Tabla1820[Total]</f>
        <v>0.81996086105675148</v>
      </c>
      <c r="F228" s="87">
        <v>180</v>
      </c>
      <c r="G228" s="24">
        <f>Tabla1820[Transactions 
Failed]/Tabla1820[Total]</f>
        <v>0.17612524461839529</v>
      </c>
      <c r="H228" s="34">
        <v>0</v>
      </c>
      <c r="I228" s="24">
        <f>Tabla1820[Transactions 
In_Prog]/Tabla1820[Total]</f>
        <v>0</v>
      </c>
      <c r="J228" s="87">
        <v>4</v>
      </c>
      <c r="K228" s="24">
        <f>Tabla1820[Transactions 
Timeout]/Tabla1820[Total]</f>
        <v>3.9138943248532287E-3</v>
      </c>
      <c r="L228" s="34">
        <v>0</v>
      </c>
      <c r="M228" s="24">
        <f>Tabla1820[Transactions
Trans Fail]/Tabla1820[Total]</f>
        <v>0</v>
      </c>
    </row>
    <row r="229" spans="2:13" s="33" customFormat="1" hidden="1" x14ac:dyDescent="0.3">
      <c r="B229" s="37">
        <v>43313</v>
      </c>
      <c r="C229" s="93">
        <v>447</v>
      </c>
      <c r="D229" s="87">
        <v>367</v>
      </c>
      <c r="E229" s="24">
        <f>Tabla1820[Transactions 
Complete]/Tabla1820[Total]</f>
        <v>0.82102908277404918</v>
      </c>
      <c r="F229" s="87">
        <v>80</v>
      </c>
      <c r="G229" s="24">
        <f>Tabla1820[Transactions 
Failed]/Tabla1820[Total]</f>
        <v>0.17897091722595079</v>
      </c>
      <c r="H229" s="34">
        <v>0</v>
      </c>
      <c r="I229" s="24">
        <f>Tabla1820[Transactions 
In_Prog]/Tabla1820[Total]</f>
        <v>0</v>
      </c>
      <c r="J229" s="87">
        <v>0</v>
      </c>
      <c r="K229" s="24">
        <f>Tabla1820[Transactions 
Timeout]/Tabla1820[Total]</f>
        <v>0</v>
      </c>
      <c r="L229" s="34">
        <v>0</v>
      </c>
      <c r="M229" s="24">
        <f>Tabla1820[Transactions
Trans Fail]/Tabla1820[Total]</f>
        <v>0</v>
      </c>
    </row>
    <row r="230" spans="2:13" s="33" customFormat="1" hidden="1" x14ac:dyDescent="0.3">
      <c r="B230" s="37">
        <v>43314</v>
      </c>
      <c r="C230" s="93">
        <v>750</v>
      </c>
      <c r="D230" s="87">
        <v>552</v>
      </c>
      <c r="E230" s="24">
        <f>Tabla1820[Transactions 
Complete]/Tabla1820[Total]</f>
        <v>0.73599999999999999</v>
      </c>
      <c r="F230" s="87">
        <v>181</v>
      </c>
      <c r="G230" s="24">
        <f>Tabla1820[Transactions 
Failed]/Tabla1820[Total]</f>
        <v>0.24133333333333334</v>
      </c>
      <c r="H230" s="34">
        <v>0</v>
      </c>
      <c r="I230" s="24">
        <f>Tabla1820[Transactions 
In_Prog]/Tabla1820[Total]</f>
        <v>0</v>
      </c>
      <c r="J230" s="87">
        <v>17</v>
      </c>
      <c r="K230" s="24">
        <f>Tabla1820[Transactions 
Timeout]/Tabla1820[Total]</f>
        <v>2.2666666666666668E-2</v>
      </c>
      <c r="L230" s="34">
        <v>0</v>
      </c>
      <c r="M230" s="24">
        <f>Tabla1820[Transactions
Trans Fail]/Tabla1820[Total]</f>
        <v>0</v>
      </c>
    </row>
    <row r="231" spans="2:13" s="33" customFormat="1" hidden="1" x14ac:dyDescent="0.3">
      <c r="B231" s="37">
        <v>43315</v>
      </c>
      <c r="C231" s="93">
        <v>432</v>
      </c>
      <c r="D231" s="87">
        <v>342</v>
      </c>
      <c r="E231" s="24">
        <f>Tabla1820[Transactions 
Complete]/Tabla1820[Total]</f>
        <v>0.79166666666666663</v>
      </c>
      <c r="F231" s="87">
        <v>85</v>
      </c>
      <c r="G231" s="24">
        <f>Tabla1820[Transactions 
Failed]/Tabla1820[Total]</f>
        <v>0.19675925925925927</v>
      </c>
      <c r="H231" s="34">
        <v>0</v>
      </c>
      <c r="I231" s="24">
        <f>Tabla1820[Transactions 
In_Prog]/Tabla1820[Total]</f>
        <v>0</v>
      </c>
      <c r="J231" s="87">
        <v>5</v>
      </c>
      <c r="K231" s="24">
        <f>Tabla1820[Transactions 
Timeout]/Tabla1820[Total]</f>
        <v>1.1574074074074073E-2</v>
      </c>
      <c r="L231" s="34">
        <v>0</v>
      </c>
      <c r="M231" s="24">
        <f>Tabla1820[Transactions
Trans Fail]/Tabla1820[Total]</f>
        <v>0</v>
      </c>
    </row>
    <row r="232" spans="2:13" s="33" customFormat="1" hidden="1" x14ac:dyDescent="0.3">
      <c r="B232" s="37">
        <v>43316</v>
      </c>
      <c r="C232" s="93">
        <v>139</v>
      </c>
      <c r="D232" s="87">
        <v>112</v>
      </c>
      <c r="E232" s="24">
        <f>Tabla1820[Transactions 
Complete]/Tabla1820[Total]</f>
        <v>0.80575539568345322</v>
      </c>
      <c r="F232" s="87">
        <v>22</v>
      </c>
      <c r="G232" s="24">
        <f>Tabla1820[Transactions 
Failed]/Tabla1820[Total]</f>
        <v>0.15827338129496402</v>
      </c>
      <c r="H232" s="34">
        <v>0</v>
      </c>
      <c r="I232" s="24">
        <f>Tabla1820[Transactions 
In_Prog]/Tabla1820[Total]</f>
        <v>0</v>
      </c>
      <c r="J232" s="87">
        <v>5</v>
      </c>
      <c r="K232" s="24">
        <f>Tabla1820[Transactions 
Timeout]/Tabla1820[Total]</f>
        <v>3.5971223021582732E-2</v>
      </c>
      <c r="L232" s="34">
        <v>0</v>
      </c>
      <c r="M232" s="24">
        <f>Tabla1820[Transactions
Trans Fail]/Tabla1820[Total]</f>
        <v>0</v>
      </c>
    </row>
    <row r="233" spans="2:13" s="33" customFormat="1" hidden="1" x14ac:dyDescent="0.3">
      <c r="B233" s="37">
        <v>43317</v>
      </c>
      <c r="C233" s="93">
        <v>5</v>
      </c>
      <c r="D233" s="87">
        <v>5</v>
      </c>
      <c r="E233" s="24">
        <f>Tabla1820[Transactions 
Complete]/Tabla1820[Total]</f>
        <v>1</v>
      </c>
      <c r="F233" s="87">
        <v>0</v>
      </c>
      <c r="G233" s="24">
        <f>Tabla1820[Transactions 
Failed]/Tabla1820[Total]</f>
        <v>0</v>
      </c>
      <c r="H233" s="34">
        <v>0</v>
      </c>
      <c r="I233" s="24">
        <f>Tabla1820[Transactions 
In_Prog]/Tabla1820[Total]</f>
        <v>0</v>
      </c>
      <c r="J233" s="87">
        <v>0</v>
      </c>
      <c r="K233" s="24">
        <f>Tabla1820[Transactions 
Timeout]/Tabla1820[Total]</f>
        <v>0</v>
      </c>
      <c r="L233" s="34">
        <v>0</v>
      </c>
      <c r="M233" s="24">
        <f>Tabla1820[Transactions
Trans Fail]/Tabla1820[Total]</f>
        <v>0</v>
      </c>
    </row>
    <row r="234" spans="2:13" s="33" customFormat="1" hidden="1" x14ac:dyDescent="0.3">
      <c r="B234" s="37">
        <v>43318</v>
      </c>
      <c r="C234" s="93">
        <v>225</v>
      </c>
      <c r="D234" s="87">
        <v>195</v>
      </c>
      <c r="E234" s="24">
        <f>Tabla1820[Transactions 
Complete]/Tabla1820[Total]</f>
        <v>0.8666666666666667</v>
      </c>
      <c r="F234" s="87">
        <v>23</v>
      </c>
      <c r="G234" s="24">
        <f>Tabla1820[Transactions 
Failed]/Tabla1820[Total]</f>
        <v>0.10222222222222223</v>
      </c>
      <c r="H234" s="34">
        <v>0</v>
      </c>
      <c r="I234" s="24">
        <f>Tabla1820[Transactions 
In_Prog]/Tabla1820[Total]</f>
        <v>0</v>
      </c>
      <c r="J234" s="87">
        <v>7</v>
      </c>
      <c r="K234" s="24">
        <f>Tabla1820[Transactions 
Timeout]/Tabla1820[Total]</f>
        <v>3.111111111111111E-2</v>
      </c>
      <c r="L234" s="34">
        <v>0</v>
      </c>
      <c r="M234" s="24">
        <f>Tabla1820[Transactions
Trans Fail]/Tabla1820[Total]</f>
        <v>0</v>
      </c>
    </row>
    <row r="235" spans="2:13" s="33" customFormat="1" hidden="1" x14ac:dyDescent="0.3">
      <c r="B235" s="37">
        <v>43319</v>
      </c>
      <c r="C235" s="93">
        <v>8055</v>
      </c>
      <c r="D235" s="87">
        <v>7234</v>
      </c>
      <c r="E235" s="24">
        <f>Tabla1820[Transactions 
Complete]/Tabla1820[Total]</f>
        <v>0.89807572936064561</v>
      </c>
      <c r="F235" s="87">
        <v>684</v>
      </c>
      <c r="G235" s="24">
        <f>Tabla1820[Transactions 
Failed]/Tabla1820[Total]</f>
        <v>8.4916201117318429E-2</v>
      </c>
      <c r="H235" s="34">
        <v>1</v>
      </c>
      <c r="I235" s="24">
        <f>Tabla1820[Transactions 
In_Prog]/Tabla1820[Total]</f>
        <v>1.2414649286157667E-4</v>
      </c>
      <c r="J235" s="87">
        <v>136</v>
      </c>
      <c r="K235" s="24">
        <f>Tabla1820[Transactions 
Timeout]/Tabla1820[Total]</f>
        <v>1.6883923029174425E-2</v>
      </c>
      <c r="L235" s="34">
        <v>0</v>
      </c>
      <c r="M235" s="24">
        <f>Tabla1820[Transactions
Trans Fail]/Tabla1820[Total]</f>
        <v>0</v>
      </c>
    </row>
    <row r="236" spans="2:13" s="33" customFormat="1" hidden="1" x14ac:dyDescent="0.3">
      <c r="B236" s="37">
        <v>43320</v>
      </c>
      <c r="C236" s="93">
        <v>5142</v>
      </c>
      <c r="D236" s="87">
        <v>3399</v>
      </c>
      <c r="E236" s="24">
        <f>Tabla1820[Transactions 
Complete]/Tabla1820[Total]</f>
        <v>0.661026837806301</v>
      </c>
      <c r="F236" s="87">
        <v>1557</v>
      </c>
      <c r="G236" s="24">
        <f>Tabla1820[Transactions 
Failed]/Tabla1820[Total]</f>
        <v>0.30280046674445743</v>
      </c>
      <c r="H236" s="34">
        <v>0</v>
      </c>
      <c r="I236" s="24">
        <f>Tabla1820[Transactions 
In_Prog]/Tabla1820[Total]</f>
        <v>0</v>
      </c>
      <c r="J236" s="87">
        <v>186</v>
      </c>
      <c r="K236" s="24">
        <f>Tabla1820[Transactions 
Timeout]/Tabla1820[Total]</f>
        <v>3.6172695449241538E-2</v>
      </c>
      <c r="L236" s="34">
        <v>0</v>
      </c>
      <c r="M236" s="24">
        <f>Tabla1820[Transactions
Trans Fail]/Tabla1820[Total]</f>
        <v>0</v>
      </c>
    </row>
    <row r="237" spans="2:13" s="33" customFormat="1" hidden="1" x14ac:dyDescent="0.3">
      <c r="B237" s="37">
        <v>43321</v>
      </c>
      <c r="C237" s="93">
        <v>3250</v>
      </c>
      <c r="D237" s="87">
        <v>1707</v>
      </c>
      <c r="E237" s="24">
        <f>Tabla1820[Transactions 
Complete]/Tabla1820[Total]</f>
        <v>0.52523076923076928</v>
      </c>
      <c r="F237" s="87">
        <v>1351</v>
      </c>
      <c r="G237" s="24">
        <f>Tabla1820[Transactions 
Failed]/Tabla1820[Total]</f>
        <v>0.41569230769230769</v>
      </c>
      <c r="H237" s="34">
        <v>0</v>
      </c>
      <c r="I237" s="24">
        <f>Tabla1820[Transactions 
In_Prog]/Tabla1820[Total]</f>
        <v>0</v>
      </c>
      <c r="J237" s="87">
        <v>192</v>
      </c>
      <c r="K237" s="24">
        <f>Tabla1820[Transactions 
Timeout]/Tabla1820[Total]</f>
        <v>5.9076923076923075E-2</v>
      </c>
      <c r="L237" s="34">
        <v>0</v>
      </c>
      <c r="M237" s="24">
        <f>Tabla1820[Transactions
Trans Fail]/Tabla1820[Total]</f>
        <v>0</v>
      </c>
    </row>
    <row r="238" spans="2:13" s="33" customFormat="1" hidden="1" x14ac:dyDescent="0.3">
      <c r="B238" s="37">
        <v>43322</v>
      </c>
      <c r="C238" s="93">
        <v>2952</v>
      </c>
      <c r="D238" s="87">
        <v>1371</v>
      </c>
      <c r="E238" s="24">
        <f>Tabla1820[Transactions 
Complete]/Tabla1820[Total]</f>
        <v>0.46443089430894308</v>
      </c>
      <c r="F238" s="87">
        <v>1372</v>
      </c>
      <c r="G238" s="24">
        <f>Tabla1820[Transactions 
Failed]/Tabla1820[Total]</f>
        <v>0.46476964769647694</v>
      </c>
      <c r="H238" s="34">
        <v>0</v>
      </c>
      <c r="I238" s="24">
        <f>Tabla1820[Transactions 
In_Prog]/Tabla1820[Total]</f>
        <v>0</v>
      </c>
      <c r="J238" s="87">
        <v>209</v>
      </c>
      <c r="K238" s="24">
        <f>Tabla1820[Transactions 
Timeout]/Tabla1820[Total]</f>
        <v>7.0799457994579942E-2</v>
      </c>
      <c r="L238" s="34">
        <v>0</v>
      </c>
      <c r="M238" s="24">
        <f>Tabla1820[Transactions
Trans Fail]/Tabla1820[Total]</f>
        <v>0</v>
      </c>
    </row>
    <row r="239" spans="2:13" s="33" customFormat="1" hidden="1" x14ac:dyDescent="0.3">
      <c r="B239" s="37">
        <v>43323</v>
      </c>
      <c r="C239" s="93">
        <v>1600</v>
      </c>
      <c r="D239" s="87">
        <v>468</v>
      </c>
      <c r="E239" s="24">
        <f>Tabla1820[Transactions 
Complete]/Tabla1820[Total]</f>
        <v>0.29249999999999998</v>
      </c>
      <c r="F239" s="87">
        <v>945</v>
      </c>
      <c r="G239" s="24">
        <f>Tabla1820[Transactions 
Failed]/Tabla1820[Total]</f>
        <v>0.59062499999999996</v>
      </c>
      <c r="H239" s="34">
        <v>0</v>
      </c>
      <c r="I239" s="24">
        <f>Tabla1820[Transactions 
In_Prog]/Tabla1820[Total]</f>
        <v>0</v>
      </c>
      <c r="J239" s="87">
        <v>187</v>
      </c>
      <c r="K239" s="24">
        <f>Tabla1820[Transactions 
Timeout]/Tabla1820[Total]</f>
        <v>0.11687500000000001</v>
      </c>
      <c r="L239" s="34">
        <v>0</v>
      </c>
      <c r="M239" s="24">
        <f>Tabla1820[Transactions
Trans Fail]/Tabla1820[Total]</f>
        <v>0</v>
      </c>
    </row>
    <row r="240" spans="2:13" s="33" customFormat="1" hidden="1" x14ac:dyDescent="0.3">
      <c r="B240" s="37">
        <v>43324</v>
      </c>
      <c r="C240" s="93">
        <v>383</v>
      </c>
      <c r="D240" s="87">
        <v>38</v>
      </c>
      <c r="E240" s="24">
        <f>Tabla1820[Transactions 
Complete]/Tabla1820[Total]</f>
        <v>9.921671018276762E-2</v>
      </c>
      <c r="F240" s="87">
        <v>168</v>
      </c>
      <c r="G240" s="24">
        <f>Tabla1820[Transactions 
Failed]/Tabla1820[Total]</f>
        <v>0.43864229765013057</v>
      </c>
      <c r="H240" s="34">
        <v>0</v>
      </c>
      <c r="I240" s="24">
        <f>Tabla1820[Transactions 
In_Prog]/Tabla1820[Total]</f>
        <v>0</v>
      </c>
      <c r="J240" s="87">
        <v>177</v>
      </c>
      <c r="K240" s="24">
        <f>Tabla1820[Transactions 
Timeout]/Tabla1820[Total]</f>
        <v>0.46214099216710181</v>
      </c>
      <c r="L240" s="34">
        <v>0</v>
      </c>
      <c r="M240" s="24">
        <f>Tabla1820[Transactions
Trans Fail]/Tabla1820[Total]</f>
        <v>0</v>
      </c>
    </row>
    <row r="241" spans="2:13" s="33" customFormat="1" hidden="1" x14ac:dyDescent="0.3">
      <c r="B241" s="37">
        <v>43325</v>
      </c>
      <c r="C241" s="93">
        <v>4329</v>
      </c>
      <c r="D241" s="87">
        <v>2530</v>
      </c>
      <c r="E241" s="24">
        <f>Tabla1820[Transactions 
Complete]/Tabla1820[Total]</f>
        <v>0.58443058443058438</v>
      </c>
      <c r="F241" s="87">
        <v>1603</v>
      </c>
      <c r="G241" s="24">
        <f>Tabla1820[Transactions 
Failed]/Tabla1820[Total]</f>
        <v>0.37029337029337028</v>
      </c>
      <c r="H241" s="34">
        <v>0</v>
      </c>
      <c r="I241" s="24">
        <f>Tabla1820[Transactions 
In_Prog]/Tabla1820[Total]</f>
        <v>0</v>
      </c>
      <c r="J241" s="87">
        <v>196</v>
      </c>
      <c r="K241" s="24">
        <f>Tabla1820[Transactions 
Timeout]/Tabla1820[Total]</f>
        <v>4.5276045276045278E-2</v>
      </c>
      <c r="L241" s="34">
        <v>0</v>
      </c>
      <c r="M241" s="24">
        <f>Tabla1820[Transactions
Trans Fail]/Tabla1820[Total]</f>
        <v>0</v>
      </c>
    </row>
    <row r="242" spans="2:13" s="33" customFormat="1" hidden="1" x14ac:dyDescent="0.3">
      <c r="B242" s="37">
        <v>43326</v>
      </c>
      <c r="C242" s="93">
        <v>3937</v>
      </c>
      <c r="D242" s="87">
        <v>2115</v>
      </c>
      <c r="E242" s="24">
        <f>Tabla1820[Transactions 
Complete]/Tabla1820[Total]</f>
        <v>0.53721107442214888</v>
      </c>
      <c r="F242" s="87">
        <v>1621</v>
      </c>
      <c r="G242" s="24">
        <f>Tabla1820[Transactions 
Failed]/Tabla1820[Total]</f>
        <v>0.41173482346964696</v>
      </c>
      <c r="H242" s="34">
        <v>0</v>
      </c>
      <c r="I242" s="24">
        <f>Tabla1820[Transactions 
In_Prog]/Tabla1820[Total]</f>
        <v>0</v>
      </c>
      <c r="J242" s="87">
        <v>201</v>
      </c>
      <c r="K242" s="24">
        <f>Tabla1820[Transactions 
Timeout]/Tabla1820[Total]</f>
        <v>5.1054102108204213E-2</v>
      </c>
      <c r="L242" s="34">
        <v>0</v>
      </c>
      <c r="M242" s="24">
        <f>Tabla1820[Transactions
Trans Fail]/Tabla1820[Total]</f>
        <v>0</v>
      </c>
    </row>
    <row r="243" spans="2:13" s="33" customFormat="1" hidden="1" x14ac:dyDescent="0.3">
      <c r="B243" s="37">
        <v>43327</v>
      </c>
      <c r="C243" s="93">
        <v>4204</v>
      </c>
      <c r="D243" s="87">
        <v>3007</v>
      </c>
      <c r="E243" s="24">
        <f>Tabla1820[Transactions 
Complete]/Tabla1820[Total]</f>
        <v>0.71527117031398668</v>
      </c>
      <c r="F243" s="87">
        <v>1001</v>
      </c>
      <c r="G243" s="24">
        <f>Tabla1820[Transactions 
Failed]/Tabla1820[Total]</f>
        <v>0.23810656517602283</v>
      </c>
      <c r="H243" s="34">
        <v>0</v>
      </c>
      <c r="I243" s="24">
        <f>Tabla1820[Transactions 
In_Prog]/Tabla1820[Total]</f>
        <v>0</v>
      </c>
      <c r="J243" s="87">
        <v>196</v>
      </c>
      <c r="K243" s="24">
        <f>Tabla1820[Transactions 
Timeout]/Tabla1820[Total]</f>
        <v>4.6622264509990484E-2</v>
      </c>
      <c r="L243" s="34">
        <v>0</v>
      </c>
      <c r="M243" s="24">
        <f>Tabla1820[Transactions
Trans Fail]/Tabla1820[Total]</f>
        <v>0</v>
      </c>
    </row>
    <row r="244" spans="2:13" s="33" customFormat="1" hidden="1" x14ac:dyDescent="0.3">
      <c r="B244" s="37">
        <v>43328</v>
      </c>
      <c r="C244" s="93">
        <v>3825</v>
      </c>
      <c r="D244" s="87">
        <v>3096</v>
      </c>
      <c r="E244" s="24">
        <f>Tabla1820[Transactions 
Complete]/Tabla1820[Total]</f>
        <v>0.80941176470588239</v>
      </c>
      <c r="F244" s="87">
        <v>534</v>
      </c>
      <c r="G244" s="24">
        <f>Tabla1820[Transactions 
Failed]/Tabla1820[Total]</f>
        <v>0.13960784313725491</v>
      </c>
      <c r="H244" s="34">
        <v>0</v>
      </c>
      <c r="I244" s="24">
        <f>Tabla1820[Transactions 
In_Prog]/Tabla1820[Total]</f>
        <v>0</v>
      </c>
      <c r="J244" s="87">
        <v>195</v>
      </c>
      <c r="K244" s="24">
        <f>Tabla1820[Transactions 
Timeout]/Tabla1820[Total]</f>
        <v>5.0980392156862744E-2</v>
      </c>
      <c r="L244" s="34">
        <v>0</v>
      </c>
      <c r="M244" s="24">
        <f>Tabla1820[Transactions
Trans Fail]/Tabla1820[Total]</f>
        <v>0</v>
      </c>
    </row>
    <row r="245" spans="2:13" s="33" customFormat="1" hidden="1" x14ac:dyDescent="0.3">
      <c r="B245" s="37">
        <v>43329</v>
      </c>
      <c r="C245" s="93">
        <v>2212</v>
      </c>
      <c r="D245" s="87">
        <v>1645</v>
      </c>
      <c r="E245" s="24">
        <f>Tabla1820[Transactions 
Complete]/Tabla1820[Total]</f>
        <v>0.74367088607594933</v>
      </c>
      <c r="F245" s="87">
        <v>368</v>
      </c>
      <c r="G245" s="24">
        <f>Tabla1820[Transactions 
Failed]/Tabla1820[Total]</f>
        <v>0.16636528028933092</v>
      </c>
      <c r="H245" s="34">
        <v>0</v>
      </c>
      <c r="I245" s="24">
        <f>Tabla1820[Transactions 
In_Prog]/Tabla1820[Total]</f>
        <v>0</v>
      </c>
      <c r="J245" s="87">
        <v>199</v>
      </c>
      <c r="K245" s="24">
        <f>Tabla1820[Transactions 
Timeout]/Tabla1820[Total]</f>
        <v>8.9963833634719714E-2</v>
      </c>
      <c r="L245" s="34">
        <v>0</v>
      </c>
      <c r="M245" s="24">
        <f>Tabla1820[Transactions
Trans Fail]/Tabla1820[Total]</f>
        <v>0</v>
      </c>
    </row>
    <row r="246" spans="2:13" s="33" customFormat="1" hidden="1" x14ac:dyDescent="0.3">
      <c r="B246" s="37">
        <v>43330</v>
      </c>
      <c r="C246" s="93">
        <v>1173</v>
      </c>
      <c r="D246" s="87">
        <v>738</v>
      </c>
      <c r="E246" s="24">
        <f>Tabla1820[Transactions 
Complete]/Tabla1820[Total]</f>
        <v>0.62915601023017897</v>
      </c>
      <c r="F246" s="87">
        <v>238</v>
      </c>
      <c r="G246" s="24">
        <f>Tabla1820[Transactions 
Failed]/Tabla1820[Total]</f>
        <v>0.20289855072463769</v>
      </c>
      <c r="H246" s="34">
        <v>0</v>
      </c>
      <c r="I246" s="24">
        <f>Tabla1820[Transactions 
In_Prog]/Tabla1820[Total]</f>
        <v>0</v>
      </c>
      <c r="J246" s="87">
        <v>197</v>
      </c>
      <c r="K246" s="24">
        <f>Tabla1820[Transactions 
Timeout]/Tabla1820[Total]</f>
        <v>0.1679454390451833</v>
      </c>
      <c r="L246" s="34">
        <v>0</v>
      </c>
      <c r="M246" s="24">
        <f>Tabla1820[Transactions
Trans Fail]/Tabla1820[Total]</f>
        <v>0</v>
      </c>
    </row>
    <row r="247" spans="2:13" s="33" customFormat="1" hidden="1" x14ac:dyDescent="0.3">
      <c r="B247" s="37">
        <v>43331</v>
      </c>
      <c r="C247" s="93">
        <v>420</v>
      </c>
      <c r="D247" s="87">
        <v>181</v>
      </c>
      <c r="E247" s="24">
        <f>Tabla1820[Transactions 
Complete]/Tabla1820[Total]</f>
        <v>0.43095238095238098</v>
      </c>
      <c r="F247" s="87">
        <v>40</v>
      </c>
      <c r="G247" s="24">
        <f>Tabla1820[Transactions 
Failed]/Tabla1820[Total]</f>
        <v>9.5238095238095233E-2</v>
      </c>
      <c r="H247" s="34">
        <v>0</v>
      </c>
      <c r="I247" s="24">
        <f>Tabla1820[Transactions 
In_Prog]/Tabla1820[Total]</f>
        <v>0</v>
      </c>
      <c r="J247" s="87">
        <v>199</v>
      </c>
      <c r="K247" s="24">
        <f>Tabla1820[Transactions 
Timeout]/Tabla1820[Total]</f>
        <v>0.47380952380952379</v>
      </c>
      <c r="L247" s="34">
        <v>0</v>
      </c>
      <c r="M247" s="24">
        <f>Tabla1820[Transactions
Trans Fail]/Tabla1820[Total]</f>
        <v>0</v>
      </c>
    </row>
    <row r="248" spans="2:13" s="33" customFormat="1" x14ac:dyDescent="0.3">
      <c r="B248" s="37">
        <v>43332</v>
      </c>
      <c r="C248" s="93">
        <v>5475</v>
      </c>
      <c r="D248" s="87">
        <v>4522</v>
      </c>
      <c r="E248" s="24">
        <f>Tabla1820[Transactions 
Complete]/Tabla1820[Total]</f>
        <v>0.82593607305936068</v>
      </c>
      <c r="F248" s="87">
        <v>746</v>
      </c>
      <c r="G248" s="24">
        <f>Tabla1820[Transactions 
Failed]/Tabla1820[Total]</f>
        <v>0.13625570776255708</v>
      </c>
      <c r="H248" s="34">
        <v>0</v>
      </c>
      <c r="I248" s="24">
        <f>Tabla1820[Transactions 
In_Prog]/Tabla1820[Total]</f>
        <v>0</v>
      </c>
      <c r="J248" s="87">
        <v>207</v>
      </c>
      <c r="K248" s="24">
        <f>Tabla1820[Transactions 
Timeout]/Tabla1820[Total]</f>
        <v>3.7808219178082192E-2</v>
      </c>
      <c r="L248" s="34">
        <v>0</v>
      </c>
      <c r="M248" s="24">
        <f>Tabla1820[Transactions
Trans Fail]/Tabla1820[Total]</f>
        <v>0</v>
      </c>
    </row>
    <row r="249" spans="2:13" s="33" customFormat="1" x14ac:dyDescent="0.3">
      <c r="B249" s="37">
        <v>43333</v>
      </c>
      <c r="C249" s="93">
        <v>4798</v>
      </c>
      <c r="D249" s="87">
        <v>3992</v>
      </c>
      <c r="E249" s="24">
        <f>Tabla1820[Transactions 
Complete]/Tabla1820[Total]</f>
        <v>0.83201333889120466</v>
      </c>
      <c r="F249" s="87">
        <v>589</v>
      </c>
      <c r="G249" s="24">
        <f>Tabla1820[Transactions 
Failed]/Tabla1820[Total]</f>
        <v>0.12275948311796582</v>
      </c>
      <c r="H249" s="34">
        <v>0</v>
      </c>
      <c r="I249" s="24">
        <f>Tabla1820[Transactions 
In_Prog]/Tabla1820[Total]</f>
        <v>0</v>
      </c>
      <c r="J249" s="87">
        <v>217</v>
      </c>
      <c r="K249" s="24">
        <f>Tabla1820[Transactions 
Timeout]/Tabla1820[Total]</f>
        <v>4.5227177990829509E-2</v>
      </c>
      <c r="L249" s="34">
        <v>0</v>
      </c>
      <c r="M249" s="24">
        <f>Tabla1820[Transactions
Trans Fail]/Tabla1820[Total]</f>
        <v>0</v>
      </c>
    </row>
    <row r="250" spans="2:13" s="33" customFormat="1" x14ac:dyDescent="0.3">
      <c r="B250" s="37">
        <v>43334</v>
      </c>
      <c r="C250" s="93">
        <v>6818</v>
      </c>
      <c r="D250" s="87">
        <v>4971</v>
      </c>
      <c r="E250" s="24">
        <f>Tabla1820[Transactions 
Complete]/Tabla1820[Total]</f>
        <v>0.72909944265180404</v>
      </c>
      <c r="F250" s="87">
        <v>1638</v>
      </c>
      <c r="G250" s="24">
        <f>Tabla1820[Transactions 
Failed]/Tabla1820[Total]</f>
        <v>0.2402464065708419</v>
      </c>
      <c r="H250" s="34">
        <v>0</v>
      </c>
      <c r="I250" s="24">
        <f>Tabla1820[Transactions 
In_Prog]/Tabla1820[Total]</f>
        <v>0</v>
      </c>
      <c r="J250" s="87">
        <v>209</v>
      </c>
      <c r="K250" s="24">
        <f>Tabla1820[Transactions 
Timeout]/Tabla1820[Total]</f>
        <v>3.0654150777354061E-2</v>
      </c>
      <c r="L250" s="34">
        <v>0</v>
      </c>
      <c r="M250" s="24">
        <f>Tabla1820[Transactions
Trans Fail]/Tabla1820[Total]</f>
        <v>0</v>
      </c>
    </row>
    <row r="251" spans="2:13" s="33" customFormat="1" x14ac:dyDescent="0.3">
      <c r="B251" s="37">
        <v>43335</v>
      </c>
      <c r="C251" s="93">
        <v>4859</v>
      </c>
      <c r="D251" s="87">
        <v>3846</v>
      </c>
      <c r="E251" s="24">
        <f>Tabla1820[Transactions 
Complete]/Tabla1820[Total]</f>
        <v>0.7915208890718255</v>
      </c>
      <c r="F251" s="87">
        <v>789</v>
      </c>
      <c r="G251" s="24">
        <f>Tabla1820[Transactions 
Failed]/Tabla1820[Total]</f>
        <v>0.1623790903478082</v>
      </c>
      <c r="H251" s="34">
        <v>0</v>
      </c>
      <c r="I251" s="24">
        <f>Tabla1820[Transactions 
In_Prog]/Tabla1820[Total]</f>
        <v>0</v>
      </c>
      <c r="J251" s="87">
        <v>224</v>
      </c>
      <c r="K251" s="24">
        <f>Tabla1820[Transactions 
Timeout]/Tabla1820[Total]</f>
        <v>4.610002058036633E-2</v>
      </c>
      <c r="L251" s="34">
        <v>0</v>
      </c>
      <c r="M251" s="24">
        <f>Tabla1820[Transactions
Trans Fail]/Tabla1820[Total]</f>
        <v>0</v>
      </c>
    </row>
    <row r="252" spans="2:13" s="33" customFormat="1" x14ac:dyDescent="0.3">
      <c r="B252" s="37">
        <v>43336</v>
      </c>
      <c r="C252" s="93">
        <v>3627</v>
      </c>
      <c r="D252" s="87">
        <v>2855</v>
      </c>
      <c r="E252" s="24">
        <f>Tabla1820[Transactions 
Complete]/Tabla1820[Total]</f>
        <v>0.78715191618417424</v>
      </c>
      <c r="F252" s="87">
        <v>552</v>
      </c>
      <c r="G252" s="24">
        <f>Tabla1820[Transactions 
Failed]/Tabla1820[Total]</f>
        <v>0.15219189412737799</v>
      </c>
      <c r="H252" s="34">
        <v>0</v>
      </c>
      <c r="I252" s="24">
        <f>Tabla1820[Transactions 
In_Prog]/Tabla1820[Total]</f>
        <v>0</v>
      </c>
      <c r="J252" s="87">
        <v>220</v>
      </c>
      <c r="K252" s="24">
        <f>Tabla1820[Transactions 
Timeout]/Tabla1820[Total]</f>
        <v>6.0656189688447756E-2</v>
      </c>
      <c r="L252" s="34">
        <v>0</v>
      </c>
      <c r="M252" s="24">
        <f>Tabla1820[Transactions
Trans Fail]/Tabla1820[Total]</f>
        <v>0</v>
      </c>
    </row>
    <row r="253" spans="2:13" s="33" customFormat="1" x14ac:dyDescent="0.3">
      <c r="B253" s="37">
        <v>43337</v>
      </c>
      <c r="C253" s="93">
        <v>1478</v>
      </c>
      <c r="D253" s="87">
        <v>1159</v>
      </c>
      <c r="E253" s="24">
        <f>Tabla1820[Transactions 
Complete]/Tabla1820[Total]</f>
        <v>0.78416779431664407</v>
      </c>
      <c r="F253" s="87">
        <v>167</v>
      </c>
      <c r="G253" s="24">
        <f>Tabla1820[Transactions 
Failed]/Tabla1820[Total]</f>
        <v>0.11299052774018944</v>
      </c>
      <c r="H253" s="34">
        <v>0</v>
      </c>
      <c r="I253" s="24">
        <f>Tabla1820[Transactions 
In_Prog]/Tabla1820[Total]</f>
        <v>0</v>
      </c>
      <c r="J253" s="87">
        <v>152</v>
      </c>
      <c r="K253" s="24">
        <f>Tabla1820[Transactions 
Timeout]/Tabla1820[Total]</f>
        <v>0.10284167794316644</v>
      </c>
      <c r="L253" s="34">
        <v>0</v>
      </c>
      <c r="M253" s="24">
        <f>Tabla1820[Transactions
Trans Fail]/Tabla1820[Total]</f>
        <v>0</v>
      </c>
    </row>
    <row r="254" spans="2:13" s="33" customFormat="1" x14ac:dyDescent="0.3">
      <c r="B254" s="37">
        <v>43338</v>
      </c>
      <c r="C254" s="93">
        <v>285</v>
      </c>
      <c r="D254" s="87">
        <v>133</v>
      </c>
      <c r="E254" s="24">
        <f>Tabla1820[Transactions 
Complete]/Tabla1820[Total]</f>
        <v>0.46666666666666667</v>
      </c>
      <c r="F254" s="87">
        <v>27</v>
      </c>
      <c r="G254" s="24">
        <f>Tabla1820[Transactions 
Failed]/Tabla1820[Total]</f>
        <v>9.4736842105263161E-2</v>
      </c>
      <c r="H254" s="34">
        <v>0</v>
      </c>
      <c r="I254" s="24">
        <f>Tabla1820[Transactions 
In_Prog]/Tabla1820[Total]</f>
        <v>0</v>
      </c>
      <c r="J254" s="87">
        <v>125</v>
      </c>
      <c r="K254" s="24">
        <f>Tabla1820[Transactions 
Timeout]/Tabla1820[Total]</f>
        <v>0.43859649122807015</v>
      </c>
      <c r="L254" s="34">
        <v>0</v>
      </c>
      <c r="M254" s="24">
        <f>Tabla1820[Transactions
Trans Fail]/Tabla1820[Total]</f>
        <v>0</v>
      </c>
    </row>
    <row r="255" spans="2:13" ht="24" x14ac:dyDescent="0.3">
      <c r="B255" s="38" t="s">
        <v>26</v>
      </c>
      <c r="C255" s="39">
        <f>SUM(C248:C254)</f>
        <v>27340</v>
      </c>
      <c r="D255" s="39">
        <f>SUM(D248:D254)</f>
        <v>21478</v>
      </c>
      <c r="E255" s="94">
        <f>AVERAGE(E248:E254)</f>
        <v>0.7452223029773829</v>
      </c>
      <c r="F255" s="39">
        <f>SUM(F248:F254)</f>
        <v>4508</v>
      </c>
      <c r="G255" s="94">
        <f>AVERAGE(G248:G254)</f>
        <v>0.14593713596742908</v>
      </c>
      <c r="H255" s="39">
        <f>SUM(H248:H254)</f>
        <v>0</v>
      </c>
      <c r="I255" s="94">
        <f>AVERAGE(I248:I254)</f>
        <v>0</v>
      </c>
      <c r="J255" s="39">
        <f>SUM(J248:J254)</f>
        <v>1354</v>
      </c>
      <c r="K255" s="94">
        <f>AVERAGE(K248:K254)</f>
        <v>0.10884056105518806</v>
      </c>
      <c r="L255" s="39">
        <f>SUM(L248:L254)</f>
        <v>0</v>
      </c>
      <c r="M255" s="94">
        <f>AVERAGE(M248:M254)</f>
        <v>0</v>
      </c>
    </row>
    <row r="256" spans="2:13" x14ac:dyDescent="0.3">
      <c r="D256" s="1"/>
    </row>
    <row r="257" spans="4:4" x14ac:dyDescent="0.3">
      <c r="D257" s="1"/>
    </row>
    <row r="258" spans="4:4" x14ac:dyDescent="0.3">
      <c r="D258" s="1"/>
    </row>
    <row r="259" spans="4:4" x14ac:dyDescent="0.3">
      <c r="D259" s="1"/>
    </row>
    <row r="260" spans="4:4" x14ac:dyDescent="0.3">
      <c r="D260" s="1"/>
    </row>
    <row r="261" spans="4:4" x14ac:dyDescent="0.3">
      <c r="D261" s="1"/>
    </row>
    <row r="262" spans="4:4" x14ac:dyDescent="0.3">
      <c r="D262" s="1"/>
    </row>
    <row r="263" spans="4:4" x14ac:dyDescent="0.3">
      <c r="D263" s="1"/>
    </row>
    <row r="264" spans="4:4" x14ac:dyDescent="0.3">
      <c r="D264" s="1"/>
    </row>
    <row r="265" spans="4:4" x14ac:dyDescent="0.3">
      <c r="D265" s="1"/>
    </row>
    <row r="266" spans="4:4" x14ac:dyDescent="0.3">
      <c r="D266" s="1"/>
    </row>
    <row r="267" spans="4:4" x14ac:dyDescent="0.3">
      <c r="D267" s="1"/>
    </row>
    <row r="268" spans="4:4" x14ac:dyDescent="0.3">
      <c r="D268" s="1"/>
    </row>
    <row r="269" spans="4:4" x14ac:dyDescent="0.3">
      <c r="D269" s="1"/>
    </row>
    <row r="270" spans="4:4" x14ac:dyDescent="0.3">
      <c r="D270" s="1"/>
    </row>
    <row r="271" spans="4:4" x14ac:dyDescent="0.3">
      <c r="D271" s="1"/>
    </row>
    <row r="272" spans="4:4" x14ac:dyDescent="0.3">
      <c r="D272" s="1"/>
    </row>
    <row r="273" spans="4:4" x14ac:dyDescent="0.3">
      <c r="D273" s="1"/>
    </row>
    <row r="274" spans="4:4" x14ac:dyDescent="0.3">
      <c r="D274" s="1"/>
    </row>
    <row r="275" spans="4:4" x14ac:dyDescent="0.3">
      <c r="D275" s="1"/>
    </row>
    <row r="276" spans="4:4" x14ac:dyDescent="0.3">
      <c r="D276" s="1"/>
    </row>
    <row r="277" spans="4:4" x14ac:dyDescent="0.3">
      <c r="D277" s="1"/>
    </row>
    <row r="278" spans="4:4" x14ac:dyDescent="0.3">
      <c r="D278" s="1"/>
    </row>
    <row r="279" spans="4:4" x14ac:dyDescent="0.3">
      <c r="D279" s="1"/>
    </row>
    <row r="280" spans="4:4" x14ac:dyDescent="0.3">
      <c r="D280" s="1"/>
    </row>
    <row r="281" spans="4:4" x14ac:dyDescent="0.3">
      <c r="D281" s="1"/>
    </row>
    <row r="282" spans="4:4" x14ac:dyDescent="0.3">
      <c r="D282" s="1"/>
    </row>
    <row r="283" spans="4:4" x14ac:dyDescent="0.3">
      <c r="D283" s="1"/>
    </row>
    <row r="284" spans="4:4" x14ac:dyDescent="0.3">
      <c r="D284" s="1"/>
    </row>
    <row r="285" spans="4:4" x14ac:dyDescent="0.3">
      <c r="D285" s="1"/>
    </row>
    <row r="286" spans="4:4" x14ac:dyDescent="0.3">
      <c r="D286" s="1"/>
    </row>
    <row r="287" spans="4:4" x14ac:dyDescent="0.3">
      <c r="D287" s="1"/>
    </row>
    <row r="288" spans="4:4" x14ac:dyDescent="0.3">
      <c r="D288" s="1"/>
    </row>
    <row r="289" spans="4:4" x14ac:dyDescent="0.3">
      <c r="D289" s="1"/>
    </row>
    <row r="290" spans="4:4" x14ac:dyDescent="0.3">
      <c r="D290" s="1"/>
    </row>
    <row r="291" spans="4:4" x14ac:dyDescent="0.3">
      <c r="D291" s="1"/>
    </row>
    <row r="292" spans="4:4" x14ac:dyDescent="0.3">
      <c r="D292" s="1"/>
    </row>
    <row r="293" spans="4:4" x14ac:dyDescent="0.3">
      <c r="D293" s="1"/>
    </row>
    <row r="294" spans="4:4" x14ac:dyDescent="0.3">
      <c r="D294" s="1"/>
    </row>
    <row r="295" spans="4:4" x14ac:dyDescent="0.3">
      <c r="D295" s="1"/>
    </row>
    <row r="296" spans="4:4" x14ac:dyDescent="0.3">
      <c r="D296" s="1"/>
    </row>
    <row r="297" spans="4:4" x14ac:dyDescent="0.3">
      <c r="D297" s="1"/>
    </row>
    <row r="298" spans="4:4" x14ac:dyDescent="0.3">
      <c r="D298" s="1"/>
    </row>
    <row r="299" spans="4:4" x14ac:dyDescent="0.3">
      <c r="D299" s="1"/>
    </row>
    <row r="300" spans="4:4" x14ac:dyDescent="0.3">
      <c r="D300" s="1"/>
    </row>
    <row r="301" spans="4:4" x14ac:dyDescent="0.3">
      <c r="D301" s="1"/>
    </row>
    <row r="302" spans="4:4" x14ac:dyDescent="0.3">
      <c r="D302" s="1"/>
    </row>
    <row r="303" spans="4:4" x14ac:dyDescent="0.3">
      <c r="D303" s="1"/>
    </row>
    <row r="304" spans="4:4" x14ac:dyDescent="0.3">
      <c r="D304" s="1"/>
    </row>
    <row r="305" spans="4:4" x14ac:dyDescent="0.3">
      <c r="D305" s="1"/>
    </row>
    <row r="306" spans="4:4" x14ac:dyDescent="0.3">
      <c r="D306" s="1"/>
    </row>
    <row r="307" spans="4:4" x14ac:dyDescent="0.3">
      <c r="D307" s="1"/>
    </row>
    <row r="308" spans="4:4" x14ac:dyDescent="0.3">
      <c r="D308" s="1"/>
    </row>
    <row r="309" spans="4:4" x14ac:dyDescent="0.3">
      <c r="D309" s="1"/>
    </row>
    <row r="310" spans="4:4" x14ac:dyDescent="0.3">
      <c r="D310" s="1"/>
    </row>
    <row r="311" spans="4:4" x14ac:dyDescent="0.3">
      <c r="D311" s="1"/>
    </row>
    <row r="312" spans="4:4" x14ac:dyDescent="0.3">
      <c r="D312" s="1"/>
    </row>
    <row r="313" spans="4:4" x14ac:dyDescent="0.3">
      <c r="D313" s="1"/>
    </row>
    <row r="314" spans="4:4" x14ac:dyDescent="0.3">
      <c r="D314" s="1"/>
    </row>
    <row r="315" spans="4:4" x14ac:dyDescent="0.3">
      <c r="D315" s="1"/>
    </row>
    <row r="316" spans="4:4" x14ac:dyDescent="0.3">
      <c r="D316" s="1"/>
    </row>
    <row r="317" spans="4:4" x14ac:dyDescent="0.3">
      <c r="D317" s="1"/>
    </row>
    <row r="318" spans="4:4" x14ac:dyDescent="0.3">
      <c r="D318" s="1"/>
    </row>
    <row r="319" spans="4:4" x14ac:dyDescent="0.3">
      <c r="D319" s="1"/>
    </row>
    <row r="320" spans="4:4" x14ac:dyDescent="0.3">
      <c r="D320" s="1"/>
    </row>
    <row r="321" spans="4:4" x14ac:dyDescent="0.3">
      <c r="D321" s="1"/>
    </row>
    <row r="322" spans="4:4" x14ac:dyDescent="0.3">
      <c r="D322" s="1"/>
    </row>
    <row r="323" spans="4:4" x14ac:dyDescent="0.3">
      <c r="D323" s="1"/>
    </row>
    <row r="324" spans="4:4" x14ac:dyDescent="0.3">
      <c r="D324" s="1"/>
    </row>
    <row r="325" spans="4:4" x14ac:dyDescent="0.3">
      <c r="D325" s="1"/>
    </row>
    <row r="326" spans="4:4" x14ac:dyDescent="0.3">
      <c r="D326" s="1"/>
    </row>
    <row r="327" spans="4:4" x14ac:dyDescent="0.3">
      <c r="D327" s="1"/>
    </row>
    <row r="328" spans="4:4" x14ac:dyDescent="0.3">
      <c r="D328" s="1"/>
    </row>
    <row r="329" spans="4:4" x14ac:dyDescent="0.3">
      <c r="D329" s="1"/>
    </row>
    <row r="330" spans="4:4" x14ac:dyDescent="0.3">
      <c r="D330" s="1"/>
    </row>
    <row r="331" spans="4:4" x14ac:dyDescent="0.3">
      <c r="D331" s="1"/>
    </row>
    <row r="332" spans="4:4" x14ac:dyDescent="0.3">
      <c r="D332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/>
  </sheetPr>
  <dimension ref="B1:P123"/>
  <sheetViews>
    <sheetView topLeftCell="A20" workbookViewId="0">
      <selection activeCell="E76" sqref="E76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SUM(Tabla18203[Total])</f>
        <v>148432.02999999997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SUM(Tabla18203[Total])</f>
        <v>148432.02999999997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43132</v>
      </c>
      <c r="C17" s="35">
        <v>5197</v>
      </c>
      <c r="D17" s="34">
        <v>4276</v>
      </c>
      <c r="E17" s="36" t="e">
        <f>#REF!/Tabla18203[Total]</f>
        <v>#REF!</v>
      </c>
      <c r="F17" s="34">
        <v>905</v>
      </c>
      <c r="G17" s="36" t="e">
        <f>#REF!/Tabla18203[Total]</f>
        <v>#REF!</v>
      </c>
      <c r="H17" s="34">
        <v>0</v>
      </c>
      <c r="I17" s="36" t="e">
        <f>#REF!/Tabla18203[Total]</f>
        <v>#REF!</v>
      </c>
      <c r="J17" s="34">
        <v>16</v>
      </c>
      <c r="K17" s="36" t="e">
        <f>#REF!/Tabla18203[Total]</f>
        <v>#REF!</v>
      </c>
      <c r="L17" s="34">
        <v>0</v>
      </c>
      <c r="M17" s="36" t="e">
        <f>#REF!/Tabla18203[Total]</f>
        <v>#REF!</v>
      </c>
    </row>
    <row r="18" spans="2:13" s="33" customFormat="1" x14ac:dyDescent="0.3">
      <c r="B18" s="37">
        <v>43133</v>
      </c>
      <c r="C18" s="35">
        <v>6742</v>
      </c>
      <c r="D18" s="34">
        <v>5907</v>
      </c>
      <c r="E18" s="36" t="e">
        <f>#REF!/Tabla18203[Total]</f>
        <v>#REF!</v>
      </c>
      <c r="F18" s="34">
        <v>805</v>
      </c>
      <c r="G18" s="36" t="e">
        <f>#REF!/Tabla18203[Total]</f>
        <v>#REF!</v>
      </c>
      <c r="H18" s="34">
        <v>0</v>
      </c>
      <c r="I18" s="36" t="e">
        <f>#REF!/Tabla18203[Total]</f>
        <v>#REF!</v>
      </c>
      <c r="J18" s="34">
        <v>30</v>
      </c>
      <c r="K18" s="36" t="e">
        <f>#REF!/Tabla18203[Total]</f>
        <v>#REF!</v>
      </c>
      <c r="L18" s="34">
        <v>0</v>
      </c>
      <c r="M18" s="36" t="e">
        <f>#REF!/Tabla18203[Total]</f>
        <v>#REF!</v>
      </c>
    </row>
    <row r="19" spans="2:13" s="33" customFormat="1" x14ac:dyDescent="0.3">
      <c r="B19" s="37">
        <v>43134</v>
      </c>
      <c r="C19" s="35">
        <v>2668</v>
      </c>
      <c r="D19" s="34">
        <v>2277</v>
      </c>
      <c r="E19" s="36" t="e">
        <f>#REF!/Tabla18203[Total]</f>
        <v>#REF!</v>
      </c>
      <c r="F19" s="34">
        <v>366</v>
      </c>
      <c r="G19" s="36" t="e">
        <f>#REF!/Tabla18203[Total]</f>
        <v>#REF!</v>
      </c>
      <c r="H19" s="34">
        <v>0</v>
      </c>
      <c r="I19" s="36" t="e">
        <f>#REF!/Tabla18203[Total]</f>
        <v>#REF!</v>
      </c>
      <c r="J19" s="34">
        <v>25</v>
      </c>
      <c r="K19" s="36" t="e">
        <f>#REF!/Tabla18203[Total]</f>
        <v>#REF!</v>
      </c>
      <c r="L19" s="34">
        <v>0</v>
      </c>
      <c r="M19" s="36" t="e">
        <f>#REF!/Tabla18203[Total]</f>
        <v>#REF!</v>
      </c>
    </row>
    <row r="20" spans="2:13" s="33" customFormat="1" x14ac:dyDescent="0.3">
      <c r="B20" s="37">
        <v>43135</v>
      </c>
      <c r="C20" s="35">
        <v>1323</v>
      </c>
      <c r="D20" s="34">
        <v>1176</v>
      </c>
      <c r="E20" s="36" t="e">
        <f>#REF!/Tabla18203[Total]</f>
        <v>#REF!</v>
      </c>
      <c r="F20" s="34">
        <v>140</v>
      </c>
      <c r="G20" s="36" t="e">
        <f>#REF!/Tabla18203[Total]</f>
        <v>#REF!</v>
      </c>
      <c r="H20" s="34">
        <v>0</v>
      </c>
      <c r="I20" s="36" t="e">
        <f>#REF!/Tabla18203[Total]</f>
        <v>#REF!</v>
      </c>
      <c r="J20" s="34">
        <v>7</v>
      </c>
      <c r="K20" s="36" t="e">
        <f>#REF!/Tabla18203[Total]</f>
        <v>#REF!</v>
      </c>
      <c r="L20" s="34">
        <v>0</v>
      </c>
      <c r="M20" s="36" t="e">
        <f>#REF!/Tabla18203[Total]</f>
        <v>#REF!</v>
      </c>
    </row>
    <row r="21" spans="2:13" s="33" customFormat="1" x14ac:dyDescent="0.3">
      <c r="B21" s="37">
        <v>43136</v>
      </c>
      <c r="C21" s="35">
        <v>7038</v>
      </c>
      <c r="D21" s="34">
        <v>6036</v>
      </c>
      <c r="E21" s="36" t="e">
        <f>#REF!/Tabla18203[Total]</f>
        <v>#REF!</v>
      </c>
      <c r="F21" s="34">
        <v>959</v>
      </c>
      <c r="G21" s="36" t="e">
        <f>#REF!/Tabla18203[Total]</f>
        <v>#REF!</v>
      </c>
      <c r="H21" s="34">
        <v>0</v>
      </c>
      <c r="I21" s="36" t="e">
        <f>#REF!/Tabla18203[Total]</f>
        <v>#REF!</v>
      </c>
      <c r="J21" s="34">
        <v>43</v>
      </c>
      <c r="K21" s="36" t="e">
        <f>#REF!/Tabla18203[Total]</f>
        <v>#REF!</v>
      </c>
      <c r="L21" s="34">
        <v>0</v>
      </c>
      <c r="M21" s="36" t="e">
        <f>#REF!/Tabla18203[Total]</f>
        <v>#REF!</v>
      </c>
    </row>
    <row r="22" spans="2:13" s="33" customFormat="1" x14ac:dyDescent="0.3">
      <c r="B22" s="37">
        <v>43137</v>
      </c>
      <c r="C22" s="35">
        <v>10404</v>
      </c>
      <c r="D22" s="34">
        <v>9524</v>
      </c>
      <c r="E22" s="36" t="e">
        <f>#REF!/Tabla18203[Total]</f>
        <v>#REF!</v>
      </c>
      <c r="F22" s="34">
        <v>869</v>
      </c>
      <c r="G22" s="36" t="e">
        <f>#REF!/Tabla18203[Total]</f>
        <v>#REF!</v>
      </c>
      <c r="H22" s="34">
        <v>0</v>
      </c>
      <c r="I22" s="36" t="e">
        <f>#REF!/Tabla18203[Total]</f>
        <v>#REF!</v>
      </c>
      <c r="J22" s="34">
        <v>11</v>
      </c>
      <c r="K22" s="36" t="e">
        <f>#REF!/Tabla18203[Total]</f>
        <v>#REF!</v>
      </c>
      <c r="L22" s="34">
        <v>0</v>
      </c>
      <c r="M22" s="36" t="e">
        <f>#REF!/Tabla18203[Total]</f>
        <v>#REF!</v>
      </c>
    </row>
    <row r="23" spans="2:13" s="33" customFormat="1" x14ac:dyDescent="0.3">
      <c r="B23" s="37">
        <v>43138</v>
      </c>
      <c r="C23" s="35">
        <v>5673</v>
      </c>
      <c r="D23" s="34">
        <v>5009</v>
      </c>
      <c r="E23" s="36" t="e">
        <f>#REF!/Tabla18203[Total]</f>
        <v>#REF!</v>
      </c>
      <c r="F23" s="34">
        <v>647</v>
      </c>
      <c r="G23" s="36" t="e">
        <f>#REF!/Tabla18203[Total]</f>
        <v>#REF!</v>
      </c>
      <c r="H23" s="39">
        <v>0</v>
      </c>
      <c r="I23" s="36" t="e">
        <f>#REF!/Tabla18203[Total]</f>
        <v>#REF!</v>
      </c>
      <c r="J23" s="34">
        <v>17</v>
      </c>
      <c r="K23" s="36" t="e">
        <f>#REF!/Tabla18203[Total]</f>
        <v>#REF!</v>
      </c>
      <c r="L23" s="39">
        <v>0</v>
      </c>
      <c r="M23" s="36" t="e">
        <f>#REF!/Tabla18203[Total]</f>
        <v>#REF!</v>
      </c>
    </row>
    <row r="24" spans="2:13" s="33" customFormat="1" x14ac:dyDescent="0.3">
      <c r="B24" s="37">
        <v>43139</v>
      </c>
      <c r="C24" s="35">
        <v>6509</v>
      </c>
      <c r="D24" s="34">
        <v>5750</v>
      </c>
      <c r="E24" s="36" t="e">
        <f>#REF!/Tabla18203[Total]</f>
        <v>#REF!</v>
      </c>
      <c r="F24" s="34">
        <v>729</v>
      </c>
      <c r="G24" s="36" t="e">
        <f>#REF!/Tabla18203[Total]</f>
        <v>#REF!</v>
      </c>
      <c r="H24" s="34">
        <v>0</v>
      </c>
      <c r="I24" s="36" t="e">
        <f>#REF!/Tabla18203[Total]</f>
        <v>#REF!</v>
      </c>
      <c r="J24" s="34">
        <v>30</v>
      </c>
      <c r="K24" s="36" t="e">
        <f>#REF!/Tabla18203[Total]</f>
        <v>#REF!</v>
      </c>
      <c r="L24" s="34">
        <v>0</v>
      </c>
      <c r="M24" s="36" t="e">
        <f>#REF!/Tabla18203[Total]</f>
        <v>#REF!</v>
      </c>
    </row>
    <row r="25" spans="2:13" s="33" customFormat="1" x14ac:dyDescent="0.3">
      <c r="B25" s="37">
        <v>43140</v>
      </c>
      <c r="C25" s="35">
        <v>4569</v>
      </c>
      <c r="D25" s="34">
        <v>3920</v>
      </c>
      <c r="E25" s="36" t="e">
        <f>#REF!/Tabla18203[Total]</f>
        <v>#REF!</v>
      </c>
      <c r="F25" s="34">
        <v>604</v>
      </c>
      <c r="G25" s="36" t="e">
        <f>#REF!/Tabla18203[Total]</f>
        <v>#REF!</v>
      </c>
      <c r="H25" s="34">
        <v>0</v>
      </c>
      <c r="I25" s="36" t="e">
        <f>#REF!/Tabla18203[Total]</f>
        <v>#REF!</v>
      </c>
      <c r="J25" s="34">
        <v>45</v>
      </c>
      <c r="K25" s="36" t="e">
        <f>#REF!/Tabla18203[Total]</f>
        <v>#REF!</v>
      </c>
      <c r="L25" s="34">
        <v>0</v>
      </c>
      <c r="M25" s="36" t="e">
        <f>#REF!/Tabla18203[Total]</f>
        <v>#REF!</v>
      </c>
    </row>
    <row r="26" spans="2:13" s="33" customFormat="1" x14ac:dyDescent="0.3">
      <c r="B26" s="37">
        <v>43141</v>
      </c>
      <c r="C26" s="35">
        <v>2540</v>
      </c>
      <c r="D26" s="34">
        <v>2225</v>
      </c>
      <c r="E26" s="36" t="e">
        <f>#REF!/Tabla18203[Total]</f>
        <v>#REF!</v>
      </c>
      <c r="F26" s="34">
        <v>305</v>
      </c>
      <c r="G26" s="36" t="e">
        <f>#REF!/Tabla18203[Total]</f>
        <v>#REF!</v>
      </c>
      <c r="H26" s="34">
        <v>0</v>
      </c>
      <c r="I26" s="36" t="e">
        <f>#REF!/Tabla18203[Total]</f>
        <v>#REF!</v>
      </c>
      <c r="J26" s="34">
        <v>10</v>
      </c>
      <c r="K26" s="36" t="e">
        <f>#REF!/Tabla18203[Total]</f>
        <v>#REF!</v>
      </c>
      <c r="L26" s="34">
        <v>0</v>
      </c>
      <c r="M26" s="36" t="e">
        <f>#REF!/Tabla18203[Total]</f>
        <v>#REF!</v>
      </c>
    </row>
    <row r="27" spans="2:13" s="33" customFormat="1" x14ac:dyDescent="0.3">
      <c r="B27" s="37">
        <v>43142</v>
      </c>
      <c r="C27" s="35">
        <v>531</v>
      </c>
      <c r="D27" s="34">
        <v>411</v>
      </c>
      <c r="E27" s="36" t="e">
        <f>#REF!/Tabla18203[Total]</f>
        <v>#REF!</v>
      </c>
      <c r="F27" s="34">
        <v>119</v>
      </c>
      <c r="G27" s="36" t="e">
        <f>#REF!/Tabla18203[Total]</f>
        <v>#REF!</v>
      </c>
      <c r="H27" s="34">
        <v>0</v>
      </c>
      <c r="I27" s="36" t="e">
        <f>#REF!/Tabla18203[Total]</f>
        <v>#REF!</v>
      </c>
      <c r="J27" s="34">
        <v>1</v>
      </c>
      <c r="K27" s="36" t="e">
        <f>#REF!/Tabla18203[Total]</f>
        <v>#REF!</v>
      </c>
      <c r="L27" s="34">
        <v>0</v>
      </c>
      <c r="M27" s="36" t="e">
        <f>#REF!/Tabla18203[Total]</f>
        <v>#REF!</v>
      </c>
    </row>
    <row r="28" spans="2:13" s="33" customFormat="1" x14ac:dyDescent="0.3">
      <c r="B28" s="37">
        <v>43143</v>
      </c>
      <c r="C28" s="35">
        <v>6673</v>
      </c>
      <c r="D28" s="34">
        <v>6101</v>
      </c>
      <c r="E28" s="36" t="e">
        <f>#REF!/Tabla18203[Total]</f>
        <v>#REF!</v>
      </c>
      <c r="F28" s="34">
        <v>556</v>
      </c>
      <c r="G28" s="36" t="e">
        <f>#REF!/Tabla18203[Total]</f>
        <v>#REF!</v>
      </c>
      <c r="H28" s="34">
        <v>0</v>
      </c>
      <c r="I28" s="36" t="e">
        <f>#REF!/Tabla18203[Total]</f>
        <v>#REF!</v>
      </c>
      <c r="J28" s="34">
        <v>16</v>
      </c>
      <c r="K28" s="36" t="e">
        <f>#REF!/Tabla18203[Total]</f>
        <v>#REF!</v>
      </c>
      <c r="L28" s="34">
        <v>0</v>
      </c>
      <c r="M28" s="36" t="e">
        <f>#REF!/Tabla18203[Total]</f>
        <v>#REF!</v>
      </c>
    </row>
    <row r="29" spans="2:13" s="33" customFormat="1" x14ac:dyDescent="0.3">
      <c r="B29" s="37">
        <v>43144</v>
      </c>
      <c r="C29" s="35">
        <v>4704</v>
      </c>
      <c r="D29" s="34">
        <v>4173</v>
      </c>
      <c r="E29" s="36" t="e">
        <f>#REF!/Tabla18203[Total]</f>
        <v>#REF!</v>
      </c>
      <c r="F29" s="34">
        <v>514</v>
      </c>
      <c r="G29" s="36" t="e">
        <f>#REF!/Tabla18203[Total]</f>
        <v>#REF!</v>
      </c>
      <c r="H29" s="34">
        <v>0</v>
      </c>
      <c r="I29" s="36" t="e">
        <f>#REF!/Tabla18203[Total]</f>
        <v>#REF!</v>
      </c>
      <c r="J29" s="34">
        <v>17</v>
      </c>
      <c r="K29" s="36" t="e">
        <f>#REF!/Tabla18203[Total]</f>
        <v>#REF!</v>
      </c>
      <c r="L29" s="34">
        <v>0</v>
      </c>
      <c r="M29" s="36" t="e">
        <f>#REF!/Tabla18203[Total]</f>
        <v>#REF!</v>
      </c>
    </row>
    <row r="30" spans="2:13" s="33" customFormat="1" x14ac:dyDescent="0.3">
      <c r="B30" s="37">
        <v>43145</v>
      </c>
      <c r="C30" s="35">
        <v>1535</v>
      </c>
      <c r="D30" s="34">
        <v>1307</v>
      </c>
      <c r="E30" s="36" t="e">
        <f>#REF!/Tabla18203[Total]</f>
        <v>#REF!</v>
      </c>
      <c r="F30" s="34">
        <v>223</v>
      </c>
      <c r="G30" s="36" t="e">
        <f>#REF!/Tabla18203[Total]</f>
        <v>#REF!</v>
      </c>
      <c r="H30" s="34">
        <v>0</v>
      </c>
      <c r="I30" s="36" t="e">
        <f>#REF!/Tabla18203[Total]</f>
        <v>#REF!</v>
      </c>
      <c r="J30" s="34">
        <v>5</v>
      </c>
      <c r="K30" s="36" t="e">
        <f>#REF!/Tabla18203[Total]</f>
        <v>#REF!</v>
      </c>
      <c r="L30" s="34">
        <v>0</v>
      </c>
      <c r="M30" s="36" t="e">
        <f>#REF!/Tabla18203[Total]</f>
        <v>#REF!</v>
      </c>
    </row>
    <row r="31" spans="2:13" s="33" customFormat="1" x14ac:dyDescent="0.3">
      <c r="B31" s="37">
        <v>43146</v>
      </c>
      <c r="C31" s="35">
        <v>4941</v>
      </c>
      <c r="D31" s="34">
        <v>4323</v>
      </c>
      <c r="E31" s="36" t="e">
        <f>#REF!/Tabla18203[Total]</f>
        <v>#REF!</v>
      </c>
      <c r="F31" s="34">
        <v>597</v>
      </c>
      <c r="G31" s="36" t="e">
        <f>#REF!/Tabla18203[Total]</f>
        <v>#REF!</v>
      </c>
      <c r="H31" s="34">
        <v>0</v>
      </c>
      <c r="I31" s="36" t="e">
        <f>#REF!/Tabla18203[Total]</f>
        <v>#REF!</v>
      </c>
      <c r="J31" s="34">
        <v>21</v>
      </c>
      <c r="K31" s="36" t="e">
        <f>#REF!/Tabla18203[Total]</f>
        <v>#REF!</v>
      </c>
      <c r="L31" s="34">
        <v>0</v>
      </c>
      <c r="M31" s="36" t="e">
        <f>#REF!/Tabla18203[Total]</f>
        <v>#REF!</v>
      </c>
    </row>
    <row r="32" spans="2:13" s="33" customFormat="1" x14ac:dyDescent="0.3">
      <c r="B32" s="37">
        <v>43147</v>
      </c>
      <c r="C32" s="21">
        <v>4365</v>
      </c>
      <c r="D32" s="21">
        <v>3761</v>
      </c>
      <c r="E32" s="41" t="e">
        <f>#REF!/Tabla18203[Total]</f>
        <v>#REF!</v>
      </c>
      <c r="F32" s="21">
        <v>593</v>
      </c>
      <c r="G32" s="41" t="e">
        <f>#REF!/Tabla18203[Total]</f>
        <v>#REF!</v>
      </c>
      <c r="H32" s="21">
        <v>0</v>
      </c>
      <c r="I32" s="41" t="e">
        <f>#REF!/Tabla18203[Total]</f>
        <v>#REF!</v>
      </c>
      <c r="J32" s="21">
        <v>11</v>
      </c>
      <c r="K32" s="41" t="e">
        <f>#REF!/Tabla18203[Total]</f>
        <v>#REF!</v>
      </c>
      <c r="L32" s="21">
        <v>0</v>
      </c>
      <c r="M32" s="41" t="e">
        <f>#REF!/Tabla18203[Total]</f>
        <v>#REF!</v>
      </c>
    </row>
    <row r="33" spans="2:13" s="33" customFormat="1" x14ac:dyDescent="0.3">
      <c r="B33" s="37">
        <v>43148</v>
      </c>
      <c r="C33" s="35">
        <v>32</v>
      </c>
      <c r="D33" s="34">
        <v>31</v>
      </c>
      <c r="E33" s="36" t="e">
        <f>#REF!/Tabla18203[Total]</f>
        <v>#REF!</v>
      </c>
      <c r="F33" s="34">
        <v>1</v>
      </c>
      <c r="G33" s="36" t="e">
        <f>#REF!/Tabla18203[Total]</f>
        <v>#REF!</v>
      </c>
      <c r="H33" s="34">
        <v>0</v>
      </c>
      <c r="I33" s="36" t="e">
        <f>#REF!/Tabla18203[Total]</f>
        <v>#REF!</v>
      </c>
      <c r="J33" s="34">
        <v>0</v>
      </c>
      <c r="K33" s="36" t="e">
        <f>#REF!/Tabla18203[Total]</f>
        <v>#REF!</v>
      </c>
      <c r="L33" s="34">
        <v>0</v>
      </c>
      <c r="M33" s="36" t="e">
        <f>#REF!/Tabla18203[Total]</f>
        <v>#REF!</v>
      </c>
    </row>
    <row r="34" spans="2:13" s="33" customFormat="1" x14ac:dyDescent="0.3">
      <c r="B34" s="37">
        <v>43149</v>
      </c>
      <c r="C34" s="35">
        <v>0.01</v>
      </c>
      <c r="D34" s="34">
        <v>0</v>
      </c>
      <c r="E34" s="36" t="e">
        <f>#REF!/Tabla18203[Total]</f>
        <v>#REF!</v>
      </c>
      <c r="F34" s="34">
        <v>0</v>
      </c>
      <c r="G34" s="36" t="e">
        <f>#REF!/Tabla18203[Total]</f>
        <v>#REF!</v>
      </c>
      <c r="H34" s="34">
        <v>0</v>
      </c>
      <c r="I34" s="36" t="e">
        <f>#REF!/Tabla18203[Total]</f>
        <v>#REF!</v>
      </c>
      <c r="J34" s="34">
        <v>0</v>
      </c>
      <c r="K34" s="36" t="e">
        <f>#REF!/Tabla18203[Total]</f>
        <v>#REF!</v>
      </c>
      <c r="L34" s="34">
        <v>0</v>
      </c>
      <c r="M34" s="36" t="e">
        <f>#REF!/Tabla18203[Total]</f>
        <v>#REF!</v>
      </c>
    </row>
    <row r="35" spans="2:13" s="33" customFormat="1" x14ac:dyDescent="0.3">
      <c r="B35" s="37">
        <v>43150</v>
      </c>
      <c r="C35" s="35">
        <v>0.01</v>
      </c>
      <c r="D35" s="34">
        <v>0</v>
      </c>
      <c r="E35" s="36" t="e">
        <f>#REF!/Tabla18203[Total]</f>
        <v>#REF!</v>
      </c>
      <c r="F35" s="34">
        <v>0</v>
      </c>
      <c r="G35" s="36" t="e">
        <f>#REF!/Tabla18203[Total]</f>
        <v>#REF!</v>
      </c>
      <c r="H35" s="34">
        <v>0</v>
      </c>
      <c r="I35" s="36" t="e">
        <f>#REF!/Tabla18203[Total]</f>
        <v>#REF!</v>
      </c>
      <c r="J35" s="34">
        <v>0</v>
      </c>
      <c r="K35" s="36" t="e">
        <f>#REF!/Tabla18203[Total]</f>
        <v>#REF!</v>
      </c>
      <c r="L35" s="34">
        <v>0</v>
      </c>
      <c r="M35" s="36" t="e">
        <f>#REF!/Tabla18203[Total]</f>
        <v>#REF!</v>
      </c>
    </row>
    <row r="36" spans="2:13" s="33" customFormat="1" x14ac:dyDescent="0.3">
      <c r="B36" s="37">
        <v>43151</v>
      </c>
      <c r="C36" s="35">
        <v>0.01</v>
      </c>
      <c r="D36" s="34">
        <v>0</v>
      </c>
      <c r="E36" s="36" t="e">
        <f>#REF!/Tabla18203[Total]</f>
        <v>#REF!</v>
      </c>
      <c r="F36" s="34">
        <v>0</v>
      </c>
      <c r="G36" s="36" t="e">
        <f>#REF!/Tabla18203[Total]</f>
        <v>#REF!</v>
      </c>
      <c r="H36" s="34">
        <v>0</v>
      </c>
      <c r="I36" s="36" t="e">
        <f>#REF!/Tabla18203[Total]</f>
        <v>#REF!</v>
      </c>
      <c r="J36" s="34">
        <v>0</v>
      </c>
      <c r="K36" s="36" t="e">
        <f>#REF!/Tabla18203[Total]</f>
        <v>#REF!</v>
      </c>
      <c r="L36" s="34">
        <v>0</v>
      </c>
      <c r="M36" s="36" t="e">
        <f>#REF!/Tabla18203[Total]</f>
        <v>#REF!</v>
      </c>
    </row>
    <row r="37" spans="2:13" s="33" customFormat="1" x14ac:dyDescent="0.3">
      <c r="B37" s="37">
        <v>43152</v>
      </c>
      <c r="C37" s="35">
        <v>1</v>
      </c>
      <c r="D37" s="34">
        <v>0</v>
      </c>
      <c r="E37" s="36" t="e">
        <f>#REF!/Tabla18203[Total]</f>
        <v>#REF!</v>
      </c>
      <c r="F37" s="34">
        <v>1</v>
      </c>
      <c r="G37" s="36" t="e">
        <f>#REF!/Tabla18203[Total]</f>
        <v>#REF!</v>
      </c>
      <c r="H37" s="34">
        <v>0</v>
      </c>
      <c r="I37" s="36" t="e">
        <f>#REF!/Tabla18203[Total]</f>
        <v>#REF!</v>
      </c>
      <c r="J37" s="34">
        <v>0</v>
      </c>
      <c r="K37" s="36" t="e">
        <f>#REF!/Tabla18203[Total]</f>
        <v>#REF!</v>
      </c>
      <c r="L37" s="34">
        <v>0</v>
      </c>
      <c r="M37" s="36" t="e">
        <f>#REF!/Tabla18203[Total]</f>
        <v>#REF!</v>
      </c>
    </row>
    <row r="38" spans="2:13" s="33" customFormat="1" x14ac:dyDescent="0.3">
      <c r="B38" s="37">
        <v>43153</v>
      </c>
      <c r="C38" s="35">
        <v>10557</v>
      </c>
      <c r="D38" s="34">
        <v>9451</v>
      </c>
      <c r="E38" s="36" t="e">
        <f>#REF!/Tabla18203[Total]</f>
        <v>#REF!</v>
      </c>
      <c r="F38" s="34">
        <v>976</v>
      </c>
      <c r="G38" s="36" t="e">
        <f>#REF!/Tabla18203[Total]</f>
        <v>#REF!</v>
      </c>
      <c r="H38" s="34">
        <v>0</v>
      </c>
      <c r="I38" s="36" t="e">
        <f>#REF!/Tabla18203[Total]</f>
        <v>#REF!</v>
      </c>
      <c r="J38" s="34">
        <v>130</v>
      </c>
      <c r="K38" s="36" t="e">
        <f>#REF!/Tabla18203[Total]</f>
        <v>#REF!</v>
      </c>
      <c r="L38" s="34">
        <v>0</v>
      </c>
      <c r="M38" s="36" t="e">
        <f>#REF!/Tabla18203[Total]</f>
        <v>#REF!</v>
      </c>
    </row>
    <row r="39" spans="2:13" s="33" customFormat="1" x14ac:dyDescent="0.3">
      <c r="B39" s="37">
        <v>43154</v>
      </c>
      <c r="C39" s="35">
        <v>12391</v>
      </c>
      <c r="D39" s="34">
        <v>10514</v>
      </c>
      <c r="E39" s="36" t="e">
        <f>#REF!/Tabla18203[Total]</f>
        <v>#REF!</v>
      </c>
      <c r="F39" s="34">
        <v>1760</v>
      </c>
      <c r="G39" s="36" t="e">
        <f>#REF!/Tabla18203[Total]</f>
        <v>#REF!</v>
      </c>
      <c r="H39" s="34">
        <v>0</v>
      </c>
      <c r="I39" s="36" t="e">
        <f>#REF!/Tabla18203[Total]</f>
        <v>#REF!</v>
      </c>
      <c r="J39" s="34">
        <v>117</v>
      </c>
      <c r="K39" s="36" t="e">
        <f>#REF!/Tabla18203[Total]</f>
        <v>#REF!</v>
      </c>
      <c r="L39" s="34">
        <v>0</v>
      </c>
      <c r="M39" s="36" t="e">
        <f>#REF!/Tabla18203[Total]</f>
        <v>#REF!</v>
      </c>
    </row>
    <row r="40" spans="2:13" s="33" customFormat="1" x14ac:dyDescent="0.3">
      <c r="B40" s="37">
        <v>43155</v>
      </c>
      <c r="C40" s="35">
        <v>5442</v>
      </c>
      <c r="D40" s="34">
        <v>4899</v>
      </c>
      <c r="E40" s="36" t="e">
        <f>#REF!/Tabla18203[Total]</f>
        <v>#REF!</v>
      </c>
      <c r="F40" s="34">
        <v>512</v>
      </c>
      <c r="G40" s="36" t="e">
        <f>#REF!/Tabla18203[Total]</f>
        <v>#REF!</v>
      </c>
      <c r="H40" s="34">
        <v>0</v>
      </c>
      <c r="I40" s="36" t="e">
        <f>#REF!/Tabla18203[Total]</f>
        <v>#REF!</v>
      </c>
      <c r="J40" s="34">
        <v>31</v>
      </c>
      <c r="K40" s="36" t="e">
        <f>#REF!/Tabla18203[Total]</f>
        <v>#REF!</v>
      </c>
      <c r="L40" s="34">
        <v>0</v>
      </c>
      <c r="M40" s="36" t="e">
        <f>#REF!/Tabla18203[Total]</f>
        <v>#REF!</v>
      </c>
    </row>
    <row r="41" spans="2:13" s="33" customFormat="1" x14ac:dyDescent="0.3">
      <c r="B41" s="37">
        <v>43156</v>
      </c>
      <c r="C41" s="35">
        <v>2743</v>
      </c>
      <c r="D41" s="34">
        <v>2051</v>
      </c>
      <c r="E41" s="36" t="e">
        <f>#REF!/Tabla18203[Total]</f>
        <v>#REF!</v>
      </c>
      <c r="F41" s="34">
        <v>497</v>
      </c>
      <c r="G41" s="36" t="e">
        <f>#REF!/Tabla18203[Total]</f>
        <v>#REF!</v>
      </c>
      <c r="H41" s="34">
        <v>0</v>
      </c>
      <c r="I41" s="36" t="e">
        <f>#REF!/Tabla18203[Total]</f>
        <v>#REF!</v>
      </c>
      <c r="J41" s="34">
        <v>195</v>
      </c>
      <c r="K41" s="36" t="e">
        <f>#REF!/Tabla18203[Total]</f>
        <v>#REF!</v>
      </c>
      <c r="L41" s="34">
        <v>0</v>
      </c>
      <c r="M41" s="36" t="e">
        <f>#REF!/Tabla18203[Total]</f>
        <v>#REF!</v>
      </c>
    </row>
    <row r="42" spans="2:13" s="33" customFormat="1" x14ac:dyDescent="0.3">
      <c r="B42" s="37">
        <v>43157</v>
      </c>
      <c r="C42" s="35">
        <v>14617</v>
      </c>
      <c r="D42" s="34">
        <v>13157</v>
      </c>
      <c r="E42" s="36" t="e">
        <f>#REF!/Tabla18203[Total]</f>
        <v>#REF!</v>
      </c>
      <c r="F42" s="34">
        <v>1413</v>
      </c>
      <c r="G42" s="36" t="e">
        <f>#REF!/Tabla18203[Total]</f>
        <v>#REF!</v>
      </c>
      <c r="H42" s="34">
        <v>0</v>
      </c>
      <c r="I42" s="36" t="e">
        <f>#REF!/Tabla18203[Total]</f>
        <v>#REF!</v>
      </c>
      <c r="J42" s="34">
        <v>47</v>
      </c>
      <c r="K42" s="36" t="e">
        <f>#REF!/Tabla18203[Total]</f>
        <v>#REF!</v>
      </c>
      <c r="L42" s="34">
        <v>0</v>
      </c>
      <c r="M42" s="36" t="e">
        <f>#REF!/Tabla18203[Total]</f>
        <v>#REF!</v>
      </c>
    </row>
    <row r="43" spans="2:13" s="33" customFormat="1" x14ac:dyDescent="0.3">
      <c r="B43" s="37">
        <v>43158</v>
      </c>
      <c r="C43" s="35">
        <v>13479</v>
      </c>
      <c r="D43" s="34">
        <v>11970</v>
      </c>
      <c r="E43" s="36" t="e">
        <f>#REF!/Tabla18203[Total]</f>
        <v>#REF!</v>
      </c>
      <c r="F43" s="34">
        <v>863</v>
      </c>
      <c r="G43" s="36" t="e">
        <f>#REF!/Tabla18203[Total]</f>
        <v>#REF!</v>
      </c>
      <c r="H43" s="34">
        <v>0</v>
      </c>
      <c r="I43" s="36" t="e">
        <f>#REF!/Tabla18203[Total]</f>
        <v>#REF!</v>
      </c>
      <c r="J43" s="34">
        <v>646</v>
      </c>
      <c r="K43" s="36" t="e">
        <f>#REF!/Tabla18203[Total]</f>
        <v>#REF!</v>
      </c>
      <c r="L43" s="34">
        <v>0</v>
      </c>
      <c r="M43" s="36" t="e">
        <f>#REF!/Tabla18203[Total]</f>
        <v>#REF!</v>
      </c>
    </row>
    <row r="44" spans="2:13" s="33" customFormat="1" x14ac:dyDescent="0.3">
      <c r="B44" s="37">
        <v>43159</v>
      </c>
      <c r="C44" s="35">
        <v>13758</v>
      </c>
      <c r="D44" s="34">
        <v>10739</v>
      </c>
      <c r="E44" s="36" t="e">
        <f>#REF!/Tabla18203[Total]</f>
        <v>#REF!</v>
      </c>
      <c r="F44" s="34">
        <v>1285</v>
      </c>
      <c r="G44" s="36" t="e">
        <f>#REF!/Tabla18203[Total]</f>
        <v>#REF!</v>
      </c>
      <c r="H44" s="34">
        <v>0</v>
      </c>
      <c r="I44" s="36" t="e">
        <f>#REF!/Tabla18203[Total]</f>
        <v>#REF!</v>
      </c>
      <c r="J44" s="34">
        <v>1734</v>
      </c>
      <c r="K44" s="36" t="e">
        <f>#REF!/Tabla18203[Total]</f>
        <v>#REF!</v>
      </c>
      <c r="L44" s="34">
        <v>0</v>
      </c>
      <c r="M44" s="36" t="e">
        <f>#REF!/Tabla18203[Total]</f>
        <v>#REF!</v>
      </c>
    </row>
    <row r="45" spans="2:13" ht="24" x14ac:dyDescent="0.3">
      <c r="B45" s="38" t="s">
        <v>26</v>
      </c>
      <c r="C45" s="39">
        <f>SUM(C42:C44)</f>
        <v>41854</v>
      </c>
      <c r="D45" s="39">
        <f>SUM(D42:D44)</f>
        <v>35866</v>
      </c>
      <c r="E45" s="40" t="e">
        <f>AVERAGE(E42:E44)</f>
        <v>#REF!</v>
      </c>
      <c r="F45" s="39">
        <f>SUM(F42:F44)</f>
        <v>3561</v>
      </c>
      <c r="G45" s="40" t="e">
        <f>AVERAGE(G42:G44)</f>
        <v>#REF!</v>
      </c>
      <c r="H45" s="39">
        <f>SUM(H42:H44)</f>
        <v>0</v>
      </c>
      <c r="I45" s="40" t="e">
        <f>AVERAGE(I42:I44)</f>
        <v>#REF!</v>
      </c>
      <c r="J45" s="39">
        <f>SUM(J42:J44)</f>
        <v>2427</v>
      </c>
      <c r="K45" s="40" t="e">
        <f>AVERAGE(K42:K44)</f>
        <v>#REF!</v>
      </c>
      <c r="L45" s="39">
        <f>SUM(L42:L44)</f>
        <v>0</v>
      </c>
      <c r="M45" s="40" t="e">
        <f>AVERAGE(M42:M44)</f>
        <v>#REF!</v>
      </c>
    </row>
    <row r="46" spans="2:13" x14ac:dyDescent="0.3">
      <c r="D46" s="1"/>
    </row>
    <row r="47" spans="2:13" x14ac:dyDescent="0.3">
      <c r="D47" s="1"/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B1:P127"/>
  <sheetViews>
    <sheetView topLeftCell="A37" workbookViewId="0">
      <selection activeCell="I49" sqref="I49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6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SUM(Tabla18204[Total])</f>
        <v>200109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SUM(Tabla18204[Total])</f>
        <v>200109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43160</v>
      </c>
      <c r="C17" s="35">
        <v>16226</v>
      </c>
      <c r="D17" s="34">
        <v>14058</v>
      </c>
      <c r="E17" s="36" t="e">
        <f>#REF!/Tabla18204[Total]</f>
        <v>#REF!</v>
      </c>
      <c r="F17" s="34">
        <v>1903</v>
      </c>
      <c r="G17" s="36" t="e">
        <f>#REF!/Tabla18204[Total]</f>
        <v>#REF!</v>
      </c>
      <c r="H17" s="34">
        <v>0</v>
      </c>
      <c r="I17" s="36" t="e">
        <f>#REF!/Tabla18204[Total]</f>
        <v>#REF!</v>
      </c>
      <c r="J17" s="34">
        <v>265</v>
      </c>
      <c r="K17" s="36" t="e">
        <f>#REF!/Tabla18204[Total]</f>
        <v>#REF!</v>
      </c>
      <c r="L17" s="34">
        <v>0</v>
      </c>
      <c r="M17" s="36" t="e">
        <f>#REF!/Tabla18204[Total]</f>
        <v>#REF!</v>
      </c>
    </row>
    <row r="18" spans="2:13" s="33" customFormat="1" x14ac:dyDescent="0.3">
      <c r="B18" s="37">
        <v>43161</v>
      </c>
      <c r="C18" s="35">
        <v>13544</v>
      </c>
      <c r="D18" s="34">
        <v>12382</v>
      </c>
      <c r="E18" s="36" t="e">
        <f>#REF!/Tabla18204[Total]</f>
        <v>#REF!</v>
      </c>
      <c r="F18" s="34">
        <v>1056</v>
      </c>
      <c r="G18" s="36" t="e">
        <f>#REF!/Tabla18204[Total]</f>
        <v>#REF!</v>
      </c>
      <c r="H18" s="34">
        <v>0</v>
      </c>
      <c r="I18" s="36" t="e">
        <f>#REF!/Tabla18204[Total]</f>
        <v>#REF!</v>
      </c>
      <c r="J18" s="34">
        <v>106</v>
      </c>
      <c r="K18" s="36" t="e">
        <f>#REF!/Tabla18204[Total]</f>
        <v>#REF!</v>
      </c>
      <c r="L18" s="34">
        <v>0</v>
      </c>
      <c r="M18" s="36" t="e">
        <f>#REF!/Tabla18204[Total]</f>
        <v>#REF!</v>
      </c>
    </row>
    <row r="19" spans="2:13" s="33" customFormat="1" x14ac:dyDescent="0.3">
      <c r="B19" s="37">
        <v>43162</v>
      </c>
      <c r="C19" s="35">
        <v>12617</v>
      </c>
      <c r="D19" s="34">
        <v>12055</v>
      </c>
      <c r="E19" s="36" t="e">
        <f>#REF!/Tabla18204[Total]</f>
        <v>#REF!</v>
      </c>
      <c r="F19" s="34">
        <v>557</v>
      </c>
      <c r="G19" s="36" t="e">
        <f>#REF!/Tabla18204[Total]</f>
        <v>#REF!</v>
      </c>
      <c r="H19" s="34">
        <v>0</v>
      </c>
      <c r="I19" s="36" t="e">
        <f>#REF!/Tabla18204[Total]</f>
        <v>#REF!</v>
      </c>
      <c r="J19" s="34">
        <v>0</v>
      </c>
      <c r="K19" s="36" t="e">
        <f>#REF!/Tabla18204[Total]</f>
        <v>#REF!</v>
      </c>
      <c r="L19" s="34">
        <v>0</v>
      </c>
      <c r="M19" s="36" t="e">
        <f>#REF!/Tabla18204[Total]</f>
        <v>#REF!</v>
      </c>
    </row>
    <row r="20" spans="2:13" s="33" customFormat="1" x14ac:dyDescent="0.3">
      <c r="B20" s="37">
        <v>43163</v>
      </c>
      <c r="C20" s="35">
        <v>4135</v>
      </c>
      <c r="D20" s="34">
        <v>4020</v>
      </c>
      <c r="E20" s="36" t="e">
        <f>#REF!/Tabla18204[Total]</f>
        <v>#REF!</v>
      </c>
      <c r="F20" s="34">
        <v>108</v>
      </c>
      <c r="G20" s="36" t="e">
        <f>#REF!/Tabla18204[Total]</f>
        <v>#REF!</v>
      </c>
      <c r="H20" s="34">
        <v>0</v>
      </c>
      <c r="I20" s="36" t="e">
        <f>#REF!/Tabla18204[Total]</f>
        <v>#REF!</v>
      </c>
      <c r="J20" s="34">
        <v>7</v>
      </c>
      <c r="K20" s="36" t="e">
        <f>#REF!/Tabla18204[Total]</f>
        <v>#REF!</v>
      </c>
      <c r="L20" s="34">
        <v>0</v>
      </c>
      <c r="M20" s="36" t="e">
        <f>#REF!/Tabla18204[Total]</f>
        <v>#REF!</v>
      </c>
    </row>
    <row r="21" spans="2:13" s="33" customFormat="1" x14ac:dyDescent="0.3">
      <c r="B21" s="37">
        <v>43164</v>
      </c>
      <c r="C21" s="35">
        <v>13398</v>
      </c>
      <c r="D21" s="34">
        <v>11995</v>
      </c>
      <c r="E21" s="36" t="e">
        <f>#REF!/Tabla18204[Total]</f>
        <v>#REF!</v>
      </c>
      <c r="F21" s="34">
        <v>1317</v>
      </c>
      <c r="G21" s="36" t="e">
        <f>#REF!/Tabla18204[Total]</f>
        <v>#REF!</v>
      </c>
      <c r="H21" s="34">
        <v>0</v>
      </c>
      <c r="I21" s="36" t="e">
        <f>#REF!/Tabla18204[Total]</f>
        <v>#REF!</v>
      </c>
      <c r="J21" s="34">
        <v>86</v>
      </c>
      <c r="K21" s="36" t="e">
        <f>#REF!/Tabla18204[Total]</f>
        <v>#REF!</v>
      </c>
      <c r="L21" s="34">
        <v>0</v>
      </c>
      <c r="M21" s="36" t="e">
        <f>#REF!/Tabla18204[Total]</f>
        <v>#REF!</v>
      </c>
    </row>
    <row r="22" spans="2:13" s="33" customFormat="1" x14ac:dyDescent="0.3">
      <c r="B22" s="37">
        <v>43165</v>
      </c>
      <c r="C22" s="35">
        <v>6946</v>
      </c>
      <c r="D22" s="34">
        <v>5957</v>
      </c>
      <c r="E22" s="36" t="e">
        <f>#REF!/Tabla18204[Total]</f>
        <v>#REF!</v>
      </c>
      <c r="F22" s="34">
        <v>925</v>
      </c>
      <c r="G22" s="36" t="e">
        <f>#REF!/Tabla18204[Total]</f>
        <v>#REF!</v>
      </c>
      <c r="H22" s="34">
        <v>0</v>
      </c>
      <c r="I22" s="36" t="e">
        <f>#REF!/Tabla18204[Total]</f>
        <v>#REF!</v>
      </c>
      <c r="J22" s="34">
        <v>64</v>
      </c>
      <c r="K22" s="36" t="e">
        <f>#REF!/Tabla18204[Total]</f>
        <v>#REF!</v>
      </c>
      <c r="L22" s="34">
        <v>0</v>
      </c>
      <c r="M22" s="36" t="e">
        <f>#REF!/Tabla18204[Total]</f>
        <v>#REF!</v>
      </c>
    </row>
    <row r="23" spans="2:13" s="33" customFormat="1" x14ac:dyDescent="0.3">
      <c r="B23" s="37">
        <v>43166</v>
      </c>
      <c r="C23" s="35">
        <v>8838</v>
      </c>
      <c r="D23" s="34">
        <v>7819</v>
      </c>
      <c r="E23" s="36" t="e">
        <f>#REF!/Tabla18204[Total]</f>
        <v>#REF!</v>
      </c>
      <c r="F23" s="34">
        <v>961</v>
      </c>
      <c r="G23" s="36" t="e">
        <f>#REF!/Tabla18204[Total]</f>
        <v>#REF!</v>
      </c>
      <c r="H23" s="34">
        <v>0</v>
      </c>
      <c r="I23" s="36" t="e">
        <f>#REF!/Tabla18204[Total]</f>
        <v>#REF!</v>
      </c>
      <c r="J23" s="34">
        <v>58</v>
      </c>
      <c r="K23" s="36" t="e">
        <f>#REF!/Tabla18204[Total]</f>
        <v>#REF!</v>
      </c>
      <c r="L23" s="34">
        <v>0</v>
      </c>
      <c r="M23" s="36" t="e">
        <f>#REF!/Tabla18204[Total]</f>
        <v>#REF!</v>
      </c>
    </row>
    <row r="24" spans="2:13" s="33" customFormat="1" x14ac:dyDescent="0.3">
      <c r="B24" s="37">
        <v>43167</v>
      </c>
      <c r="C24" s="35">
        <v>7416</v>
      </c>
      <c r="D24" s="34">
        <v>6329</v>
      </c>
      <c r="E24" s="36" t="e">
        <f>#REF!/Tabla18204[Total]</f>
        <v>#REF!</v>
      </c>
      <c r="F24" s="34">
        <v>1031</v>
      </c>
      <c r="G24" s="36" t="e">
        <f>#REF!/Tabla18204[Total]</f>
        <v>#REF!</v>
      </c>
      <c r="H24" s="34">
        <v>0</v>
      </c>
      <c r="I24" s="36" t="e">
        <f>#REF!/Tabla18204[Total]</f>
        <v>#REF!</v>
      </c>
      <c r="J24" s="34">
        <v>56</v>
      </c>
      <c r="K24" s="36" t="e">
        <f>#REF!/Tabla18204[Total]</f>
        <v>#REF!</v>
      </c>
      <c r="L24" s="34">
        <v>0</v>
      </c>
      <c r="M24" s="36" t="e">
        <f>#REF!/Tabla18204[Total]</f>
        <v>#REF!</v>
      </c>
    </row>
    <row r="25" spans="2:13" s="33" customFormat="1" x14ac:dyDescent="0.3">
      <c r="B25" s="37">
        <v>43168</v>
      </c>
      <c r="C25" s="35">
        <v>5201</v>
      </c>
      <c r="D25" s="34">
        <v>4229</v>
      </c>
      <c r="E25" s="36" t="e">
        <f>#REF!/Tabla18204[Total]</f>
        <v>#REF!</v>
      </c>
      <c r="F25" s="34">
        <v>907</v>
      </c>
      <c r="G25" s="36" t="e">
        <f>#REF!/Tabla18204[Total]</f>
        <v>#REF!</v>
      </c>
      <c r="H25" s="34">
        <v>0</v>
      </c>
      <c r="I25" s="36" t="e">
        <f>#REF!/Tabla18204[Total]</f>
        <v>#REF!</v>
      </c>
      <c r="J25" s="34">
        <v>65</v>
      </c>
      <c r="K25" s="36" t="e">
        <f>#REF!/Tabla18204[Total]</f>
        <v>#REF!</v>
      </c>
      <c r="L25" s="34">
        <v>0</v>
      </c>
      <c r="M25" s="36" t="e">
        <f>#REF!/Tabla18204[Total]</f>
        <v>#REF!</v>
      </c>
    </row>
    <row r="26" spans="2:13" s="33" customFormat="1" x14ac:dyDescent="0.3">
      <c r="B26" s="37">
        <v>43169</v>
      </c>
      <c r="C26" s="35">
        <v>3680</v>
      </c>
      <c r="D26" s="34">
        <v>3188</v>
      </c>
      <c r="E26" s="36" t="e">
        <f>#REF!/Tabla18204[Total]</f>
        <v>#REF!</v>
      </c>
      <c r="F26" s="34">
        <v>432</v>
      </c>
      <c r="G26" s="36" t="e">
        <f>#REF!/Tabla18204[Total]</f>
        <v>#REF!</v>
      </c>
      <c r="H26" s="34">
        <v>0</v>
      </c>
      <c r="I26" s="36" t="e">
        <f>#REF!/Tabla18204[Total]</f>
        <v>#REF!</v>
      </c>
      <c r="J26" s="34">
        <v>60</v>
      </c>
      <c r="K26" s="36" t="e">
        <f>#REF!/Tabla18204[Total]</f>
        <v>#REF!</v>
      </c>
      <c r="L26" s="34">
        <v>0</v>
      </c>
      <c r="M26" s="36" t="e">
        <f>#REF!/Tabla18204[Total]</f>
        <v>#REF!</v>
      </c>
    </row>
    <row r="27" spans="2:13" s="33" customFormat="1" x14ac:dyDescent="0.3">
      <c r="B27" s="37">
        <v>43170</v>
      </c>
      <c r="C27" s="35">
        <v>690</v>
      </c>
      <c r="D27" s="34">
        <v>469</v>
      </c>
      <c r="E27" s="36" t="e">
        <f>#REF!/Tabla18204[Total]</f>
        <v>#REF!</v>
      </c>
      <c r="F27" s="34">
        <v>181</v>
      </c>
      <c r="G27" s="36" t="e">
        <f>#REF!/Tabla18204[Total]</f>
        <v>#REF!</v>
      </c>
      <c r="H27" s="34">
        <v>0</v>
      </c>
      <c r="I27" s="36" t="e">
        <f>#REF!/Tabla18204[Total]</f>
        <v>#REF!</v>
      </c>
      <c r="J27" s="34">
        <v>40</v>
      </c>
      <c r="K27" s="36" t="e">
        <f>#REF!/Tabla18204[Total]</f>
        <v>#REF!</v>
      </c>
      <c r="L27" s="34">
        <v>0</v>
      </c>
      <c r="M27" s="36" t="e">
        <f>#REF!/Tabla18204[Total]</f>
        <v>#REF!</v>
      </c>
    </row>
    <row r="28" spans="2:13" s="33" customFormat="1" x14ac:dyDescent="0.3">
      <c r="B28" s="37">
        <v>43171</v>
      </c>
      <c r="C28" s="35">
        <v>6372</v>
      </c>
      <c r="D28" s="34">
        <v>5420</v>
      </c>
      <c r="E28" s="36" t="e">
        <f>#REF!/Tabla18204[Total]</f>
        <v>#REF!</v>
      </c>
      <c r="F28" s="34">
        <v>904</v>
      </c>
      <c r="G28" s="36" t="e">
        <f>#REF!/Tabla18204[Total]</f>
        <v>#REF!</v>
      </c>
      <c r="H28" s="34">
        <v>0</v>
      </c>
      <c r="I28" s="36" t="e">
        <f>#REF!/Tabla18204[Total]</f>
        <v>#REF!</v>
      </c>
      <c r="J28" s="34">
        <v>48</v>
      </c>
      <c r="K28" s="36" t="e">
        <f>#REF!/Tabla18204[Total]</f>
        <v>#REF!</v>
      </c>
      <c r="L28" s="34">
        <v>0</v>
      </c>
      <c r="M28" s="36" t="e">
        <f>#REF!/Tabla18204[Total]</f>
        <v>#REF!</v>
      </c>
    </row>
    <row r="29" spans="2:13" s="33" customFormat="1" x14ac:dyDescent="0.3">
      <c r="B29" s="37">
        <v>43172</v>
      </c>
      <c r="C29" s="35">
        <v>6540</v>
      </c>
      <c r="D29" s="34">
        <v>5582</v>
      </c>
      <c r="E29" s="36" t="e">
        <f>#REF!/Tabla18204[Total]</f>
        <v>#REF!</v>
      </c>
      <c r="F29" s="34">
        <v>899</v>
      </c>
      <c r="G29" s="36" t="e">
        <f>#REF!/Tabla18204[Total]</f>
        <v>#REF!</v>
      </c>
      <c r="H29" s="34">
        <v>0</v>
      </c>
      <c r="I29" s="36" t="e">
        <f>#REF!/Tabla18204[Total]</f>
        <v>#REF!</v>
      </c>
      <c r="J29" s="34">
        <v>59</v>
      </c>
      <c r="K29" s="36" t="e">
        <f>#REF!/Tabla18204[Total]</f>
        <v>#REF!</v>
      </c>
      <c r="L29" s="34">
        <v>0</v>
      </c>
      <c r="M29" s="36" t="e">
        <f>#REF!/Tabla18204[Total]</f>
        <v>#REF!</v>
      </c>
    </row>
    <row r="30" spans="2:13" s="33" customFormat="1" x14ac:dyDescent="0.3">
      <c r="B30" s="37">
        <v>43173</v>
      </c>
      <c r="C30" s="35">
        <v>4188</v>
      </c>
      <c r="D30" s="34">
        <v>3507</v>
      </c>
      <c r="E30" s="36" t="e">
        <f>#REF!/Tabla18204[Total]</f>
        <v>#REF!</v>
      </c>
      <c r="F30" s="34">
        <v>621</v>
      </c>
      <c r="G30" s="36" t="e">
        <f>#REF!/Tabla18204[Total]</f>
        <v>#REF!</v>
      </c>
      <c r="H30" s="34">
        <v>0</v>
      </c>
      <c r="I30" s="36" t="e">
        <f>#REF!/Tabla18204[Total]</f>
        <v>#REF!</v>
      </c>
      <c r="J30" s="34">
        <v>60</v>
      </c>
      <c r="K30" s="36" t="e">
        <f>#REF!/Tabla18204[Total]</f>
        <v>#REF!</v>
      </c>
      <c r="L30" s="34">
        <v>0</v>
      </c>
      <c r="M30" s="36" t="e">
        <f>#REF!/Tabla18204[Total]</f>
        <v>#REF!</v>
      </c>
    </row>
    <row r="31" spans="2:13" s="33" customFormat="1" x14ac:dyDescent="0.3">
      <c r="B31" s="37">
        <v>43174</v>
      </c>
      <c r="C31" s="35">
        <v>4571</v>
      </c>
      <c r="D31" s="34">
        <v>3846</v>
      </c>
      <c r="E31" s="36" t="e">
        <f>#REF!/Tabla18204[Total]</f>
        <v>#REF!</v>
      </c>
      <c r="F31" s="34">
        <v>675</v>
      </c>
      <c r="G31" s="36" t="e">
        <f>#REF!/Tabla18204[Total]</f>
        <v>#REF!</v>
      </c>
      <c r="H31" s="34">
        <v>0</v>
      </c>
      <c r="I31" s="36" t="e">
        <f>#REF!/Tabla18204[Total]</f>
        <v>#REF!</v>
      </c>
      <c r="J31" s="34">
        <v>50</v>
      </c>
      <c r="K31" s="36" t="e">
        <f>#REF!/Tabla18204[Total]</f>
        <v>#REF!</v>
      </c>
      <c r="L31" s="34">
        <v>0</v>
      </c>
      <c r="M31" s="36" t="e">
        <f>#REF!/Tabla18204[Total]</f>
        <v>#REF!</v>
      </c>
    </row>
    <row r="32" spans="2:13" s="33" customFormat="1" x14ac:dyDescent="0.3">
      <c r="B32" s="37">
        <v>43175</v>
      </c>
      <c r="C32" s="35">
        <v>3429</v>
      </c>
      <c r="D32" s="34">
        <v>2875</v>
      </c>
      <c r="E32" s="36" t="e">
        <f>#REF!/Tabla18204[Total]</f>
        <v>#REF!</v>
      </c>
      <c r="F32" s="34">
        <v>483</v>
      </c>
      <c r="G32" s="36" t="e">
        <f>#REF!/Tabla18204[Total]</f>
        <v>#REF!</v>
      </c>
      <c r="H32" s="34">
        <v>0</v>
      </c>
      <c r="I32" s="36" t="e">
        <f>#REF!/Tabla18204[Total]</f>
        <v>#REF!</v>
      </c>
      <c r="J32" s="34">
        <v>71</v>
      </c>
      <c r="K32" s="36" t="e">
        <f>#REF!/Tabla18204[Total]</f>
        <v>#REF!</v>
      </c>
      <c r="L32" s="34">
        <v>0</v>
      </c>
      <c r="M32" s="36" t="e">
        <f>#REF!/Tabla18204[Total]</f>
        <v>#REF!</v>
      </c>
    </row>
    <row r="33" spans="2:13" s="33" customFormat="1" x14ac:dyDescent="0.3">
      <c r="B33" s="37">
        <v>43176</v>
      </c>
      <c r="C33" s="35">
        <v>2022</v>
      </c>
      <c r="D33" s="34">
        <v>1710</v>
      </c>
      <c r="E33" s="36" t="e">
        <f>#REF!/Tabla18204[Total]</f>
        <v>#REF!</v>
      </c>
      <c r="F33" s="34">
        <v>266</v>
      </c>
      <c r="G33" s="36" t="e">
        <f>#REF!/Tabla18204[Total]</f>
        <v>#REF!</v>
      </c>
      <c r="H33" s="34">
        <v>0</v>
      </c>
      <c r="I33" s="36" t="e">
        <f>#REF!/Tabla18204[Total]</f>
        <v>#REF!</v>
      </c>
      <c r="J33" s="34">
        <v>46</v>
      </c>
      <c r="K33" s="36" t="e">
        <f>#REF!/Tabla18204[Total]</f>
        <v>#REF!</v>
      </c>
      <c r="L33" s="34">
        <v>0</v>
      </c>
      <c r="M33" s="36" t="e">
        <f>#REF!/Tabla18204[Total]</f>
        <v>#REF!</v>
      </c>
    </row>
    <row r="34" spans="2:13" s="33" customFormat="1" x14ac:dyDescent="0.3">
      <c r="B34" s="37">
        <v>43177</v>
      </c>
      <c r="C34" s="35">
        <v>516</v>
      </c>
      <c r="D34" s="34">
        <v>425</v>
      </c>
      <c r="E34" s="36" t="e">
        <f>#REF!/Tabla18204[Total]</f>
        <v>#REF!</v>
      </c>
      <c r="F34" s="34">
        <v>52</v>
      </c>
      <c r="G34" s="36" t="e">
        <f>#REF!/Tabla18204[Total]</f>
        <v>#REF!</v>
      </c>
      <c r="H34" s="34">
        <v>0</v>
      </c>
      <c r="I34" s="36" t="e">
        <f>#REF!/Tabla18204[Total]</f>
        <v>#REF!</v>
      </c>
      <c r="J34" s="34">
        <v>39</v>
      </c>
      <c r="K34" s="36" t="e">
        <f>#REF!/Tabla18204[Total]</f>
        <v>#REF!</v>
      </c>
      <c r="L34" s="34">
        <v>0</v>
      </c>
      <c r="M34" s="36" t="e">
        <f>#REF!/Tabla18204[Total]</f>
        <v>#REF!</v>
      </c>
    </row>
    <row r="35" spans="2:13" s="33" customFormat="1" x14ac:dyDescent="0.3">
      <c r="B35" s="43">
        <v>43178</v>
      </c>
      <c r="C35" s="35">
        <v>8604</v>
      </c>
      <c r="D35" s="34">
        <v>7471</v>
      </c>
      <c r="E35" s="36" t="e">
        <f>#REF!/Tabla18204[Total]</f>
        <v>#REF!</v>
      </c>
      <c r="F35" s="34">
        <v>1076</v>
      </c>
      <c r="G35" s="36" t="e">
        <f>#REF!/Tabla18204[Total]</f>
        <v>#REF!</v>
      </c>
      <c r="H35" s="34">
        <v>0</v>
      </c>
      <c r="I35" s="36" t="e">
        <f>#REF!/Tabla18204[Total]</f>
        <v>#REF!</v>
      </c>
      <c r="J35" s="34">
        <v>57</v>
      </c>
      <c r="K35" s="36" t="e">
        <f>#REF!/Tabla18204[Total]</f>
        <v>#REF!</v>
      </c>
      <c r="L35" s="34">
        <v>0</v>
      </c>
      <c r="M35" s="36" t="e">
        <f>#REF!/Tabla18204[Total]</f>
        <v>#REF!</v>
      </c>
    </row>
    <row r="36" spans="2:13" s="33" customFormat="1" x14ac:dyDescent="0.3">
      <c r="B36" s="43">
        <v>43179</v>
      </c>
      <c r="C36" s="35">
        <v>5815</v>
      </c>
      <c r="D36" s="34">
        <v>5091</v>
      </c>
      <c r="E36" s="36" t="e">
        <f>#REF!/Tabla18204[Total]</f>
        <v>#REF!</v>
      </c>
      <c r="F36" s="34">
        <v>636</v>
      </c>
      <c r="G36" s="36" t="e">
        <f>#REF!/Tabla18204[Total]</f>
        <v>#REF!</v>
      </c>
      <c r="H36" s="34">
        <v>0</v>
      </c>
      <c r="I36" s="36" t="e">
        <f>#REF!/Tabla18204[Total]</f>
        <v>#REF!</v>
      </c>
      <c r="J36" s="34">
        <v>88</v>
      </c>
      <c r="K36" s="36" t="e">
        <f>#REF!/Tabla18204[Total]</f>
        <v>#REF!</v>
      </c>
      <c r="L36" s="34">
        <v>0</v>
      </c>
      <c r="M36" s="36" t="e">
        <f>#REF!/Tabla18204[Total]</f>
        <v>#REF!</v>
      </c>
    </row>
    <row r="37" spans="2:13" s="33" customFormat="1" x14ac:dyDescent="0.3">
      <c r="B37" s="43">
        <v>43180</v>
      </c>
      <c r="C37" s="35">
        <v>5742</v>
      </c>
      <c r="D37" s="34">
        <v>4990</v>
      </c>
      <c r="E37" s="36" t="e">
        <f>#REF!/Tabla18204[Total]</f>
        <v>#REF!</v>
      </c>
      <c r="F37" s="34">
        <v>702</v>
      </c>
      <c r="G37" s="36" t="e">
        <f>#REF!/Tabla18204[Total]</f>
        <v>#REF!</v>
      </c>
      <c r="H37" s="34">
        <v>0</v>
      </c>
      <c r="I37" s="36" t="e">
        <f>#REF!/Tabla18204[Total]</f>
        <v>#REF!</v>
      </c>
      <c r="J37" s="34">
        <v>50</v>
      </c>
      <c r="K37" s="36" t="e">
        <f>#REF!/Tabla18204[Total]</f>
        <v>#REF!</v>
      </c>
      <c r="L37" s="34">
        <v>0</v>
      </c>
      <c r="M37" s="36" t="e">
        <f>#REF!/Tabla18204[Total]</f>
        <v>#REF!</v>
      </c>
    </row>
    <row r="38" spans="2:13" s="33" customFormat="1" x14ac:dyDescent="0.3">
      <c r="B38" s="43">
        <v>43181</v>
      </c>
      <c r="C38" s="35">
        <v>7025</v>
      </c>
      <c r="D38" s="34">
        <v>6131</v>
      </c>
      <c r="E38" s="36" t="e">
        <f>#REF!/Tabla18204[Total]</f>
        <v>#REF!</v>
      </c>
      <c r="F38" s="34">
        <v>820</v>
      </c>
      <c r="G38" s="36" t="e">
        <f>#REF!/Tabla18204[Total]</f>
        <v>#REF!</v>
      </c>
      <c r="H38" s="34">
        <v>0</v>
      </c>
      <c r="I38" s="36" t="e">
        <f>#REF!/Tabla18204[Total]</f>
        <v>#REF!</v>
      </c>
      <c r="J38" s="34">
        <v>74</v>
      </c>
      <c r="K38" s="36" t="e">
        <f>#REF!/Tabla18204[Total]</f>
        <v>#REF!</v>
      </c>
      <c r="L38" s="34">
        <v>0</v>
      </c>
      <c r="M38" s="36" t="e">
        <f>#REF!/Tabla18204[Total]</f>
        <v>#REF!</v>
      </c>
    </row>
    <row r="39" spans="2:13" s="33" customFormat="1" x14ac:dyDescent="0.3">
      <c r="B39" s="43">
        <v>43182</v>
      </c>
      <c r="C39" s="35">
        <v>7551</v>
      </c>
      <c r="D39" s="34">
        <v>6833</v>
      </c>
      <c r="E39" s="36" t="e">
        <f>#REF!/Tabla18204[Total]</f>
        <v>#REF!</v>
      </c>
      <c r="F39" s="34">
        <v>651</v>
      </c>
      <c r="G39" s="36" t="e">
        <f>#REF!/Tabla18204[Total]</f>
        <v>#REF!</v>
      </c>
      <c r="H39" s="34">
        <v>0</v>
      </c>
      <c r="I39" s="36" t="e">
        <f>#REF!/Tabla18204[Total]</f>
        <v>#REF!</v>
      </c>
      <c r="J39" s="34">
        <v>67</v>
      </c>
      <c r="K39" s="36" t="e">
        <f>#REF!/Tabla18204[Total]</f>
        <v>#REF!</v>
      </c>
      <c r="L39" s="34">
        <v>0</v>
      </c>
      <c r="M39" s="36" t="e">
        <f>#REF!/Tabla18204[Total]</f>
        <v>#REF!</v>
      </c>
    </row>
    <row r="40" spans="2:13" s="33" customFormat="1" x14ac:dyDescent="0.3">
      <c r="B40" s="43">
        <v>43183</v>
      </c>
      <c r="C40" s="35">
        <v>3465</v>
      </c>
      <c r="D40" s="34">
        <v>3085</v>
      </c>
      <c r="E40" s="36" t="e">
        <f>#REF!/Tabla18204[Total]</f>
        <v>#REF!</v>
      </c>
      <c r="F40" s="34">
        <v>327</v>
      </c>
      <c r="G40" s="36" t="e">
        <f>#REF!/Tabla18204[Total]</f>
        <v>#REF!</v>
      </c>
      <c r="H40" s="34">
        <v>0</v>
      </c>
      <c r="I40" s="36" t="e">
        <f>#REF!/Tabla18204[Total]</f>
        <v>#REF!</v>
      </c>
      <c r="J40" s="34">
        <v>53</v>
      </c>
      <c r="K40" s="36" t="e">
        <f>#REF!/Tabla18204[Total]</f>
        <v>#REF!</v>
      </c>
      <c r="L40" s="34">
        <v>0</v>
      </c>
      <c r="M40" s="36" t="e">
        <f>#REF!/Tabla18204[Total]</f>
        <v>#REF!</v>
      </c>
    </row>
    <row r="41" spans="2:13" s="33" customFormat="1" x14ac:dyDescent="0.3">
      <c r="B41" s="43">
        <v>43184</v>
      </c>
      <c r="C41" s="35">
        <v>394</v>
      </c>
      <c r="D41" s="34">
        <v>286</v>
      </c>
      <c r="E41" s="36" t="e">
        <f>#REF!/Tabla18204[Total]</f>
        <v>#REF!</v>
      </c>
      <c r="F41" s="34">
        <v>56</v>
      </c>
      <c r="G41" s="36" t="e">
        <f>#REF!/Tabla18204[Total]</f>
        <v>#REF!</v>
      </c>
      <c r="H41" s="34">
        <v>0</v>
      </c>
      <c r="I41" s="36" t="e">
        <f>#REF!/Tabla18204[Total]</f>
        <v>#REF!</v>
      </c>
      <c r="J41" s="34">
        <v>52</v>
      </c>
      <c r="K41" s="36" t="e">
        <f>#REF!/Tabla18204[Total]</f>
        <v>#REF!</v>
      </c>
      <c r="L41" s="34">
        <v>0</v>
      </c>
      <c r="M41" s="36" t="e">
        <f>#REF!/Tabla18204[Total]</f>
        <v>#REF!</v>
      </c>
    </row>
    <row r="42" spans="2:13" s="33" customFormat="1" x14ac:dyDescent="0.3">
      <c r="B42" s="43">
        <v>43185</v>
      </c>
      <c r="C42" s="35">
        <v>14195</v>
      </c>
      <c r="D42" s="34">
        <v>12962</v>
      </c>
      <c r="E42" s="36" t="e">
        <f>#REF!/Tabla18204[Total]</f>
        <v>#REF!</v>
      </c>
      <c r="F42" s="34">
        <v>1181</v>
      </c>
      <c r="G42" s="36" t="e">
        <f>#REF!/Tabla18204[Total]</f>
        <v>#REF!</v>
      </c>
      <c r="H42" s="34">
        <v>0</v>
      </c>
      <c r="I42" s="36" t="e">
        <f>#REF!/Tabla18204[Total]</f>
        <v>#REF!</v>
      </c>
      <c r="J42" s="34">
        <v>52</v>
      </c>
      <c r="K42" s="36" t="e">
        <f>#REF!/Tabla18204[Total]</f>
        <v>#REF!</v>
      </c>
      <c r="L42" s="34">
        <v>0</v>
      </c>
      <c r="M42" s="36" t="e">
        <f>#REF!/Tabla18204[Total]</f>
        <v>#REF!</v>
      </c>
    </row>
    <row r="43" spans="2:13" s="33" customFormat="1" x14ac:dyDescent="0.3">
      <c r="B43" s="43">
        <v>43186</v>
      </c>
      <c r="C43" s="35">
        <v>7128</v>
      </c>
      <c r="D43" s="34">
        <v>6281</v>
      </c>
      <c r="E43" s="36" t="e">
        <f>#REF!/Tabla18204[Total]</f>
        <v>#REF!</v>
      </c>
      <c r="F43" s="34">
        <v>777</v>
      </c>
      <c r="G43" s="36" t="e">
        <f>#REF!/Tabla18204[Total]</f>
        <v>#REF!</v>
      </c>
      <c r="H43" s="34">
        <v>0</v>
      </c>
      <c r="I43" s="36" t="e">
        <f>#REF!/Tabla18204[Total]</f>
        <v>#REF!</v>
      </c>
      <c r="J43" s="34">
        <v>70</v>
      </c>
      <c r="K43" s="36" t="e">
        <f>#REF!/Tabla18204[Total]</f>
        <v>#REF!</v>
      </c>
      <c r="L43" s="34">
        <v>0</v>
      </c>
      <c r="M43" s="36" t="e">
        <f>#REF!/Tabla18204[Total]</f>
        <v>#REF!</v>
      </c>
    </row>
    <row r="44" spans="2:13" s="33" customFormat="1" x14ac:dyDescent="0.3">
      <c r="B44" s="43">
        <v>43187</v>
      </c>
      <c r="C44" s="35">
        <v>5555</v>
      </c>
      <c r="D44" s="34">
        <v>4906</v>
      </c>
      <c r="E44" s="36" t="e">
        <f>#REF!/Tabla18204[Total]</f>
        <v>#REF!</v>
      </c>
      <c r="F44" s="34">
        <v>556</v>
      </c>
      <c r="G44" s="36" t="e">
        <f>#REF!/Tabla18204[Total]</f>
        <v>#REF!</v>
      </c>
      <c r="H44" s="34">
        <v>0</v>
      </c>
      <c r="I44" s="36" t="e">
        <f>#REF!/Tabla18204[Total]</f>
        <v>#REF!</v>
      </c>
      <c r="J44" s="34">
        <v>93</v>
      </c>
      <c r="K44" s="36" t="e">
        <f>#REF!/Tabla18204[Total]</f>
        <v>#REF!</v>
      </c>
      <c r="L44" s="34">
        <v>0</v>
      </c>
      <c r="M44" s="36" t="e">
        <f>#REF!/Tabla18204[Total]</f>
        <v>#REF!</v>
      </c>
    </row>
    <row r="45" spans="2:13" s="33" customFormat="1" x14ac:dyDescent="0.3">
      <c r="B45" s="43">
        <v>43188</v>
      </c>
      <c r="C45" s="35">
        <v>9473</v>
      </c>
      <c r="D45" s="34">
        <v>8385</v>
      </c>
      <c r="E45" s="36" t="e">
        <f>#REF!/Tabla18204[Total]</f>
        <v>#REF!</v>
      </c>
      <c r="F45" s="34">
        <v>989</v>
      </c>
      <c r="G45" s="36" t="e">
        <f>#REF!/Tabla18204[Total]</f>
        <v>#REF!</v>
      </c>
      <c r="H45" s="34">
        <v>0</v>
      </c>
      <c r="I45" s="36" t="e">
        <f>#REF!/Tabla18204[Total]</f>
        <v>#REF!</v>
      </c>
      <c r="J45" s="34">
        <v>99</v>
      </c>
      <c r="K45" s="36" t="e">
        <f>#REF!/Tabla18204[Total]</f>
        <v>#REF!</v>
      </c>
      <c r="L45" s="34">
        <v>0</v>
      </c>
      <c r="M45" s="36" t="e">
        <f>#REF!/Tabla18204[Total]</f>
        <v>#REF!</v>
      </c>
    </row>
    <row r="46" spans="2:13" s="33" customFormat="1" x14ac:dyDescent="0.3">
      <c r="B46" s="43">
        <v>43189</v>
      </c>
      <c r="C46" s="35">
        <v>706</v>
      </c>
      <c r="D46" s="34">
        <v>523</v>
      </c>
      <c r="E46" s="36" t="e">
        <f>#REF!/Tabla18204[Total]</f>
        <v>#REF!</v>
      </c>
      <c r="F46" s="34">
        <v>80</v>
      </c>
      <c r="G46" s="36" t="e">
        <f>#REF!/Tabla18204[Total]</f>
        <v>#REF!</v>
      </c>
      <c r="H46" s="34">
        <v>0</v>
      </c>
      <c r="I46" s="36" t="e">
        <f>#REF!/Tabla18204[Total]</f>
        <v>#REF!</v>
      </c>
      <c r="J46" s="34">
        <v>103</v>
      </c>
      <c r="K46" s="36" t="e">
        <f>#REF!/Tabla18204[Total]</f>
        <v>#REF!</v>
      </c>
      <c r="L46" s="34">
        <v>0</v>
      </c>
      <c r="M46" s="36" t="e">
        <f>#REF!/Tabla18204[Total]</f>
        <v>#REF!</v>
      </c>
    </row>
    <row r="47" spans="2:13" s="33" customFormat="1" x14ac:dyDescent="0.3">
      <c r="B47" s="43">
        <v>43190</v>
      </c>
      <c r="C47" s="35">
        <v>3631</v>
      </c>
      <c r="D47" s="34">
        <v>3029</v>
      </c>
      <c r="E47" s="36" t="e">
        <f>#REF!/Tabla18204[Total]</f>
        <v>#REF!</v>
      </c>
      <c r="F47" s="34">
        <v>493</v>
      </c>
      <c r="G47" s="36" t="e">
        <f>#REF!/Tabla18204[Total]</f>
        <v>#REF!</v>
      </c>
      <c r="H47" s="34">
        <v>0</v>
      </c>
      <c r="I47" s="36" t="e">
        <f>#REF!/Tabla18204[Total]</f>
        <v>#REF!</v>
      </c>
      <c r="J47" s="34">
        <v>109</v>
      </c>
      <c r="K47" s="36" t="e">
        <f>#REF!/Tabla18204[Total]</f>
        <v>#REF!</v>
      </c>
      <c r="L47" s="34">
        <v>0</v>
      </c>
      <c r="M47" s="36" t="e">
        <f>#REF!/Tabla18204[Total]</f>
        <v>#REF!</v>
      </c>
    </row>
    <row r="48" spans="2:13" s="33" customFormat="1" hidden="1" x14ac:dyDescent="0.3">
      <c r="B48" s="43">
        <v>43191</v>
      </c>
      <c r="C48" s="35">
        <v>496</v>
      </c>
      <c r="D48" s="34">
        <v>231</v>
      </c>
      <c r="E48" s="36" t="e">
        <f>#REF!/Tabla18204[Total]</f>
        <v>#REF!</v>
      </c>
      <c r="F48" s="34">
        <v>173</v>
      </c>
      <c r="G48" s="36" t="e">
        <f>#REF!/Tabla18204[Total]</f>
        <v>#REF!</v>
      </c>
      <c r="H48" s="34">
        <v>0</v>
      </c>
      <c r="I48" s="36" t="e">
        <f>#REF!/Tabla18204[Total]</f>
        <v>#REF!</v>
      </c>
      <c r="J48" s="34">
        <v>92</v>
      </c>
      <c r="K48" s="36" t="e">
        <f>#REF!/Tabla18204[Total]</f>
        <v>#REF!</v>
      </c>
      <c r="L48" s="34">
        <v>0</v>
      </c>
      <c r="M48" s="36" t="e">
        <f>#REF!/Tabla18204[Total]</f>
        <v>#REF!</v>
      </c>
    </row>
    <row r="49" spans="2:13" ht="24" x14ac:dyDescent="0.3">
      <c r="B49" s="44" t="s">
        <v>26</v>
      </c>
      <c r="C49" s="34">
        <f>SUM(C42:C48)</f>
        <v>41184</v>
      </c>
      <c r="D49" s="34">
        <f>SUM(D42:D48)</f>
        <v>36317</v>
      </c>
      <c r="E49" s="45" t="e">
        <f>AVERAGE(E42:E48)</f>
        <v>#REF!</v>
      </c>
      <c r="F49" s="34">
        <f>SUM(F42:F48)</f>
        <v>4249</v>
      </c>
      <c r="G49" s="45" t="e">
        <f>AVERAGE(G42:G48)</f>
        <v>#REF!</v>
      </c>
      <c r="H49" s="34">
        <f>SUM(H42:H48)</f>
        <v>0</v>
      </c>
      <c r="I49" s="45" t="e">
        <f>AVERAGE(I42:I48)</f>
        <v>#REF!</v>
      </c>
      <c r="J49" s="34">
        <f>SUM(J42:J48)</f>
        <v>618</v>
      </c>
      <c r="K49" s="45" t="e">
        <f>AVERAGE(K42:K48)</f>
        <v>#REF!</v>
      </c>
      <c r="L49" s="34">
        <f>SUM(L42:L48)</f>
        <v>0</v>
      </c>
      <c r="M49" s="45" t="e">
        <f>AVERAGE(M42:M48)</f>
        <v>#REF!</v>
      </c>
    </row>
    <row r="50" spans="2:13" x14ac:dyDescent="0.3">
      <c r="D50" s="1"/>
    </row>
    <row r="51" spans="2:13" x14ac:dyDescent="0.3">
      <c r="D51" s="1"/>
    </row>
    <row r="52" spans="2:13" x14ac:dyDescent="0.3">
      <c r="D52" s="1"/>
    </row>
    <row r="53" spans="2:13" x14ac:dyDescent="0.3">
      <c r="D53" s="1"/>
    </row>
    <row r="54" spans="2:13" x14ac:dyDescent="0.3">
      <c r="D54" s="1"/>
    </row>
    <row r="55" spans="2:13" x14ac:dyDescent="0.3">
      <c r="D55" s="1"/>
    </row>
    <row r="56" spans="2:13" x14ac:dyDescent="0.3">
      <c r="D56" s="1"/>
    </row>
    <row r="57" spans="2:13" x14ac:dyDescent="0.3">
      <c r="D57" s="1"/>
    </row>
    <row r="58" spans="2:13" x14ac:dyDescent="0.3">
      <c r="D58" s="1"/>
    </row>
    <row r="59" spans="2:13" x14ac:dyDescent="0.3">
      <c r="D59" s="1"/>
    </row>
    <row r="60" spans="2:13" x14ac:dyDescent="0.3">
      <c r="D60" s="1"/>
    </row>
    <row r="61" spans="2:13" x14ac:dyDescent="0.3">
      <c r="D61" s="1"/>
    </row>
    <row r="62" spans="2:13" x14ac:dyDescent="0.3">
      <c r="D62" s="1"/>
    </row>
    <row r="63" spans="2:13" x14ac:dyDescent="0.3">
      <c r="D63" s="1"/>
    </row>
    <row r="64" spans="2:13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  <row r="127" spans="4:4" x14ac:dyDescent="0.3">
      <c r="D127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/>
  </sheetPr>
  <dimension ref="B1:P125"/>
  <sheetViews>
    <sheetView topLeftCell="A47" workbookViewId="0">
      <selection activeCell="B17" sqref="B17:M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47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SUM(Tabla18205[Total])</f>
        <v>155801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SUM(Tabla18205[Total])</f>
        <v>155801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43191</v>
      </c>
      <c r="C17" s="35">
        <v>496</v>
      </c>
      <c r="D17" s="34">
        <v>231</v>
      </c>
      <c r="E17" s="36" t="e">
        <f>#REF!/Tabla18205[Total]</f>
        <v>#REF!</v>
      </c>
      <c r="F17" s="34">
        <v>173</v>
      </c>
      <c r="G17" s="36" t="e">
        <f>#REF!/Tabla18205[Total]</f>
        <v>#REF!</v>
      </c>
      <c r="H17" s="34">
        <v>0</v>
      </c>
      <c r="I17" s="36" t="e">
        <f>#REF!/Tabla18205[Total]</f>
        <v>#REF!</v>
      </c>
      <c r="J17" s="34">
        <v>92</v>
      </c>
      <c r="K17" s="36" t="e">
        <f>#REF!/Tabla18205[Total]</f>
        <v>#REF!</v>
      </c>
      <c r="L17" s="34">
        <v>0</v>
      </c>
      <c r="M17" s="36" t="e">
        <f>#REF!/Tabla18205[Total]</f>
        <v>#REF!</v>
      </c>
    </row>
    <row r="18" spans="2:13" s="33" customFormat="1" x14ac:dyDescent="0.3">
      <c r="B18" s="43">
        <v>43192</v>
      </c>
      <c r="C18" s="35">
        <v>619</v>
      </c>
      <c r="D18" s="34">
        <v>416</v>
      </c>
      <c r="E18" s="36" t="e">
        <f>#REF!/Tabla18205[Total]</f>
        <v>#REF!</v>
      </c>
      <c r="F18" s="34">
        <v>80</v>
      </c>
      <c r="G18" s="36" t="e">
        <f>#REF!/Tabla18205[Total]</f>
        <v>#REF!</v>
      </c>
      <c r="H18" s="34">
        <v>0</v>
      </c>
      <c r="I18" s="36" t="e">
        <f>#REF!/Tabla18205[Total]</f>
        <v>#REF!</v>
      </c>
      <c r="J18" s="34">
        <v>123</v>
      </c>
      <c r="K18" s="36" t="e">
        <f>#REF!/Tabla18205[Total]</f>
        <v>#REF!</v>
      </c>
      <c r="L18" s="34">
        <v>0</v>
      </c>
      <c r="M18" s="36" t="e">
        <f>#REF!/Tabla18205[Total]</f>
        <v>#REF!</v>
      </c>
    </row>
    <row r="19" spans="2:13" s="33" customFormat="1" x14ac:dyDescent="0.3">
      <c r="B19" s="43">
        <v>43193</v>
      </c>
      <c r="C19" s="35">
        <v>10228</v>
      </c>
      <c r="D19" s="34">
        <v>8967</v>
      </c>
      <c r="E19" s="36" t="e">
        <f>#REF!/Tabla18205[Total]</f>
        <v>#REF!</v>
      </c>
      <c r="F19" s="34">
        <v>1110</v>
      </c>
      <c r="G19" s="36" t="e">
        <f>#REF!/Tabla18205[Total]</f>
        <v>#REF!</v>
      </c>
      <c r="H19" s="34">
        <v>0</v>
      </c>
      <c r="I19" s="36" t="e">
        <f>#REF!/Tabla18205[Total]</f>
        <v>#REF!</v>
      </c>
      <c r="J19" s="34">
        <v>151</v>
      </c>
      <c r="K19" s="36" t="e">
        <f>#REF!/Tabla18205[Total]</f>
        <v>#REF!</v>
      </c>
      <c r="L19" s="34">
        <v>0</v>
      </c>
      <c r="M19" s="36" t="e">
        <f>#REF!/Tabla18205[Total]</f>
        <v>#REF!</v>
      </c>
    </row>
    <row r="20" spans="2:13" s="33" customFormat="1" x14ac:dyDescent="0.3">
      <c r="B20" s="43">
        <v>43194</v>
      </c>
      <c r="C20" s="35">
        <v>6554</v>
      </c>
      <c r="D20" s="34">
        <v>5686</v>
      </c>
      <c r="E20" s="36" t="e">
        <f>#REF!/Tabla18205[Total]</f>
        <v>#REF!</v>
      </c>
      <c r="F20" s="34">
        <v>736</v>
      </c>
      <c r="G20" s="36" t="e">
        <f>#REF!/Tabla18205[Total]</f>
        <v>#REF!</v>
      </c>
      <c r="H20" s="34">
        <v>0</v>
      </c>
      <c r="I20" s="36" t="e">
        <f>#REF!/Tabla18205[Total]</f>
        <v>#REF!</v>
      </c>
      <c r="J20" s="34">
        <v>132</v>
      </c>
      <c r="K20" s="36" t="e">
        <f>#REF!/Tabla18205[Total]</f>
        <v>#REF!</v>
      </c>
      <c r="L20" s="34">
        <v>0</v>
      </c>
      <c r="M20" s="36" t="e">
        <f>#REF!/Tabla18205[Total]</f>
        <v>#REF!</v>
      </c>
    </row>
    <row r="21" spans="2:13" s="33" customFormat="1" x14ac:dyDescent="0.3">
      <c r="B21" s="43">
        <v>43195</v>
      </c>
      <c r="C21" s="35">
        <v>19312</v>
      </c>
      <c r="D21" s="34">
        <v>17466</v>
      </c>
      <c r="E21" s="36" t="e">
        <f>#REF!/Tabla18205[Total]</f>
        <v>#REF!</v>
      </c>
      <c r="F21" s="34">
        <v>1642</v>
      </c>
      <c r="G21" s="36" t="e">
        <f>#REF!/Tabla18205[Total]</f>
        <v>#REF!</v>
      </c>
      <c r="H21" s="34">
        <v>0</v>
      </c>
      <c r="I21" s="36" t="e">
        <f>#REF!/Tabla18205[Total]</f>
        <v>#REF!</v>
      </c>
      <c r="J21" s="34">
        <v>204</v>
      </c>
      <c r="K21" s="36" t="e">
        <f>#REF!/Tabla18205[Total]</f>
        <v>#REF!</v>
      </c>
      <c r="L21" s="34">
        <v>0</v>
      </c>
      <c r="M21" s="36" t="e">
        <f>#REF!/Tabla18205[Total]</f>
        <v>#REF!</v>
      </c>
    </row>
    <row r="22" spans="2:13" s="33" customFormat="1" x14ac:dyDescent="0.3">
      <c r="B22" s="43">
        <v>43196</v>
      </c>
      <c r="C22" s="35">
        <v>8809</v>
      </c>
      <c r="D22" s="34">
        <v>7839</v>
      </c>
      <c r="E22" s="36" t="e">
        <f>#REF!/Tabla18205[Total]</f>
        <v>#REF!</v>
      </c>
      <c r="F22" s="34">
        <v>852</v>
      </c>
      <c r="G22" s="36" t="e">
        <f>#REF!/Tabla18205[Total]</f>
        <v>#REF!</v>
      </c>
      <c r="H22" s="34">
        <v>0</v>
      </c>
      <c r="I22" s="36" t="e">
        <f>#REF!/Tabla18205[Total]</f>
        <v>#REF!</v>
      </c>
      <c r="J22" s="34">
        <v>118</v>
      </c>
      <c r="K22" s="36" t="e">
        <f>#REF!/Tabla18205[Total]</f>
        <v>#REF!</v>
      </c>
      <c r="L22" s="34">
        <v>0</v>
      </c>
      <c r="M22" s="36" t="e">
        <f>#REF!/Tabla18205[Total]</f>
        <v>#REF!</v>
      </c>
    </row>
    <row r="23" spans="2:13" s="33" customFormat="1" x14ac:dyDescent="0.3">
      <c r="B23" s="43">
        <v>43197</v>
      </c>
      <c r="C23" s="35">
        <v>4293</v>
      </c>
      <c r="D23" s="34">
        <v>3750</v>
      </c>
      <c r="E23" s="36" t="e">
        <f>#REF!/Tabla18205[Total]</f>
        <v>#REF!</v>
      </c>
      <c r="F23" s="34">
        <v>443</v>
      </c>
      <c r="G23" s="36" t="e">
        <f>#REF!/Tabla18205[Total]</f>
        <v>#REF!</v>
      </c>
      <c r="H23" s="34">
        <v>0</v>
      </c>
      <c r="I23" s="36" t="e">
        <f>#REF!/Tabla18205[Total]</f>
        <v>#REF!</v>
      </c>
      <c r="J23" s="34">
        <v>100</v>
      </c>
      <c r="K23" s="36" t="e">
        <f>#REF!/Tabla18205[Total]</f>
        <v>#REF!</v>
      </c>
      <c r="L23" s="34">
        <v>0</v>
      </c>
      <c r="M23" s="36" t="e">
        <f>#REF!/Tabla18205[Total]</f>
        <v>#REF!</v>
      </c>
    </row>
    <row r="24" spans="2:13" s="33" customFormat="1" x14ac:dyDescent="0.3">
      <c r="B24" s="43">
        <v>43198</v>
      </c>
      <c r="C24" s="35">
        <v>513</v>
      </c>
      <c r="D24" s="34">
        <v>339</v>
      </c>
      <c r="E24" s="36" t="e">
        <f>#REF!/Tabla18205[Total]</f>
        <v>#REF!</v>
      </c>
      <c r="F24" s="34">
        <v>71</v>
      </c>
      <c r="G24" s="36" t="e">
        <f>#REF!/Tabla18205[Total]</f>
        <v>#REF!</v>
      </c>
      <c r="H24" s="34">
        <v>0</v>
      </c>
      <c r="I24" s="36" t="e">
        <f>#REF!/Tabla18205[Total]</f>
        <v>#REF!</v>
      </c>
      <c r="J24" s="34">
        <v>103</v>
      </c>
      <c r="K24" s="36" t="e">
        <f>#REF!/Tabla18205[Total]</f>
        <v>#REF!</v>
      </c>
      <c r="L24" s="34">
        <v>0</v>
      </c>
      <c r="M24" s="36" t="e">
        <f>#REF!/Tabla18205[Total]</f>
        <v>#REF!</v>
      </c>
    </row>
    <row r="25" spans="2:13" s="33" customFormat="1" x14ac:dyDescent="0.3">
      <c r="B25" s="43">
        <v>43199</v>
      </c>
      <c r="C25" s="35">
        <v>16881</v>
      </c>
      <c r="D25" s="34">
        <v>15504</v>
      </c>
      <c r="E25" s="36" t="e">
        <f>#REF!/Tabla18205[Total]</f>
        <v>#REF!</v>
      </c>
      <c r="F25" s="34">
        <v>1264</v>
      </c>
      <c r="G25" s="36" t="e">
        <f>#REF!/Tabla18205[Total]</f>
        <v>#REF!</v>
      </c>
      <c r="H25" s="34">
        <v>0</v>
      </c>
      <c r="I25" s="36" t="e">
        <f>#REF!/Tabla18205[Total]</f>
        <v>#REF!</v>
      </c>
      <c r="J25" s="34">
        <v>113</v>
      </c>
      <c r="K25" s="36" t="e">
        <f>#REF!/Tabla18205[Total]</f>
        <v>#REF!</v>
      </c>
      <c r="L25" s="34">
        <v>0</v>
      </c>
      <c r="M25" s="36" t="e">
        <f>#REF!/Tabla18205[Total]</f>
        <v>#REF!</v>
      </c>
    </row>
    <row r="26" spans="2:13" s="33" customFormat="1" x14ac:dyDescent="0.3">
      <c r="B26" s="43">
        <v>43200</v>
      </c>
      <c r="C26" s="35">
        <v>14666</v>
      </c>
      <c r="D26" s="34">
        <v>13217</v>
      </c>
      <c r="E26" s="36" t="e">
        <f>#REF!/Tabla18205[Total]</f>
        <v>#REF!</v>
      </c>
      <c r="F26" s="34">
        <v>925</v>
      </c>
      <c r="G26" s="36" t="e">
        <f>#REF!/Tabla18205[Total]</f>
        <v>#REF!</v>
      </c>
      <c r="H26" s="34">
        <v>0</v>
      </c>
      <c r="I26" s="36" t="e">
        <f>#REF!/Tabla18205[Total]</f>
        <v>#REF!</v>
      </c>
      <c r="J26" s="34">
        <v>524</v>
      </c>
      <c r="K26" s="36" t="e">
        <f>#REF!/Tabla18205[Total]</f>
        <v>#REF!</v>
      </c>
      <c r="L26" s="34">
        <v>0</v>
      </c>
      <c r="M26" s="36" t="e">
        <f>#REF!/Tabla18205[Total]</f>
        <v>#REF!</v>
      </c>
    </row>
    <row r="27" spans="2:13" s="33" customFormat="1" x14ac:dyDescent="0.3">
      <c r="B27" s="43">
        <v>43201</v>
      </c>
      <c r="C27" s="35">
        <v>8112</v>
      </c>
      <c r="D27" s="34">
        <v>7139</v>
      </c>
      <c r="E27" s="36" t="e">
        <f>#REF!/Tabla18205[Total]</f>
        <v>#REF!</v>
      </c>
      <c r="F27" s="34">
        <v>422</v>
      </c>
      <c r="G27" s="36" t="e">
        <f>#REF!/Tabla18205[Total]</f>
        <v>#REF!</v>
      </c>
      <c r="H27" s="34">
        <v>0</v>
      </c>
      <c r="I27" s="36" t="e">
        <f>#REF!/Tabla18205[Total]</f>
        <v>#REF!</v>
      </c>
      <c r="J27" s="34">
        <v>551</v>
      </c>
      <c r="K27" s="36" t="e">
        <f>#REF!/Tabla18205[Total]</f>
        <v>#REF!</v>
      </c>
      <c r="L27" s="34">
        <v>0</v>
      </c>
      <c r="M27" s="36" t="e">
        <f>#REF!/Tabla18205[Total]</f>
        <v>#REF!</v>
      </c>
    </row>
    <row r="28" spans="2:13" s="33" customFormat="1" x14ac:dyDescent="0.3">
      <c r="B28" s="43">
        <v>43202</v>
      </c>
      <c r="C28" s="35">
        <v>5183</v>
      </c>
      <c r="D28" s="34">
        <v>4215</v>
      </c>
      <c r="E28" s="36" t="e">
        <f>#REF!/Tabla18205[Total]</f>
        <v>#REF!</v>
      </c>
      <c r="F28" s="34">
        <v>840</v>
      </c>
      <c r="G28" s="36" t="e">
        <f>#REF!/Tabla18205[Total]</f>
        <v>#REF!</v>
      </c>
      <c r="H28" s="34">
        <v>0</v>
      </c>
      <c r="I28" s="36" t="e">
        <f>#REF!/Tabla18205[Total]</f>
        <v>#REF!</v>
      </c>
      <c r="J28" s="34">
        <v>128</v>
      </c>
      <c r="K28" s="36" t="e">
        <f>#REF!/Tabla18205[Total]</f>
        <v>#REF!</v>
      </c>
      <c r="L28" s="34">
        <v>0</v>
      </c>
      <c r="M28" s="36" t="e">
        <f>#REF!/Tabla18205[Total]</f>
        <v>#REF!</v>
      </c>
    </row>
    <row r="29" spans="2:13" s="33" customFormat="1" x14ac:dyDescent="0.3">
      <c r="B29" s="43">
        <v>43203</v>
      </c>
      <c r="C29" s="35">
        <v>2469</v>
      </c>
      <c r="D29" s="34">
        <v>2031</v>
      </c>
      <c r="E29" s="36" t="e">
        <f>#REF!/Tabla18205[Total]</f>
        <v>#REF!</v>
      </c>
      <c r="F29" s="34">
        <v>306</v>
      </c>
      <c r="G29" s="36" t="e">
        <f>#REF!/Tabla18205[Total]</f>
        <v>#REF!</v>
      </c>
      <c r="H29" s="34">
        <v>0</v>
      </c>
      <c r="I29" s="36" t="e">
        <f>#REF!/Tabla18205[Total]</f>
        <v>#REF!</v>
      </c>
      <c r="J29" s="34">
        <v>132</v>
      </c>
      <c r="K29" s="36" t="e">
        <f>#REF!/Tabla18205[Total]</f>
        <v>#REF!</v>
      </c>
      <c r="L29" s="34">
        <v>0</v>
      </c>
      <c r="M29" s="36" t="e">
        <f>#REF!/Tabla18205[Total]</f>
        <v>#REF!</v>
      </c>
    </row>
    <row r="30" spans="2:13" s="33" customFormat="1" x14ac:dyDescent="0.3">
      <c r="B30" s="43">
        <v>43204</v>
      </c>
      <c r="C30" s="35">
        <v>1410</v>
      </c>
      <c r="D30" s="34">
        <v>1104</v>
      </c>
      <c r="E30" s="36" t="e">
        <f>#REF!/Tabla18205[Total]</f>
        <v>#REF!</v>
      </c>
      <c r="F30" s="34">
        <v>176</v>
      </c>
      <c r="G30" s="36" t="e">
        <f>#REF!/Tabla18205[Total]</f>
        <v>#REF!</v>
      </c>
      <c r="H30" s="34">
        <v>0</v>
      </c>
      <c r="I30" s="36" t="e">
        <f>#REF!/Tabla18205[Total]</f>
        <v>#REF!</v>
      </c>
      <c r="J30" s="34">
        <v>130</v>
      </c>
      <c r="K30" s="36" t="e">
        <f>#REF!/Tabla18205[Total]</f>
        <v>#REF!</v>
      </c>
      <c r="L30" s="34">
        <v>0</v>
      </c>
      <c r="M30" s="36" t="e">
        <f>#REF!/Tabla18205[Total]</f>
        <v>#REF!</v>
      </c>
    </row>
    <row r="31" spans="2:13" s="33" customFormat="1" x14ac:dyDescent="0.3">
      <c r="B31" s="43">
        <v>43205</v>
      </c>
      <c r="C31" s="35">
        <v>254</v>
      </c>
      <c r="D31" s="34">
        <v>90</v>
      </c>
      <c r="E31" s="36" t="e">
        <f>#REF!/Tabla18205[Total]</f>
        <v>#REF!</v>
      </c>
      <c r="F31" s="34">
        <v>48</v>
      </c>
      <c r="G31" s="36" t="e">
        <f>#REF!/Tabla18205[Total]</f>
        <v>#REF!</v>
      </c>
      <c r="H31" s="34">
        <v>0</v>
      </c>
      <c r="I31" s="36" t="e">
        <f>#REF!/Tabla18205[Total]</f>
        <v>#REF!</v>
      </c>
      <c r="J31" s="34">
        <v>116</v>
      </c>
      <c r="K31" s="36" t="e">
        <f>#REF!/Tabla18205[Total]</f>
        <v>#REF!</v>
      </c>
      <c r="L31" s="34">
        <v>0</v>
      </c>
      <c r="M31" s="36" t="e">
        <f>#REF!/Tabla18205[Total]</f>
        <v>#REF!</v>
      </c>
    </row>
    <row r="32" spans="2:13" s="33" customFormat="1" x14ac:dyDescent="0.3">
      <c r="B32" s="43">
        <v>43206</v>
      </c>
      <c r="C32" s="35">
        <v>6061</v>
      </c>
      <c r="D32" s="34">
        <v>4980</v>
      </c>
      <c r="E32" s="36" t="e">
        <f>#REF!/Tabla18205[Total]</f>
        <v>#REF!</v>
      </c>
      <c r="F32" s="34">
        <v>599</v>
      </c>
      <c r="G32" s="36" t="e">
        <f>#REF!/Tabla18205[Total]</f>
        <v>#REF!</v>
      </c>
      <c r="H32" s="34">
        <v>0</v>
      </c>
      <c r="I32" s="36" t="e">
        <f>#REF!/Tabla18205[Total]</f>
        <v>#REF!</v>
      </c>
      <c r="J32" s="34">
        <v>482</v>
      </c>
      <c r="K32" s="36" t="e">
        <f>#REF!/Tabla18205[Total]</f>
        <v>#REF!</v>
      </c>
      <c r="L32" s="34">
        <v>0</v>
      </c>
      <c r="M32" s="36" t="e">
        <f>#REF!/Tabla18205[Total]</f>
        <v>#REF!</v>
      </c>
    </row>
    <row r="33" spans="2:13" s="33" customFormat="1" x14ac:dyDescent="0.3">
      <c r="B33" s="43">
        <v>43207</v>
      </c>
      <c r="C33" s="35">
        <v>4317</v>
      </c>
      <c r="D33" s="34">
        <v>3335</v>
      </c>
      <c r="E33" s="36" t="e">
        <f>#REF!/Tabla18205[Total]</f>
        <v>#REF!</v>
      </c>
      <c r="F33" s="34">
        <v>817</v>
      </c>
      <c r="G33" s="36" t="e">
        <f>#REF!/Tabla18205[Total]</f>
        <v>#REF!</v>
      </c>
      <c r="H33" s="34">
        <v>0</v>
      </c>
      <c r="I33" s="36" t="e">
        <f>#REF!/Tabla18205[Total]</f>
        <v>#REF!</v>
      </c>
      <c r="J33" s="34">
        <v>165</v>
      </c>
      <c r="K33" s="36" t="e">
        <f>#REF!/Tabla18205[Total]</f>
        <v>#REF!</v>
      </c>
      <c r="L33" s="34">
        <v>0</v>
      </c>
      <c r="M33" s="36" t="e">
        <f>#REF!/Tabla18205[Total]</f>
        <v>#REF!</v>
      </c>
    </row>
    <row r="34" spans="2:13" s="33" customFormat="1" x14ac:dyDescent="0.3">
      <c r="B34" s="43">
        <v>43208</v>
      </c>
      <c r="C34" s="35">
        <v>4220</v>
      </c>
      <c r="D34" s="34">
        <v>3641</v>
      </c>
      <c r="E34" s="36" t="e">
        <f>#REF!/Tabla18205[Total]</f>
        <v>#REF!</v>
      </c>
      <c r="F34" s="34">
        <v>479</v>
      </c>
      <c r="G34" s="36" t="e">
        <f>#REF!/Tabla18205[Total]</f>
        <v>#REF!</v>
      </c>
      <c r="H34" s="34">
        <v>0</v>
      </c>
      <c r="I34" s="36" t="e">
        <f>#REF!/Tabla18205[Total]</f>
        <v>#REF!</v>
      </c>
      <c r="J34" s="34">
        <v>100</v>
      </c>
      <c r="K34" s="36" t="e">
        <f>#REF!/Tabla18205[Total]</f>
        <v>#REF!</v>
      </c>
      <c r="L34" s="34">
        <v>0</v>
      </c>
      <c r="M34" s="36" t="e">
        <f>#REF!/Tabla18205[Total]</f>
        <v>#REF!</v>
      </c>
    </row>
    <row r="35" spans="2:13" s="33" customFormat="1" x14ac:dyDescent="0.3">
      <c r="B35" s="43">
        <v>43209</v>
      </c>
      <c r="C35" s="35">
        <v>3656</v>
      </c>
      <c r="D35" s="34">
        <v>3078</v>
      </c>
      <c r="E35" s="36" t="e">
        <f>#REF!/Tabla18205[Total]</f>
        <v>#REF!</v>
      </c>
      <c r="F35" s="34">
        <v>468</v>
      </c>
      <c r="G35" s="36" t="e">
        <f>#REF!/Tabla18205[Total]</f>
        <v>#REF!</v>
      </c>
      <c r="H35" s="34">
        <v>0</v>
      </c>
      <c r="I35" s="36" t="e">
        <f>#REF!/Tabla18205[Total]</f>
        <v>#REF!</v>
      </c>
      <c r="J35" s="34">
        <v>110</v>
      </c>
      <c r="K35" s="36" t="e">
        <f>#REF!/Tabla18205[Total]</f>
        <v>#REF!</v>
      </c>
      <c r="L35" s="34">
        <v>0</v>
      </c>
      <c r="M35" s="36" t="e">
        <f>#REF!/Tabla18205[Total]</f>
        <v>#REF!</v>
      </c>
    </row>
    <row r="36" spans="2:13" s="33" customFormat="1" x14ac:dyDescent="0.3">
      <c r="B36" s="43">
        <v>43210</v>
      </c>
      <c r="C36" s="35">
        <v>2932</v>
      </c>
      <c r="D36" s="34">
        <v>2428</v>
      </c>
      <c r="E36" s="36" t="e">
        <f>#REF!/Tabla18205[Total]</f>
        <v>#REF!</v>
      </c>
      <c r="F36" s="34">
        <v>395</v>
      </c>
      <c r="G36" s="36" t="e">
        <f>#REF!/Tabla18205[Total]</f>
        <v>#REF!</v>
      </c>
      <c r="H36" s="34">
        <v>0</v>
      </c>
      <c r="I36" s="36" t="e">
        <f>#REF!/Tabla18205[Total]</f>
        <v>#REF!</v>
      </c>
      <c r="J36" s="34">
        <v>109</v>
      </c>
      <c r="K36" s="36" t="e">
        <f>#REF!/Tabla18205[Total]</f>
        <v>#REF!</v>
      </c>
      <c r="L36" s="34">
        <v>0</v>
      </c>
      <c r="M36" s="36" t="e">
        <f>#REF!/Tabla18205[Total]</f>
        <v>#REF!</v>
      </c>
    </row>
    <row r="37" spans="2:13" s="33" customFormat="1" x14ac:dyDescent="0.3">
      <c r="B37" s="43">
        <v>43211</v>
      </c>
      <c r="C37" s="35">
        <v>1295</v>
      </c>
      <c r="D37" s="34">
        <v>998</v>
      </c>
      <c r="E37" s="36" t="e">
        <f>#REF!/Tabla18205[Total]</f>
        <v>#REF!</v>
      </c>
      <c r="F37" s="34">
        <v>166</v>
      </c>
      <c r="G37" s="36" t="e">
        <f>#REF!/Tabla18205[Total]</f>
        <v>#REF!</v>
      </c>
      <c r="H37" s="34">
        <v>0</v>
      </c>
      <c r="I37" s="36" t="e">
        <f>#REF!/Tabla18205[Total]</f>
        <v>#REF!</v>
      </c>
      <c r="J37" s="34">
        <v>131</v>
      </c>
      <c r="K37" s="36" t="e">
        <f>#REF!/Tabla18205[Total]</f>
        <v>#REF!</v>
      </c>
      <c r="L37" s="34">
        <v>0</v>
      </c>
      <c r="M37" s="36" t="e">
        <f>#REF!/Tabla18205[Total]</f>
        <v>#REF!</v>
      </c>
    </row>
    <row r="38" spans="2:13" s="33" customFormat="1" x14ac:dyDescent="0.3">
      <c r="B38" s="43">
        <v>43212</v>
      </c>
      <c r="C38" s="35">
        <v>186</v>
      </c>
      <c r="D38" s="34">
        <v>53</v>
      </c>
      <c r="E38" s="36" t="e">
        <f>#REF!/Tabla18205[Total]</f>
        <v>#REF!</v>
      </c>
      <c r="F38" s="34">
        <v>28</v>
      </c>
      <c r="G38" s="36" t="e">
        <f>#REF!/Tabla18205[Total]</f>
        <v>#REF!</v>
      </c>
      <c r="H38" s="34">
        <v>0</v>
      </c>
      <c r="I38" s="36" t="e">
        <f>#REF!/Tabla18205[Total]</f>
        <v>#REF!</v>
      </c>
      <c r="J38" s="34">
        <v>105</v>
      </c>
      <c r="K38" s="36" t="e">
        <f>#REF!/Tabla18205[Total]</f>
        <v>#REF!</v>
      </c>
      <c r="L38" s="34">
        <v>0</v>
      </c>
      <c r="M38" s="36" t="e">
        <f>#REF!/Tabla18205[Total]</f>
        <v>#REF!</v>
      </c>
    </row>
    <row r="39" spans="2:13" s="33" customFormat="1" x14ac:dyDescent="0.3">
      <c r="B39" s="43">
        <v>43213</v>
      </c>
      <c r="C39" s="35">
        <v>7376</v>
      </c>
      <c r="D39" s="34">
        <v>6416</v>
      </c>
      <c r="E39" s="36" t="e">
        <f>#REF!/Tabla18205[Total]</f>
        <v>#REF!</v>
      </c>
      <c r="F39" s="34">
        <v>837</v>
      </c>
      <c r="G39" s="36" t="e">
        <f>#REF!/Tabla18205[Total]</f>
        <v>#REF!</v>
      </c>
      <c r="H39" s="34">
        <v>0</v>
      </c>
      <c r="I39" s="36" t="e">
        <f>#REF!/Tabla18205[Total]</f>
        <v>#REF!</v>
      </c>
      <c r="J39" s="34">
        <v>123</v>
      </c>
      <c r="K39" s="36" t="e">
        <f>#REF!/Tabla18205[Total]</f>
        <v>#REF!</v>
      </c>
      <c r="L39" s="34">
        <v>0</v>
      </c>
      <c r="M39" s="36" t="e">
        <f>#REF!/Tabla18205[Total]</f>
        <v>#REF!</v>
      </c>
    </row>
    <row r="40" spans="2:13" s="33" customFormat="1" x14ac:dyDescent="0.3">
      <c r="B40" s="43">
        <v>43214</v>
      </c>
      <c r="C40" s="35">
        <v>4626</v>
      </c>
      <c r="D40" s="34">
        <v>4049</v>
      </c>
      <c r="E40" s="36" t="e">
        <f>#REF!/Tabla18205[Total]</f>
        <v>#REF!</v>
      </c>
      <c r="F40" s="34">
        <v>444</v>
      </c>
      <c r="G40" s="36" t="e">
        <f>#REF!/Tabla18205[Total]</f>
        <v>#REF!</v>
      </c>
      <c r="H40" s="34">
        <v>0</v>
      </c>
      <c r="I40" s="36" t="e">
        <f>#REF!/Tabla18205[Total]</f>
        <v>#REF!</v>
      </c>
      <c r="J40" s="34">
        <v>133</v>
      </c>
      <c r="K40" s="36" t="e">
        <f>#REF!/Tabla18205[Total]</f>
        <v>#REF!</v>
      </c>
      <c r="L40" s="34">
        <v>0</v>
      </c>
      <c r="M40" s="36" t="e">
        <f>#REF!/Tabla18205[Total]</f>
        <v>#REF!</v>
      </c>
    </row>
    <row r="41" spans="2:13" s="33" customFormat="1" x14ac:dyDescent="0.3">
      <c r="B41" s="43">
        <v>43215</v>
      </c>
      <c r="C41" s="35">
        <v>2864</v>
      </c>
      <c r="D41" s="34">
        <v>2274</v>
      </c>
      <c r="E41" s="36" t="e">
        <f>#REF!/Tabla18205[Total]</f>
        <v>#REF!</v>
      </c>
      <c r="F41" s="34">
        <v>445</v>
      </c>
      <c r="G41" s="36" t="e">
        <f>#REF!/Tabla18205[Total]</f>
        <v>#REF!</v>
      </c>
      <c r="H41" s="34">
        <v>0</v>
      </c>
      <c r="I41" s="36" t="e">
        <f>#REF!/Tabla18205[Total]</f>
        <v>#REF!</v>
      </c>
      <c r="J41" s="34">
        <v>145</v>
      </c>
      <c r="K41" s="36" t="e">
        <f>#REF!/Tabla18205[Total]</f>
        <v>#REF!</v>
      </c>
      <c r="L41" s="34">
        <v>0</v>
      </c>
      <c r="M41" s="36" t="e">
        <f>#REF!/Tabla18205[Total]</f>
        <v>#REF!</v>
      </c>
    </row>
    <row r="42" spans="2:13" s="33" customFormat="1" x14ac:dyDescent="0.3">
      <c r="B42" s="43">
        <v>43216</v>
      </c>
      <c r="C42" s="35">
        <v>5706</v>
      </c>
      <c r="D42" s="34">
        <v>4891</v>
      </c>
      <c r="E42" s="36" t="e">
        <f>#REF!/Tabla18205[Total]</f>
        <v>#REF!</v>
      </c>
      <c r="F42" s="34">
        <v>698</v>
      </c>
      <c r="G42" s="36" t="e">
        <f>#REF!/Tabla18205[Total]</f>
        <v>#REF!</v>
      </c>
      <c r="H42" s="34">
        <v>0</v>
      </c>
      <c r="I42" s="36" t="e">
        <f>#REF!/Tabla18205[Total]</f>
        <v>#REF!</v>
      </c>
      <c r="J42" s="34">
        <v>117</v>
      </c>
      <c r="K42" s="36" t="e">
        <f>#REF!/Tabla18205[Total]</f>
        <v>#REF!</v>
      </c>
      <c r="L42" s="34">
        <v>0</v>
      </c>
      <c r="M42" s="36" t="e">
        <f>#REF!/Tabla18205[Total]</f>
        <v>#REF!</v>
      </c>
    </row>
    <row r="43" spans="2:13" s="33" customFormat="1" x14ac:dyDescent="0.3">
      <c r="B43" s="43">
        <v>43217</v>
      </c>
      <c r="C43" s="35">
        <v>3672</v>
      </c>
      <c r="D43" s="34">
        <v>3057</v>
      </c>
      <c r="E43" s="36" t="e">
        <f>#REF!/Tabla18205[Total]</f>
        <v>#REF!</v>
      </c>
      <c r="F43" s="34">
        <v>433</v>
      </c>
      <c r="G43" s="36" t="e">
        <f>#REF!/Tabla18205[Total]</f>
        <v>#REF!</v>
      </c>
      <c r="H43" s="34">
        <v>0</v>
      </c>
      <c r="I43" s="36" t="e">
        <f>#REF!/Tabla18205[Total]</f>
        <v>#REF!</v>
      </c>
      <c r="J43" s="34">
        <v>182</v>
      </c>
      <c r="K43" s="36" t="e">
        <f>#REF!/Tabla18205[Total]</f>
        <v>#REF!</v>
      </c>
      <c r="L43" s="34">
        <v>0</v>
      </c>
      <c r="M43" s="36" t="e">
        <f>#REF!/Tabla18205[Total]</f>
        <v>#REF!</v>
      </c>
    </row>
    <row r="44" spans="2:13" s="33" customFormat="1" x14ac:dyDescent="0.3">
      <c r="B44" s="43">
        <v>43218</v>
      </c>
      <c r="C44" s="35">
        <v>1687</v>
      </c>
      <c r="D44" s="34">
        <v>1321</v>
      </c>
      <c r="E44" s="36" t="e">
        <f>#REF!/Tabla18205[Total]</f>
        <v>#REF!</v>
      </c>
      <c r="F44" s="34">
        <v>197</v>
      </c>
      <c r="G44" s="36" t="e">
        <f>#REF!/Tabla18205[Total]</f>
        <v>#REF!</v>
      </c>
      <c r="H44" s="34">
        <v>0</v>
      </c>
      <c r="I44" s="36" t="e">
        <f>#REF!/Tabla18205[Total]</f>
        <v>#REF!</v>
      </c>
      <c r="J44" s="34">
        <v>169</v>
      </c>
      <c r="K44" s="36" t="e">
        <f>#REF!/Tabla18205[Total]</f>
        <v>#REF!</v>
      </c>
      <c r="L44" s="34">
        <v>0</v>
      </c>
      <c r="M44" s="36" t="e">
        <f>#REF!/Tabla18205[Total]</f>
        <v>#REF!</v>
      </c>
    </row>
    <row r="45" spans="2:13" s="33" customFormat="1" x14ac:dyDescent="0.3">
      <c r="B45" s="43">
        <v>43219</v>
      </c>
      <c r="C45" s="35">
        <v>472</v>
      </c>
      <c r="D45" s="34">
        <v>283</v>
      </c>
      <c r="E45" s="36" t="e">
        <f>#REF!/Tabla18205[Total]</f>
        <v>#REF!</v>
      </c>
      <c r="F45" s="34">
        <v>34</v>
      </c>
      <c r="G45" s="36" t="e">
        <f>#REF!/Tabla18205[Total]</f>
        <v>#REF!</v>
      </c>
      <c r="H45" s="34">
        <v>0</v>
      </c>
      <c r="I45" s="36" t="e">
        <f>#REF!/Tabla18205[Total]</f>
        <v>#REF!</v>
      </c>
      <c r="J45" s="34">
        <v>155</v>
      </c>
      <c r="K45" s="36" t="e">
        <f>#REF!/Tabla18205[Total]</f>
        <v>#REF!</v>
      </c>
      <c r="L45" s="34">
        <v>0</v>
      </c>
      <c r="M45" s="36" t="e">
        <f>#REF!/Tabla18205[Total]</f>
        <v>#REF!</v>
      </c>
    </row>
    <row r="46" spans="2:13" s="33" customFormat="1" x14ac:dyDescent="0.3">
      <c r="B46" s="43">
        <v>43220</v>
      </c>
      <c r="C46" s="35">
        <v>6932</v>
      </c>
      <c r="D46" s="34">
        <v>5777</v>
      </c>
      <c r="E46" s="36" t="e">
        <f>#REF!/Tabla18205[Total]</f>
        <v>#REF!</v>
      </c>
      <c r="F46" s="34">
        <v>945</v>
      </c>
      <c r="G46" s="36" t="e">
        <f>#REF!/Tabla18205[Total]</f>
        <v>#REF!</v>
      </c>
      <c r="H46" s="34">
        <v>0</v>
      </c>
      <c r="I46" s="36" t="e">
        <f>#REF!/Tabla18205[Total]</f>
        <v>#REF!</v>
      </c>
      <c r="J46" s="34">
        <v>210</v>
      </c>
      <c r="K46" s="36" t="e">
        <f>#REF!/Tabla18205[Total]</f>
        <v>#REF!</v>
      </c>
      <c r="L46" s="34">
        <v>0</v>
      </c>
      <c r="M46" s="36" t="e">
        <f>#REF!/Tabla18205[Total]</f>
        <v>#REF!</v>
      </c>
    </row>
    <row r="47" spans="2:13" ht="24" x14ac:dyDescent="0.3">
      <c r="B47" s="44" t="s">
        <v>26</v>
      </c>
      <c r="C47" s="34">
        <f>SUM(C17:C46)</f>
        <v>155801</v>
      </c>
      <c r="D47" s="34">
        <f>SUM(D17:D46)</f>
        <v>134575</v>
      </c>
      <c r="E47" s="45" t="e">
        <f>AVERAGE(E17:E46)</f>
        <v>#REF!</v>
      </c>
      <c r="F47" s="34">
        <f>SUM(F17:F46)</f>
        <v>16073</v>
      </c>
      <c r="G47" s="45" t="e">
        <f>AVERAGE(G17:G46)</f>
        <v>#REF!</v>
      </c>
      <c r="H47" s="34">
        <f>SUM(H17:H46)</f>
        <v>0</v>
      </c>
      <c r="I47" s="45" t="e">
        <f>AVERAGE(I17:I46)</f>
        <v>#REF!</v>
      </c>
      <c r="J47" s="34">
        <f>SUM(J17:J46)</f>
        <v>5153</v>
      </c>
      <c r="K47" s="45" t="e">
        <f>AVERAGE(K17:K46)</f>
        <v>#REF!</v>
      </c>
      <c r="L47" s="34">
        <f>SUM(L17:L46)</f>
        <v>0</v>
      </c>
      <c r="M47" s="45" t="e">
        <f>AVERAGE(M17:M46)</f>
        <v>#REF!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B1:P126"/>
  <sheetViews>
    <sheetView topLeftCell="A54" workbookViewId="0">
      <selection activeCell="M48" sqref="B17:M48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53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SUM(Tabla18206[Total])</f>
        <v>87395</v>
      </c>
      <c r="D6" s="4"/>
    </row>
    <row r="7" spans="2:16" x14ac:dyDescent="0.3">
      <c r="B7" s="9" t="s">
        <v>6</v>
      </c>
      <c r="C7" s="11" t="e">
        <f>D15</f>
        <v>#REF!</v>
      </c>
      <c r="D7" s="12" t="e">
        <f>C7/C6</f>
        <v>#REF!</v>
      </c>
    </row>
    <row r="8" spans="2:16" x14ac:dyDescent="0.3">
      <c r="B8" s="9" t="s">
        <v>7</v>
      </c>
      <c r="C8" s="11" t="e">
        <f>F15</f>
        <v>#REF!</v>
      </c>
      <c r="D8" s="12" t="e">
        <f>C8/C6</f>
        <v>#REF!</v>
      </c>
    </row>
    <row r="9" spans="2:16" x14ac:dyDescent="0.3">
      <c r="B9" s="9" t="s">
        <v>8</v>
      </c>
      <c r="C9" s="11" t="e">
        <f>H15</f>
        <v>#REF!</v>
      </c>
      <c r="D9" s="12" t="e">
        <f>C9/C6</f>
        <v>#REF!</v>
      </c>
      <c r="P9" s="1">
        <f>72+24</f>
        <v>96</v>
      </c>
    </row>
    <row r="10" spans="2:16" x14ac:dyDescent="0.3">
      <c r="B10" s="9" t="s">
        <v>9</v>
      </c>
      <c r="C10" s="11" t="e">
        <f>J15</f>
        <v>#REF!</v>
      </c>
      <c r="D10" s="12" t="e">
        <f>C10/C6</f>
        <v>#REF!</v>
      </c>
    </row>
    <row r="11" spans="2:16" x14ac:dyDescent="0.3">
      <c r="B11" s="9" t="s">
        <v>10</v>
      </c>
      <c r="C11" s="11" t="e">
        <f>L15</f>
        <v>#REF!</v>
      </c>
      <c r="D11" s="12" t="e">
        <f>C11/C6</f>
        <v>#REF!</v>
      </c>
    </row>
    <row r="12" spans="2:16" x14ac:dyDescent="0.3">
      <c r="B12" s="9" t="s">
        <v>11</v>
      </c>
      <c r="C12" s="11" t="e">
        <f>SUM(C7:C11)</f>
        <v>#REF!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SUM(Tabla18206[Total])</f>
        <v>87395</v>
      </c>
      <c r="D15" s="14" t="e">
        <f>SUM(#REF!)</f>
        <v>#REF!</v>
      </c>
      <c r="E15" s="15" t="e">
        <f>AVERAGE(#REF!)</f>
        <v>#REF!</v>
      </c>
      <c r="F15" s="14" t="e">
        <f>SUM(#REF!)</f>
        <v>#REF!</v>
      </c>
      <c r="G15" s="15" t="e">
        <f>AVERAGE(#REF!)</f>
        <v>#REF!</v>
      </c>
      <c r="H15" s="14" t="e">
        <f>SUM(#REF!)</f>
        <v>#REF!</v>
      </c>
      <c r="I15" s="15" t="e">
        <f>AVERAGE(#REF!)</f>
        <v>#REF!</v>
      </c>
      <c r="J15" s="14" t="e">
        <f>SUM(#REF!)</f>
        <v>#REF!</v>
      </c>
      <c r="K15" s="15" t="e">
        <f>AVERAGE(#REF!)</f>
        <v>#REF!</v>
      </c>
      <c r="L15" s="14" t="e">
        <f>SUM(#REF!)</f>
        <v>#REF!</v>
      </c>
      <c r="M15" s="15" t="e">
        <f>AVERAGE(#REF!)</f>
        <v>#REF!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43">
        <v>43221</v>
      </c>
      <c r="C17" s="35">
        <v>3959</v>
      </c>
      <c r="D17" s="34">
        <v>3152</v>
      </c>
      <c r="E17" s="36" t="e">
        <f>#REF!/Tabla18206[Total]</f>
        <v>#REF!</v>
      </c>
      <c r="F17" s="34">
        <v>620</v>
      </c>
      <c r="G17" s="36" t="e">
        <f>#REF!/Tabla18206[Total]</f>
        <v>#REF!</v>
      </c>
      <c r="H17" s="34">
        <v>0</v>
      </c>
      <c r="I17" s="36" t="e">
        <f>#REF!/Tabla18206[Total]</f>
        <v>#REF!</v>
      </c>
      <c r="J17" s="34">
        <v>187</v>
      </c>
      <c r="K17" s="36" t="e">
        <f>#REF!/Tabla18206[Total]</f>
        <v>#REF!</v>
      </c>
      <c r="L17" s="34">
        <v>0</v>
      </c>
      <c r="M17" s="36" t="e">
        <f>#REF!/Tabla18206[Total]</f>
        <v>#REF!</v>
      </c>
    </row>
    <row r="18" spans="2:13" s="33" customFormat="1" x14ac:dyDescent="0.3">
      <c r="B18" s="43">
        <v>43222</v>
      </c>
      <c r="C18" s="35">
        <v>2688</v>
      </c>
      <c r="D18" s="34">
        <v>2126</v>
      </c>
      <c r="E18" s="36" t="e">
        <f>#REF!/Tabla18206[Total]</f>
        <v>#REF!</v>
      </c>
      <c r="F18" s="34">
        <v>386</v>
      </c>
      <c r="G18" s="36" t="e">
        <f>#REF!/Tabla18206[Total]</f>
        <v>#REF!</v>
      </c>
      <c r="H18" s="34">
        <v>0</v>
      </c>
      <c r="I18" s="36" t="e">
        <f>#REF!/Tabla18206[Total]</f>
        <v>#REF!</v>
      </c>
      <c r="J18" s="34">
        <v>176</v>
      </c>
      <c r="K18" s="36" t="e">
        <f>#REF!/Tabla18206[Total]</f>
        <v>#REF!</v>
      </c>
      <c r="L18" s="34">
        <v>0</v>
      </c>
      <c r="M18" s="36" t="e">
        <f>#REF!/Tabla18206[Total]</f>
        <v>#REF!</v>
      </c>
    </row>
    <row r="19" spans="2:13" s="33" customFormat="1" x14ac:dyDescent="0.3">
      <c r="B19" s="43">
        <v>43223</v>
      </c>
      <c r="C19" s="35">
        <v>2851</v>
      </c>
      <c r="D19" s="34">
        <v>2308</v>
      </c>
      <c r="E19" s="36" t="e">
        <f>#REF!/Tabla18206[Total]</f>
        <v>#REF!</v>
      </c>
      <c r="F19" s="34">
        <v>388</v>
      </c>
      <c r="G19" s="36" t="e">
        <f>#REF!/Tabla18206[Total]</f>
        <v>#REF!</v>
      </c>
      <c r="H19" s="34">
        <v>0</v>
      </c>
      <c r="I19" s="36" t="e">
        <f>#REF!/Tabla18206[Total]</f>
        <v>#REF!</v>
      </c>
      <c r="J19" s="34">
        <v>155</v>
      </c>
      <c r="K19" s="36" t="e">
        <f>#REF!/Tabla18206[Total]</f>
        <v>#REF!</v>
      </c>
      <c r="L19" s="34">
        <v>0</v>
      </c>
      <c r="M19" s="36" t="e">
        <f>#REF!/Tabla18206[Total]</f>
        <v>#REF!</v>
      </c>
    </row>
    <row r="20" spans="2:13" s="33" customFormat="1" x14ac:dyDescent="0.3">
      <c r="B20" s="43">
        <v>43224</v>
      </c>
      <c r="C20" s="35">
        <v>5917</v>
      </c>
      <c r="D20" s="34">
        <v>4908</v>
      </c>
      <c r="E20" s="36" t="e">
        <f>#REF!/Tabla18206[Total]</f>
        <v>#REF!</v>
      </c>
      <c r="F20" s="34">
        <v>784</v>
      </c>
      <c r="G20" s="36" t="e">
        <f>#REF!/Tabla18206[Total]</f>
        <v>#REF!</v>
      </c>
      <c r="H20" s="34">
        <v>0</v>
      </c>
      <c r="I20" s="36" t="e">
        <f>#REF!/Tabla18206[Total]</f>
        <v>#REF!</v>
      </c>
      <c r="J20" s="34">
        <v>225</v>
      </c>
      <c r="K20" s="36" t="e">
        <f>#REF!/Tabla18206[Total]</f>
        <v>#REF!</v>
      </c>
      <c r="L20" s="34">
        <v>0</v>
      </c>
      <c r="M20" s="36" t="e">
        <f>#REF!/Tabla18206[Total]</f>
        <v>#REF!</v>
      </c>
    </row>
    <row r="21" spans="2:13" s="33" customFormat="1" x14ac:dyDescent="0.3">
      <c r="B21" s="43">
        <v>43225</v>
      </c>
      <c r="C21" s="35">
        <v>1530</v>
      </c>
      <c r="D21" s="34">
        <v>1257</v>
      </c>
      <c r="E21" s="36" t="e">
        <f>#REF!/Tabla18206[Total]</f>
        <v>#REF!</v>
      </c>
      <c r="F21" s="34">
        <v>168</v>
      </c>
      <c r="G21" s="36" t="e">
        <f>#REF!/Tabla18206[Total]</f>
        <v>#REF!</v>
      </c>
      <c r="H21" s="34">
        <v>0</v>
      </c>
      <c r="I21" s="36" t="e">
        <f>#REF!/Tabla18206[Total]</f>
        <v>#REF!</v>
      </c>
      <c r="J21" s="34">
        <v>105</v>
      </c>
      <c r="K21" s="36" t="e">
        <f>#REF!/Tabla18206[Total]</f>
        <v>#REF!</v>
      </c>
      <c r="L21" s="34">
        <v>0</v>
      </c>
      <c r="M21" s="36" t="e">
        <f>#REF!/Tabla18206[Total]</f>
        <v>#REF!</v>
      </c>
    </row>
    <row r="22" spans="2:13" s="33" customFormat="1" x14ac:dyDescent="0.3">
      <c r="B22" s="51">
        <v>43226</v>
      </c>
      <c r="C22" s="35">
        <v>241</v>
      </c>
      <c r="D22" s="34">
        <v>109</v>
      </c>
      <c r="E22" s="36" t="e">
        <f>#REF!/Tabla18206[Total]</f>
        <v>#REF!</v>
      </c>
      <c r="F22" s="34">
        <v>18</v>
      </c>
      <c r="G22" s="36" t="e">
        <f>#REF!/Tabla18206[Total]</f>
        <v>#REF!</v>
      </c>
      <c r="H22" s="34">
        <v>0</v>
      </c>
      <c r="I22" s="36" t="e">
        <f>#REF!/Tabla18206[Total]</f>
        <v>#REF!</v>
      </c>
      <c r="J22" s="34">
        <v>114</v>
      </c>
      <c r="K22" s="36" t="e">
        <f>#REF!/Tabla18206[Total]</f>
        <v>#REF!</v>
      </c>
      <c r="L22" s="34">
        <v>0</v>
      </c>
      <c r="M22" s="36" t="e">
        <f>#REF!/Tabla18206[Total]</f>
        <v>#REF!</v>
      </c>
    </row>
    <row r="23" spans="2:13" s="33" customFormat="1" x14ac:dyDescent="0.3">
      <c r="B23" s="51">
        <v>43227</v>
      </c>
      <c r="C23" s="35">
        <v>3337</v>
      </c>
      <c r="D23" s="34">
        <v>2863</v>
      </c>
      <c r="E23" s="36" t="e">
        <f>#REF!/Tabla18206[Total]</f>
        <v>#REF!</v>
      </c>
      <c r="F23" s="34">
        <v>356</v>
      </c>
      <c r="G23" s="36" t="e">
        <f>#REF!/Tabla18206[Total]</f>
        <v>#REF!</v>
      </c>
      <c r="H23" s="34">
        <v>0</v>
      </c>
      <c r="I23" s="36" t="e">
        <f>#REF!/Tabla18206[Total]</f>
        <v>#REF!</v>
      </c>
      <c r="J23" s="34">
        <v>118</v>
      </c>
      <c r="K23" s="36" t="e">
        <f>#REF!/Tabla18206[Total]</f>
        <v>#REF!</v>
      </c>
      <c r="L23" s="34">
        <v>0</v>
      </c>
      <c r="M23" s="36" t="e">
        <f>#REF!/Tabla18206[Total]</f>
        <v>#REF!</v>
      </c>
    </row>
    <row r="24" spans="2:13" s="33" customFormat="1" x14ac:dyDescent="0.3">
      <c r="B24" s="51">
        <v>43228</v>
      </c>
      <c r="C24" s="35">
        <v>5217</v>
      </c>
      <c r="D24" s="34">
        <v>4445</v>
      </c>
      <c r="E24" s="36" t="e">
        <f>#REF!/Tabla18206[Total]</f>
        <v>#REF!</v>
      </c>
      <c r="F24" s="34">
        <v>654</v>
      </c>
      <c r="G24" s="36" t="e">
        <f>#REF!/Tabla18206[Total]</f>
        <v>#REF!</v>
      </c>
      <c r="H24" s="34">
        <v>0</v>
      </c>
      <c r="I24" s="36" t="e">
        <f>#REF!/Tabla18206[Total]</f>
        <v>#REF!</v>
      </c>
      <c r="J24" s="34">
        <v>118</v>
      </c>
      <c r="K24" s="36" t="e">
        <f>#REF!/Tabla18206[Total]</f>
        <v>#REF!</v>
      </c>
      <c r="L24" s="34">
        <v>0</v>
      </c>
      <c r="M24" s="36" t="e">
        <f>#REF!/Tabla18206[Total]</f>
        <v>#REF!</v>
      </c>
    </row>
    <row r="25" spans="2:13" s="33" customFormat="1" x14ac:dyDescent="0.3">
      <c r="B25" s="51">
        <v>43229</v>
      </c>
      <c r="C25" s="35">
        <v>2951</v>
      </c>
      <c r="D25" s="34">
        <v>2443</v>
      </c>
      <c r="E25" s="36" t="e">
        <f>#REF!/Tabla18206[Total]</f>
        <v>#REF!</v>
      </c>
      <c r="F25" s="34">
        <v>362</v>
      </c>
      <c r="G25" s="36" t="e">
        <f>#REF!/Tabla18206[Total]</f>
        <v>#REF!</v>
      </c>
      <c r="H25" s="34">
        <v>1</v>
      </c>
      <c r="I25" s="36" t="e">
        <f>#REF!/Tabla18206[Total]</f>
        <v>#REF!</v>
      </c>
      <c r="J25" s="34">
        <v>145</v>
      </c>
      <c r="K25" s="36" t="e">
        <f>#REF!/Tabla18206[Total]</f>
        <v>#REF!</v>
      </c>
      <c r="L25" s="34">
        <v>0</v>
      </c>
      <c r="M25" s="36" t="e">
        <f>#REF!/Tabla18206[Total]</f>
        <v>#REF!</v>
      </c>
    </row>
    <row r="26" spans="2:13" s="33" customFormat="1" x14ac:dyDescent="0.3">
      <c r="B26" s="51">
        <v>43230</v>
      </c>
      <c r="C26" s="35">
        <v>4018</v>
      </c>
      <c r="D26" s="34">
        <v>3461</v>
      </c>
      <c r="E26" s="36" t="e">
        <f>#REF!/Tabla18206[Total]</f>
        <v>#REF!</v>
      </c>
      <c r="F26" s="34">
        <v>410</v>
      </c>
      <c r="G26" s="36" t="e">
        <f>#REF!/Tabla18206[Total]</f>
        <v>#REF!</v>
      </c>
      <c r="H26" s="34">
        <v>0</v>
      </c>
      <c r="I26" s="36" t="e">
        <f>#REF!/Tabla18206[Total]</f>
        <v>#REF!</v>
      </c>
      <c r="J26" s="34">
        <v>147</v>
      </c>
      <c r="K26" s="36" t="e">
        <f>#REF!/Tabla18206[Total]</f>
        <v>#REF!</v>
      </c>
      <c r="L26" s="34">
        <v>0</v>
      </c>
      <c r="M26" s="36" t="e">
        <f>#REF!/Tabla18206[Total]</f>
        <v>#REF!</v>
      </c>
    </row>
    <row r="27" spans="2:13" s="33" customFormat="1" x14ac:dyDescent="0.3">
      <c r="B27" s="51">
        <v>43231</v>
      </c>
      <c r="C27" s="35">
        <v>2773</v>
      </c>
      <c r="D27" s="34">
        <v>2253</v>
      </c>
      <c r="E27" s="36" t="e">
        <f>#REF!/Tabla18206[Total]</f>
        <v>#REF!</v>
      </c>
      <c r="F27" s="34">
        <v>360</v>
      </c>
      <c r="G27" s="36" t="e">
        <f>#REF!/Tabla18206[Total]</f>
        <v>#REF!</v>
      </c>
      <c r="H27" s="34">
        <v>0</v>
      </c>
      <c r="I27" s="36" t="e">
        <f>#REF!/Tabla18206[Total]</f>
        <v>#REF!</v>
      </c>
      <c r="J27" s="34">
        <v>160</v>
      </c>
      <c r="K27" s="36" t="e">
        <f>#REF!/Tabla18206[Total]</f>
        <v>#REF!</v>
      </c>
      <c r="L27" s="34">
        <v>0</v>
      </c>
      <c r="M27" s="36" t="e">
        <f>#REF!/Tabla18206[Total]</f>
        <v>#REF!</v>
      </c>
    </row>
    <row r="28" spans="2:13" s="33" customFormat="1" x14ac:dyDescent="0.3">
      <c r="B28" s="51">
        <v>43232</v>
      </c>
      <c r="C28" s="35">
        <v>1370</v>
      </c>
      <c r="D28" s="34">
        <v>1058</v>
      </c>
      <c r="E28" s="36" t="e">
        <f>#REF!/Tabla18206[Total]</f>
        <v>#REF!</v>
      </c>
      <c r="F28" s="34">
        <v>163</v>
      </c>
      <c r="G28" s="36" t="e">
        <f>#REF!/Tabla18206[Total]</f>
        <v>#REF!</v>
      </c>
      <c r="H28" s="34">
        <v>0</v>
      </c>
      <c r="I28" s="36" t="e">
        <f>#REF!/Tabla18206[Total]</f>
        <v>#REF!</v>
      </c>
      <c r="J28" s="34">
        <v>149</v>
      </c>
      <c r="K28" s="36" t="e">
        <f>#REF!/Tabla18206[Total]</f>
        <v>#REF!</v>
      </c>
      <c r="L28" s="34">
        <v>0</v>
      </c>
      <c r="M28" s="36" t="e">
        <f>#REF!/Tabla18206[Total]</f>
        <v>#REF!</v>
      </c>
    </row>
    <row r="29" spans="2:13" s="33" customFormat="1" x14ac:dyDescent="0.3">
      <c r="B29" s="43">
        <v>43233</v>
      </c>
      <c r="C29" s="35">
        <v>201</v>
      </c>
      <c r="D29" s="34">
        <v>71</v>
      </c>
      <c r="E29" s="36" t="e">
        <f>#REF!/Tabla18206[Total]</f>
        <v>#REF!</v>
      </c>
      <c r="F29" s="34">
        <v>19</v>
      </c>
      <c r="G29" s="36" t="e">
        <f>#REF!/Tabla18206[Total]</f>
        <v>#REF!</v>
      </c>
      <c r="H29" s="34">
        <v>0</v>
      </c>
      <c r="I29" s="36" t="e">
        <f>#REF!/Tabla18206[Total]</f>
        <v>#REF!</v>
      </c>
      <c r="J29" s="34">
        <v>111</v>
      </c>
      <c r="K29" s="36" t="e">
        <f>#REF!/Tabla18206[Total]</f>
        <v>#REF!</v>
      </c>
      <c r="L29" s="34">
        <v>0</v>
      </c>
      <c r="M29" s="36" t="e">
        <f>#REF!/Tabla18206[Total]</f>
        <v>#REF!</v>
      </c>
    </row>
    <row r="30" spans="2:13" s="33" customFormat="1" x14ac:dyDescent="0.3">
      <c r="B30" s="37">
        <v>43234</v>
      </c>
      <c r="C30" s="52">
        <v>2764</v>
      </c>
      <c r="D30" s="34">
        <v>1898</v>
      </c>
      <c r="E30" s="36" t="e">
        <f>#REF!/Tabla18206[Total]</f>
        <v>#REF!</v>
      </c>
      <c r="F30" s="34">
        <v>354</v>
      </c>
      <c r="G30" s="36" t="e">
        <f>#REF!/Tabla18206[Total]</f>
        <v>#REF!</v>
      </c>
      <c r="H30" s="34">
        <v>0</v>
      </c>
      <c r="I30" s="36" t="e">
        <f>#REF!/Tabla18206[Total]</f>
        <v>#REF!</v>
      </c>
      <c r="J30" s="34">
        <v>512</v>
      </c>
      <c r="K30" s="36" t="e">
        <f>#REF!/Tabla18206[Total]</f>
        <v>#REF!</v>
      </c>
      <c r="L30" s="34">
        <v>0</v>
      </c>
      <c r="M30" s="36" t="e">
        <f>#REF!/Tabla18206[Total]</f>
        <v>#REF!</v>
      </c>
    </row>
    <row r="31" spans="2:13" s="33" customFormat="1" x14ac:dyDescent="0.3">
      <c r="B31" s="37">
        <v>43235</v>
      </c>
      <c r="C31" s="52">
        <v>2251</v>
      </c>
      <c r="D31" s="34">
        <v>1691</v>
      </c>
      <c r="E31" s="36" t="e">
        <f>#REF!/Tabla18206[Total]</f>
        <v>#REF!</v>
      </c>
      <c r="F31" s="34">
        <v>390</v>
      </c>
      <c r="G31" s="36" t="e">
        <f>#REF!/Tabla18206[Total]</f>
        <v>#REF!</v>
      </c>
      <c r="H31" s="34">
        <v>1</v>
      </c>
      <c r="I31" s="36" t="e">
        <f>#REF!/Tabla18206[Total]</f>
        <v>#REF!</v>
      </c>
      <c r="J31" s="34">
        <v>168</v>
      </c>
      <c r="K31" s="36" t="e">
        <f>#REF!/Tabla18206[Total]</f>
        <v>#REF!</v>
      </c>
      <c r="L31" s="34">
        <v>0</v>
      </c>
      <c r="M31" s="36" t="e">
        <f>#REF!/Tabla18206[Total]</f>
        <v>#REF!</v>
      </c>
    </row>
    <row r="32" spans="2:13" s="33" customFormat="1" x14ac:dyDescent="0.3">
      <c r="B32" s="37">
        <v>43236</v>
      </c>
      <c r="C32" s="52">
        <v>3377</v>
      </c>
      <c r="D32" s="34">
        <v>2892</v>
      </c>
      <c r="E32" s="36" t="e">
        <f>#REF!/Tabla18206[Total]</f>
        <v>#REF!</v>
      </c>
      <c r="F32" s="34">
        <v>437</v>
      </c>
      <c r="G32" s="36" t="e">
        <f>#REF!/Tabla18206[Total]</f>
        <v>#REF!</v>
      </c>
      <c r="H32" s="34">
        <v>0</v>
      </c>
      <c r="I32" s="36" t="e">
        <f>#REF!/Tabla18206[Total]</f>
        <v>#REF!</v>
      </c>
      <c r="J32" s="34">
        <v>48</v>
      </c>
      <c r="K32" s="36" t="e">
        <f>#REF!/Tabla18206[Total]</f>
        <v>#REF!</v>
      </c>
      <c r="L32" s="34">
        <v>0</v>
      </c>
      <c r="M32" s="36" t="e">
        <f>#REF!/Tabla18206[Total]</f>
        <v>#REF!</v>
      </c>
    </row>
    <row r="33" spans="2:13" s="33" customFormat="1" x14ac:dyDescent="0.3">
      <c r="B33" s="37">
        <v>43237</v>
      </c>
      <c r="C33" s="52">
        <v>12389</v>
      </c>
      <c r="D33" s="34">
        <v>10752</v>
      </c>
      <c r="E33" s="36" t="e">
        <f>#REF!/Tabla18206[Total]</f>
        <v>#REF!</v>
      </c>
      <c r="F33" s="34">
        <v>1531</v>
      </c>
      <c r="G33" s="36" t="e">
        <f>#REF!/Tabla18206[Total]</f>
        <v>#REF!</v>
      </c>
      <c r="H33" s="34">
        <v>0</v>
      </c>
      <c r="I33" s="36" t="e">
        <f>#REF!/Tabla18206[Total]</f>
        <v>#REF!</v>
      </c>
      <c r="J33" s="34">
        <v>106</v>
      </c>
      <c r="K33" s="36" t="e">
        <f>#REF!/Tabla18206[Total]</f>
        <v>#REF!</v>
      </c>
      <c r="L33" s="34">
        <v>0</v>
      </c>
      <c r="M33" s="36" t="e">
        <f>#REF!/Tabla18206[Total]</f>
        <v>#REF!</v>
      </c>
    </row>
    <row r="34" spans="2:13" s="33" customFormat="1" x14ac:dyDescent="0.3">
      <c r="B34" s="37">
        <v>43238</v>
      </c>
      <c r="C34" s="52">
        <v>3205</v>
      </c>
      <c r="D34" s="34">
        <v>2679</v>
      </c>
      <c r="E34" s="36" t="e">
        <f>#REF!/Tabla18206[Total]</f>
        <v>#REF!</v>
      </c>
      <c r="F34" s="34">
        <v>423</v>
      </c>
      <c r="G34" s="36" t="e">
        <f>#REF!/Tabla18206[Total]</f>
        <v>#REF!</v>
      </c>
      <c r="H34" s="34">
        <v>0</v>
      </c>
      <c r="I34" s="36" t="e">
        <f>#REF!/Tabla18206[Total]</f>
        <v>#REF!</v>
      </c>
      <c r="J34" s="34">
        <v>103</v>
      </c>
      <c r="K34" s="36" t="e">
        <f>#REF!/Tabla18206[Total]</f>
        <v>#REF!</v>
      </c>
      <c r="L34" s="34">
        <v>0</v>
      </c>
      <c r="M34" s="36" t="e">
        <f>#REF!/Tabla18206[Total]</f>
        <v>#REF!</v>
      </c>
    </row>
    <row r="35" spans="2:13" s="33" customFormat="1" x14ac:dyDescent="0.3">
      <c r="B35" s="37">
        <v>43239</v>
      </c>
      <c r="C35" s="52">
        <v>1386</v>
      </c>
      <c r="D35" s="34">
        <v>1111</v>
      </c>
      <c r="E35" s="36" t="e">
        <f>#REF!/Tabla18206[Total]</f>
        <v>#REF!</v>
      </c>
      <c r="F35" s="34">
        <v>190</v>
      </c>
      <c r="G35" s="36" t="e">
        <f>#REF!/Tabla18206[Total]</f>
        <v>#REF!</v>
      </c>
      <c r="H35" s="34">
        <v>0</v>
      </c>
      <c r="I35" s="36" t="e">
        <f>#REF!/Tabla18206[Total]</f>
        <v>#REF!</v>
      </c>
      <c r="J35" s="34">
        <v>85</v>
      </c>
      <c r="K35" s="36" t="e">
        <f>#REF!/Tabla18206[Total]</f>
        <v>#REF!</v>
      </c>
      <c r="L35" s="34">
        <v>0</v>
      </c>
      <c r="M35" s="36" t="e">
        <f>#REF!/Tabla18206[Total]</f>
        <v>#REF!</v>
      </c>
    </row>
    <row r="36" spans="2:13" s="33" customFormat="1" x14ac:dyDescent="0.3">
      <c r="B36" s="37">
        <v>43240</v>
      </c>
      <c r="C36" s="52">
        <v>358</v>
      </c>
      <c r="D36" s="34">
        <v>208</v>
      </c>
      <c r="E36" s="36" t="e">
        <f>#REF!/Tabla18206[Total]</f>
        <v>#REF!</v>
      </c>
      <c r="F36" s="34">
        <v>52</v>
      </c>
      <c r="G36" s="36" t="e">
        <f>#REF!/Tabla18206[Total]</f>
        <v>#REF!</v>
      </c>
      <c r="H36" s="34">
        <v>0</v>
      </c>
      <c r="I36" s="36" t="e">
        <f>#REF!/Tabla18206[Total]</f>
        <v>#REF!</v>
      </c>
      <c r="J36" s="34">
        <v>98</v>
      </c>
      <c r="K36" s="36" t="e">
        <f>#REF!/Tabla18206[Total]</f>
        <v>#REF!</v>
      </c>
      <c r="L36" s="34">
        <v>0</v>
      </c>
      <c r="M36" s="36" t="e">
        <f>#REF!/Tabla18206[Total]</f>
        <v>#REF!</v>
      </c>
    </row>
    <row r="37" spans="2:13" s="33" customFormat="1" x14ac:dyDescent="0.3">
      <c r="B37" s="37">
        <v>43241</v>
      </c>
      <c r="C37" s="52">
        <v>5339</v>
      </c>
      <c r="D37" s="34">
        <v>3712</v>
      </c>
      <c r="E37" s="36" t="e">
        <f>#REF!/Tabla18206[Total]</f>
        <v>#REF!</v>
      </c>
      <c r="F37" s="34">
        <v>737</v>
      </c>
      <c r="G37" s="36" t="e">
        <f>#REF!/Tabla18206[Total]</f>
        <v>#REF!</v>
      </c>
      <c r="H37" s="34">
        <v>0</v>
      </c>
      <c r="I37" s="36" t="e">
        <f>#REF!/Tabla18206[Total]</f>
        <v>#REF!</v>
      </c>
      <c r="J37" s="34">
        <v>890</v>
      </c>
      <c r="K37" s="36" t="e">
        <f>#REF!/Tabla18206[Total]</f>
        <v>#REF!</v>
      </c>
      <c r="L37" s="34">
        <v>0</v>
      </c>
      <c r="M37" s="36" t="e">
        <f>#REF!/Tabla18206[Total]</f>
        <v>#REF!</v>
      </c>
    </row>
    <row r="38" spans="2:13" s="33" customFormat="1" x14ac:dyDescent="0.3">
      <c r="B38" s="37">
        <v>43242</v>
      </c>
      <c r="C38" s="52">
        <v>4283</v>
      </c>
      <c r="D38" s="34">
        <v>2887</v>
      </c>
      <c r="E38" s="36" t="e">
        <f>#REF!/Tabla18206[Total]</f>
        <v>#REF!</v>
      </c>
      <c r="F38" s="34">
        <v>600</v>
      </c>
      <c r="G38" s="36" t="e">
        <f>#REF!/Tabla18206[Total]</f>
        <v>#REF!</v>
      </c>
      <c r="H38" s="34">
        <v>0</v>
      </c>
      <c r="I38" s="36" t="e">
        <f>#REF!/Tabla18206[Total]</f>
        <v>#REF!</v>
      </c>
      <c r="J38" s="34">
        <v>796</v>
      </c>
      <c r="K38" s="36" t="e">
        <f>#REF!/Tabla18206[Total]</f>
        <v>#REF!</v>
      </c>
      <c r="L38" s="34">
        <v>0</v>
      </c>
      <c r="M38" s="36" t="e">
        <f>#REF!/Tabla18206[Total]</f>
        <v>#REF!</v>
      </c>
    </row>
    <row r="39" spans="2:13" s="33" customFormat="1" x14ac:dyDescent="0.3">
      <c r="B39" s="37">
        <v>43243</v>
      </c>
      <c r="C39" s="52">
        <v>1773</v>
      </c>
      <c r="D39" s="34">
        <v>1485</v>
      </c>
      <c r="E39" s="36" t="e">
        <f>#REF!/Tabla18206[Total]</f>
        <v>#REF!</v>
      </c>
      <c r="F39" s="34">
        <v>178</v>
      </c>
      <c r="G39" s="36" t="e">
        <f>#REF!/Tabla18206[Total]</f>
        <v>#REF!</v>
      </c>
      <c r="H39" s="34">
        <v>0</v>
      </c>
      <c r="I39" s="36" t="e">
        <f>#REF!/Tabla18206[Total]</f>
        <v>#REF!</v>
      </c>
      <c r="J39" s="34">
        <v>110</v>
      </c>
      <c r="K39" s="36" t="e">
        <f>#REF!/Tabla18206[Total]</f>
        <v>#REF!</v>
      </c>
      <c r="L39" s="34">
        <v>0</v>
      </c>
      <c r="M39" s="36" t="e">
        <f>#REF!/Tabla18206[Total]</f>
        <v>#REF!</v>
      </c>
    </row>
    <row r="40" spans="2:13" s="33" customFormat="1" x14ac:dyDescent="0.3">
      <c r="B40" s="37">
        <v>43244</v>
      </c>
      <c r="C40" s="52">
        <v>6216</v>
      </c>
      <c r="D40" s="34">
        <v>5552</v>
      </c>
      <c r="E40" s="36" t="e">
        <f>#REF!/Tabla18206[Total]</f>
        <v>#REF!</v>
      </c>
      <c r="F40" s="34">
        <v>538</v>
      </c>
      <c r="G40" s="36" t="e">
        <f>#REF!/Tabla18206[Total]</f>
        <v>#REF!</v>
      </c>
      <c r="H40" s="34">
        <v>0</v>
      </c>
      <c r="I40" s="36" t="e">
        <f>#REF!/Tabla18206[Total]</f>
        <v>#REF!</v>
      </c>
      <c r="J40" s="34">
        <v>126</v>
      </c>
      <c r="K40" s="36" t="e">
        <f>#REF!/Tabla18206[Total]</f>
        <v>#REF!</v>
      </c>
      <c r="L40" s="34">
        <v>0</v>
      </c>
      <c r="M40" s="36" t="e">
        <f>#REF!/Tabla18206[Total]</f>
        <v>#REF!</v>
      </c>
    </row>
    <row r="41" spans="2:13" s="33" customFormat="1" x14ac:dyDescent="0.3">
      <c r="B41" s="37">
        <v>43245</v>
      </c>
      <c r="C41" s="52">
        <v>1973</v>
      </c>
      <c r="D41" s="34">
        <v>1726</v>
      </c>
      <c r="E41" s="36" t="e">
        <f>#REF!/Tabla18206[Total]</f>
        <v>#REF!</v>
      </c>
      <c r="F41" s="34">
        <v>168</v>
      </c>
      <c r="G41" s="36" t="e">
        <f>#REF!/Tabla18206[Total]</f>
        <v>#REF!</v>
      </c>
      <c r="H41" s="34">
        <v>0</v>
      </c>
      <c r="I41" s="36" t="e">
        <f>#REF!/Tabla18206[Total]</f>
        <v>#REF!</v>
      </c>
      <c r="J41" s="34">
        <v>79</v>
      </c>
      <c r="K41" s="36" t="e">
        <f>#REF!/Tabla18206[Total]</f>
        <v>#REF!</v>
      </c>
      <c r="L41" s="34">
        <v>0</v>
      </c>
      <c r="M41" s="36" t="e">
        <f>#REF!/Tabla18206[Total]</f>
        <v>#REF!</v>
      </c>
    </row>
    <row r="42" spans="2:13" s="33" customFormat="1" x14ac:dyDescent="0.3">
      <c r="B42" s="37">
        <v>43246</v>
      </c>
      <c r="C42" s="52">
        <v>275</v>
      </c>
      <c r="D42" s="34">
        <v>241</v>
      </c>
      <c r="E42" s="36" t="e">
        <f>#REF!/Tabla18206[Total]</f>
        <v>#REF!</v>
      </c>
      <c r="F42" s="34">
        <v>33</v>
      </c>
      <c r="G42" s="36" t="e">
        <f>#REF!/Tabla18206[Total]</f>
        <v>#REF!</v>
      </c>
      <c r="H42" s="34">
        <v>0</v>
      </c>
      <c r="I42" s="36" t="e">
        <f>#REF!/Tabla18206[Total]</f>
        <v>#REF!</v>
      </c>
      <c r="J42" s="34">
        <v>1</v>
      </c>
      <c r="K42" s="36" t="e">
        <f>#REF!/Tabla18206[Total]</f>
        <v>#REF!</v>
      </c>
      <c r="L42" s="34">
        <v>0</v>
      </c>
      <c r="M42" s="36" t="e">
        <f>#REF!/Tabla18206[Total]</f>
        <v>#REF!</v>
      </c>
    </row>
    <row r="43" spans="2:13" s="33" customFormat="1" x14ac:dyDescent="0.3">
      <c r="B43" s="37">
        <v>43247</v>
      </c>
      <c r="C43" s="52">
        <v>19</v>
      </c>
      <c r="D43" s="34">
        <v>12</v>
      </c>
      <c r="E43" s="36" t="e">
        <f>#REF!/Tabla18206[Total]</f>
        <v>#REF!</v>
      </c>
      <c r="F43" s="34">
        <v>7</v>
      </c>
      <c r="G43" s="36" t="e">
        <f>#REF!/Tabla18206[Total]</f>
        <v>#REF!</v>
      </c>
      <c r="H43" s="34">
        <v>0</v>
      </c>
      <c r="I43" s="36" t="e">
        <f>#REF!/Tabla18206[Total]</f>
        <v>#REF!</v>
      </c>
      <c r="J43" s="34">
        <v>0</v>
      </c>
      <c r="K43" s="36" t="e">
        <f>#REF!/Tabla18206[Total]</f>
        <v>#REF!</v>
      </c>
      <c r="L43" s="34">
        <v>0</v>
      </c>
      <c r="M43" s="36" t="e">
        <f>#REF!/Tabla18206[Total]</f>
        <v>#REF!</v>
      </c>
    </row>
    <row r="44" spans="2:13" s="33" customFormat="1" x14ac:dyDescent="0.3">
      <c r="B44" s="37">
        <v>43248</v>
      </c>
      <c r="C44" s="52">
        <v>636</v>
      </c>
      <c r="D44" s="34">
        <v>530</v>
      </c>
      <c r="E44" s="36" t="e">
        <f>#REF!/Tabla18206[Total]</f>
        <v>#REF!</v>
      </c>
      <c r="F44" s="34">
        <v>98</v>
      </c>
      <c r="G44" s="36" t="e">
        <f>#REF!/Tabla18206[Total]</f>
        <v>#REF!</v>
      </c>
      <c r="H44" s="34">
        <v>0</v>
      </c>
      <c r="I44" s="36" t="e">
        <f>#REF!/Tabla18206[Total]</f>
        <v>#REF!</v>
      </c>
      <c r="J44" s="34">
        <v>8</v>
      </c>
      <c r="K44" s="36" t="e">
        <f>#REF!/Tabla18206[Total]</f>
        <v>#REF!</v>
      </c>
      <c r="L44" s="34">
        <v>0</v>
      </c>
      <c r="M44" s="36" t="e">
        <f>#REF!/Tabla18206[Total]</f>
        <v>#REF!</v>
      </c>
    </row>
    <row r="45" spans="2:13" s="33" customFormat="1" x14ac:dyDescent="0.3">
      <c r="B45" s="37">
        <v>43249</v>
      </c>
      <c r="C45" s="52">
        <v>1868</v>
      </c>
      <c r="D45" s="34">
        <v>1480</v>
      </c>
      <c r="E45" s="36" t="e">
        <f>#REF!/Tabla18206[Total]</f>
        <v>#REF!</v>
      </c>
      <c r="F45" s="34">
        <v>386</v>
      </c>
      <c r="G45" s="36" t="e">
        <f>#REF!/Tabla18206[Total]</f>
        <v>#REF!</v>
      </c>
      <c r="H45" s="34">
        <v>0</v>
      </c>
      <c r="I45" s="36" t="e">
        <f>#REF!/Tabla18206[Total]</f>
        <v>#REF!</v>
      </c>
      <c r="J45" s="34">
        <v>2</v>
      </c>
      <c r="K45" s="36" t="e">
        <f>#REF!/Tabla18206[Total]</f>
        <v>#REF!</v>
      </c>
      <c r="L45" s="34">
        <v>0</v>
      </c>
      <c r="M45" s="36" t="e">
        <f>#REF!/Tabla18206[Total]</f>
        <v>#REF!</v>
      </c>
    </row>
    <row r="46" spans="2:13" s="33" customFormat="1" x14ac:dyDescent="0.3">
      <c r="B46" s="37">
        <v>43250</v>
      </c>
      <c r="C46" s="52">
        <v>785</v>
      </c>
      <c r="D46" s="34">
        <v>648</v>
      </c>
      <c r="E46" s="36" t="e">
        <f>#REF!/Tabla18206[Total]</f>
        <v>#REF!</v>
      </c>
      <c r="F46" s="34">
        <v>126</v>
      </c>
      <c r="G46" s="36" t="e">
        <f>#REF!/Tabla18206[Total]</f>
        <v>#REF!</v>
      </c>
      <c r="H46" s="34">
        <v>0</v>
      </c>
      <c r="I46" s="36" t="e">
        <f>#REF!/Tabla18206[Total]</f>
        <v>#REF!</v>
      </c>
      <c r="J46" s="34">
        <v>11</v>
      </c>
      <c r="K46" s="36" t="e">
        <f>#REF!/Tabla18206[Total]</f>
        <v>#REF!</v>
      </c>
      <c r="L46" s="34">
        <v>0</v>
      </c>
      <c r="M46" s="36" t="e">
        <f>#REF!/Tabla18206[Total]</f>
        <v>#REF!</v>
      </c>
    </row>
    <row r="47" spans="2:13" s="33" customFormat="1" x14ac:dyDescent="0.3">
      <c r="B47" s="37">
        <v>43251</v>
      </c>
      <c r="C47" s="52">
        <v>1445</v>
      </c>
      <c r="D47" s="34">
        <v>1207</v>
      </c>
      <c r="E47" s="36" t="e">
        <f>#REF!/Tabla18206[Total]</f>
        <v>#REF!</v>
      </c>
      <c r="F47" s="34">
        <v>238</v>
      </c>
      <c r="G47" s="36" t="e">
        <f>#REF!/Tabla18206[Total]</f>
        <v>#REF!</v>
      </c>
      <c r="H47" s="34">
        <v>0</v>
      </c>
      <c r="I47" s="36" t="e">
        <f>#REF!/Tabla18206[Total]</f>
        <v>#REF!</v>
      </c>
      <c r="J47" s="34">
        <v>0</v>
      </c>
      <c r="K47" s="36" t="e">
        <f>#REF!/Tabla18206[Total]</f>
        <v>#REF!</v>
      </c>
      <c r="L47" s="34">
        <v>0</v>
      </c>
      <c r="M47" s="36" t="e">
        <f>#REF!/Tabla18206[Total]</f>
        <v>#REF!</v>
      </c>
    </row>
    <row r="48" spans="2:13" ht="24" x14ac:dyDescent="0.3">
      <c r="B48" s="48" t="s">
        <v>26</v>
      </c>
      <c r="C48" s="49">
        <f>SUM(C17:C47)</f>
        <v>87395</v>
      </c>
      <c r="D48" s="49">
        <f>SUM(D17:D47)</f>
        <v>71165</v>
      </c>
      <c r="E48" s="50" t="e">
        <f>AVERAGE(E17:E47)</f>
        <v>#REF!</v>
      </c>
      <c r="F48" s="49">
        <f>SUM(F17:F47)</f>
        <v>11174</v>
      </c>
      <c r="G48" s="50" t="e">
        <f>AVERAGE(G17:G47)</f>
        <v>#REF!</v>
      </c>
      <c r="H48" s="49">
        <f>SUM(H17:H47)</f>
        <v>2</v>
      </c>
      <c r="I48" s="50" t="e">
        <f>AVERAGE(I17:I47)</f>
        <v>#REF!</v>
      </c>
      <c r="J48" s="49">
        <f>SUM(J17:J47)</f>
        <v>5053</v>
      </c>
      <c r="K48" s="50" t="e">
        <f>AVERAGE(K17:K47)</f>
        <v>#REF!</v>
      </c>
      <c r="L48" s="49">
        <f>SUM(L17:L47)</f>
        <v>0</v>
      </c>
      <c r="M48" s="50" t="e">
        <f>AVERAGE(M17:M47)</f>
        <v>#REF!</v>
      </c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  <row r="125" spans="4:4" x14ac:dyDescent="0.3">
      <c r="D125" s="1"/>
    </row>
    <row r="126" spans="4:4" x14ac:dyDescent="0.3">
      <c r="D126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/>
  </sheetPr>
  <dimension ref="B1:P124"/>
  <sheetViews>
    <sheetView topLeftCell="A33" workbookViewId="0">
      <selection activeCell="A47" sqref="A47:XFD47"/>
    </sheetView>
  </sheetViews>
  <sheetFormatPr baseColWidth="10" defaultColWidth="11.44140625" defaultRowHeight="14.4" x14ac:dyDescent="0.3"/>
  <cols>
    <col min="1" max="1" width="2" style="1" customWidth="1"/>
    <col min="2" max="2" width="24.33203125" style="1" bestFit="1" customWidth="1"/>
    <col min="3" max="3" width="9.44140625" style="1" bestFit="1" customWidth="1"/>
    <col min="4" max="4" width="13.6640625" style="20" bestFit="1" customWidth="1"/>
    <col min="5" max="5" width="12.109375" style="1" bestFit="1" customWidth="1"/>
    <col min="6" max="6" width="13.6640625" style="1" bestFit="1" customWidth="1"/>
    <col min="7" max="7" width="9.44140625" style="1" bestFit="1" customWidth="1"/>
    <col min="8" max="8" width="13.6640625" style="1" bestFit="1" customWidth="1"/>
    <col min="9" max="9" width="10.44140625" style="1" bestFit="1" customWidth="1"/>
    <col min="10" max="10" width="13.6640625" style="1" bestFit="1" customWidth="1"/>
    <col min="11" max="11" width="11.109375" style="1" bestFit="1" customWidth="1"/>
    <col min="12" max="12" width="13.6640625" style="1" bestFit="1" customWidth="1"/>
    <col min="13" max="13" width="11.44140625" style="1" bestFit="1" customWidth="1"/>
    <col min="14" max="16384" width="11.44140625" style="1"/>
  </cols>
  <sheetData>
    <row r="1" spans="2:16" x14ac:dyDescent="0.3">
      <c r="B1" s="2" t="s">
        <v>0</v>
      </c>
      <c r="C1" s="3"/>
      <c r="D1" s="4"/>
    </row>
    <row r="2" spans="2:16" ht="16.5" customHeight="1" x14ac:dyDescent="0.3">
      <c r="B2" s="5" t="s">
        <v>1</v>
      </c>
      <c r="C2" s="110" t="s">
        <v>2</v>
      </c>
      <c r="D2" s="110"/>
    </row>
    <row r="3" spans="2:16" x14ac:dyDescent="0.3">
      <c r="B3" s="5"/>
      <c r="C3" s="92"/>
      <c r="D3" s="4"/>
    </row>
    <row r="4" spans="2:16" x14ac:dyDescent="0.3">
      <c r="B4" s="7" t="s">
        <v>3</v>
      </c>
      <c r="C4" s="8">
        <v>43101</v>
      </c>
      <c r="D4" s="4"/>
    </row>
    <row r="5" spans="2:16" x14ac:dyDescent="0.3">
      <c r="B5" s="9" t="s">
        <v>4</v>
      </c>
      <c r="C5" s="10"/>
      <c r="D5" s="4"/>
    </row>
    <row r="6" spans="2:16" x14ac:dyDescent="0.3">
      <c r="B6" s="9" t="s">
        <v>5</v>
      </c>
      <c r="C6" s="11">
        <f>SUM(Tabla18207[Total])</f>
        <v>29148</v>
      </c>
      <c r="D6" s="4"/>
    </row>
    <row r="7" spans="2:16" x14ac:dyDescent="0.3">
      <c r="B7" s="9" t="s">
        <v>6</v>
      </c>
      <c r="C7" s="11">
        <f>D15</f>
        <v>25079</v>
      </c>
      <c r="D7" s="12">
        <f>C7/C6</f>
        <v>0.86040208590640865</v>
      </c>
    </row>
    <row r="8" spans="2:16" x14ac:dyDescent="0.3">
      <c r="B8" s="9" t="s">
        <v>7</v>
      </c>
      <c r="C8" s="11">
        <f>F15</f>
        <v>3698</v>
      </c>
      <c r="D8" s="12">
        <f>C8/C6</f>
        <v>0.12686976808014272</v>
      </c>
    </row>
    <row r="9" spans="2:16" x14ac:dyDescent="0.3">
      <c r="B9" s="9" t="s">
        <v>8</v>
      </c>
      <c r="C9" s="11">
        <f>H15</f>
        <v>0</v>
      </c>
      <c r="D9" s="12">
        <f>C9/C6</f>
        <v>0</v>
      </c>
      <c r="P9" s="1">
        <f>72+24</f>
        <v>96</v>
      </c>
    </row>
    <row r="10" spans="2:16" x14ac:dyDescent="0.3">
      <c r="B10" s="9" t="s">
        <v>9</v>
      </c>
      <c r="C10" s="11">
        <f>J15</f>
        <v>361</v>
      </c>
      <c r="D10" s="12">
        <f>C10/C6</f>
        <v>1.2385069301495815E-2</v>
      </c>
    </row>
    <row r="11" spans="2:16" x14ac:dyDescent="0.3">
      <c r="B11" s="9" t="s">
        <v>10</v>
      </c>
      <c r="C11" s="11">
        <f>L15</f>
        <v>0</v>
      </c>
      <c r="D11" s="12">
        <f>C11/C6</f>
        <v>0</v>
      </c>
    </row>
    <row r="12" spans="2:16" x14ac:dyDescent="0.3">
      <c r="B12" s="9" t="s">
        <v>11</v>
      </c>
      <c r="C12" s="11">
        <f>SUM(C7:C11)</f>
        <v>29138</v>
      </c>
      <c r="D12" s="4"/>
    </row>
    <row r="14" spans="2:16" x14ac:dyDescent="0.3">
      <c r="B14" s="111" t="s">
        <v>12</v>
      </c>
      <c r="C14" s="111"/>
      <c r="D14" s="111"/>
      <c r="E14" s="111"/>
      <c r="F14" s="111"/>
      <c r="G14" s="111"/>
      <c r="H14" s="111"/>
      <c r="I14" s="111"/>
      <c r="J14" s="111"/>
      <c r="K14" s="111"/>
      <c r="L14" s="111"/>
      <c r="M14" s="111"/>
    </row>
    <row r="15" spans="2:16" ht="27.6" x14ac:dyDescent="0.3">
      <c r="B15" s="13" t="s">
        <v>13</v>
      </c>
      <c r="C15" s="14">
        <f>SUM(Tabla18207[Total])</f>
        <v>29148</v>
      </c>
      <c r="D15" s="14">
        <f>SUM(Tabla18207[Transactions 
Complete])</f>
        <v>25079</v>
      </c>
      <c r="E15" s="15">
        <f>AVERAGE(Tabla18207[%
Complete])</f>
        <v>0.83287273081992907</v>
      </c>
      <c r="F15" s="14">
        <f>SUM(Tabla18207[Transactions 
Failed])</f>
        <v>3698</v>
      </c>
      <c r="G15" s="15">
        <f>AVERAGE(Tabla18207[% 
Failed])</f>
        <v>0.14506474620509222</v>
      </c>
      <c r="H15" s="14">
        <f>SUM(Tabla18207[Transactions 
In_Prog])</f>
        <v>0</v>
      </c>
      <c r="I15" s="15">
        <f>AVERAGE(Tabla18207[%
In_Prog])</f>
        <v>0</v>
      </c>
      <c r="J15" s="14">
        <f>SUM(Tabla18207[Transactions 
Timeout])</f>
        <v>361</v>
      </c>
      <c r="K15" s="15">
        <f>AVERAGE(Tabla18207[%
Timeout])</f>
        <v>2.174596710286724E-2</v>
      </c>
      <c r="L15" s="14">
        <f>SUM(Tabla18207[Transactions
Trans Fail])</f>
        <v>0</v>
      </c>
      <c r="M15" s="15">
        <f>AVERAGE(Tabla18207[% 
Trans Fail])</f>
        <v>0</v>
      </c>
    </row>
    <row r="16" spans="2:16" s="33" customFormat="1" ht="24" x14ac:dyDescent="0.3">
      <c r="B16" s="17" t="s">
        <v>14</v>
      </c>
      <c r="C16" s="17" t="s">
        <v>15</v>
      </c>
      <c r="D16" s="18" t="s">
        <v>16</v>
      </c>
      <c r="E16" s="18" t="s">
        <v>17</v>
      </c>
      <c r="F16" s="18" t="s">
        <v>18</v>
      </c>
      <c r="G16" s="19" t="s">
        <v>19</v>
      </c>
      <c r="H16" s="18" t="s">
        <v>20</v>
      </c>
      <c r="I16" s="18" t="s">
        <v>21</v>
      </c>
      <c r="J16" s="18" t="s">
        <v>22</v>
      </c>
      <c r="K16" s="18" t="s">
        <v>23</v>
      </c>
      <c r="L16" s="18" t="s">
        <v>24</v>
      </c>
      <c r="M16" s="18" t="s">
        <v>25</v>
      </c>
    </row>
    <row r="17" spans="2:13" s="33" customFormat="1" x14ac:dyDescent="0.3">
      <c r="B17" s="37">
        <v>43252</v>
      </c>
      <c r="C17" s="52">
        <v>581</v>
      </c>
      <c r="D17" s="34">
        <v>491</v>
      </c>
      <c r="E17" s="24">
        <f>Tabla18207[Transactions 
Complete]/Tabla18207[Total]</f>
        <v>0.84509466437177283</v>
      </c>
      <c r="F17" s="34">
        <v>87</v>
      </c>
      <c r="G17" s="24">
        <f>Tabla18207[Transactions 
Failed]/Tabla18207[Total]</f>
        <v>0.14974182444061962</v>
      </c>
      <c r="H17" s="34">
        <v>0</v>
      </c>
      <c r="I17" s="24">
        <f>Tabla18207[Transactions 
In_Prog]/Tabla18207[Total]</f>
        <v>0</v>
      </c>
      <c r="J17" s="34">
        <v>3</v>
      </c>
      <c r="K17" s="24">
        <f>Tabla18207[Transactions 
Timeout]/Tabla18207[Total]</f>
        <v>5.1635111876075735E-3</v>
      </c>
      <c r="L17" s="34">
        <v>0</v>
      </c>
      <c r="M17" s="24">
        <f>Tabla18207[Transactions
Trans Fail]/Tabla18207[Total]</f>
        <v>0</v>
      </c>
    </row>
    <row r="18" spans="2:13" s="33" customFormat="1" x14ac:dyDescent="0.3">
      <c r="B18" s="37">
        <v>43253</v>
      </c>
      <c r="C18" s="52">
        <v>261</v>
      </c>
      <c r="D18" s="34">
        <v>216</v>
      </c>
      <c r="E18" s="24">
        <f>Tabla18207[Transactions 
Complete]/Tabla18207[Total]</f>
        <v>0.82758620689655171</v>
      </c>
      <c r="F18" s="34">
        <v>31</v>
      </c>
      <c r="G18" s="24">
        <f>Tabla18207[Transactions 
Failed]/Tabla18207[Total]</f>
        <v>0.11877394636015326</v>
      </c>
      <c r="H18" s="34">
        <v>0</v>
      </c>
      <c r="I18" s="24">
        <f>Tabla18207[Transactions 
In_Prog]/Tabla18207[Total]</f>
        <v>0</v>
      </c>
      <c r="J18" s="34">
        <v>14</v>
      </c>
      <c r="K18" s="24">
        <f>Tabla18207[Transactions 
Timeout]/Tabla18207[Total]</f>
        <v>5.3639846743295021E-2</v>
      </c>
      <c r="L18" s="34">
        <v>0</v>
      </c>
      <c r="M18" s="24">
        <f>Tabla18207[Transactions
Trans Fail]/Tabla18207[Total]</f>
        <v>0</v>
      </c>
    </row>
    <row r="19" spans="2:13" s="33" customFormat="1" x14ac:dyDescent="0.3">
      <c r="B19" s="37">
        <v>43254</v>
      </c>
      <c r="C19" s="52">
        <v>22</v>
      </c>
      <c r="D19" s="34">
        <v>14</v>
      </c>
      <c r="E19" s="24">
        <f>Tabla18207[Transactions 
Complete]/Tabla18207[Total]</f>
        <v>0.63636363636363635</v>
      </c>
      <c r="F19" s="34">
        <v>8</v>
      </c>
      <c r="G19" s="24">
        <f>Tabla18207[Transactions 
Failed]/Tabla18207[Total]</f>
        <v>0.36363636363636365</v>
      </c>
      <c r="H19" s="34">
        <v>0</v>
      </c>
      <c r="I19" s="24">
        <f>Tabla18207[Transactions 
In_Prog]/Tabla18207[Total]</f>
        <v>0</v>
      </c>
      <c r="J19" s="34">
        <v>0</v>
      </c>
      <c r="K19" s="24">
        <f>Tabla18207[Transactions 
Timeout]/Tabla18207[Total]</f>
        <v>0</v>
      </c>
      <c r="L19" s="34">
        <v>0</v>
      </c>
      <c r="M19" s="24">
        <f>Tabla18207[Transactions
Trans Fail]/Tabla18207[Total]</f>
        <v>0</v>
      </c>
    </row>
    <row r="20" spans="2:13" s="33" customFormat="1" x14ac:dyDescent="0.3">
      <c r="B20" s="37">
        <v>43255</v>
      </c>
      <c r="C20" s="52">
        <v>1231</v>
      </c>
      <c r="D20" s="34">
        <v>1109</v>
      </c>
      <c r="E20" s="24">
        <f>Tabla18207[Transactions 
Complete]/Tabla18207[Total]</f>
        <v>0.90089358245328999</v>
      </c>
      <c r="F20" s="34">
        <v>116</v>
      </c>
      <c r="G20" s="24">
        <f>Tabla18207[Transactions 
Failed]/Tabla18207[Total]</f>
        <v>9.4232331437855407E-2</v>
      </c>
      <c r="H20" s="34">
        <v>0</v>
      </c>
      <c r="I20" s="24">
        <f>Tabla18207[Transactions 
In_Prog]/Tabla18207[Total]</f>
        <v>0</v>
      </c>
      <c r="J20" s="34">
        <v>6</v>
      </c>
      <c r="K20" s="24">
        <f>Tabla18207[Transactions 
Timeout]/Tabla18207[Total]</f>
        <v>4.87408610885459E-3</v>
      </c>
      <c r="L20" s="34">
        <v>0</v>
      </c>
      <c r="M20" s="24">
        <f>Tabla18207[Transactions
Trans Fail]/Tabla18207[Total]</f>
        <v>0</v>
      </c>
    </row>
    <row r="21" spans="2:13" s="33" customFormat="1" x14ac:dyDescent="0.3">
      <c r="B21" s="37">
        <v>43256</v>
      </c>
      <c r="C21" s="52">
        <v>2418</v>
      </c>
      <c r="D21" s="34">
        <v>2300</v>
      </c>
      <c r="E21" s="24">
        <f>Tabla18207[Transactions 
Complete]/Tabla18207[Total]</f>
        <v>0.95119933829611247</v>
      </c>
      <c r="F21" s="34">
        <v>115</v>
      </c>
      <c r="G21" s="24">
        <f>Tabla18207[Transactions 
Failed]/Tabla18207[Total]</f>
        <v>4.7559966914805622E-2</v>
      </c>
      <c r="H21" s="34">
        <v>0</v>
      </c>
      <c r="I21" s="24">
        <f>Tabla18207[Transactions 
In_Prog]/Tabla18207[Total]</f>
        <v>0</v>
      </c>
      <c r="J21" s="34">
        <v>3</v>
      </c>
      <c r="K21" s="24">
        <f>Tabla18207[Transactions 
Timeout]/Tabla18207[Total]</f>
        <v>1.2406947890818859E-3</v>
      </c>
      <c r="L21" s="34">
        <v>0</v>
      </c>
      <c r="M21" s="24">
        <f>Tabla18207[Transactions
Trans Fail]/Tabla18207[Total]</f>
        <v>0</v>
      </c>
    </row>
    <row r="22" spans="2:13" s="33" customFormat="1" x14ac:dyDescent="0.3">
      <c r="B22" s="37">
        <v>43257</v>
      </c>
      <c r="C22" s="52">
        <v>1566</v>
      </c>
      <c r="D22" s="34">
        <v>1427</v>
      </c>
      <c r="E22" s="24">
        <f>Tabla18207[Transactions 
Complete]/Tabla18207[Total]</f>
        <v>0.91123882503192843</v>
      </c>
      <c r="F22" s="34">
        <v>135</v>
      </c>
      <c r="G22" s="24">
        <f>Tabla18207[Transactions 
Failed]/Tabla18207[Total]</f>
        <v>8.6206896551724144E-2</v>
      </c>
      <c r="H22" s="34">
        <v>0</v>
      </c>
      <c r="I22" s="24">
        <f>Tabla18207[Transactions 
In_Prog]/Tabla18207[Total]</f>
        <v>0</v>
      </c>
      <c r="J22" s="34">
        <v>4</v>
      </c>
      <c r="K22" s="24">
        <f>Tabla18207[Transactions 
Timeout]/Tabla18207[Total]</f>
        <v>2.554278416347382E-3</v>
      </c>
      <c r="L22" s="34">
        <v>0</v>
      </c>
      <c r="M22" s="24">
        <f>Tabla18207[Transactions
Trans Fail]/Tabla18207[Total]</f>
        <v>0</v>
      </c>
    </row>
    <row r="23" spans="2:13" s="33" customFormat="1" x14ac:dyDescent="0.3">
      <c r="B23" s="37">
        <v>43258</v>
      </c>
      <c r="C23" s="52">
        <v>1119</v>
      </c>
      <c r="D23" s="34">
        <v>1007</v>
      </c>
      <c r="E23" s="24">
        <f>Tabla18207[Transactions 
Complete]/Tabla18207[Total]</f>
        <v>0.8999106344950849</v>
      </c>
      <c r="F23" s="34">
        <v>109</v>
      </c>
      <c r="G23" s="24">
        <f>Tabla18207[Transactions 
Failed]/Tabla18207[Total]</f>
        <v>9.7408400357462024E-2</v>
      </c>
      <c r="H23" s="34">
        <v>0</v>
      </c>
      <c r="I23" s="24">
        <f>Tabla18207[Transactions 
In_Prog]/Tabla18207[Total]</f>
        <v>0</v>
      </c>
      <c r="J23" s="34">
        <v>3</v>
      </c>
      <c r="K23" s="24">
        <f>Tabla18207[Transactions 
Timeout]/Tabla18207[Total]</f>
        <v>2.6809651474530832E-3</v>
      </c>
      <c r="L23" s="34">
        <v>0</v>
      </c>
      <c r="M23" s="24">
        <f>Tabla18207[Transactions
Trans Fail]/Tabla18207[Total]</f>
        <v>0</v>
      </c>
    </row>
    <row r="24" spans="2:13" s="33" customFormat="1" x14ac:dyDescent="0.3">
      <c r="B24" s="37">
        <v>43259</v>
      </c>
      <c r="C24" s="52">
        <v>749</v>
      </c>
      <c r="D24" s="34">
        <v>643</v>
      </c>
      <c r="E24" s="24">
        <f>Tabla18207[Transactions 
Complete]/Tabla18207[Total]</f>
        <v>0.85847797062750331</v>
      </c>
      <c r="F24" s="34">
        <v>104</v>
      </c>
      <c r="G24" s="24">
        <f>Tabla18207[Transactions 
Failed]/Tabla18207[Total]</f>
        <v>0.13885180240320427</v>
      </c>
      <c r="H24" s="34">
        <v>0</v>
      </c>
      <c r="I24" s="24">
        <f>Tabla18207[Transactions 
In_Prog]/Tabla18207[Total]</f>
        <v>0</v>
      </c>
      <c r="J24" s="34">
        <v>2</v>
      </c>
      <c r="K24" s="24">
        <f>Tabla18207[Transactions 
Timeout]/Tabla18207[Total]</f>
        <v>2.6702269692923898E-3</v>
      </c>
      <c r="L24" s="34">
        <v>0</v>
      </c>
      <c r="M24" s="24">
        <f>Tabla18207[Transactions
Trans Fail]/Tabla18207[Total]</f>
        <v>0</v>
      </c>
    </row>
    <row r="25" spans="2:13" s="33" customFormat="1" x14ac:dyDescent="0.3">
      <c r="B25" s="37">
        <v>43260</v>
      </c>
      <c r="C25" s="52">
        <v>324</v>
      </c>
      <c r="D25" s="34">
        <v>259</v>
      </c>
      <c r="E25" s="24">
        <f>Tabla18207[Transactions 
Complete]/Tabla18207[Total]</f>
        <v>0.79938271604938271</v>
      </c>
      <c r="F25" s="34">
        <v>56</v>
      </c>
      <c r="G25" s="24">
        <f>Tabla18207[Transactions 
Failed]/Tabla18207[Total]</f>
        <v>0.1728395061728395</v>
      </c>
      <c r="H25" s="34">
        <v>0</v>
      </c>
      <c r="I25" s="24">
        <f>Tabla18207[Transactions 
In_Prog]/Tabla18207[Total]</f>
        <v>0</v>
      </c>
      <c r="J25" s="34">
        <v>9</v>
      </c>
      <c r="K25" s="24">
        <f>Tabla18207[Transactions 
Timeout]/Tabla18207[Total]</f>
        <v>2.7777777777777776E-2</v>
      </c>
      <c r="L25" s="34">
        <v>0</v>
      </c>
      <c r="M25" s="24">
        <f>Tabla18207[Transactions
Trans Fail]/Tabla18207[Total]</f>
        <v>0</v>
      </c>
    </row>
    <row r="26" spans="2:13" s="33" customFormat="1" x14ac:dyDescent="0.3">
      <c r="B26" s="37">
        <v>43261</v>
      </c>
      <c r="C26" s="52">
        <v>15</v>
      </c>
      <c r="D26" s="34">
        <v>11</v>
      </c>
      <c r="E26" s="24">
        <f>Tabla18207[Transactions 
Complete]/Tabla18207[Total]</f>
        <v>0.73333333333333328</v>
      </c>
      <c r="F26" s="34">
        <v>4</v>
      </c>
      <c r="G26" s="24">
        <f>Tabla18207[Transactions 
Failed]/Tabla18207[Total]</f>
        <v>0.26666666666666666</v>
      </c>
      <c r="H26" s="34">
        <v>0</v>
      </c>
      <c r="I26" s="24">
        <f>Tabla18207[Transactions 
In_Prog]/Tabla18207[Total]</f>
        <v>0</v>
      </c>
      <c r="J26" s="34">
        <v>0</v>
      </c>
      <c r="K26" s="24">
        <f>Tabla18207[Transactions 
Timeout]/Tabla18207[Total]</f>
        <v>0</v>
      </c>
      <c r="L26" s="34">
        <v>0</v>
      </c>
      <c r="M26" s="24">
        <f>Tabla18207[Transactions
Trans Fail]/Tabla18207[Total]</f>
        <v>0</v>
      </c>
    </row>
    <row r="27" spans="2:13" s="33" customFormat="1" x14ac:dyDescent="0.3">
      <c r="B27" s="37">
        <v>43262</v>
      </c>
      <c r="C27" s="52">
        <v>442</v>
      </c>
      <c r="D27" s="34">
        <v>385</v>
      </c>
      <c r="E27" s="24">
        <f>Tabla18207[Transactions 
Complete]/Tabla18207[Total]</f>
        <v>0.87104072398190047</v>
      </c>
      <c r="F27" s="34">
        <v>42</v>
      </c>
      <c r="G27" s="24">
        <f>Tabla18207[Transactions 
Failed]/Tabla18207[Total]</f>
        <v>9.5022624434389136E-2</v>
      </c>
      <c r="H27" s="34">
        <v>0</v>
      </c>
      <c r="I27" s="24">
        <f>Tabla18207[Transactions 
In_Prog]/Tabla18207[Total]</f>
        <v>0</v>
      </c>
      <c r="J27" s="34">
        <v>15</v>
      </c>
      <c r="K27" s="24">
        <f>Tabla18207[Transactions 
Timeout]/Tabla18207[Total]</f>
        <v>3.3936651583710405E-2</v>
      </c>
      <c r="L27" s="34">
        <v>0</v>
      </c>
      <c r="M27" s="24">
        <f>Tabla18207[Transactions
Trans Fail]/Tabla18207[Total]</f>
        <v>0</v>
      </c>
    </row>
    <row r="28" spans="2:13" s="33" customFormat="1" x14ac:dyDescent="0.3">
      <c r="B28" s="37">
        <v>43263</v>
      </c>
      <c r="C28" s="52">
        <v>1638</v>
      </c>
      <c r="D28" s="34">
        <v>1475</v>
      </c>
      <c r="E28" s="24">
        <f>Tabla18207[Transactions 
Complete]/Tabla18207[Total]</f>
        <v>0.90048840048840051</v>
      </c>
      <c r="F28" s="34">
        <v>156</v>
      </c>
      <c r="G28" s="24">
        <f>Tabla18207[Transactions 
Failed]/Tabla18207[Total]</f>
        <v>9.5238095238095233E-2</v>
      </c>
      <c r="H28" s="34">
        <v>0</v>
      </c>
      <c r="I28" s="24">
        <f>Tabla18207[Transactions 
In_Prog]/Tabla18207[Total]</f>
        <v>0</v>
      </c>
      <c r="J28" s="34">
        <v>7</v>
      </c>
      <c r="K28" s="24">
        <f>Tabla18207[Transactions 
Timeout]/Tabla18207[Total]</f>
        <v>4.2735042735042739E-3</v>
      </c>
      <c r="L28" s="34">
        <v>0</v>
      </c>
      <c r="M28" s="24">
        <f>Tabla18207[Transactions
Trans Fail]/Tabla18207[Total]</f>
        <v>0</v>
      </c>
    </row>
    <row r="29" spans="2:13" s="33" customFormat="1" x14ac:dyDescent="0.3">
      <c r="B29" s="37">
        <v>43264</v>
      </c>
      <c r="C29" s="52">
        <v>1972</v>
      </c>
      <c r="D29" s="34">
        <v>1814</v>
      </c>
      <c r="E29" s="24">
        <f>Tabla18207[Transactions 
Complete]/Tabla18207[Total]</f>
        <v>0.91987829614604466</v>
      </c>
      <c r="F29" s="34">
        <v>156</v>
      </c>
      <c r="G29" s="24">
        <f>Tabla18207[Transactions 
Failed]/Tabla18207[Total]</f>
        <v>7.9107505070993914E-2</v>
      </c>
      <c r="H29" s="34">
        <v>0</v>
      </c>
      <c r="I29" s="24">
        <f>Tabla18207[Transactions 
In_Prog]/Tabla18207[Total]</f>
        <v>0</v>
      </c>
      <c r="J29" s="34">
        <v>2</v>
      </c>
      <c r="K29" s="24">
        <f>Tabla18207[Transactions 
Timeout]/Tabla18207[Total]</f>
        <v>1.0141987829614604E-3</v>
      </c>
      <c r="L29" s="34">
        <v>0</v>
      </c>
      <c r="M29" s="24">
        <f>Tabla18207[Transactions
Trans Fail]/Tabla18207[Total]</f>
        <v>0</v>
      </c>
    </row>
    <row r="30" spans="2:13" s="33" customFormat="1" x14ac:dyDescent="0.3">
      <c r="B30" s="37">
        <v>43265</v>
      </c>
      <c r="C30" s="87">
        <v>869</v>
      </c>
      <c r="D30" s="87">
        <v>767</v>
      </c>
      <c r="E30" s="24">
        <f>Tabla18207[Transactions 
Complete]/Tabla18207[Total]</f>
        <v>0.88262370540851554</v>
      </c>
      <c r="F30" s="87">
        <v>95</v>
      </c>
      <c r="G30" s="24">
        <f>Tabla18207[Transactions 
Failed]/Tabla18207[Total]</f>
        <v>0.1093210586881473</v>
      </c>
      <c r="H30" s="34">
        <v>0</v>
      </c>
      <c r="I30" s="24">
        <f>Tabla18207[Transactions 
In_Prog]/Tabla18207[Total]</f>
        <v>0</v>
      </c>
      <c r="J30" s="87">
        <v>7</v>
      </c>
      <c r="K30" s="24">
        <f>Tabla18207[Transactions 
Timeout]/Tabla18207[Total]</f>
        <v>8.0552359033371698E-3</v>
      </c>
      <c r="L30" s="34">
        <v>0</v>
      </c>
      <c r="M30" s="24">
        <f>Tabla18207[Transactions
Trans Fail]/Tabla18207[Total]</f>
        <v>0</v>
      </c>
    </row>
    <row r="31" spans="2:13" s="33" customFormat="1" x14ac:dyDescent="0.3">
      <c r="B31" s="37">
        <v>43266</v>
      </c>
      <c r="C31" s="87">
        <v>669</v>
      </c>
      <c r="D31" s="87">
        <v>575</v>
      </c>
      <c r="E31" s="24">
        <f>Tabla18207[Transactions 
Complete]/Tabla18207[Total]</f>
        <v>0.85949177877428995</v>
      </c>
      <c r="F31" s="87">
        <v>90</v>
      </c>
      <c r="G31" s="24">
        <f>Tabla18207[Transactions 
Failed]/Tabla18207[Total]</f>
        <v>0.13452914798206278</v>
      </c>
      <c r="H31" s="34">
        <v>0</v>
      </c>
      <c r="I31" s="24">
        <f>Tabla18207[Transactions 
In_Prog]/Tabla18207[Total]</f>
        <v>0</v>
      </c>
      <c r="J31" s="87">
        <v>4</v>
      </c>
      <c r="K31" s="24">
        <f>Tabla18207[Transactions 
Timeout]/Tabla18207[Total]</f>
        <v>5.9790732436472349E-3</v>
      </c>
      <c r="L31" s="34">
        <v>0</v>
      </c>
      <c r="M31" s="24">
        <f>Tabla18207[Transactions
Trans Fail]/Tabla18207[Total]</f>
        <v>0</v>
      </c>
    </row>
    <row r="32" spans="2:13" s="33" customFormat="1" x14ac:dyDescent="0.3">
      <c r="B32" s="37">
        <v>43267</v>
      </c>
      <c r="C32" s="87">
        <v>218</v>
      </c>
      <c r="D32" s="87">
        <v>202</v>
      </c>
      <c r="E32" s="24">
        <f>Tabla18207[Transactions 
Complete]/Tabla18207[Total]</f>
        <v>0.92660550458715596</v>
      </c>
      <c r="F32" s="87">
        <v>16</v>
      </c>
      <c r="G32" s="24">
        <f>Tabla18207[Transactions 
Failed]/Tabla18207[Total]</f>
        <v>7.3394495412844041E-2</v>
      </c>
      <c r="H32" s="34">
        <v>0</v>
      </c>
      <c r="I32" s="24">
        <f>Tabla18207[Transactions 
In_Prog]/Tabla18207[Total]</f>
        <v>0</v>
      </c>
      <c r="J32" s="34">
        <v>0</v>
      </c>
      <c r="K32" s="24">
        <f>Tabla18207[Transactions 
Timeout]/Tabla18207[Total]</f>
        <v>0</v>
      </c>
      <c r="L32" s="34">
        <v>0</v>
      </c>
      <c r="M32" s="24">
        <f>Tabla18207[Transactions
Trans Fail]/Tabla18207[Total]</f>
        <v>0</v>
      </c>
    </row>
    <row r="33" spans="2:13" s="33" customFormat="1" x14ac:dyDescent="0.3">
      <c r="B33" s="37">
        <v>43268</v>
      </c>
      <c r="C33" s="87">
        <v>20</v>
      </c>
      <c r="D33" s="87">
        <v>15</v>
      </c>
      <c r="E33" s="24">
        <f>Tabla18207[Transactions 
Complete]/Tabla18207[Total]</f>
        <v>0.75</v>
      </c>
      <c r="F33" s="87">
        <v>1</v>
      </c>
      <c r="G33" s="24">
        <f>Tabla18207[Transactions 
Failed]/Tabla18207[Total]</f>
        <v>0.05</v>
      </c>
      <c r="H33" s="34">
        <v>0</v>
      </c>
      <c r="I33" s="24">
        <f>Tabla18207[Transactions 
In_Prog]/Tabla18207[Total]</f>
        <v>0</v>
      </c>
      <c r="J33" s="87">
        <v>4</v>
      </c>
      <c r="K33" s="24">
        <f>Tabla18207[Transactions 
Timeout]/Tabla18207[Total]</f>
        <v>0.2</v>
      </c>
      <c r="L33" s="34">
        <v>0</v>
      </c>
      <c r="M33" s="24">
        <f>Tabla18207[Transactions
Trans Fail]/Tabla18207[Total]</f>
        <v>0</v>
      </c>
    </row>
    <row r="34" spans="2:13" s="33" customFormat="1" x14ac:dyDescent="0.3">
      <c r="B34" s="37">
        <v>43269</v>
      </c>
      <c r="C34" s="88">
        <v>2009</v>
      </c>
      <c r="D34" s="87">
        <v>1616</v>
      </c>
      <c r="E34" s="24">
        <f>Tabla18207[Transactions 
Complete]/Tabla18207[Total]</f>
        <v>0.80438028870084621</v>
      </c>
      <c r="F34" s="87">
        <v>382</v>
      </c>
      <c r="G34" s="24">
        <f>Tabla18207[Transactions 
Failed]/Tabla18207[Total]</f>
        <v>0.19014435042309608</v>
      </c>
      <c r="H34" s="34">
        <v>0</v>
      </c>
      <c r="I34" s="24">
        <f>Tabla18207[Transactions 
In_Prog]/Tabla18207[Total]</f>
        <v>0</v>
      </c>
      <c r="J34" s="87">
        <v>11</v>
      </c>
      <c r="K34" s="24">
        <f>Tabla18207[Transactions 
Timeout]/Tabla18207[Total]</f>
        <v>5.4753608760577405E-3</v>
      </c>
      <c r="L34" s="34">
        <v>0</v>
      </c>
      <c r="M34" s="24">
        <f>Tabla18207[Transactions
Trans Fail]/Tabla18207[Total]</f>
        <v>0</v>
      </c>
    </row>
    <row r="35" spans="2:13" s="33" customFormat="1" x14ac:dyDescent="0.3">
      <c r="B35" s="37">
        <v>43270</v>
      </c>
      <c r="C35" s="88">
        <v>3146</v>
      </c>
      <c r="D35" s="87">
        <v>2525</v>
      </c>
      <c r="E35" s="24">
        <f>Tabla18207[Transactions 
Complete]/Tabla18207[Total]</f>
        <v>0.8026064844246662</v>
      </c>
      <c r="F35" s="87">
        <v>607</v>
      </c>
      <c r="G35" s="24">
        <f>Tabla18207[Transactions 
Failed]/Tabla18207[Total]</f>
        <v>0.19294342021614749</v>
      </c>
      <c r="H35" s="34">
        <v>0</v>
      </c>
      <c r="I35" s="24">
        <f>Tabla18207[Transactions 
In_Prog]/Tabla18207[Total]</f>
        <v>0</v>
      </c>
      <c r="J35" s="87">
        <v>14</v>
      </c>
      <c r="K35" s="24">
        <f>Tabla18207[Transactions 
Timeout]/Tabla18207[Total]</f>
        <v>4.4500953591862687E-3</v>
      </c>
      <c r="L35" s="34">
        <v>0</v>
      </c>
      <c r="M35" s="24">
        <f>Tabla18207[Transactions
Trans Fail]/Tabla18207[Total]</f>
        <v>0</v>
      </c>
    </row>
    <row r="36" spans="2:13" s="33" customFormat="1" x14ac:dyDescent="0.3">
      <c r="B36" s="37">
        <v>43271</v>
      </c>
      <c r="C36" s="88">
        <v>2367</v>
      </c>
      <c r="D36" s="87">
        <v>2136</v>
      </c>
      <c r="E36" s="24">
        <f>Tabla18207[Transactions 
Complete]/Tabla18207[Total]</f>
        <v>0.9024081115335868</v>
      </c>
      <c r="F36" s="87">
        <v>226</v>
      </c>
      <c r="G36" s="24">
        <f>Tabla18207[Transactions 
Failed]/Tabla18207[Total]</f>
        <v>9.5479509928179135E-2</v>
      </c>
      <c r="H36" s="34">
        <v>0</v>
      </c>
      <c r="I36" s="24">
        <f>Tabla18207[Transactions 
In_Prog]/Tabla18207[Total]</f>
        <v>0</v>
      </c>
      <c r="J36" s="87">
        <v>5</v>
      </c>
      <c r="K36" s="24">
        <f>Tabla18207[Transactions 
Timeout]/Tabla18207[Total]</f>
        <v>2.1123785382340513E-3</v>
      </c>
      <c r="L36" s="34">
        <v>0</v>
      </c>
      <c r="M36" s="24">
        <f>Tabla18207[Transactions
Trans Fail]/Tabla18207[Total]</f>
        <v>0</v>
      </c>
    </row>
    <row r="37" spans="2:13" s="33" customFormat="1" x14ac:dyDescent="0.3">
      <c r="B37" s="37">
        <v>43272</v>
      </c>
      <c r="C37" s="88">
        <v>933</v>
      </c>
      <c r="D37" s="87">
        <v>620</v>
      </c>
      <c r="E37" s="24">
        <f>Tabla18207[Transactions 
Complete]/Tabla18207[Total]</f>
        <v>0.66452304394426576</v>
      </c>
      <c r="F37" s="87">
        <v>118</v>
      </c>
      <c r="G37" s="24">
        <f>Tabla18207[Transactions 
Failed]/Tabla18207[Total]</f>
        <v>0.12647374062165059</v>
      </c>
      <c r="H37" s="34">
        <v>0</v>
      </c>
      <c r="I37" s="24">
        <f>Tabla18207[Transactions 
In_Prog]/Tabla18207[Total]</f>
        <v>0</v>
      </c>
      <c r="J37" s="87">
        <v>195</v>
      </c>
      <c r="K37" s="24">
        <f>Tabla18207[Transactions 
Timeout]/Tabla18207[Total]</f>
        <v>0.20900321543408359</v>
      </c>
      <c r="L37" s="34">
        <v>0</v>
      </c>
      <c r="M37" s="24">
        <f>Tabla18207[Transactions
Trans Fail]/Tabla18207[Total]</f>
        <v>0</v>
      </c>
    </row>
    <row r="38" spans="2:13" s="33" customFormat="1" x14ac:dyDescent="0.3">
      <c r="B38" s="37">
        <v>43273</v>
      </c>
      <c r="C38" s="88">
        <v>757</v>
      </c>
      <c r="D38" s="87">
        <v>636</v>
      </c>
      <c r="E38" s="24">
        <f>Tabla18207[Transactions 
Complete]/Tabla18207[Total]</f>
        <v>0.84015852047556139</v>
      </c>
      <c r="F38" s="87">
        <v>103</v>
      </c>
      <c r="G38" s="24">
        <f>Tabla18207[Transactions 
Failed]/Tabla18207[Total]</f>
        <v>0.13606340819022458</v>
      </c>
      <c r="H38" s="34">
        <v>0</v>
      </c>
      <c r="I38" s="24">
        <f>Tabla18207[Transactions 
In_Prog]/Tabla18207[Total]</f>
        <v>0</v>
      </c>
      <c r="J38" s="87">
        <v>18</v>
      </c>
      <c r="K38" s="24">
        <f>Tabla18207[Transactions 
Timeout]/Tabla18207[Total]</f>
        <v>2.3778071334214002E-2</v>
      </c>
      <c r="L38" s="34">
        <v>0</v>
      </c>
      <c r="M38" s="24">
        <f>Tabla18207[Transactions
Trans Fail]/Tabla18207[Total]</f>
        <v>0</v>
      </c>
    </row>
    <row r="39" spans="2:13" s="33" customFormat="1" x14ac:dyDescent="0.3">
      <c r="B39" s="37">
        <v>43274</v>
      </c>
      <c r="C39" s="88">
        <v>225</v>
      </c>
      <c r="D39" s="87">
        <v>192</v>
      </c>
      <c r="E39" s="24">
        <f>Tabla18207[Transactions 
Complete]/Tabla18207[Total]</f>
        <v>0.85333333333333339</v>
      </c>
      <c r="F39" s="87">
        <v>32</v>
      </c>
      <c r="G39" s="24">
        <f>Tabla18207[Transactions 
Failed]/Tabla18207[Total]</f>
        <v>0.14222222222222222</v>
      </c>
      <c r="H39" s="34">
        <v>0</v>
      </c>
      <c r="I39" s="24">
        <f>Tabla18207[Transactions 
In_Prog]/Tabla18207[Total]</f>
        <v>0</v>
      </c>
      <c r="J39" s="87">
        <v>1</v>
      </c>
      <c r="K39" s="24">
        <f>Tabla18207[Transactions 
Timeout]/Tabla18207[Total]</f>
        <v>4.4444444444444444E-3</v>
      </c>
      <c r="L39" s="34">
        <v>0</v>
      </c>
      <c r="M39" s="24">
        <f>Tabla18207[Transactions
Trans Fail]/Tabla18207[Total]</f>
        <v>0</v>
      </c>
    </row>
    <row r="40" spans="2:13" s="33" customFormat="1" x14ac:dyDescent="0.3">
      <c r="B40" s="37">
        <v>43275</v>
      </c>
      <c r="C40" s="88">
        <v>19</v>
      </c>
      <c r="D40" s="87">
        <v>13</v>
      </c>
      <c r="E40" s="24">
        <f>Tabla18207[Transactions 
Complete]/Tabla18207[Total]</f>
        <v>0.68421052631578949</v>
      </c>
      <c r="F40" s="87">
        <v>6</v>
      </c>
      <c r="G40" s="24">
        <f>Tabla18207[Transactions 
Failed]/Tabla18207[Total]</f>
        <v>0.31578947368421051</v>
      </c>
      <c r="H40" s="34">
        <v>0</v>
      </c>
      <c r="I40" s="24">
        <f>Tabla18207[Transactions 
In_Prog]/Tabla18207[Total]</f>
        <v>0</v>
      </c>
      <c r="J40" s="87">
        <v>0</v>
      </c>
      <c r="K40" s="24">
        <f>Tabla18207[Transactions 
Timeout]/Tabla18207[Total]</f>
        <v>0</v>
      </c>
      <c r="L40" s="34">
        <v>0</v>
      </c>
      <c r="M40" s="24">
        <f>Tabla18207[Transactions
Trans Fail]/Tabla18207[Total]</f>
        <v>0</v>
      </c>
    </row>
    <row r="41" spans="2:13" s="33" customFormat="1" x14ac:dyDescent="0.3">
      <c r="B41" s="37">
        <v>43276</v>
      </c>
      <c r="C41" s="88">
        <v>728</v>
      </c>
      <c r="D41" s="87">
        <v>600</v>
      </c>
      <c r="E41" s="24">
        <f>Tabla18207[Transactions 
Complete]/Tabla18207[Total]</f>
        <v>0.82417582417582413</v>
      </c>
      <c r="F41" s="87">
        <v>110</v>
      </c>
      <c r="G41" s="24">
        <f>Tabla18207[Transactions 
Failed]/Tabla18207[Total]</f>
        <v>0.15109890109890109</v>
      </c>
      <c r="H41" s="34">
        <v>0</v>
      </c>
      <c r="I41" s="24">
        <f>Tabla18207[Transactions 
In_Prog]/Tabla18207[Total]</f>
        <v>0</v>
      </c>
      <c r="J41" s="87">
        <v>18</v>
      </c>
      <c r="K41" s="24">
        <f>Tabla18207[Transactions 
Timeout]/Tabla18207[Total]</f>
        <v>2.4725274725274724E-2</v>
      </c>
      <c r="L41" s="34">
        <v>0</v>
      </c>
      <c r="M41" s="24">
        <f>Tabla18207[Transactions
Trans Fail]/Tabla18207[Total]</f>
        <v>0</v>
      </c>
    </row>
    <row r="42" spans="2:13" s="33" customFormat="1" x14ac:dyDescent="0.3">
      <c r="B42" s="37">
        <v>43277</v>
      </c>
      <c r="C42" s="88">
        <v>1053</v>
      </c>
      <c r="D42" s="87">
        <v>897</v>
      </c>
      <c r="E42" s="24">
        <f>Tabla18207[Transactions 
Complete]/Tabla18207[Total]</f>
        <v>0.85185185185185186</v>
      </c>
      <c r="F42" s="87">
        <v>146</v>
      </c>
      <c r="G42" s="24">
        <f>Tabla18207[Transactions 
Failed]/Tabla18207[Total]</f>
        <v>0.13865147198480532</v>
      </c>
      <c r="H42" s="34">
        <v>0</v>
      </c>
      <c r="I42" s="24">
        <f>Tabla18207[Transactions 
In_Prog]/Tabla18207[Total]</f>
        <v>0</v>
      </c>
      <c r="J42" s="87">
        <f t="shared" ref="J42" si="0">A617</f>
        <v>0</v>
      </c>
      <c r="K42" s="24">
        <f>Tabla18207[Transactions 
Timeout]/Tabla18207[Total]</f>
        <v>0</v>
      </c>
      <c r="L42" s="34">
        <v>0</v>
      </c>
      <c r="M42" s="24">
        <f>Tabla18207[Transactions
Trans Fail]/Tabla18207[Total]</f>
        <v>0</v>
      </c>
    </row>
    <row r="43" spans="2:13" s="33" customFormat="1" x14ac:dyDescent="0.3">
      <c r="B43" s="37">
        <v>43278</v>
      </c>
      <c r="C43" s="88">
        <v>1607</v>
      </c>
      <c r="D43" s="87">
        <v>1463</v>
      </c>
      <c r="E43" s="24">
        <f>Tabla18207[Transactions 
Complete]/Tabla18207[Total]</f>
        <v>0.91039203484754205</v>
      </c>
      <c r="F43" s="87">
        <v>142</v>
      </c>
      <c r="G43" s="24">
        <f>Tabla18207[Transactions 
Failed]/Tabla18207[Total]</f>
        <v>8.8363410080896085E-2</v>
      </c>
      <c r="H43" s="34">
        <v>0</v>
      </c>
      <c r="I43" s="24">
        <f>Tabla18207[Transactions 
In_Prog]/Tabla18207[Total]</f>
        <v>0</v>
      </c>
      <c r="J43" s="87">
        <v>2</v>
      </c>
      <c r="K43" s="24">
        <f>Tabla18207[Transactions 
Timeout]/Tabla18207[Total]</f>
        <v>1.2445550715619166E-3</v>
      </c>
      <c r="L43" s="34">
        <v>0</v>
      </c>
      <c r="M43" s="24">
        <f>Tabla18207[Transactions
Trans Fail]/Tabla18207[Total]</f>
        <v>0</v>
      </c>
    </row>
    <row r="44" spans="2:13" s="33" customFormat="1" x14ac:dyDescent="0.3">
      <c r="B44" s="37">
        <v>43279</v>
      </c>
      <c r="C44" s="88">
        <v>1309</v>
      </c>
      <c r="D44" s="87">
        <v>949</v>
      </c>
      <c r="E44" s="24">
        <f>Tabla18207[Transactions 
Complete]/Tabla18207[Total]</f>
        <v>0.72498090145148963</v>
      </c>
      <c r="F44" s="87">
        <v>354</v>
      </c>
      <c r="G44" s="24">
        <f>Tabla18207[Transactions 
Failed]/Tabla18207[Total]</f>
        <v>0.27043544690603516</v>
      </c>
      <c r="H44" s="34">
        <v>0</v>
      </c>
      <c r="I44" s="24">
        <f>Tabla18207[Transactions 
In_Prog]/Tabla18207[Total]</f>
        <v>0</v>
      </c>
      <c r="J44" s="87">
        <v>6</v>
      </c>
      <c r="K44" s="24">
        <f>Tabla18207[Transactions 
Timeout]/Tabla18207[Total]</f>
        <v>4.5836516424751722E-3</v>
      </c>
      <c r="L44" s="34">
        <v>0</v>
      </c>
      <c r="M44" s="24">
        <f>Tabla18207[Transactions
Trans Fail]/Tabla18207[Total]</f>
        <v>0</v>
      </c>
    </row>
    <row r="45" spans="2:13" s="33" customFormat="1" x14ac:dyDescent="0.3">
      <c r="B45" s="37">
        <v>43280</v>
      </c>
      <c r="C45" s="88">
        <v>586</v>
      </c>
      <c r="D45" s="87">
        <v>474</v>
      </c>
      <c r="E45" s="24">
        <f>Tabla18207[Transactions 
Complete]/Tabla18207[Total]</f>
        <v>0.80887372013651881</v>
      </c>
      <c r="F45" s="87">
        <v>107</v>
      </c>
      <c r="G45" s="24">
        <f>Tabla18207[Transactions 
Failed]/Tabla18207[Total]</f>
        <v>0.1825938566552901</v>
      </c>
      <c r="H45" s="34">
        <v>0</v>
      </c>
      <c r="I45" s="24">
        <f>Tabla18207[Transactions 
In_Prog]/Tabla18207[Total]</f>
        <v>0</v>
      </c>
      <c r="J45" s="87">
        <v>5</v>
      </c>
      <c r="K45" s="24">
        <f>Tabla18207[Transactions 
Timeout]/Tabla18207[Total]</f>
        <v>8.5324232081911266E-3</v>
      </c>
      <c r="L45" s="34">
        <v>0</v>
      </c>
      <c r="M45" s="24">
        <f>Tabla18207[Transactions
Trans Fail]/Tabla18207[Total]</f>
        <v>0</v>
      </c>
    </row>
    <row r="46" spans="2:13" s="33" customFormat="1" x14ac:dyDescent="0.3">
      <c r="B46" s="37">
        <v>43281</v>
      </c>
      <c r="C46" s="88">
        <v>295</v>
      </c>
      <c r="D46" s="87">
        <v>248</v>
      </c>
      <c r="E46" s="24">
        <f>Tabla18207[Transactions 
Complete]/Tabla18207[Total]</f>
        <v>0.84067796610169487</v>
      </c>
      <c r="F46" s="87">
        <v>44</v>
      </c>
      <c r="G46" s="24">
        <f>Tabla18207[Transactions 
Failed]/Tabla18207[Total]</f>
        <v>0.14915254237288136</v>
      </c>
      <c r="H46" s="34">
        <v>0</v>
      </c>
      <c r="I46" s="24">
        <f>Tabla18207[Transactions 
In_Prog]/Tabla18207[Total]</f>
        <v>0</v>
      </c>
      <c r="J46" s="87">
        <v>3</v>
      </c>
      <c r="K46" s="24">
        <f>Tabla18207[Transactions 
Timeout]/Tabla18207[Total]</f>
        <v>1.0169491525423728E-2</v>
      </c>
      <c r="L46" s="34">
        <v>0</v>
      </c>
      <c r="M46" s="24">
        <f>Tabla18207[Transactions
Trans Fail]/Tabla18207[Total]</f>
        <v>0</v>
      </c>
    </row>
    <row r="47" spans="2:13" ht="24" x14ac:dyDescent="0.3">
      <c r="B47" s="89" t="s">
        <v>26</v>
      </c>
      <c r="C47" s="90">
        <f>SUM(C17:C46)</f>
        <v>29148</v>
      </c>
      <c r="D47" s="90">
        <f>SUM(D17:D46)</f>
        <v>25079</v>
      </c>
      <c r="E47" s="91">
        <f>AVERAGE(E17:E46)</f>
        <v>0.83287273081992907</v>
      </c>
      <c r="F47" s="90">
        <f>SUM(F17:F46)</f>
        <v>3698</v>
      </c>
      <c r="G47" s="91">
        <f>AVERAGE(G17:G46)</f>
        <v>0.14506474620509222</v>
      </c>
      <c r="H47" s="90">
        <f>SUM(H17:H46)</f>
        <v>0</v>
      </c>
      <c r="I47" s="91">
        <f>AVERAGE(I17:I46)</f>
        <v>0</v>
      </c>
      <c r="J47" s="90">
        <f>SUM(J17:J46)</f>
        <v>361</v>
      </c>
      <c r="K47" s="91">
        <f>AVERAGE(K17:K46)</f>
        <v>2.174596710286724E-2</v>
      </c>
      <c r="L47" s="90">
        <f>SUM(L17:L46)</f>
        <v>0</v>
      </c>
      <c r="M47" s="91">
        <f>AVERAGE(M17:M46)</f>
        <v>0</v>
      </c>
    </row>
    <row r="48" spans="2:13" x14ac:dyDescent="0.3">
      <c r="D48" s="1"/>
    </row>
    <row r="49" spans="4:4" x14ac:dyDescent="0.3">
      <c r="D49" s="1"/>
    </row>
    <row r="50" spans="4:4" x14ac:dyDescent="0.3">
      <c r="D50" s="1"/>
    </row>
    <row r="51" spans="4:4" x14ac:dyDescent="0.3">
      <c r="D51" s="1"/>
    </row>
    <row r="52" spans="4:4" x14ac:dyDescent="0.3">
      <c r="D52" s="1"/>
    </row>
    <row r="53" spans="4:4" x14ac:dyDescent="0.3">
      <c r="D53" s="1"/>
    </row>
    <row r="54" spans="4:4" x14ac:dyDescent="0.3">
      <c r="D54" s="1"/>
    </row>
    <row r="55" spans="4:4" x14ac:dyDescent="0.3">
      <c r="D55" s="1"/>
    </row>
    <row r="56" spans="4:4" x14ac:dyDescent="0.3">
      <c r="D56" s="1"/>
    </row>
    <row r="57" spans="4:4" x14ac:dyDescent="0.3">
      <c r="D57" s="1"/>
    </row>
    <row r="58" spans="4:4" x14ac:dyDescent="0.3">
      <c r="D58" s="1"/>
    </row>
    <row r="59" spans="4:4" x14ac:dyDescent="0.3">
      <c r="D59" s="1"/>
    </row>
    <row r="60" spans="4:4" x14ac:dyDescent="0.3">
      <c r="D60" s="1"/>
    </row>
    <row r="61" spans="4:4" x14ac:dyDescent="0.3">
      <c r="D61" s="1"/>
    </row>
    <row r="62" spans="4:4" x14ac:dyDescent="0.3">
      <c r="D62" s="1"/>
    </row>
    <row r="63" spans="4:4" x14ac:dyDescent="0.3">
      <c r="D63" s="1"/>
    </row>
    <row r="64" spans="4:4" x14ac:dyDescent="0.3">
      <c r="D64" s="1"/>
    </row>
    <row r="65" spans="4:4" x14ac:dyDescent="0.3">
      <c r="D65" s="1"/>
    </row>
    <row r="66" spans="4:4" x14ac:dyDescent="0.3">
      <c r="D66" s="1"/>
    </row>
    <row r="67" spans="4:4" x14ac:dyDescent="0.3">
      <c r="D67" s="1"/>
    </row>
    <row r="68" spans="4:4" x14ac:dyDescent="0.3">
      <c r="D68" s="1"/>
    </row>
    <row r="69" spans="4:4" x14ac:dyDescent="0.3">
      <c r="D69" s="1"/>
    </row>
    <row r="70" spans="4:4" x14ac:dyDescent="0.3">
      <c r="D70" s="1"/>
    </row>
    <row r="71" spans="4:4" x14ac:dyDescent="0.3">
      <c r="D71" s="1"/>
    </row>
    <row r="72" spans="4:4" x14ac:dyDescent="0.3">
      <c r="D72" s="1"/>
    </row>
    <row r="73" spans="4:4" x14ac:dyDescent="0.3">
      <c r="D73" s="1"/>
    </row>
    <row r="74" spans="4:4" x14ac:dyDescent="0.3">
      <c r="D74" s="1"/>
    </row>
    <row r="75" spans="4:4" x14ac:dyDescent="0.3">
      <c r="D75" s="1"/>
    </row>
    <row r="76" spans="4:4" x14ac:dyDescent="0.3">
      <c r="D76" s="1"/>
    </row>
    <row r="77" spans="4:4" x14ac:dyDescent="0.3">
      <c r="D77" s="1"/>
    </row>
    <row r="78" spans="4:4" x14ac:dyDescent="0.3">
      <c r="D78" s="1"/>
    </row>
    <row r="79" spans="4:4" x14ac:dyDescent="0.3">
      <c r="D79" s="1"/>
    </row>
    <row r="80" spans="4:4" x14ac:dyDescent="0.3">
      <c r="D80" s="1"/>
    </row>
    <row r="81" spans="4:4" x14ac:dyDescent="0.3">
      <c r="D81" s="1"/>
    </row>
    <row r="82" spans="4:4" x14ac:dyDescent="0.3">
      <c r="D82" s="1"/>
    </row>
    <row r="83" spans="4:4" x14ac:dyDescent="0.3">
      <c r="D83" s="1"/>
    </row>
    <row r="84" spans="4:4" x14ac:dyDescent="0.3">
      <c r="D84" s="1"/>
    </row>
    <row r="85" spans="4:4" x14ac:dyDescent="0.3">
      <c r="D85" s="1"/>
    </row>
    <row r="86" spans="4:4" x14ac:dyDescent="0.3">
      <c r="D86" s="1"/>
    </row>
    <row r="87" spans="4:4" x14ac:dyDescent="0.3">
      <c r="D87" s="1"/>
    </row>
    <row r="88" spans="4:4" x14ac:dyDescent="0.3">
      <c r="D88" s="1"/>
    </row>
    <row r="89" spans="4:4" x14ac:dyDescent="0.3">
      <c r="D89" s="1"/>
    </row>
    <row r="90" spans="4:4" x14ac:dyDescent="0.3">
      <c r="D90" s="1"/>
    </row>
    <row r="91" spans="4:4" x14ac:dyDescent="0.3">
      <c r="D91" s="1"/>
    </row>
    <row r="92" spans="4:4" x14ac:dyDescent="0.3">
      <c r="D92" s="1"/>
    </row>
    <row r="93" spans="4:4" x14ac:dyDescent="0.3">
      <c r="D93" s="1"/>
    </row>
    <row r="94" spans="4:4" x14ac:dyDescent="0.3">
      <c r="D94" s="1"/>
    </row>
    <row r="95" spans="4:4" x14ac:dyDescent="0.3">
      <c r="D95" s="1"/>
    </row>
    <row r="96" spans="4:4" x14ac:dyDescent="0.3">
      <c r="D96" s="1"/>
    </row>
    <row r="97" spans="4:4" x14ac:dyDescent="0.3">
      <c r="D97" s="1"/>
    </row>
    <row r="98" spans="4:4" x14ac:dyDescent="0.3">
      <c r="D98" s="1"/>
    </row>
    <row r="99" spans="4:4" x14ac:dyDescent="0.3">
      <c r="D99" s="1"/>
    </row>
    <row r="100" spans="4:4" x14ac:dyDescent="0.3">
      <c r="D100" s="1"/>
    </row>
    <row r="101" spans="4:4" x14ac:dyDescent="0.3">
      <c r="D101" s="1"/>
    </row>
    <row r="102" spans="4:4" x14ac:dyDescent="0.3">
      <c r="D102" s="1"/>
    </row>
    <row r="103" spans="4:4" x14ac:dyDescent="0.3">
      <c r="D103" s="1"/>
    </row>
    <row r="104" spans="4:4" x14ac:dyDescent="0.3">
      <c r="D104" s="1"/>
    </row>
    <row r="105" spans="4:4" x14ac:dyDescent="0.3">
      <c r="D105" s="1"/>
    </row>
    <row r="106" spans="4:4" x14ac:dyDescent="0.3">
      <c r="D106" s="1"/>
    </row>
    <row r="107" spans="4:4" x14ac:dyDescent="0.3">
      <c r="D107" s="1"/>
    </row>
    <row r="108" spans="4:4" x14ac:dyDescent="0.3">
      <c r="D108" s="1"/>
    </row>
    <row r="109" spans="4:4" x14ac:dyDescent="0.3">
      <c r="D109" s="1"/>
    </row>
    <row r="110" spans="4:4" x14ac:dyDescent="0.3">
      <c r="D110" s="1"/>
    </row>
    <row r="111" spans="4:4" x14ac:dyDescent="0.3">
      <c r="D111" s="1"/>
    </row>
    <row r="112" spans="4:4" x14ac:dyDescent="0.3">
      <c r="D112" s="1"/>
    </row>
    <row r="113" spans="4:4" x14ac:dyDescent="0.3">
      <c r="D113" s="1"/>
    </row>
    <row r="114" spans="4:4" x14ac:dyDescent="0.3">
      <c r="D114" s="1"/>
    </row>
    <row r="115" spans="4:4" x14ac:dyDescent="0.3">
      <c r="D115" s="1"/>
    </row>
    <row r="116" spans="4:4" x14ac:dyDescent="0.3">
      <c r="D116" s="1"/>
    </row>
    <row r="117" spans="4:4" x14ac:dyDescent="0.3">
      <c r="D117" s="1"/>
    </row>
    <row r="118" spans="4:4" x14ac:dyDescent="0.3">
      <c r="D118" s="1"/>
    </row>
    <row r="119" spans="4:4" x14ac:dyDescent="0.3">
      <c r="D119" s="1"/>
    </row>
    <row r="120" spans="4:4" x14ac:dyDescent="0.3">
      <c r="D120" s="1"/>
    </row>
    <row r="121" spans="4:4" x14ac:dyDescent="0.3">
      <c r="D121" s="1"/>
    </row>
    <row r="122" spans="4:4" x14ac:dyDescent="0.3">
      <c r="D122" s="1"/>
    </row>
    <row r="123" spans="4:4" x14ac:dyDescent="0.3">
      <c r="D123" s="1"/>
    </row>
    <row r="124" spans="4:4" x14ac:dyDescent="0.3">
      <c r="D124" s="1"/>
    </row>
  </sheetData>
  <mergeCells count="2">
    <mergeCell ref="C2:D2"/>
    <mergeCell ref="B14:M14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5AE062-B161-A449-A3DB-60A2B585BC2E}">
  <dimension ref="A1:L32"/>
  <sheetViews>
    <sheetView zoomScale="90" zoomScaleNormal="90" workbookViewId="0">
      <selection activeCell="N26" sqref="N26"/>
    </sheetView>
  </sheetViews>
  <sheetFormatPr baseColWidth="10" defaultRowHeight="14.4" x14ac:dyDescent="0.3"/>
  <sheetData>
    <row r="1" spans="1:12" x14ac:dyDescent="0.3">
      <c r="A1" s="101">
        <v>43282</v>
      </c>
      <c r="B1" s="109">
        <v>125</v>
      </c>
      <c r="C1" s="102">
        <v>97</v>
      </c>
      <c r="D1" s="96">
        <v>0.77600000000000002</v>
      </c>
      <c r="E1" s="102">
        <v>28</v>
      </c>
      <c r="F1" s="96">
        <v>0.224</v>
      </c>
      <c r="G1" s="106">
        <v>0</v>
      </c>
      <c r="H1" s="96">
        <v>0</v>
      </c>
      <c r="I1" s="102">
        <v>0</v>
      </c>
      <c r="J1" s="96">
        <v>0</v>
      </c>
      <c r="K1" s="106">
        <v>0</v>
      </c>
      <c r="L1" s="107">
        <v>0</v>
      </c>
    </row>
    <row r="2" spans="1:12" x14ac:dyDescent="0.3">
      <c r="A2" s="97">
        <v>43283</v>
      </c>
      <c r="B2" s="98">
        <v>1399</v>
      </c>
      <c r="C2" s="99">
        <v>1069</v>
      </c>
      <c r="D2" s="96">
        <v>0.76411722659042169</v>
      </c>
      <c r="E2" s="99">
        <v>314</v>
      </c>
      <c r="F2" s="96">
        <v>0.22444603288062903</v>
      </c>
      <c r="G2" s="100">
        <v>0</v>
      </c>
      <c r="H2" s="96">
        <v>0</v>
      </c>
      <c r="I2" s="99">
        <v>16</v>
      </c>
      <c r="J2" s="96">
        <v>1.143674052894925E-2</v>
      </c>
      <c r="K2" s="100">
        <v>0</v>
      </c>
      <c r="L2" s="107">
        <v>0</v>
      </c>
    </row>
    <row r="3" spans="1:12" x14ac:dyDescent="0.3">
      <c r="A3" s="101">
        <v>43284</v>
      </c>
      <c r="B3" s="95">
        <v>1061</v>
      </c>
      <c r="C3" s="102">
        <v>967</v>
      </c>
      <c r="D3" s="96">
        <v>0.91140433553251654</v>
      </c>
      <c r="E3" s="102">
        <v>82</v>
      </c>
      <c r="F3" s="96">
        <v>7.7285579641847318E-2</v>
      </c>
      <c r="G3" s="106">
        <v>0</v>
      </c>
      <c r="H3" s="96">
        <v>0</v>
      </c>
      <c r="I3" s="102">
        <v>12</v>
      </c>
      <c r="J3" s="96">
        <v>1.1310084825636193E-2</v>
      </c>
      <c r="K3" s="106">
        <v>0</v>
      </c>
      <c r="L3" s="107">
        <v>0</v>
      </c>
    </row>
    <row r="4" spans="1:12" x14ac:dyDescent="0.3">
      <c r="A4" s="97">
        <v>43285</v>
      </c>
      <c r="B4" s="98">
        <v>2836</v>
      </c>
      <c r="C4" s="99">
        <v>2705</v>
      </c>
      <c r="D4" s="96">
        <v>0.95380818053596617</v>
      </c>
      <c r="E4" s="99">
        <v>126</v>
      </c>
      <c r="F4" s="96">
        <v>4.4428772919605078E-2</v>
      </c>
      <c r="G4" s="100">
        <v>0</v>
      </c>
      <c r="H4" s="96">
        <v>0</v>
      </c>
      <c r="I4" s="99">
        <v>5</v>
      </c>
      <c r="J4" s="96">
        <v>1.763046544428773E-3</v>
      </c>
      <c r="K4" s="100">
        <v>0</v>
      </c>
      <c r="L4" s="107">
        <v>0</v>
      </c>
    </row>
    <row r="5" spans="1:12" x14ac:dyDescent="0.3">
      <c r="A5" s="101">
        <v>43286</v>
      </c>
      <c r="B5" s="95">
        <v>1576</v>
      </c>
      <c r="C5" s="102">
        <v>1492</v>
      </c>
      <c r="D5" s="96">
        <v>0.9467005076142132</v>
      </c>
      <c r="E5" s="102">
        <v>76</v>
      </c>
      <c r="F5" s="96">
        <v>4.8223350253807105E-2</v>
      </c>
      <c r="G5" s="106">
        <v>0</v>
      </c>
      <c r="H5" s="96">
        <v>0</v>
      </c>
      <c r="I5" s="102">
        <v>8</v>
      </c>
      <c r="J5" s="96">
        <v>5.076142131979695E-3</v>
      </c>
      <c r="K5" s="106">
        <v>0</v>
      </c>
      <c r="L5" s="107">
        <v>0</v>
      </c>
    </row>
    <row r="6" spans="1:12" x14ac:dyDescent="0.3">
      <c r="A6" s="97">
        <v>43287</v>
      </c>
      <c r="B6" s="98">
        <v>847</v>
      </c>
      <c r="C6" s="99">
        <v>771</v>
      </c>
      <c r="D6" s="96">
        <v>0.91027154663518295</v>
      </c>
      <c r="E6" s="99">
        <v>73</v>
      </c>
      <c r="F6" s="96">
        <v>8.6186540731995276E-2</v>
      </c>
      <c r="G6" s="100">
        <v>0</v>
      </c>
      <c r="H6" s="96">
        <v>0</v>
      </c>
      <c r="I6" s="99">
        <v>3</v>
      </c>
      <c r="J6" s="96">
        <v>3.5419126328217238E-3</v>
      </c>
      <c r="K6" s="100">
        <v>0</v>
      </c>
      <c r="L6" s="107">
        <v>0</v>
      </c>
    </row>
    <row r="7" spans="1:12" x14ac:dyDescent="0.3">
      <c r="A7" s="101">
        <v>43288</v>
      </c>
      <c r="B7" s="95">
        <v>262</v>
      </c>
      <c r="C7" s="102">
        <v>244</v>
      </c>
      <c r="D7" s="96">
        <v>0.93129770992366412</v>
      </c>
      <c r="E7" s="102">
        <v>18</v>
      </c>
      <c r="F7" s="96">
        <v>6.8702290076335881E-2</v>
      </c>
      <c r="G7" s="106">
        <v>0</v>
      </c>
      <c r="H7" s="96">
        <v>0</v>
      </c>
      <c r="I7" s="102">
        <v>0</v>
      </c>
      <c r="J7" s="96">
        <v>0</v>
      </c>
      <c r="K7" s="106">
        <v>0</v>
      </c>
      <c r="L7" s="107">
        <v>0</v>
      </c>
    </row>
    <row r="8" spans="1:12" x14ac:dyDescent="0.3">
      <c r="A8" s="97">
        <v>43289</v>
      </c>
      <c r="B8" s="98">
        <v>8</v>
      </c>
      <c r="C8" s="99">
        <v>7</v>
      </c>
      <c r="D8" s="96">
        <v>0.875</v>
      </c>
      <c r="E8" s="99">
        <v>1</v>
      </c>
      <c r="F8" s="96">
        <v>0.125</v>
      </c>
      <c r="G8" s="100">
        <v>0</v>
      </c>
      <c r="H8" s="96">
        <v>0</v>
      </c>
      <c r="I8" s="99">
        <v>0</v>
      </c>
      <c r="J8" s="96">
        <v>0</v>
      </c>
      <c r="K8" s="100">
        <v>0</v>
      </c>
      <c r="L8" s="107">
        <v>0</v>
      </c>
    </row>
    <row r="9" spans="1:12" x14ac:dyDescent="0.3">
      <c r="A9" s="101">
        <v>43290</v>
      </c>
      <c r="B9" s="95">
        <v>8300</v>
      </c>
      <c r="C9" s="102">
        <v>7493</v>
      </c>
      <c r="D9" s="96">
        <v>0.90277108433734943</v>
      </c>
      <c r="E9" s="102">
        <v>678</v>
      </c>
      <c r="F9" s="96">
        <v>8.1686746987951808E-2</v>
      </c>
      <c r="G9" s="106">
        <v>0</v>
      </c>
      <c r="H9" s="96">
        <v>0</v>
      </c>
      <c r="I9" s="102">
        <v>129</v>
      </c>
      <c r="J9" s="96">
        <v>1.5542168674698795E-2</v>
      </c>
      <c r="K9" s="106">
        <v>0</v>
      </c>
      <c r="L9" s="107">
        <v>0</v>
      </c>
    </row>
    <row r="10" spans="1:12" x14ac:dyDescent="0.3">
      <c r="A10" s="97">
        <v>43291</v>
      </c>
      <c r="B10" s="98">
        <v>17596</v>
      </c>
      <c r="C10" s="99">
        <v>16513</v>
      </c>
      <c r="D10" s="96">
        <v>0.93845192089111162</v>
      </c>
      <c r="E10" s="99">
        <v>906</v>
      </c>
      <c r="F10" s="96">
        <v>5.1488974766992497E-2</v>
      </c>
      <c r="G10" s="100">
        <v>0</v>
      </c>
      <c r="H10" s="96">
        <v>0</v>
      </c>
      <c r="I10" s="99">
        <v>177</v>
      </c>
      <c r="J10" s="96">
        <v>1.0059104341895886E-2</v>
      </c>
      <c r="K10" s="100">
        <v>0</v>
      </c>
      <c r="L10" s="107">
        <v>0</v>
      </c>
    </row>
    <row r="11" spans="1:12" x14ac:dyDescent="0.3">
      <c r="A11" s="101">
        <v>43292</v>
      </c>
      <c r="B11" s="95">
        <v>4116</v>
      </c>
      <c r="C11" s="102">
        <v>3875</v>
      </c>
      <c r="D11" s="96">
        <v>0.94144800777453841</v>
      </c>
      <c r="E11" s="102">
        <v>162</v>
      </c>
      <c r="F11" s="96">
        <v>3.9358600583090382E-2</v>
      </c>
      <c r="G11" s="106">
        <v>0</v>
      </c>
      <c r="H11" s="96">
        <v>0</v>
      </c>
      <c r="I11" s="102">
        <v>79</v>
      </c>
      <c r="J11" s="96">
        <v>1.9193391642371233E-2</v>
      </c>
      <c r="K11" s="106">
        <v>0</v>
      </c>
      <c r="L11" s="107">
        <v>0</v>
      </c>
    </row>
    <row r="12" spans="1:12" x14ac:dyDescent="0.3">
      <c r="A12" s="97">
        <v>43293</v>
      </c>
      <c r="B12" s="98">
        <v>805</v>
      </c>
      <c r="C12" s="99">
        <v>735</v>
      </c>
      <c r="D12" s="96">
        <v>0.91304347826086951</v>
      </c>
      <c r="E12" s="99">
        <v>68</v>
      </c>
      <c r="F12" s="96">
        <v>8.4472049689440998E-2</v>
      </c>
      <c r="G12" s="100">
        <v>0</v>
      </c>
      <c r="H12" s="96">
        <v>0</v>
      </c>
      <c r="I12" s="99">
        <v>2</v>
      </c>
      <c r="J12" s="96">
        <v>2.4844720496894411E-3</v>
      </c>
      <c r="K12" s="100">
        <v>0</v>
      </c>
      <c r="L12" s="107">
        <v>0</v>
      </c>
    </row>
    <row r="13" spans="1:12" x14ac:dyDescent="0.3">
      <c r="A13" s="101">
        <v>43294</v>
      </c>
      <c r="B13" s="95">
        <v>773</v>
      </c>
      <c r="C13" s="102">
        <v>683</v>
      </c>
      <c r="D13" s="96">
        <v>0.88357050452781372</v>
      </c>
      <c r="E13" s="102">
        <v>84</v>
      </c>
      <c r="F13" s="96">
        <v>0.10866752910737387</v>
      </c>
      <c r="G13" s="106">
        <v>0</v>
      </c>
      <c r="H13" s="96">
        <v>0</v>
      </c>
      <c r="I13" s="102">
        <v>6</v>
      </c>
      <c r="J13" s="96">
        <v>7.7619663648124193E-3</v>
      </c>
      <c r="K13" s="106">
        <v>0</v>
      </c>
      <c r="L13" s="107">
        <v>0</v>
      </c>
    </row>
    <row r="14" spans="1:12" x14ac:dyDescent="0.3">
      <c r="A14" s="97">
        <v>43295</v>
      </c>
      <c r="B14" s="98">
        <v>269</v>
      </c>
      <c r="C14" s="99">
        <v>253</v>
      </c>
      <c r="D14" s="96">
        <v>0.94052044609665431</v>
      </c>
      <c r="E14" s="99">
        <v>16</v>
      </c>
      <c r="F14" s="96">
        <v>5.9479553903345722E-2</v>
      </c>
      <c r="G14" s="100">
        <v>0</v>
      </c>
      <c r="H14" s="96">
        <v>0</v>
      </c>
      <c r="I14" s="99">
        <v>0</v>
      </c>
      <c r="J14" s="96">
        <v>0</v>
      </c>
      <c r="K14" s="100">
        <v>0</v>
      </c>
      <c r="L14" s="107">
        <v>0</v>
      </c>
    </row>
    <row r="15" spans="1:12" x14ac:dyDescent="0.3">
      <c r="A15" s="101">
        <v>43296</v>
      </c>
      <c r="B15" s="95">
        <v>15</v>
      </c>
      <c r="C15" s="102">
        <v>9</v>
      </c>
      <c r="D15" s="96">
        <v>0.6</v>
      </c>
      <c r="E15" s="102">
        <v>6</v>
      </c>
      <c r="F15" s="96">
        <v>0.4</v>
      </c>
      <c r="G15" s="106">
        <v>0</v>
      </c>
      <c r="H15" s="96">
        <v>0</v>
      </c>
      <c r="I15" s="102">
        <v>0</v>
      </c>
      <c r="J15" s="96">
        <v>0</v>
      </c>
      <c r="K15" s="106">
        <v>0</v>
      </c>
      <c r="L15" s="107">
        <v>0</v>
      </c>
    </row>
    <row r="16" spans="1:12" x14ac:dyDescent="0.3">
      <c r="A16" s="97">
        <v>43297</v>
      </c>
      <c r="B16" s="98">
        <v>458</v>
      </c>
      <c r="C16" s="99">
        <v>342</v>
      </c>
      <c r="D16" s="96">
        <v>0.74672489082969429</v>
      </c>
      <c r="E16" s="99">
        <v>114</v>
      </c>
      <c r="F16" s="96">
        <v>0.24890829694323144</v>
      </c>
      <c r="G16" s="100">
        <v>0</v>
      </c>
      <c r="H16" s="96">
        <v>0</v>
      </c>
      <c r="I16" s="99">
        <v>2</v>
      </c>
      <c r="J16" s="96">
        <v>4.3668122270742356E-3</v>
      </c>
      <c r="K16" s="100">
        <v>0</v>
      </c>
      <c r="L16" s="107">
        <v>0</v>
      </c>
    </row>
    <row r="17" spans="1:12" x14ac:dyDescent="0.3">
      <c r="A17" s="101">
        <v>43298</v>
      </c>
      <c r="B17" s="95">
        <v>1258</v>
      </c>
      <c r="C17" s="102">
        <v>1052</v>
      </c>
      <c r="D17" s="96">
        <v>0.83624801271860094</v>
      </c>
      <c r="E17" s="102">
        <v>202</v>
      </c>
      <c r="F17" s="96">
        <v>0.16057233704292528</v>
      </c>
      <c r="G17" s="106">
        <v>0</v>
      </c>
      <c r="H17" s="96">
        <v>0</v>
      </c>
      <c r="I17" s="102">
        <v>4</v>
      </c>
      <c r="J17" s="96">
        <v>3.1796502384737681E-3</v>
      </c>
      <c r="K17" s="106">
        <v>0</v>
      </c>
      <c r="L17" s="107">
        <v>0</v>
      </c>
    </row>
    <row r="18" spans="1:12" x14ac:dyDescent="0.3">
      <c r="A18" s="97">
        <v>43299</v>
      </c>
      <c r="B18" s="98">
        <v>2496</v>
      </c>
      <c r="C18" s="99">
        <v>2140</v>
      </c>
      <c r="D18" s="96">
        <v>0.85737179487179482</v>
      </c>
      <c r="E18" s="99">
        <v>352</v>
      </c>
      <c r="F18" s="96">
        <v>0.14102564102564102</v>
      </c>
      <c r="G18" s="100">
        <v>0</v>
      </c>
      <c r="H18" s="96">
        <v>0</v>
      </c>
      <c r="I18" s="99">
        <v>4</v>
      </c>
      <c r="J18" s="96">
        <v>1.6025641025641025E-3</v>
      </c>
      <c r="K18" s="100">
        <v>0</v>
      </c>
      <c r="L18" s="107">
        <v>0</v>
      </c>
    </row>
    <row r="19" spans="1:12" x14ac:dyDescent="0.3">
      <c r="A19" s="101">
        <v>43300</v>
      </c>
      <c r="B19" s="95">
        <v>1965</v>
      </c>
      <c r="C19" s="102">
        <v>1810</v>
      </c>
      <c r="D19" s="96">
        <v>0.92111959287531808</v>
      </c>
      <c r="E19" s="102">
        <v>150</v>
      </c>
      <c r="F19" s="96">
        <v>7.6335877862595422E-2</v>
      </c>
      <c r="G19" s="106">
        <v>0</v>
      </c>
      <c r="H19" s="96">
        <v>0</v>
      </c>
      <c r="I19" s="102">
        <v>5</v>
      </c>
      <c r="J19" s="96">
        <v>2.5445292620865142E-3</v>
      </c>
      <c r="K19" s="106">
        <v>0</v>
      </c>
      <c r="L19" s="107">
        <v>0</v>
      </c>
    </row>
    <row r="20" spans="1:12" x14ac:dyDescent="0.3">
      <c r="A20" s="97">
        <v>43301</v>
      </c>
      <c r="B20" s="98">
        <v>880</v>
      </c>
      <c r="C20" s="99">
        <v>739</v>
      </c>
      <c r="D20" s="96">
        <v>0.83977272727272723</v>
      </c>
      <c r="E20" s="99">
        <v>131</v>
      </c>
      <c r="F20" s="96">
        <v>0.14886363636363636</v>
      </c>
      <c r="G20" s="100">
        <v>0</v>
      </c>
      <c r="H20" s="96">
        <v>0</v>
      </c>
      <c r="I20" s="99">
        <v>10</v>
      </c>
      <c r="J20" s="96">
        <v>1.1363636363636364E-2</v>
      </c>
      <c r="K20" s="100">
        <v>0</v>
      </c>
      <c r="L20" s="107">
        <v>0</v>
      </c>
    </row>
    <row r="21" spans="1:12" x14ac:dyDescent="0.3">
      <c r="A21" s="101">
        <v>43302</v>
      </c>
      <c r="B21" s="95">
        <v>195</v>
      </c>
      <c r="C21" s="102">
        <v>169</v>
      </c>
      <c r="D21" s="96">
        <v>0.8666666666666667</v>
      </c>
      <c r="E21" s="102">
        <v>25</v>
      </c>
      <c r="F21" s="96">
        <v>0.12820512820512819</v>
      </c>
      <c r="G21" s="106">
        <v>0</v>
      </c>
      <c r="H21" s="96">
        <v>0</v>
      </c>
      <c r="I21" s="102">
        <v>1</v>
      </c>
      <c r="J21" s="96">
        <v>5.1282051282051282E-3</v>
      </c>
      <c r="K21" s="106">
        <v>0</v>
      </c>
      <c r="L21" s="107">
        <v>0</v>
      </c>
    </row>
    <row r="22" spans="1:12" x14ac:dyDescent="0.3">
      <c r="A22" s="97">
        <v>43303</v>
      </c>
      <c r="B22" s="98">
        <v>9</v>
      </c>
      <c r="C22" s="99">
        <v>5</v>
      </c>
      <c r="D22" s="96">
        <v>0.55555555555555558</v>
      </c>
      <c r="E22" s="99">
        <v>4</v>
      </c>
      <c r="F22" s="96">
        <v>0.44444444444444442</v>
      </c>
      <c r="G22" s="100">
        <v>0</v>
      </c>
      <c r="H22" s="96">
        <v>0</v>
      </c>
      <c r="I22" s="99">
        <v>0</v>
      </c>
      <c r="J22" s="96">
        <v>0</v>
      </c>
      <c r="K22" s="100">
        <v>0</v>
      </c>
      <c r="L22" s="107">
        <v>0</v>
      </c>
    </row>
    <row r="23" spans="1:12" x14ac:dyDescent="0.3">
      <c r="A23" s="101">
        <v>43304</v>
      </c>
      <c r="B23" s="95">
        <v>1040</v>
      </c>
      <c r="C23" s="102">
        <v>758</v>
      </c>
      <c r="D23" s="96">
        <v>0.72884615384615381</v>
      </c>
      <c r="E23" s="102">
        <v>271</v>
      </c>
      <c r="F23" s="96">
        <v>0.26057692307692309</v>
      </c>
      <c r="G23" s="106">
        <v>0</v>
      </c>
      <c r="H23" s="96">
        <v>0</v>
      </c>
      <c r="I23" s="102">
        <v>11</v>
      </c>
      <c r="J23" s="96">
        <v>1.0576923076923078E-2</v>
      </c>
      <c r="K23" s="106">
        <v>0</v>
      </c>
      <c r="L23" s="107">
        <v>0</v>
      </c>
    </row>
    <row r="24" spans="1:12" x14ac:dyDescent="0.3">
      <c r="A24" s="97">
        <v>43305</v>
      </c>
      <c r="B24" s="98">
        <v>2665</v>
      </c>
      <c r="C24" s="99">
        <v>2422</v>
      </c>
      <c r="D24" s="96">
        <v>0.90881801125703565</v>
      </c>
      <c r="E24" s="99">
        <v>237</v>
      </c>
      <c r="F24" s="96">
        <v>8.8930581613508447E-2</v>
      </c>
      <c r="G24" s="100">
        <v>0</v>
      </c>
      <c r="H24" s="96">
        <v>0</v>
      </c>
      <c r="I24" s="99">
        <v>6</v>
      </c>
      <c r="J24" s="96">
        <v>2.2514071294559099E-3</v>
      </c>
      <c r="K24" s="100">
        <v>0</v>
      </c>
      <c r="L24" s="107">
        <v>0</v>
      </c>
    </row>
    <row r="25" spans="1:12" x14ac:dyDescent="0.3">
      <c r="A25" s="101">
        <v>43306</v>
      </c>
      <c r="B25" s="95">
        <v>1067</v>
      </c>
      <c r="C25" s="102">
        <v>869</v>
      </c>
      <c r="D25" s="96">
        <v>0.81443298969072164</v>
      </c>
      <c r="E25" s="102">
        <v>195</v>
      </c>
      <c r="F25" s="96">
        <v>0.18275538894095594</v>
      </c>
      <c r="G25" s="106">
        <v>0</v>
      </c>
      <c r="H25" s="96">
        <v>0</v>
      </c>
      <c r="I25" s="102">
        <v>3</v>
      </c>
      <c r="J25" s="96">
        <v>2.8116213683223993E-3</v>
      </c>
      <c r="K25" s="106">
        <v>0</v>
      </c>
      <c r="L25" s="107">
        <v>0</v>
      </c>
    </row>
    <row r="26" spans="1:12" x14ac:dyDescent="0.3">
      <c r="A26" s="97">
        <v>43307</v>
      </c>
      <c r="B26" s="98">
        <v>2374</v>
      </c>
      <c r="C26" s="99">
        <v>2015</v>
      </c>
      <c r="D26" s="96">
        <v>0.84877843302443134</v>
      </c>
      <c r="E26" s="99">
        <v>352</v>
      </c>
      <c r="F26" s="96">
        <v>0.14827295703454085</v>
      </c>
      <c r="G26" s="100">
        <v>0</v>
      </c>
      <c r="H26" s="96">
        <v>0</v>
      </c>
      <c r="I26" s="99">
        <v>7</v>
      </c>
      <c r="J26" s="96">
        <v>2.9486099410278013E-3</v>
      </c>
      <c r="K26" s="100">
        <v>0</v>
      </c>
      <c r="L26" s="107">
        <v>0</v>
      </c>
    </row>
    <row r="27" spans="1:12" x14ac:dyDescent="0.3">
      <c r="A27" s="101">
        <v>43308</v>
      </c>
      <c r="B27" s="95">
        <v>811</v>
      </c>
      <c r="C27" s="102">
        <v>669</v>
      </c>
      <c r="D27" s="96">
        <v>0.82490752157829839</v>
      </c>
      <c r="E27" s="102">
        <v>142</v>
      </c>
      <c r="F27" s="96">
        <v>0.17509247842170161</v>
      </c>
      <c r="G27" s="106">
        <v>0</v>
      </c>
      <c r="H27" s="96">
        <v>0</v>
      </c>
      <c r="I27" s="102">
        <v>0</v>
      </c>
      <c r="J27" s="96">
        <v>0</v>
      </c>
      <c r="K27" s="106">
        <v>0</v>
      </c>
      <c r="L27" s="107">
        <v>0</v>
      </c>
    </row>
    <row r="28" spans="1:12" x14ac:dyDescent="0.3">
      <c r="A28" s="97">
        <v>43309</v>
      </c>
      <c r="B28" s="98">
        <v>220</v>
      </c>
      <c r="C28" s="99">
        <v>196</v>
      </c>
      <c r="D28" s="96">
        <v>0.89090909090909087</v>
      </c>
      <c r="E28" s="99">
        <v>23</v>
      </c>
      <c r="F28" s="96">
        <v>0.10454545454545454</v>
      </c>
      <c r="G28" s="100">
        <v>0</v>
      </c>
      <c r="H28" s="96">
        <v>0</v>
      </c>
      <c r="I28" s="99">
        <v>1</v>
      </c>
      <c r="J28" s="96">
        <v>4.5454545454545452E-3</v>
      </c>
      <c r="K28" s="100">
        <v>0</v>
      </c>
      <c r="L28" s="107">
        <v>0</v>
      </c>
    </row>
    <row r="29" spans="1:12" x14ac:dyDescent="0.3">
      <c r="A29" s="101">
        <v>43310</v>
      </c>
      <c r="B29" s="95">
        <v>5</v>
      </c>
      <c r="C29" s="102">
        <v>5</v>
      </c>
      <c r="D29" s="96">
        <v>1</v>
      </c>
      <c r="E29" s="102">
        <v>0</v>
      </c>
      <c r="F29" s="96">
        <v>0</v>
      </c>
      <c r="G29" s="106">
        <v>0</v>
      </c>
      <c r="H29" s="96">
        <v>0</v>
      </c>
      <c r="I29" s="102">
        <v>0</v>
      </c>
      <c r="J29" s="96">
        <v>0</v>
      </c>
      <c r="K29" s="106">
        <v>0</v>
      </c>
      <c r="L29" s="107">
        <v>0</v>
      </c>
    </row>
    <row r="30" spans="1:12" x14ac:dyDescent="0.3">
      <c r="A30" s="97">
        <v>43311</v>
      </c>
      <c r="B30" s="98">
        <v>995</v>
      </c>
      <c r="C30" s="99">
        <v>888</v>
      </c>
      <c r="D30" s="96">
        <v>0.89246231155778899</v>
      </c>
      <c r="E30" s="99">
        <v>104</v>
      </c>
      <c r="F30" s="96">
        <v>0.10452261306532663</v>
      </c>
      <c r="G30" s="100">
        <v>0</v>
      </c>
      <c r="H30" s="96">
        <v>0</v>
      </c>
      <c r="I30" s="99">
        <v>3</v>
      </c>
      <c r="J30" s="96">
        <v>3.015075376884422E-3</v>
      </c>
      <c r="K30" s="100">
        <v>0</v>
      </c>
      <c r="L30" s="107">
        <v>0</v>
      </c>
    </row>
    <row r="31" spans="1:12" ht="15" thickBot="1" x14ac:dyDescent="0.35">
      <c r="A31" s="101">
        <v>43312</v>
      </c>
      <c r="B31" s="95">
        <v>1022</v>
      </c>
      <c r="C31" s="102">
        <v>838</v>
      </c>
      <c r="D31" s="96">
        <v>0.81996086105675148</v>
      </c>
      <c r="E31" s="102">
        <v>180</v>
      </c>
      <c r="F31" s="96">
        <v>0.17612524461839529</v>
      </c>
      <c r="G31" s="106">
        <v>0</v>
      </c>
      <c r="H31" s="96">
        <v>0</v>
      </c>
      <c r="I31" s="102">
        <v>4</v>
      </c>
      <c r="J31" s="96">
        <v>3.9138943248532287E-3</v>
      </c>
      <c r="K31" s="106">
        <v>0</v>
      </c>
      <c r="L31" s="107">
        <v>0</v>
      </c>
    </row>
    <row r="32" spans="1:12" ht="24.6" thickTop="1" x14ac:dyDescent="0.3">
      <c r="A32" s="103" t="s">
        <v>26</v>
      </c>
      <c r="B32" s="104">
        <f>SUM(B1:B31)</f>
        <v>57448</v>
      </c>
      <c r="C32" s="104">
        <f>SUM(C1:C31)</f>
        <v>51830</v>
      </c>
      <c r="D32" s="105">
        <f>AVERAGE(D1:D31)</f>
        <v>0.85616063104615914</v>
      </c>
      <c r="E32" s="104">
        <f>SUM(E1:E31)</f>
        <v>5120</v>
      </c>
      <c r="F32" s="105">
        <f>AVERAGE(F1:F31)</f>
        <v>0.13911622660473627</v>
      </c>
      <c r="G32" s="104">
        <f>SUM(G1:G31)</f>
        <v>0</v>
      </c>
      <c r="H32" s="105">
        <f>AVERAGE(H1:H31)</f>
        <v>0</v>
      </c>
      <c r="I32" s="104">
        <f>SUM(I1:I31)</f>
        <v>498</v>
      </c>
      <c r="J32" s="105">
        <f>AVERAGE(J1:J31)</f>
        <v>4.7231423491046736E-3</v>
      </c>
      <c r="K32" s="104">
        <f>SUM(K1:K31)</f>
        <v>0</v>
      </c>
      <c r="L32" s="108">
        <f>AVERAGE(L1:L31)</f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WASSPerformance</vt:lpstr>
      <vt:lpstr>02</vt:lpstr>
      <vt:lpstr>03</vt:lpstr>
      <vt:lpstr>04</vt:lpstr>
      <vt:lpstr>05</vt:lpstr>
      <vt:lpstr>06</vt:lpstr>
      <vt:lpstr>07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ZPreza</dc:creator>
  <cp:lastModifiedBy>Jesus Lopez</cp:lastModifiedBy>
  <dcterms:created xsi:type="dcterms:W3CDTF">2016-06-03T14:28:07Z</dcterms:created>
  <dcterms:modified xsi:type="dcterms:W3CDTF">2018-08-27T22:58:43Z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3ef347d4-c5f7-4fd7-b4d8-8d2d3360fec0</vt:lpwstr>
  </property>
</Properties>
</file>