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1E29099D-CF60-0640-9D5A-6BED12493928}" xr6:coauthVersionLast="36" xr6:coauthVersionMax="36" xr10:uidLastSave="{00000000-0000-0000-0000-000000000000}"/>
  <bookViews>
    <workbookView xWindow="1860" yWindow="460" windowWidth="25600" windowHeight="14440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</sheets>
  <calcPr calcId="179021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55" i="1" l="1"/>
  <c r="J255" i="1"/>
  <c r="H255" i="1"/>
  <c r="F255" i="1"/>
  <c r="C255" i="1"/>
  <c r="D255" i="1"/>
  <c r="E248" i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55" i="1" l="1"/>
  <c r="G255" i="1"/>
  <c r="I255" i="1"/>
  <c r="M255" i="1"/>
  <c r="K255" i="1"/>
  <c r="E241" i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L15" i="7"/>
  <c r="C10" i="7" s="1"/>
  <c r="J15" i="7"/>
  <c r="C9" i="7" s="1"/>
  <c r="H15" i="7"/>
  <c r="C8" i="7" s="1"/>
  <c r="F15" i="7"/>
  <c r="C7" i="7" s="1"/>
  <c r="D15" i="7"/>
  <c r="C6" i="7" s="1"/>
  <c r="C15" i="7"/>
  <c r="E47" i="7" l="1"/>
  <c r="M47" i="7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M48" i="4"/>
  <c r="D6" i="4" l="1"/>
  <c r="D7" i="4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<sst xmlns="http://schemas.openxmlformats.org/spreadsheetml/2006/main" count="163" uniqueCount="28">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</sst>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164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64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164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164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4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164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Accent5" xfId="4" builtinId="47"/>
    <cellStyle name="60% - Accent5" xfId="5" builtinId="48"/>
    <cellStyle name="60% - Énfasis6 2" xfId="6" xr:uid="{00000000-0005-0000-0000-000002000000}"/>
    <cellStyle name="Accent5" xfId="3" builtinId="45"/>
    <cellStyle name="Comma" xfId="1" builtinId="3"/>
    <cellStyle name="Millares 2" xfId="7" xr:uid="{00000000-0005-0000-0000-000005000000}"/>
    <cellStyle name="Neutral" xfId="8" builtinId="28" customBuiltin="1"/>
    <cellStyle name="Normal" xfId="0" builtinId="0"/>
    <cellStyle name="Percent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JAMUPerformance!$C$248:$C$254</c:f>
              <c:numCache>
                <c:formatCode>#,##0</c:formatCode>
                <c:ptCount val="7"/>
                <c:pt idx="0">
                  <c:v>8960</c:v>
                </c:pt>
                <c:pt idx="1">
                  <c:v>8420</c:v>
                </c:pt>
                <c:pt idx="2">
                  <c:v>10656</c:v>
                </c:pt>
                <c:pt idx="3">
                  <c:v>8954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JAMUPerformance!$D$248:$D$254</c:f>
              <c:numCache>
                <c:formatCode>#,##0</c:formatCode>
                <c:ptCount val="7"/>
                <c:pt idx="0">
                  <c:v>8464</c:v>
                </c:pt>
                <c:pt idx="1">
                  <c:v>7910</c:v>
                </c:pt>
                <c:pt idx="2">
                  <c:v>9962</c:v>
                </c:pt>
                <c:pt idx="3">
                  <c:v>7320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JAMUPerformance!$F$248:$F$254</c:f>
              <c:numCache>
                <c:formatCode>#,##0</c:formatCode>
                <c:ptCount val="7"/>
                <c:pt idx="0">
                  <c:v>451</c:v>
                </c:pt>
                <c:pt idx="1">
                  <c:v>466</c:v>
                </c:pt>
                <c:pt idx="2">
                  <c:v>651</c:v>
                </c:pt>
                <c:pt idx="3">
                  <c:v>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JAMUPerformance!$H$248:$H$254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JAMUPerformance!$J$248:$J$254</c:f>
              <c:numCache>
                <c:formatCode>#,##0</c:formatCode>
                <c:ptCount val="7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JAMUPerformance!$L$248:$L$254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catAx>
        <c:axId val="5308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Algn val="ctr"/>
        <c:lblOffset val="100"/>
        <c:noMultiLvlLbl val="1"/>
      </c:cat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255</xdr:row>
      <xdr:rowOff>143435</xdr:rowOff>
    </xdr:from>
    <xdr:to>
      <xdr:col>13</xdr:col>
      <xdr:colOff>18055</xdr:colOff>
      <xdr:row>283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55" totalsRowCount="1" headerRowDxfId="161" dataDxfId="160" totalsRowDxfId="159">
  <autoFilter ref="B16:M254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1"/>
    <tableColumn id="2" xr3:uid="{00000000-0010-0000-0000-000002000000}" name="Total" totalsRowFunction="custom" dataDxfId="157" totalsRowDxfId="10">
      <totalsRowFormula>SUM(C248:C254)</totalsRowFormula>
    </tableColumn>
    <tableColumn id="3" xr3:uid="{00000000-0010-0000-0000-000003000000}" name="Transactions _x000a_Complete" totalsRowFunction="custom" dataDxfId="156" totalsRowDxfId="9">
      <totalsRowFormula>SUM(D248:D254)</totalsRowFormula>
    </tableColumn>
    <tableColumn id="4" xr3:uid="{00000000-0010-0000-0000-000004000000}" name="%_x000a_Complete" totalsRowFunction="custom" dataDxfId="155" totalsRowDxfId="8">
      <calculatedColumnFormula>Tabla18[Transactions 
Complete]/Tabla18[Total]</calculatedColumnFormula>
      <totalsRowFormula>AVERAGE(E248:E254)</totalsRowFormula>
    </tableColumn>
    <tableColumn id="5" xr3:uid="{00000000-0010-0000-0000-000005000000}" name="Transactions _x000a_Failed" totalsRowFunction="custom" dataDxfId="154" totalsRowDxfId="7">
      <totalsRowFormula>SUM(F248:F254)</totalsRowFormula>
    </tableColumn>
    <tableColumn id="6" xr3:uid="{00000000-0010-0000-0000-000006000000}" name="% _x000a_Failed" totalsRowFunction="custom" dataDxfId="153" totalsRowDxfId="6">
      <calculatedColumnFormula>Tabla18[Transactions 
Failed]/Tabla18[Total]</calculatedColumnFormula>
      <totalsRowFormula>AVERAGE(G248:G254)</totalsRowFormula>
    </tableColumn>
    <tableColumn id="7" xr3:uid="{00000000-0010-0000-0000-000007000000}" name="Transactions _x000a_In_Prog" totalsRowFunction="custom" dataDxfId="152" totalsRowDxfId="5">
      <totalsRowFormula>SUM(H248:H254)</totalsRowFormula>
    </tableColumn>
    <tableColumn id="8" xr3:uid="{00000000-0010-0000-0000-000008000000}" name="%_x000a_In_Prog" totalsRowFunction="custom" dataDxfId="151" totalsRowDxfId="4">
      <calculatedColumnFormula>Tabla18[Transactions 
In_Prog]/Tabla18[Total]</calculatedColumnFormula>
      <totalsRowFormula>AVERAGE(I248:I254)</totalsRowFormula>
    </tableColumn>
    <tableColumn id="9" xr3:uid="{00000000-0010-0000-0000-000009000000}" name="Transactions _x000a_Timeout" totalsRowFunction="custom" dataDxfId="150" totalsRowDxfId="3">
      <totalsRowFormula>SUM(J248:J254)</totalsRowFormula>
    </tableColumn>
    <tableColumn id="10" xr3:uid="{00000000-0010-0000-0000-00000A000000}" name="%_x000a_Timeout" totalsRowFunction="custom" dataDxfId="149" totalsRowDxfId="2">
      <calculatedColumnFormula>Tabla18[Transactions 
Timeout]/Tabla18[Total]</calculatedColumnFormula>
      <totalsRowFormula>AVERAGE(K248:K254)</totalsRowFormula>
    </tableColumn>
    <tableColumn id="11" xr3:uid="{00000000-0010-0000-0000-00000B000000}" name="Transactions_x000a_Trans Fail" totalsRowFunction="custom" dataDxfId="148" totalsRowDxfId="1">
      <totalsRowFormula>SUM(L248:L254)</totalsRowFormula>
    </tableColumn>
    <tableColumn id="12" xr3:uid="{00000000-0010-0000-0000-00000C000000}" name="% _x000a_Trans Fail" totalsRowFunction="custom" dataDxfId="147" totalsRowDxfId="0">
      <calculatedColumnFormula>Tabla18[Transactions
Trans Fail]/Tabla18[Total]</calculatedColumnFormula>
      <totalsRowFormula>AVERAGE(M248:M254)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46" dataDxfId="145" totalsRowDxfId="144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43" totalsRowDxfId="142"/>
    <tableColumn id="2" xr3:uid="{00000000-0010-0000-0100-000002000000}" name="Total" totalsRowFunction="custom" dataDxfId="141" totalsRowDxfId="140">
      <totalsRowFormula>SUM(C42:C44)</totalsRowFormula>
    </tableColumn>
    <tableColumn id="3" xr3:uid="{00000000-0010-0000-0100-000003000000}" name="Transactions _x000a_Complete" totalsRowFunction="custom" dataDxfId="139" totalsRowDxfId="138">
      <totalsRowFormula>SUM(D42:D44)</totalsRowFormula>
    </tableColumn>
    <tableColumn id="4" xr3:uid="{00000000-0010-0000-0100-000004000000}" name="%_x000a_Complete" totalsRowFunction="custom" dataDxfId="137" totalsRowDxfId="136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35" totalsRowDxfId="134">
      <totalsRowFormula>SUM(F42:F44)</totalsRowFormula>
    </tableColumn>
    <tableColumn id="6" xr3:uid="{00000000-0010-0000-0100-000006000000}" name="% _x000a_Failed" totalsRowFunction="custom" dataDxfId="133" totalsRowDxfId="132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31" totalsRowDxfId="130">
      <totalsRowFormula>SUM(H42:H44)</totalsRowFormula>
    </tableColumn>
    <tableColumn id="8" xr3:uid="{00000000-0010-0000-0100-000008000000}" name="%_x000a_In_Prog" totalsRowFunction="custom" dataDxfId="129" totalsRowDxfId="128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27" totalsRowDxfId="126">
      <totalsRowFormula>SUM(J42:J44)</totalsRowFormula>
    </tableColumn>
    <tableColumn id="10" xr3:uid="{00000000-0010-0000-0100-00000A000000}" name="%_x000a_Timeout" totalsRowFunction="custom" dataDxfId="125" totalsRowDxfId="124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23" totalsRowDxfId="122">
      <totalsRowFormula>SUM(L42:L44)</totalsRowFormula>
    </tableColumn>
    <tableColumn id="12" xr3:uid="{00000000-0010-0000-0100-00000C000000}" name="% _x000a_Trans Fail" totalsRowFunction="custom" dataDxfId="121" totalsRowDxfId="120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19" dataDxfId="118" totalsRowDxfId="117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16" totalsRowDxfId="115"/>
    <tableColumn id="2" xr3:uid="{00000000-0010-0000-0200-000002000000}" name="Total" totalsRowFunction="custom" dataDxfId="114" totalsRowDxfId="113">
      <totalsRowFormula>SUM(C42:C47)</totalsRowFormula>
    </tableColumn>
    <tableColumn id="3" xr3:uid="{00000000-0010-0000-0200-000003000000}" name="Transactions _x000a_Complete" totalsRowFunction="custom" dataDxfId="112" totalsRowDxfId="111">
      <totalsRowFormula>SUM(D42:D47)</totalsRowFormula>
    </tableColumn>
    <tableColumn id="4" xr3:uid="{00000000-0010-0000-0200-000004000000}" name="%_x000a_Complete" totalsRowFunction="custom" dataDxfId="110" totalsRowDxfId="109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08" totalsRowDxfId="107">
      <totalsRowFormula>SUM(F42:F47)</totalsRowFormula>
    </tableColumn>
    <tableColumn id="6" xr3:uid="{00000000-0010-0000-0200-000006000000}" name="% _x000a_Failed" totalsRowFunction="custom" dataDxfId="106" totalsRowDxfId="105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04" totalsRowDxfId="103">
      <totalsRowFormula>SUM(H42:H47)</totalsRowFormula>
    </tableColumn>
    <tableColumn id="8" xr3:uid="{00000000-0010-0000-0200-000008000000}" name="%_x000a_In_Prog" totalsRowFunction="custom" dataDxfId="102" totalsRowDxfId="101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00" totalsRowDxfId="99">
      <totalsRowFormula>SUM(J42:J47)</totalsRowFormula>
    </tableColumn>
    <tableColumn id="10" xr3:uid="{00000000-0010-0000-0200-00000A000000}" name="%_x000a_Timeout" totalsRowFunction="custom" dataDxfId="98" totalsRowDxfId="97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96" totalsRowDxfId="95">
      <totalsRowFormula>SUM(L42:L47)</totalsRowFormula>
    </tableColumn>
    <tableColumn id="12" xr3:uid="{00000000-0010-0000-0200-00000C000000}" name="% _x000a_Trans Fail" totalsRowFunction="custom" dataDxfId="94" totalsRowDxfId="93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92" dataDxfId="91" totalsRowDxfId="90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89" totalsRowDxfId="88"/>
    <tableColumn id="2" xr3:uid="{00000000-0010-0000-0300-000002000000}" name="Total" totalsRowFunction="custom" dataDxfId="87" totalsRowDxfId="86">
      <totalsRowFormula>SUM(C17:C46)</totalsRowFormula>
    </tableColumn>
    <tableColumn id="3" xr3:uid="{00000000-0010-0000-0300-000003000000}" name="Transactions _x000a_Complete" totalsRowFunction="custom" dataDxfId="85" totalsRowDxfId="84">
      <totalsRowFormula>SUM(D17:D46)</totalsRowFormula>
    </tableColumn>
    <tableColumn id="4" xr3:uid="{00000000-0010-0000-0300-000004000000}" name="%_x000a_Complete" totalsRowFunction="custom" dataDxfId="83" totalsRowDxfId="82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81" totalsRowDxfId="80">
      <totalsRowFormula>SUM(F17:F46)</totalsRowFormula>
    </tableColumn>
    <tableColumn id="6" xr3:uid="{00000000-0010-0000-0300-000006000000}" name="% _x000a_Failed" totalsRowFunction="custom" dataDxfId="79" totalsRowDxfId="78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77" totalsRowDxfId="76">
      <totalsRowFormula>SUM(H17:H46)</totalsRowFormula>
    </tableColumn>
    <tableColumn id="8" xr3:uid="{00000000-0010-0000-0300-000008000000}" name="%_x000a_In_Prog" totalsRowFunction="custom" dataDxfId="75" totalsRowDxfId="74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73" totalsRowDxfId="72">
      <totalsRowFormula>SUM(J17:J46)</totalsRowFormula>
    </tableColumn>
    <tableColumn id="10" xr3:uid="{00000000-0010-0000-0300-00000A000000}" name="%_x000a_Timeout" totalsRowFunction="custom" dataDxfId="71" totalsRowDxfId="70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69" totalsRowDxfId="68">
      <totalsRowFormula>SUM(L17:L46)</totalsRowFormula>
    </tableColumn>
    <tableColumn id="12" xr3:uid="{00000000-0010-0000-0300-00000C000000}" name="% _x000a_Trans Fail" totalsRowFunction="custom" dataDxfId="67" totalsRowDxfId="66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65" dataDxfId="64" totalsRowDxfId="63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62" totalsRowDxfId="61"/>
    <tableColumn id="2" xr3:uid="{00000000-0010-0000-0400-000002000000}" name="Total" totalsRowFunction="custom" dataDxfId="60" totalsRowDxfId="59">
      <totalsRowFormula>SUM(C17:C47)</totalsRowFormula>
    </tableColumn>
    <tableColumn id="3" xr3:uid="{00000000-0010-0000-0400-000003000000}" name="Transactions _x000a_Complete" totalsRowFunction="custom" dataDxfId="58" totalsRowDxfId="57">
      <totalsRowFormula>SUM(D17:D47)</totalsRowFormula>
    </tableColumn>
    <tableColumn id="4" xr3:uid="{00000000-0010-0000-0400-000004000000}" name="%_x000a_Complete" totalsRowFunction="custom" dataDxfId="56" totalsRowDxfId="55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54" totalsRowDxfId="53">
      <totalsRowFormula>SUM(F17:F47)</totalsRowFormula>
    </tableColumn>
    <tableColumn id="6" xr3:uid="{00000000-0010-0000-0400-000006000000}" name="% _x000a_Failed" totalsRowFunction="custom" dataDxfId="52" totalsRowDxfId="51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50" totalsRowDxfId="49">
      <totalsRowFormula>SUM(H17:H47)</totalsRowFormula>
    </tableColumn>
    <tableColumn id="8" xr3:uid="{00000000-0010-0000-0400-000008000000}" name="%_x000a_In_Prog" totalsRowFunction="custom" dataDxfId="48" totalsRowDxfId="47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46" totalsRowDxfId="45">
      <totalsRowFormula>SUM(J17:J47)</totalsRowFormula>
    </tableColumn>
    <tableColumn id="10" xr3:uid="{00000000-0010-0000-0400-00000A000000}" name="%_x000a_Timeout" totalsRowFunction="custom" dataDxfId="44" totalsRowDxfId="43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42" totalsRowDxfId="41">
      <totalsRowFormula>SUM(L17:L47)</totalsRowFormula>
    </tableColumn>
    <tableColumn id="12" xr3:uid="{00000000-0010-0000-0400-00000C000000}" name="% _x000a_Trans Fail" totalsRowFunction="custom" dataDxfId="40" totalsRowDxfId="39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38" dataDxfId="37" totalsRowDxfId="3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35" totalsRowDxfId="34"/>
    <tableColumn id="2" xr3:uid="{00000000-0010-0000-0500-000002000000}" name="Total" totalsRowFunction="custom" dataDxfId="33" totalsRowDxfId="32">
      <totalsRowFormula>SUM(C17:C46)</totalsRowFormula>
    </tableColumn>
    <tableColumn id="3" xr3:uid="{00000000-0010-0000-0500-000003000000}" name="Transactions _x000a_Complete" totalsRowFunction="custom" dataDxfId="31" totalsRowDxfId="30">
      <totalsRowFormula>SUM(D17:D46)</totalsRowFormula>
    </tableColumn>
    <tableColumn id="4" xr3:uid="{00000000-0010-0000-0500-000004000000}" name="%_x000a_Complete" totalsRowFunction="custom" dataDxfId="29" totalsRowDxfId="28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27" totalsRowDxfId="26">
      <totalsRowFormula>SUM(F17:F46)</totalsRowFormula>
    </tableColumn>
    <tableColumn id="6" xr3:uid="{00000000-0010-0000-0500-000006000000}" name="% _x000a_Failed" totalsRowFunction="custom" dataDxfId="25" totalsRowDxfId="24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23" totalsRowDxfId="22">
      <totalsRowFormula>SUM(H17:H46)</totalsRowFormula>
    </tableColumn>
    <tableColumn id="8" xr3:uid="{00000000-0010-0000-0500-000008000000}" name="%_x000a_In_Prog" totalsRowFunction="custom" dataDxfId="21" totalsRowDxfId="20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19" totalsRowDxfId="18">
      <totalsRowFormula>SUM(J17:J46)</totalsRowFormula>
    </tableColumn>
    <tableColumn id="10" xr3:uid="{00000000-0010-0000-0500-00000A000000}" name="%_x000a_Timeout" totalsRowFunction="custom" dataDxfId="17" totalsRowDxfId="16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15" totalsRowDxfId="14">
      <totalsRowFormula>SUM(L17:L46)</totalsRowFormula>
    </tableColumn>
    <tableColumn id="12" xr3:uid="{00000000-0010-0000-0500-00000C000000}" name="% _x000a_Trans Fail" totalsRowFunction="custom" dataDxfId="13" totalsRowDxfId="12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59"/>
  <sheetViews>
    <sheetView tabSelected="1" topLeftCell="A15" zoomScaleNormal="100" workbookViewId="0">
      <selection activeCell="N250" sqref="N250"/>
    </sheetView>
  </sheetViews>
  <sheetFormatPr baseColWidth="10" defaultColWidth="11.5" defaultRowHeight="15" x14ac:dyDescent="0.2"/>
  <cols>
    <col min="1" max="1" width="3.5" style="1" customWidth="1"/>
    <col min="2" max="2" width="18.5" style="1" bestFit="1" customWidth="1"/>
    <col min="3" max="3" width="11.1640625" style="1" bestFit="1" customWidth="1"/>
    <col min="4" max="4" width="15.1640625" style="1" bestFit="1" customWidth="1"/>
    <col min="5" max="5" width="13.33203125" style="1" bestFit="1" customWidth="1"/>
    <col min="6" max="6" width="15.1640625" style="1" bestFit="1" customWidth="1"/>
    <col min="7" max="7" width="10.1640625" style="1" bestFit="1" customWidth="1"/>
    <col min="8" max="8" width="15.1640625" style="1" bestFit="1" customWidth="1"/>
    <col min="9" max="9" width="11.5" style="1" bestFit="1" customWidth="1"/>
    <col min="10" max="10" width="15.1640625" style="1" bestFit="1" customWidth="1"/>
    <col min="11" max="11" width="12.1640625" style="1" bestFit="1" customWidth="1"/>
    <col min="12" max="12" width="15.1640625" style="1" bestFit="1" customWidth="1"/>
    <col min="13" max="13" width="12.664062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1965831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1780225</v>
      </c>
      <c r="D6" s="14">
        <f>C6/C5</f>
        <v>0.90558394897628536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121827</v>
      </c>
      <c r="D7" s="14">
        <f>C7/C5</f>
        <v>6.1972265164197737E-2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22</v>
      </c>
      <c r="D8" s="14">
        <f>C8/C5</f>
        <v>1.1191195987854501E-5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63757</v>
      </c>
      <c r="D9" s="14">
        <f>C9/C5</f>
        <v>3.243259466352906E-2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1965831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SUM(Tabla18[Total])</f>
        <v>1965836.1</v>
      </c>
      <c r="D15" s="17">
        <f>SUM(Tabla18[Transactions 
Complete])</f>
        <v>1780225</v>
      </c>
      <c r="E15" s="18">
        <f>AVERAGE(Tabla18[%
Complete])</f>
        <v>0.87709299977468635</v>
      </c>
      <c r="F15" s="17">
        <f>SUM(Tabla18[Transactions 
Failed])</f>
        <v>121827</v>
      </c>
      <c r="G15" s="18">
        <f>AVERAGE(Tabla18[% 
Failed])</f>
        <v>5.0763537900676982E-2</v>
      </c>
      <c r="H15" s="17">
        <f>SUM(Tabla18[Transactions 
In_Prog])</f>
        <v>22</v>
      </c>
      <c r="I15" s="18">
        <f>AVERAGE(Tabla18[%
In_Prog])</f>
        <v>1.2962870869156738E-5</v>
      </c>
      <c r="J15" s="17">
        <f>SUM(Tabla18[Transactions 
Timeout])</f>
        <v>63757</v>
      </c>
      <c r="K15" s="18">
        <f>AVERAGE(Tabla18[%
Timeout])</f>
        <v>3.0108873436223937E-2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2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2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2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2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2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2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2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2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2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2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2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2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2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2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2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2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2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2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2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2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2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2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2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2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2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2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2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2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2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2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2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2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2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2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2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2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2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2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2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2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2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2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2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2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2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2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2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2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2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2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2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2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2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2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2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2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2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2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2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2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2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2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2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2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2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2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2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2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2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2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2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2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2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2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2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2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2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2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2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2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2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2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2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2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2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2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2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2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2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2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2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2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2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2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2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2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2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2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2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2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2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C826</f>
        <v>0</v>
      </c>
      <c r="M117" s="35">
        <f>Tabla18[Transactions
Trans Fail]/Tabla18[Total]</f>
        <v>0</v>
      </c>
    </row>
    <row r="118" spans="2:13" s="33" customFormat="1" hidden="1" x14ac:dyDescent="0.2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2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2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2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2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2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2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2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2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2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2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2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2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2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2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2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2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2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2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2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2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2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2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2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2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2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2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2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2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2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2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2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2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2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2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2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2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2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2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2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2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2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2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2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2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2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2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2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2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2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2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2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2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2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2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2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2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2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2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2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2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2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15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2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15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15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15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15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15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15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15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15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15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15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15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2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2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2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2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2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2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2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2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2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2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2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2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2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2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2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2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2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2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2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2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2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2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2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2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2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2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2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2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2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2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2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2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2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2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2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2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2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2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2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2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2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hidden="1" x14ac:dyDescent="0.2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hidden="1" x14ac:dyDescent="0.2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hidden="1" x14ac:dyDescent="0.2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hidden="1" x14ac:dyDescent="0.2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hidden="1" x14ac:dyDescent="0.2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hidden="1" x14ac:dyDescent="0.2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hidden="1" x14ac:dyDescent="0.2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hidden="1" x14ac:dyDescent="0.2">
      <c r="B241" s="79">
        <v>43325</v>
      </c>
      <c r="C241" s="120">
        <v>8350</v>
      </c>
      <c r="D241" s="120">
        <v>7781</v>
      </c>
      <c r="E241" s="121">
        <f>Tabla18[Transactions 
Complete]/Tabla18[Total]</f>
        <v>0.9318562874251497</v>
      </c>
      <c r="F241" s="120">
        <v>526</v>
      </c>
      <c r="G241" s="121">
        <f>Tabla18[Transactions 
Failed]/Tabla18[Total]</f>
        <v>6.2994011976047898E-2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5.1497005988023949E-3</v>
      </c>
      <c r="L241" s="120">
        <v>0</v>
      </c>
      <c r="M241" s="121">
        <f>Tabla18[Transactions
Trans Fail]/Tabla18[Total]</f>
        <v>0</v>
      </c>
    </row>
    <row r="242" spans="2:13" s="33" customFormat="1" hidden="1" x14ac:dyDescent="0.2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hidden="1" x14ac:dyDescent="0.2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hidden="1" x14ac:dyDescent="0.2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hidden="1" x14ac:dyDescent="0.2">
      <c r="B245" s="79">
        <v>43329</v>
      </c>
      <c r="C245" s="120">
        <v>6785</v>
      </c>
      <c r="D245" s="120">
        <v>6331</v>
      </c>
      <c r="E245" s="121">
        <f>Tabla18[Transactions 
Complete]/Tabla18[Total]</f>
        <v>0.93308769344141484</v>
      </c>
      <c r="F245" s="120">
        <v>405</v>
      </c>
      <c r="G245" s="121">
        <f>Tabla18[Transactions 
Failed]/Tabla18[Total]</f>
        <v>5.9690493736182758E-2</v>
      </c>
      <c r="H245" s="120">
        <v>0</v>
      </c>
      <c r="I245" s="121">
        <f>Tabla18[Transactions 
In_Prog]/Tabla18[Total]</f>
        <v>0</v>
      </c>
      <c r="J245" s="120">
        <v>49</v>
      </c>
      <c r="K245" s="121">
        <f>Tabla18[Transactions 
Timeout]/Tabla18[Total]</f>
        <v>7.2218128224023582E-3</v>
      </c>
      <c r="L245" s="120">
        <v>0</v>
      </c>
      <c r="M245" s="121">
        <f>Tabla18[Transactions
Trans Fail]/Tabla18[Total]</f>
        <v>0</v>
      </c>
    </row>
    <row r="246" spans="2:13" s="33" customFormat="1" hidden="1" x14ac:dyDescent="0.2">
      <c r="B246" s="79">
        <v>43330</v>
      </c>
      <c r="C246" s="120">
        <v>3774</v>
      </c>
      <c r="D246" s="120">
        <v>3608</v>
      </c>
      <c r="E246" s="121">
        <f>Tabla18[Transactions 
Complete]/Tabla18[Total]</f>
        <v>0.95601483836777956</v>
      </c>
      <c r="F246" s="120">
        <v>123</v>
      </c>
      <c r="G246" s="121">
        <f>Tabla18[Transactions 
Failed]/Tabla18[Total]</f>
        <v>3.259141494435612E-2</v>
      </c>
      <c r="H246" s="120">
        <v>0</v>
      </c>
      <c r="I246" s="121">
        <f>Tabla18[Transactions 
In_Prog]/Tabla18[Total]</f>
        <v>0</v>
      </c>
      <c r="J246" s="120">
        <v>43</v>
      </c>
      <c r="K246" s="121">
        <f>Tabla18[Transactions 
Timeout]/Tabla18[Total]</f>
        <v>1.1393746687864335E-2</v>
      </c>
      <c r="L246" s="120">
        <v>0</v>
      </c>
      <c r="M246" s="121">
        <f>Tabla18[Transactions
Trans Fail]/Tabla18[Total]</f>
        <v>0</v>
      </c>
    </row>
    <row r="247" spans="2:13" s="33" customFormat="1" hidden="1" x14ac:dyDescent="0.2">
      <c r="B247" s="79">
        <v>43331</v>
      </c>
      <c r="C247" s="120">
        <v>2086</v>
      </c>
      <c r="D247" s="120">
        <v>1998</v>
      </c>
      <c r="E247" s="121">
        <f>Tabla18[Transactions 
Complete]/Tabla18[Total]</f>
        <v>0.95781399808245449</v>
      </c>
      <c r="F247" s="120">
        <v>45</v>
      </c>
      <c r="G247" s="121">
        <f>Tabla18[Transactions 
Failed]/Tabla18[Total]</f>
        <v>2.1572387344199424E-2</v>
      </c>
      <c r="H247" s="120">
        <v>0</v>
      </c>
      <c r="I247" s="121">
        <f>Tabla18[Transactions 
In_Prog]/Tabla18[Total]</f>
        <v>0</v>
      </c>
      <c r="J247" s="120">
        <v>43</v>
      </c>
      <c r="K247" s="121">
        <f>Tabla18[Transactions 
Timeout]/Tabla18[Total]</f>
        <v>2.0613614573346116E-2</v>
      </c>
      <c r="L247" s="120">
        <v>0</v>
      </c>
      <c r="M247" s="121">
        <f>Tabla18[Transactions
Trans Fail]/Tabla18[Total]</f>
        <v>0</v>
      </c>
    </row>
    <row r="248" spans="2:13" s="33" customFormat="1" x14ac:dyDescent="0.2">
      <c r="B248" s="79">
        <v>43332</v>
      </c>
      <c r="C248" s="120">
        <v>8960</v>
      </c>
      <c r="D248" s="120">
        <v>8464</v>
      </c>
      <c r="E248" s="121">
        <f>Tabla18[Transactions 
Complete]/Tabla18[Total]</f>
        <v>0.94464285714285712</v>
      </c>
      <c r="F248" s="120">
        <v>451</v>
      </c>
      <c r="G248" s="121">
        <f>Tabla18[Transactions 
Failed]/Tabla18[Total]</f>
        <v>5.033482142857143E-2</v>
      </c>
      <c r="H248" s="120">
        <v>0</v>
      </c>
      <c r="I248" s="121">
        <f>Tabla18[Transactions 
In_Prog]/Tabla18[Total]</f>
        <v>0</v>
      </c>
      <c r="J248" s="120">
        <v>45</v>
      </c>
      <c r="K248" s="121">
        <f>Tabla18[Transactions 
Timeout]/Tabla18[Total]</f>
        <v>5.0223214285714289E-3</v>
      </c>
      <c r="L248" s="120">
        <v>0</v>
      </c>
      <c r="M248" s="121">
        <f>Tabla18[Transactions
Trans Fail]/Tabla18[Total]</f>
        <v>0</v>
      </c>
    </row>
    <row r="249" spans="2:13" s="33" customFormat="1" x14ac:dyDescent="0.2">
      <c r="B249" s="79">
        <v>43333</v>
      </c>
      <c r="C249" s="120">
        <v>8420</v>
      </c>
      <c r="D249" s="120">
        <v>7910</v>
      </c>
      <c r="E249" s="121">
        <f>Tabla18[Transactions 
Complete]/Tabla18[Total]</f>
        <v>0.93942992874109266</v>
      </c>
      <c r="F249" s="120">
        <v>466</v>
      </c>
      <c r="G249" s="121">
        <f>Tabla18[Transactions 
Failed]/Tabla18[Total]</f>
        <v>5.5344418052256532E-2</v>
      </c>
      <c r="H249" s="120">
        <v>0</v>
      </c>
      <c r="I249" s="121">
        <f>Tabla18[Transactions 
In_Prog]/Tabla18[Total]</f>
        <v>0</v>
      </c>
      <c r="J249" s="120">
        <v>44</v>
      </c>
      <c r="K249" s="121">
        <f>Tabla18[Transactions 
Timeout]/Tabla18[Total]</f>
        <v>5.2256532066508312E-3</v>
      </c>
      <c r="L249" s="120">
        <v>0</v>
      </c>
      <c r="M249" s="121">
        <f>Tabla18[Transactions
Trans Fail]/Tabla18[Total]</f>
        <v>0</v>
      </c>
    </row>
    <row r="250" spans="2:13" s="33" customFormat="1" x14ac:dyDescent="0.2">
      <c r="B250" s="79">
        <v>43334</v>
      </c>
      <c r="C250" s="120">
        <v>10656</v>
      </c>
      <c r="D250" s="120">
        <v>9962</v>
      </c>
      <c r="E250" s="121">
        <f>Tabla18[Transactions 
Complete]/Tabla18[Total]</f>
        <v>0.93487237237237242</v>
      </c>
      <c r="F250" s="120">
        <v>651</v>
      </c>
      <c r="G250" s="121">
        <f>Tabla18[Transactions 
Failed]/Tabla18[Total]</f>
        <v>6.1092342342342343E-2</v>
      </c>
      <c r="H250" s="120">
        <v>0</v>
      </c>
      <c r="I250" s="121">
        <f>Tabla18[Transactions 
In_Prog]/Tabla18[Total]</f>
        <v>0</v>
      </c>
      <c r="J250" s="120">
        <v>43</v>
      </c>
      <c r="K250" s="121">
        <f>Tabla18[Transactions 
Timeout]/Tabla18[Total]</f>
        <v>4.0352852852852854E-3</v>
      </c>
      <c r="L250" s="120">
        <v>0</v>
      </c>
      <c r="M250" s="121">
        <f>Tabla18[Transactions
Trans Fail]/Tabla18[Total]</f>
        <v>0</v>
      </c>
    </row>
    <row r="251" spans="2:13" s="33" customFormat="1" x14ac:dyDescent="0.2">
      <c r="B251" s="79">
        <v>43335</v>
      </c>
      <c r="C251" s="120">
        <v>8954</v>
      </c>
      <c r="D251" s="120">
        <v>7320</v>
      </c>
      <c r="E251" s="121">
        <f>Tabla18[Transactions 
Complete]/Tabla18[Total]</f>
        <v>0.81751172660263571</v>
      </c>
      <c r="F251" s="120">
        <v>1586</v>
      </c>
      <c r="G251" s="121">
        <f>Tabla18[Transactions 
Failed]/Tabla18[Total]</f>
        <v>0.17712754076390441</v>
      </c>
      <c r="H251" s="120">
        <v>0</v>
      </c>
      <c r="I251" s="121">
        <f>Tabla18[Transactions 
In_Prog]/Tabla18[Total]</f>
        <v>0</v>
      </c>
      <c r="J251" s="120">
        <v>48</v>
      </c>
      <c r="K251" s="121">
        <f>Tabla18[Transactions 
Timeout]/Tabla18[Total]</f>
        <v>5.3607326334599061E-3</v>
      </c>
      <c r="L251" s="120">
        <v>0</v>
      </c>
      <c r="M251" s="121">
        <f>Tabla18[Transactions
Trans Fail]/Tabla18[Total]</f>
        <v>0</v>
      </c>
    </row>
    <row r="252" spans="2:13" s="33" customFormat="1" x14ac:dyDescent="0.2">
      <c r="B252" s="79">
        <v>43336</v>
      </c>
      <c r="C252" s="120">
        <v>0.01</v>
      </c>
      <c r="D252" s="120"/>
      <c r="E252" s="121">
        <f>Tabla18[Transactions 
Complete]/Tabla18[Total]</f>
        <v>0</v>
      </c>
      <c r="F252" s="120"/>
      <c r="G252" s="121">
        <f>Tabla18[Transactions 
Failed]/Tabla18[Total]</f>
        <v>0</v>
      </c>
      <c r="H252" s="120"/>
      <c r="I252" s="121">
        <f>Tabla18[Transactions 
In_Prog]/Tabla18[Total]</f>
        <v>0</v>
      </c>
      <c r="J252" s="120"/>
      <c r="K252" s="121">
        <f>Tabla18[Transactions 
Timeout]/Tabla18[Total]</f>
        <v>0</v>
      </c>
      <c r="L252" s="120"/>
      <c r="M252" s="121">
        <f>Tabla18[Transactions
Trans Fail]/Tabla18[Total]</f>
        <v>0</v>
      </c>
    </row>
    <row r="253" spans="2:13" s="33" customFormat="1" x14ac:dyDescent="0.2">
      <c r="B253" s="79">
        <v>43337</v>
      </c>
      <c r="C253" s="120">
        <v>0.01</v>
      </c>
      <c r="D253" s="120"/>
      <c r="E253" s="121">
        <f>Tabla18[Transactions 
Complete]/Tabla18[Total]</f>
        <v>0</v>
      </c>
      <c r="F253" s="120"/>
      <c r="G253" s="121">
        <f>Tabla18[Transactions 
Failed]/Tabla18[Total]</f>
        <v>0</v>
      </c>
      <c r="H253" s="120"/>
      <c r="I253" s="121">
        <f>Tabla18[Transactions 
In_Prog]/Tabla18[Total]</f>
        <v>0</v>
      </c>
      <c r="J253" s="120"/>
      <c r="K253" s="121">
        <f>Tabla18[Transactions 
Timeout]/Tabla18[Total]</f>
        <v>0</v>
      </c>
      <c r="L253" s="120"/>
      <c r="M253" s="121">
        <f>Tabla18[Transactions
Trans Fail]/Tabla18[Total]</f>
        <v>0</v>
      </c>
    </row>
    <row r="254" spans="2:13" s="33" customFormat="1" x14ac:dyDescent="0.2">
      <c r="B254" s="79">
        <v>43338</v>
      </c>
      <c r="C254" s="120">
        <v>0.01</v>
      </c>
      <c r="D254" s="120"/>
      <c r="E254" s="121">
        <f>Tabla18[Transactions 
Complete]/Tabla18[Total]</f>
        <v>0</v>
      </c>
      <c r="F254" s="120"/>
      <c r="G254" s="121">
        <f>Tabla18[Transactions 
Failed]/Tabla18[Total]</f>
        <v>0</v>
      </c>
      <c r="H254" s="120"/>
      <c r="I254" s="121">
        <f>Tabla18[Transactions 
In_Prog]/Tabla18[Total]</f>
        <v>0</v>
      </c>
      <c r="J254" s="120"/>
      <c r="K254" s="121">
        <f>Tabla18[Transactions 
Timeout]/Tabla18[Total]</f>
        <v>0</v>
      </c>
      <c r="L254" s="120"/>
      <c r="M254" s="121">
        <f>Tabla18[Transactions
Trans Fail]/Tabla18[Total]</f>
        <v>0</v>
      </c>
    </row>
    <row r="255" spans="2:13" ht="24" x14ac:dyDescent="0.2">
      <c r="B255" s="29" t="s">
        <v>26</v>
      </c>
      <c r="C255" s="39">
        <f>SUM(C248:C254)</f>
        <v>36990.030000000006</v>
      </c>
      <c r="D255" s="39">
        <f>SUM(D248:D254)</f>
        <v>33656</v>
      </c>
      <c r="E255" s="36">
        <f>AVERAGE(E248:E254)</f>
        <v>0.51949384069413684</v>
      </c>
      <c r="F255" s="39">
        <f>SUM(F248:F254)</f>
        <v>3154</v>
      </c>
      <c r="G255" s="36">
        <f>AVERAGE(G248:G254)</f>
        <v>4.9128446083867815E-2</v>
      </c>
      <c r="H255" s="39">
        <f>SUM(H248:H254)</f>
        <v>0</v>
      </c>
      <c r="I255" s="36">
        <f>AVERAGE(I248:I254)</f>
        <v>0</v>
      </c>
      <c r="J255" s="39">
        <f>SUM(J248:J254)</f>
        <v>180</v>
      </c>
      <c r="K255" s="36">
        <f>AVERAGE(K248:K254)</f>
        <v>2.8062846505667789E-3</v>
      </c>
      <c r="L255" s="39">
        <f>SUM(L248:L254)</f>
        <v>0</v>
      </c>
      <c r="M255" s="36">
        <f>AVERAGE(M248:M254)</f>
        <v>0</v>
      </c>
    </row>
    <row r="256" spans="2:13" x14ac:dyDescent="0.2">
      <c r="E256" s="26"/>
    </row>
    <row r="257" spans="5:5" x14ac:dyDescent="0.2">
      <c r="E257" s="26"/>
    </row>
    <row r="258" spans="5:5" x14ac:dyDescent="0.2">
      <c r="E258" s="26"/>
    </row>
    <row r="259" spans="5:5" x14ac:dyDescent="0.2">
      <c r="E25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5" defaultRowHeight="15" x14ac:dyDescent="0.2"/>
  <cols>
    <col min="4" max="4" width="11.83203125" bestFit="1" customWidth="1"/>
  </cols>
  <sheetData>
    <row r="1" spans="1:12" x14ac:dyDescent="0.2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2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2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2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2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2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2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2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2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2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2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2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2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2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2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2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2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2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2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2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2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2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2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2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2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2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2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2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2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2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2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2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2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2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2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2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2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2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2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2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2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2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2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2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2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2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2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2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2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2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2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2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2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2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2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2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2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2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2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4" x14ac:dyDescent="0.2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2">
      <c r="E46" s="26"/>
    </row>
    <row r="47" spans="2:13" x14ac:dyDescent="0.2">
      <c r="E47" s="26"/>
    </row>
    <row r="48" spans="2:13" x14ac:dyDescent="0.2">
      <c r="E48" s="26"/>
    </row>
    <row r="49" spans="5:5" x14ac:dyDescent="0.2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2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2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2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2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2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2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2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2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2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2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2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2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2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2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2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2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2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2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2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2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2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2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2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2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2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2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2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2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2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2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4" x14ac:dyDescent="0.2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2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2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2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2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2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2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2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2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2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2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2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2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2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2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2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2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2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2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2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2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2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2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2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2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2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2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2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2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2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4" x14ac:dyDescent="0.2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2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2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2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2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2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2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2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2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2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2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2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2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2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2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2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2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2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2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2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2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2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2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2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2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2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2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2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2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2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2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4" x14ac:dyDescent="0.2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2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2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2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2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2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2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2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2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2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2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2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15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2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15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15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15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15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15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15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15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15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15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15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15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2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2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2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2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2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4" x14ac:dyDescent="0.2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dimension ref="A2:L33"/>
  <sheetViews>
    <sheetView topLeftCell="A28" zoomScale="120" zoomScaleNormal="120" workbookViewId="0">
      <selection activeCell="A2" sqref="A2:L33"/>
    </sheetView>
  </sheetViews>
  <sheetFormatPr baseColWidth="10" defaultRowHeight="15" x14ac:dyDescent="0.2"/>
  <sheetData>
    <row r="2" spans="1:12" x14ac:dyDescent="0.2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2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2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2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2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2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2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2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2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2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2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2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2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2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2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2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2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2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2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2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2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2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2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2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2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2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2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2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2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2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6" thickBot="1" x14ac:dyDescent="0.2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5" thickTop="1" x14ac:dyDescent="0.2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JAMUPerformance</vt:lpstr>
      <vt:lpstr>01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2016-06-03T14:29:21Z</dcterms:created>
  <dcterms:modified xsi:type="dcterms:W3CDTF">2018-08-24T14:31:43Z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