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/>
  <mc:AlternateContent xmlns:mc="http://schemas.openxmlformats.org/markup-compatibility/2006">
    <mc:Choice Requires="x15">
      <x15ac:absPath xmlns:x15ac="http://schemas.microsoft.com/office/spreadsheetml/2010/11/ac" url="/Users/mirnazertuche/Desktop/ASAP/"/>
    </mc:Choice>
  </mc:AlternateContent>
  <xr:revisionPtr revIDLastSave="0" documentId="13_ncr:1_{E063F6B4-4F4C-E54D-B7C5-82B85B7C1D7F}" xr6:coauthVersionLast="36" xr6:coauthVersionMax="36" xr10:uidLastSave="{00000000-0000-0000-0000-000000000000}"/>
  <bookViews>
    <workbookView xWindow="60" yWindow="5580" windowWidth="25600" windowHeight="14440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55" i="1" l="1"/>
  <c r="J255" i="1"/>
  <c r="H255" i="1"/>
  <c r="F255" i="1"/>
  <c r="D255" i="1"/>
  <c r="C255" i="1"/>
  <c r="E248" i="1"/>
  <c r="G248" i="1"/>
  <c r="I248" i="1"/>
  <c r="K248" i="1"/>
  <c r="M248" i="1"/>
  <c r="E249" i="1"/>
  <c r="G249" i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I255" i="1" l="1"/>
  <c r="K255" i="1"/>
  <c r="G255" i="1"/>
  <c r="M255" i="1"/>
  <c r="E255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<sst xmlns="http://schemas.openxmlformats.org/spreadsheetml/2006/main" count="163" uniqueCount="27">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</sst>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Accent6" xfId="2" builtinId="51"/>
    <cellStyle name="60% - Accent6" xfId="3" builtinId="52"/>
    <cellStyle name="Accent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WASSPerformance!$C$248:$C$254</c:f>
              <c:numCache>
                <c:formatCode>#,##0</c:formatCode>
                <c:ptCount val="7"/>
                <c:pt idx="0">
                  <c:v>5475</c:v>
                </c:pt>
                <c:pt idx="1">
                  <c:v>4801</c:v>
                </c:pt>
                <c:pt idx="2">
                  <c:v>6818</c:v>
                </c:pt>
                <c:pt idx="3">
                  <c:v>4859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WASSPerformance!$D$248:$D$254</c:f>
              <c:numCache>
                <c:formatCode>General</c:formatCode>
                <c:ptCount val="7"/>
                <c:pt idx="0">
                  <c:v>4522</c:v>
                </c:pt>
                <c:pt idx="1">
                  <c:v>3992</c:v>
                </c:pt>
                <c:pt idx="2">
                  <c:v>4971</c:v>
                </c:pt>
                <c:pt idx="3">
                  <c:v>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WASSPerformance!$F$248:$F$254</c:f>
              <c:numCache>
                <c:formatCode>General</c:formatCode>
                <c:ptCount val="7"/>
                <c:pt idx="0">
                  <c:v>746</c:v>
                </c:pt>
                <c:pt idx="1">
                  <c:v>592</c:v>
                </c:pt>
                <c:pt idx="2">
                  <c:v>1638</c:v>
                </c:pt>
                <c:pt idx="3">
                  <c:v>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WASSPerformance!$H$248:$H$254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WASSPerformance!$J$248:$J$254</c:f>
              <c:numCache>
                <c:formatCode>General</c:formatCode>
                <c:ptCount val="7"/>
                <c:pt idx="0">
                  <c:v>207</c:v>
                </c:pt>
                <c:pt idx="1">
                  <c:v>217</c:v>
                </c:pt>
                <c:pt idx="2">
                  <c:v>209</c:v>
                </c:pt>
                <c:pt idx="3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WASSPerformance!$L$248:$L$254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255</xdr:row>
      <xdr:rowOff>128587</xdr:rowOff>
    </xdr:from>
    <xdr:to>
      <xdr:col>11</xdr:col>
      <xdr:colOff>866774</xdr:colOff>
      <xdr:row>281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55" totalsRowCount="1" headerRowDxfId="95" dataDxfId="94" totalsRowDxfId="93">
  <autoFilter ref="B16:M254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92" totalsRowDxfId="11"/>
    <tableColumn id="2" xr3:uid="{00000000-0010-0000-0000-000002000000}" name="Total" totalsRowFunction="custom" totalsRowDxfId="10">
      <totalsRowFormula>SUM(C248:C254)</totalsRowFormula>
    </tableColumn>
    <tableColumn id="3" xr3:uid="{00000000-0010-0000-0000-000003000000}" name="Transactions _x000a_Complete" totalsRowFunction="custom" totalsRowDxfId="9">
      <totalsRowFormula>SUM(D248:D254)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AVERAGE(E248:E254)</totalsRowFormula>
    </tableColumn>
    <tableColumn id="5" xr3:uid="{00000000-0010-0000-0000-000005000000}" name="Transactions _x000a_Failed" totalsRowFunction="custom" totalsRowDxfId="7">
      <totalsRowFormula>SUM(F248:F254)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AVERAGE(G248:G254)</totalsRowFormula>
    </tableColumn>
    <tableColumn id="7" xr3:uid="{00000000-0010-0000-0000-000007000000}" name="Transactions _x000a_In_Prog" totalsRowFunction="custom" totalsRowDxfId="5">
      <totalsRowFormula>SUM(H248:H254)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AVERAGE(I248:I254)</totalsRowFormula>
    </tableColumn>
    <tableColumn id="9" xr3:uid="{00000000-0010-0000-0000-000009000000}" name="Transactions _x000a_Timeout" totalsRowFunction="custom" totalsRowDxfId="3">
      <totalsRowFormula>SUM(J248:J254)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AVERAGE(K248:K254)</totalsRowFormula>
    </tableColumn>
    <tableColumn id="11" xr3:uid="{00000000-0010-0000-0000-00000B000000}" name="Transactions_x000a_Trans Fail" totalsRowFunction="custom" totalsRowDxfId="1">
      <totalsRowFormula>SUM(L248:L254)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AVERAGE(M248:M254)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1" dataDxfId="90" totalsRowDxfId="89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8" totalsRowDxfId="87"/>
    <tableColumn id="2" xr3:uid="{00000000-0010-0000-0100-000002000000}" name="Total" totalsRowFunction="custom" totalsRowDxfId="86">
      <totalsRowFormula>SUM(C42:C44)</totalsRowFormula>
    </tableColumn>
    <tableColumn id="3" xr3:uid="{00000000-0010-0000-0100-000003000000}" name="Transactions _x000a_Complete" totalsRowFunction="custom" totalsRowDxfId="85">
      <totalsRowFormula>SUM(D42:D44)</totalsRowFormula>
    </tableColumn>
    <tableColumn id="4" xr3:uid="{00000000-0010-0000-0100-000004000000}" name="%_x000a_Complete" totalsRowFunction="custom" totalsRowDxfId="84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3">
      <totalsRowFormula>SUM(F42:F44)</totalsRowFormula>
    </tableColumn>
    <tableColumn id="6" xr3:uid="{00000000-0010-0000-0100-000006000000}" name="% _x000a_Failed" totalsRowFunction="custom" totalsRowDxfId="82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1">
      <totalsRowFormula>SUM(H42:H44)</totalsRowFormula>
    </tableColumn>
    <tableColumn id="8" xr3:uid="{00000000-0010-0000-0100-000008000000}" name="%_x000a_In_Prog" totalsRowFunction="custom" totalsRowDxfId="80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79">
      <totalsRowFormula>SUM(J42:J44)</totalsRowFormula>
    </tableColumn>
    <tableColumn id="10" xr3:uid="{00000000-0010-0000-0100-00000A000000}" name="%_x000a_Timeout" totalsRowFunction="custom" totalsRowDxfId="78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7">
      <totalsRowFormula>SUM(L42:L44)</totalsRowFormula>
    </tableColumn>
    <tableColumn id="12" xr3:uid="{00000000-0010-0000-0100-00000C000000}" name="% _x000a_Trans Fail" totalsRowFunction="custom" totalsRowDxfId="76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5" dataDxfId="74" totalsRowDxfId="73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2" totalsRowDxfId="71"/>
    <tableColumn id="2" xr3:uid="{00000000-0010-0000-0200-000002000000}" name="Total" totalsRowFunction="custom" totalsRowDxfId="70">
      <totalsRowFormula>SUM(C42:C48)</totalsRowFormula>
    </tableColumn>
    <tableColumn id="3" xr3:uid="{00000000-0010-0000-0200-000003000000}" name="Transactions _x000a_Complete" totalsRowFunction="custom" totalsRowDxfId="69">
      <totalsRowFormula>SUM(D42:D48)</totalsRowFormula>
    </tableColumn>
    <tableColumn id="4" xr3:uid="{00000000-0010-0000-0200-000004000000}" name="%_x000a_Complete" totalsRowFunction="custom" totalsRowDxfId="68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7">
      <totalsRowFormula>SUM(F42:F48)</totalsRowFormula>
    </tableColumn>
    <tableColumn id="6" xr3:uid="{00000000-0010-0000-0200-000006000000}" name="% _x000a_Failed" totalsRowFunction="custom" totalsRowDxfId="66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5">
      <totalsRowFormula>SUM(H42:H48)</totalsRowFormula>
    </tableColumn>
    <tableColumn id="8" xr3:uid="{00000000-0010-0000-0200-000008000000}" name="%_x000a_In_Prog" totalsRowFunction="custom" totalsRowDxfId="64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3">
      <totalsRowFormula>SUM(J42:J48)</totalsRowFormula>
    </tableColumn>
    <tableColumn id="10" xr3:uid="{00000000-0010-0000-0200-00000A000000}" name="%_x000a_Timeout" totalsRowFunction="custom" totalsRowDxfId="62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1">
      <totalsRowFormula>SUM(L42:L48)</totalsRowFormula>
    </tableColumn>
    <tableColumn id="12" xr3:uid="{00000000-0010-0000-0200-00000C000000}" name="% _x000a_Trans Fail" totalsRowFunction="custom" totalsRowDxfId="60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59" dataDxfId="58" totalsRowDxfId="57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6" totalsRowDxfId="55"/>
    <tableColumn id="2" xr3:uid="{00000000-0010-0000-0300-000002000000}" name="Total" totalsRowFunction="custom" totalsRowDxfId="54">
      <totalsRowFormula>SUM(C17:C46)</totalsRowFormula>
    </tableColumn>
    <tableColumn id="3" xr3:uid="{00000000-0010-0000-0300-000003000000}" name="Transactions _x000a_Complete" totalsRowFunction="custom" totalsRowDxfId="53">
      <totalsRowFormula>SUM(D17:D46)</totalsRowFormula>
    </tableColumn>
    <tableColumn id="4" xr3:uid="{00000000-0010-0000-0300-000004000000}" name="%_x000a_Complete" totalsRowFunction="custom" totalsRowDxfId="52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1">
      <totalsRowFormula>SUM(F17:F46)</totalsRowFormula>
    </tableColumn>
    <tableColumn id="6" xr3:uid="{00000000-0010-0000-0300-000006000000}" name="% _x000a_Failed" totalsRowFunction="custom" totalsRowDxfId="50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49">
      <totalsRowFormula>SUM(H17:H46)</totalsRowFormula>
    </tableColumn>
    <tableColumn id="8" xr3:uid="{00000000-0010-0000-0300-000008000000}" name="%_x000a_In_Prog" totalsRowFunction="custom" totalsRowDxfId="48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7">
      <totalsRowFormula>SUM(J17:J46)</totalsRowFormula>
    </tableColumn>
    <tableColumn id="10" xr3:uid="{00000000-0010-0000-0300-00000A000000}" name="%_x000a_Timeout" totalsRowFunction="custom" totalsRowDxfId="46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5">
      <totalsRowFormula>SUM(L17:L46)</totalsRowFormula>
    </tableColumn>
    <tableColumn id="12" xr3:uid="{00000000-0010-0000-0300-00000C000000}" name="% _x000a_Trans Fail" totalsRowFunction="custom" totalsRowDxfId="44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3" dataDxfId="42" totalsRowDxfId="41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0" totalsRowDxfId="39"/>
    <tableColumn id="2" xr3:uid="{00000000-0010-0000-0400-000002000000}" name="Total" totalsRowFunction="custom" totalsRowDxfId="38">
      <totalsRowFormula>SUM(C17:C47)</totalsRowFormula>
    </tableColumn>
    <tableColumn id="3" xr3:uid="{00000000-0010-0000-0400-000003000000}" name="Transactions _x000a_Complete" totalsRowFunction="custom" totalsRowDxfId="37">
      <totalsRowFormula>SUM(D17:D47)</totalsRowFormula>
    </tableColumn>
    <tableColumn id="4" xr3:uid="{00000000-0010-0000-0400-000004000000}" name="%_x000a_Complete" totalsRowFunction="custom" totalsRowDxfId="36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5">
      <totalsRowFormula>SUM(F17:F47)</totalsRowFormula>
    </tableColumn>
    <tableColumn id="6" xr3:uid="{00000000-0010-0000-0400-000006000000}" name="% _x000a_Failed" totalsRowFunction="custom" totalsRowDxfId="34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3">
      <totalsRowFormula>SUM(H17:H47)</totalsRowFormula>
    </tableColumn>
    <tableColumn id="8" xr3:uid="{00000000-0010-0000-0400-000008000000}" name="%_x000a_In_Prog" totalsRowFunction="custom" totalsRowDxfId="32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1">
      <totalsRowFormula>SUM(J17:J47)</totalsRowFormula>
    </tableColumn>
    <tableColumn id="10" xr3:uid="{00000000-0010-0000-0400-00000A000000}" name="%_x000a_Timeout" totalsRowFunction="custom" totalsRowDxfId="30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29">
      <totalsRowFormula>SUM(L17:L47)</totalsRowFormula>
    </tableColumn>
    <tableColumn id="12" xr3:uid="{00000000-0010-0000-0400-00000C000000}" name="% _x000a_Trans Fail" totalsRowFunction="custom" totalsRowDxfId="28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7" dataDxfId="26" totalsRowDxfId="25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4" totalsRowDxfId="23"/>
    <tableColumn id="2" xr3:uid="{00000000-0010-0000-0500-000002000000}" name="Total" totalsRowFunction="custom" totalsRowDxfId="22">
      <totalsRowFormula>SUM(C17:C46)</totalsRowFormula>
    </tableColumn>
    <tableColumn id="3" xr3:uid="{00000000-0010-0000-0500-000003000000}" name="Transactions _x000a_Complete" totalsRowFunction="custom" totalsRowDxfId="21">
      <totalsRowFormula>SUM(D17:D46)</totalsRowFormula>
    </tableColumn>
    <tableColumn id="4" xr3:uid="{00000000-0010-0000-0500-000004000000}" name="%_x000a_Complete" totalsRowFunction="custom" totalsRowDxfId="20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19">
      <totalsRowFormula>SUM(F17:F46)</totalsRowFormula>
    </tableColumn>
    <tableColumn id="6" xr3:uid="{00000000-0010-0000-0500-000006000000}" name="% _x000a_Failed" totalsRowFunction="custom" totalsRowDxfId="18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7">
      <totalsRowFormula>SUM(H17:H46)</totalsRowFormula>
    </tableColumn>
    <tableColumn id="8" xr3:uid="{00000000-0010-0000-0500-000008000000}" name="%_x000a_In_Prog" totalsRowFunction="custom" totalsRowDxfId="16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5">
      <totalsRowFormula>SUM(J17:J46)</totalsRowFormula>
    </tableColumn>
    <tableColumn id="10" xr3:uid="{00000000-0010-0000-0500-00000A000000}" name="%_x000a_Timeout" totalsRowFunction="custom" totalsRowDxfId="14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3">
      <totalsRowFormula>SUM(L17:L46)</totalsRowFormula>
    </tableColumn>
    <tableColumn id="12" xr3:uid="{00000000-0010-0000-0500-00000C000000}" name="% _x000a_Trans Fail" totalsRowFunction="custom" totalsRowDxfId="12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32"/>
  <sheetViews>
    <sheetView tabSelected="1" topLeftCell="A11" zoomScale="110" zoomScaleNormal="110" workbookViewId="0">
      <selection activeCell="L251" sqref="L251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3" x14ac:dyDescent="0.2">
      <c r="B1" s="2" t="s">
        <v>0</v>
      </c>
      <c r="C1" s="3"/>
      <c r="D1" s="4"/>
    </row>
    <row r="2" spans="2:13" ht="16.5" customHeight="1" x14ac:dyDescent="0.2">
      <c r="B2" s="5" t="s">
        <v>1</v>
      </c>
      <c r="C2" s="110" t="s">
        <v>2</v>
      </c>
      <c r="D2" s="110"/>
    </row>
    <row r="3" spans="2:13" x14ac:dyDescent="0.2">
      <c r="B3" s="5"/>
      <c r="C3" s="6"/>
      <c r="D3" s="4"/>
    </row>
    <row r="4" spans="2:13" x14ac:dyDescent="0.2">
      <c r="B4" s="7" t="s">
        <v>3</v>
      </c>
      <c r="C4" s="8">
        <v>43101</v>
      </c>
      <c r="D4" s="4"/>
    </row>
    <row r="5" spans="2:13" x14ac:dyDescent="0.2">
      <c r="B5" s="9" t="s">
        <v>4</v>
      </c>
      <c r="C5" s="10"/>
      <c r="D5" s="4"/>
    </row>
    <row r="6" spans="2:13" x14ac:dyDescent="0.2">
      <c r="B6" s="9" t="s">
        <v>5</v>
      </c>
      <c r="C6" s="11">
        <f>SUM(Tabla1820[Total])</f>
        <v>908506.06</v>
      </c>
      <c r="D6" s="4"/>
    </row>
    <row r="7" spans="2:13" x14ac:dyDescent="0.2">
      <c r="B7" s="9" t="s">
        <v>6</v>
      </c>
      <c r="C7" s="11">
        <f>D15</f>
        <v>774299</v>
      </c>
      <c r="D7" s="12">
        <f>C7/C6</f>
        <v>0.85227719889947673</v>
      </c>
    </row>
    <row r="8" spans="2:13" x14ac:dyDescent="0.2">
      <c r="B8" s="9" t="s">
        <v>7</v>
      </c>
      <c r="C8" s="11">
        <f>F15</f>
        <v>110314</v>
      </c>
      <c r="D8" s="12">
        <f>C8/C6</f>
        <v>0.12142351587616267</v>
      </c>
    </row>
    <row r="9" spans="2:13" x14ac:dyDescent="0.2">
      <c r="B9" s="9" t="s">
        <v>8</v>
      </c>
      <c r="C9" s="11">
        <f>H15</f>
        <v>3</v>
      </c>
      <c r="D9" s="12">
        <f>C9/C6</f>
        <v>3.3021243688787281E-6</v>
      </c>
    </row>
    <row r="10" spans="2:13" x14ac:dyDescent="0.2">
      <c r="B10" s="9" t="s">
        <v>9</v>
      </c>
      <c r="C10" s="11">
        <f>J15</f>
        <v>23874</v>
      </c>
      <c r="D10" s="12">
        <f>C10/C6</f>
        <v>2.6278305727536918E-2</v>
      </c>
    </row>
    <row r="11" spans="2:13" x14ac:dyDescent="0.2">
      <c r="B11" s="9" t="s">
        <v>10</v>
      </c>
      <c r="C11" s="11">
        <f>L15</f>
        <v>0</v>
      </c>
      <c r="D11" s="12">
        <f>C11/C6</f>
        <v>0</v>
      </c>
    </row>
    <row r="12" spans="2:13" x14ac:dyDescent="0.2">
      <c r="B12" s="9" t="s">
        <v>11</v>
      </c>
      <c r="C12" s="11">
        <f>SUM(C7:C11)</f>
        <v>908490</v>
      </c>
      <c r="D12" s="4"/>
    </row>
    <row r="14" spans="2:13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30" x14ac:dyDescent="0.2">
      <c r="B15" s="13" t="s">
        <v>13</v>
      </c>
      <c r="C15" s="14">
        <f>SUM(Tabla1820[Total])</f>
        <v>908506.06</v>
      </c>
      <c r="D15" s="14">
        <f>SUM(Tabla1820[Transactions 
Complete])</f>
        <v>774299</v>
      </c>
      <c r="E15" s="15">
        <f>AVERAGE(Tabla1820[%
Complete])</f>
        <v>0.78605254167979433</v>
      </c>
      <c r="F15" s="14">
        <f>SUM(Tabla1820[Transactions 
Failed])</f>
        <v>110314</v>
      </c>
      <c r="G15" s="15">
        <f>AVERAGE(Tabla1820[% 
Failed])</f>
        <v>0.14232243516674539</v>
      </c>
      <c r="H15" s="14">
        <f>SUM(Tabla1820[Transactions 
In_Prog])</f>
        <v>3</v>
      </c>
      <c r="I15" s="15">
        <f>AVERAGE(Tabla1820[%
In_Prog])</f>
        <v>3.8120238423201238E-6</v>
      </c>
      <c r="J15" s="14">
        <f>SUM(Tabla1820[Transactions 
Timeout])</f>
        <v>23874</v>
      </c>
      <c r="K15" s="15">
        <f>AVERAGE(Tabla1820[%
Timeout])</f>
        <v>4.6367693424225434E-2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2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2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2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2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2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2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2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2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2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2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2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2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2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2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2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2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2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2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2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2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2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2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2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2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2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2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2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2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2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2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2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2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2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2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2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2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2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2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2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2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2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2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2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2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2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2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2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2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2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2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2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2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2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2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2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2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2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2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2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2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2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2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2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2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2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2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2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2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2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2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2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2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2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2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2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2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2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2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2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2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2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2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2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2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2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2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2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2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2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2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2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2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2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2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2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2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2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2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2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2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2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2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2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2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2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2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2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2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2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2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2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2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2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2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2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2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2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2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2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2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2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2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2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2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2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2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2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2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2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2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2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2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2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2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2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2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2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2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2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2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2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2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2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2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2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2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2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2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2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2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2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2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2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2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2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2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2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2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2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2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2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2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2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2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2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2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2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2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2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2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2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2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2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2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2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2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2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A825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2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2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2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2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2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2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2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2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2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2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2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2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2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2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2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2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2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2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2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2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2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2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2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2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2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2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2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2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2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2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2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2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2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2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2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2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2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2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2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2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2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2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2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2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2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2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2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2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2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2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2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2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2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2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x14ac:dyDescent="0.2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x14ac:dyDescent="0.2">
      <c r="B249" s="37">
        <v>43333</v>
      </c>
      <c r="C249" s="93">
        <v>4801</v>
      </c>
      <c r="D249" s="87">
        <v>3992</v>
      </c>
      <c r="E249" s="24">
        <f>Tabla1820[Transactions 
Complete]/Tabla1820[Total]</f>
        <v>0.83149343886690275</v>
      </c>
      <c r="F249" s="87">
        <v>592</v>
      </c>
      <c r="G249" s="24">
        <f>Tabla1820[Transactions 
Failed]/Tabla1820[Total]</f>
        <v>0.12330764424078317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4.5198916892314103E-2</v>
      </c>
      <c r="L249" s="34">
        <v>0</v>
      </c>
      <c r="M249" s="24">
        <f>Tabla1820[Transactions
Trans Fail]/Tabla1820[Total]</f>
        <v>0</v>
      </c>
    </row>
    <row r="250" spans="2:13" s="33" customFormat="1" x14ac:dyDescent="0.2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x14ac:dyDescent="0.2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x14ac:dyDescent="0.2">
      <c r="B252" s="37">
        <v>43336</v>
      </c>
      <c r="C252" s="93">
        <v>0.01</v>
      </c>
      <c r="D252" s="87"/>
      <c r="E252" s="24">
        <f>Tabla1820[Transactions 
Complete]/Tabla1820[Total]</f>
        <v>0</v>
      </c>
      <c r="F252" s="87"/>
      <c r="G252" s="24">
        <f>Tabla1820[Transactions 
Failed]/Tabla1820[Total]</f>
        <v>0</v>
      </c>
      <c r="H252" s="34"/>
      <c r="I252" s="24">
        <f>Tabla1820[Transactions 
In_Prog]/Tabla1820[Total]</f>
        <v>0</v>
      </c>
      <c r="J252" s="87"/>
      <c r="K252" s="24">
        <f>Tabla1820[Transactions 
Timeout]/Tabla1820[Total]</f>
        <v>0</v>
      </c>
      <c r="L252" s="34"/>
      <c r="M252" s="24">
        <f>Tabla1820[Transactions
Trans Fail]/Tabla1820[Total]</f>
        <v>0</v>
      </c>
    </row>
    <row r="253" spans="2:13" s="33" customFormat="1" x14ac:dyDescent="0.2">
      <c r="B253" s="37">
        <v>43337</v>
      </c>
      <c r="C253" s="93">
        <v>0.01</v>
      </c>
      <c r="D253" s="87"/>
      <c r="E253" s="24">
        <f>Tabla1820[Transactions 
Complete]/Tabla1820[Total]</f>
        <v>0</v>
      </c>
      <c r="F253" s="87"/>
      <c r="G253" s="24">
        <f>Tabla1820[Transactions 
Failed]/Tabla1820[Total]</f>
        <v>0</v>
      </c>
      <c r="H253" s="34"/>
      <c r="I253" s="24">
        <f>Tabla1820[Transactions 
In_Prog]/Tabla1820[Total]</f>
        <v>0</v>
      </c>
      <c r="J253" s="87"/>
      <c r="K253" s="24">
        <f>Tabla1820[Transactions 
Timeout]/Tabla1820[Total]</f>
        <v>0</v>
      </c>
      <c r="L253" s="34"/>
      <c r="M253" s="24">
        <f>Tabla1820[Transactions
Trans Fail]/Tabla1820[Total]</f>
        <v>0</v>
      </c>
    </row>
    <row r="254" spans="2:13" s="33" customFormat="1" x14ac:dyDescent="0.2">
      <c r="B254" s="37">
        <v>43338</v>
      </c>
      <c r="C254" s="93">
        <v>0.01</v>
      </c>
      <c r="D254" s="87"/>
      <c r="E254" s="24">
        <f>Tabla1820[Transactions 
Complete]/Tabla1820[Total]</f>
        <v>0</v>
      </c>
      <c r="F254" s="87"/>
      <c r="G254" s="24">
        <f>Tabla1820[Transactions 
Failed]/Tabla1820[Total]</f>
        <v>0</v>
      </c>
      <c r="H254" s="34"/>
      <c r="I254" s="24">
        <f>Tabla1820[Transactions 
In_Prog]/Tabla1820[Total]</f>
        <v>0</v>
      </c>
      <c r="J254" s="87"/>
      <c r="K254" s="24">
        <f>Tabla1820[Transactions 
Timeout]/Tabla1820[Total]</f>
        <v>0</v>
      </c>
      <c r="L254" s="34"/>
      <c r="M254" s="24">
        <f>Tabla1820[Transactions
Trans Fail]/Tabla1820[Total]</f>
        <v>0</v>
      </c>
    </row>
    <row r="255" spans="2:13" ht="26" x14ac:dyDescent="0.2">
      <c r="B255" s="38" t="s">
        <v>26</v>
      </c>
      <c r="C255" s="39">
        <f>SUM(C248:C254)</f>
        <v>21953.029999999995</v>
      </c>
      <c r="D255" s="39">
        <f>SUM(D248:D254)</f>
        <v>17331</v>
      </c>
      <c r="E255" s="94">
        <f>AVERAGE(E248:E254)</f>
        <v>0.45400712052141323</v>
      </c>
      <c r="F255" s="39">
        <f>SUM(F248:F254)</f>
        <v>3765</v>
      </c>
      <c r="G255" s="94">
        <f>AVERAGE(G248:G254)</f>
        <v>9.4598406988855771E-2</v>
      </c>
      <c r="H255" s="39">
        <f>SUM(H248:H254)</f>
        <v>0</v>
      </c>
      <c r="I255" s="94">
        <f>AVERAGE(I248:I254)</f>
        <v>0</v>
      </c>
      <c r="J255" s="39">
        <f>SUM(J248:J254)</f>
        <v>857</v>
      </c>
      <c r="K255" s="94">
        <f>AVERAGE(K248:K254)</f>
        <v>2.2823043918302383E-2</v>
      </c>
      <c r="L255" s="39">
        <f>SUM(L248:L254)</f>
        <v>0</v>
      </c>
      <c r="M255" s="94">
        <f>AVERAGE(M248:M254)</f>
        <v>0</v>
      </c>
    </row>
    <row r="256" spans="2:13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SUM(Tabla18203[Total])</f>
        <v>148432.02999999997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2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2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2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2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2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2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2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2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2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2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2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2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2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2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2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2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2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2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2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2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2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2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2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2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2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2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2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6" x14ac:dyDescent="0.2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2">
      <c r="D46" s="1"/>
    </row>
    <row r="47" spans="2:13" x14ac:dyDescent="0.2">
      <c r="D47" s="1"/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6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SUM(Tabla18204[Total])</f>
        <v>200109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2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2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2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2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2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2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2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2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2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2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2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2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2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2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2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2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2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2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2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2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2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2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2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2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2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2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2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2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2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2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2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6" x14ac:dyDescent="0.2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2">
      <c r="D50" s="1"/>
    </row>
    <row r="51" spans="2:13" x14ac:dyDescent="0.2">
      <c r="D51" s="1"/>
    </row>
    <row r="52" spans="2:13" x14ac:dyDescent="0.2">
      <c r="D52" s="1"/>
    </row>
    <row r="53" spans="2:13" x14ac:dyDescent="0.2">
      <c r="D53" s="1"/>
    </row>
    <row r="54" spans="2:13" x14ac:dyDescent="0.2">
      <c r="D54" s="1"/>
    </row>
    <row r="55" spans="2:13" x14ac:dyDescent="0.2">
      <c r="D55" s="1"/>
    </row>
    <row r="56" spans="2:13" x14ac:dyDescent="0.2">
      <c r="D56" s="1"/>
    </row>
    <row r="57" spans="2:13" x14ac:dyDescent="0.2">
      <c r="D57" s="1"/>
    </row>
    <row r="58" spans="2:13" x14ac:dyDescent="0.2">
      <c r="D58" s="1"/>
    </row>
    <row r="59" spans="2:13" x14ac:dyDescent="0.2">
      <c r="D59" s="1"/>
    </row>
    <row r="60" spans="2:13" x14ac:dyDescent="0.2">
      <c r="D60" s="1"/>
    </row>
    <row r="61" spans="2:13" x14ac:dyDescent="0.2">
      <c r="D61" s="1"/>
    </row>
    <row r="62" spans="2:13" x14ac:dyDescent="0.2">
      <c r="D62" s="1"/>
    </row>
    <row r="63" spans="2:13" x14ac:dyDescent="0.2">
      <c r="D63" s="1"/>
    </row>
    <row r="64" spans="2:13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47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SUM(Tabla18205[Total])</f>
        <v>155801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2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2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2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2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2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2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2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2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2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2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2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2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2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2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2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2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2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2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2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2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2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2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2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2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2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2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2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2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2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6" x14ac:dyDescent="0.2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53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SUM(Tabla18206[Total])</f>
        <v>87395</v>
      </c>
      <c r="D6" s="4"/>
    </row>
    <row r="7" spans="2:16" x14ac:dyDescent="0.2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2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2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2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2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2">
      <c r="B12" s="9" t="s">
        <v>11</v>
      </c>
      <c r="C12" s="11" t="e">
        <f>SUM(C7:C11)</f>
        <v>#REF!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2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2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2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2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2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2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2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2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2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2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2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2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2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2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2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2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2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2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2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2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2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2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2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2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2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2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2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2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2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2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6" x14ac:dyDescent="0.2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5" defaultRowHeight="15" x14ac:dyDescent="0.2"/>
  <cols>
    <col min="1" max="1" width="2" style="1" customWidth="1"/>
    <col min="2" max="2" width="24.33203125" style="1" bestFit="1" customWidth="1"/>
    <col min="3" max="3" width="9.5" style="1" bestFit="1" customWidth="1"/>
    <col min="4" max="4" width="13.6640625" style="20" bestFit="1" customWidth="1"/>
    <col min="5" max="5" width="12.1640625" style="1" bestFit="1" customWidth="1"/>
    <col min="6" max="6" width="13.6640625" style="1" bestFit="1" customWidth="1"/>
    <col min="7" max="7" width="9.5" style="1" bestFit="1" customWidth="1"/>
    <col min="8" max="8" width="13.6640625" style="1" bestFit="1" customWidth="1"/>
    <col min="9" max="9" width="10.5" style="1" bestFit="1" customWidth="1"/>
    <col min="10" max="10" width="13.6640625" style="1" bestFit="1" customWidth="1"/>
    <col min="11" max="11" width="11.1640625" style="1" bestFit="1" customWidth="1"/>
    <col min="12" max="12" width="13.6640625" style="1" bestFit="1" customWidth="1"/>
    <col min="13" max="13" width="11.5" style="1" bestFit="1" customWidth="1"/>
    <col min="14" max="16384" width="11.5" style="1"/>
  </cols>
  <sheetData>
    <row r="1" spans="2:16" x14ac:dyDescent="0.2">
      <c r="B1" s="2" t="s">
        <v>0</v>
      </c>
      <c r="C1" s="3"/>
      <c r="D1" s="4"/>
    </row>
    <row r="2" spans="2:16" ht="16.5" customHeight="1" x14ac:dyDescent="0.2">
      <c r="B2" s="5" t="s">
        <v>1</v>
      </c>
      <c r="C2" s="110" t="s">
        <v>2</v>
      </c>
      <c r="D2" s="110"/>
    </row>
    <row r="3" spans="2:16" x14ac:dyDescent="0.2">
      <c r="B3" s="5"/>
      <c r="C3" s="92"/>
      <c r="D3" s="4"/>
    </row>
    <row r="4" spans="2:16" x14ac:dyDescent="0.2">
      <c r="B4" s="7" t="s">
        <v>3</v>
      </c>
      <c r="C4" s="8">
        <v>43101</v>
      </c>
      <c r="D4" s="4"/>
    </row>
    <row r="5" spans="2:16" x14ac:dyDescent="0.2">
      <c r="B5" s="9" t="s">
        <v>4</v>
      </c>
      <c r="C5" s="10"/>
      <c r="D5" s="4"/>
    </row>
    <row r="6" spans="2:16" x14ac:dyDescent="0.2">
      <c r="B6" s="9" t="s">
        <v>5</v>
      </c>
      <c r="C6" s="11">
        <f>SUM(Tabla18207[Total])</f>
        <v>29148</v>
      </c>
      <c r="D6" s="4"/>
    </row>
    <row r="7" spans="2:16" x14ac:dyDescent="0.2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2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2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2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2">
      <c r="B11" s="9" t="s">
        <v>10</v>
      </c>
      <c r="C11" s="11">
        <f>L15</f>
        <v>0</v>
      </c>
      <c r="D11" s="12">
        <f>C11/C6</f>
        <v>0</v>
      </c>
    </row>
    <row r="12" spans="2:16" x14ac:dyDescent="0.2">
      <c r="B12" s="9" t="s">
        <v>11</v>
      </c>
      <c r="C12" s="11">
        <f>SUM(C7:C11)</f>
        <v>29138</v>
      </c>
      <c r="D12" s="4"/>
    </row>
    <row r="14" spans="2:16" x14ac:dyDescent="0.2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30" x14ac:dyDescent="0.2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6" x14ac:dyDescent="0.2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2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2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2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2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2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2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2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2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2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2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2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2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2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2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2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2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2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2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2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2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2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2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2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2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2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2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2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2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2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2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6" x14ac:dyDescent="0.2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5" x14ac:dyDescent="0.2"/>
  <sheetData>
    <row r="1" spans="1:12" x14ac:dyDescent="0.2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2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2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2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2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2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2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2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2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2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2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2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2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2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2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2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2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2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2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2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2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2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2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2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2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2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2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2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2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2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6" thickBot="1" x14ac:dyDescent="0.2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7" thickTop="1" x14ac:dyDescent="0.2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Microsoft Office User</cp:lastModifiedBy>
  <dcterms:created xsi:type="dcterms:W3CDTF">2016-06-03T14:28:07Z</dcterms:created>
  <dcterms:modified xsi:type="dcterms:W3CDTF">2018-08-24T14:29:57Z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