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6B08F173-A393-4044-B9A9-CBB29ED9612E}" xr6:coauthVersionLast="34" xr6:coauthVersionMax="36" xr10:uidLastSave="{00000000-0000-0000-0000-000000000000}"/>
  <bookViews>
    <workbookView xWindow="576" yWindow="2280" windowWidth="25596" windowHeight="14436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</sheets>
  <calcPr calcId="179021" calcMode="manual"/>
</workbook>
</file>

<file path=xl/calcChain.xml><?xml version="1.0" encoding="utf-8"?>
<calcChain xmlns="http://schemas.openxmlformats.org/spreadsheetml/2006/main">
  <c r="L276" i="1" l="1"/>
  <c r="J276" i="1"/>
  <c r="H276" i="1"/>
  <c r="F276" i="1"/>
  <c r="D276" i="1"/>
  <c r="C276" i="1"/>
  <c r="E269" i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M276" i="1" l="1"/>
  <c r="E276" i="1"/>
  <c r="G276" i="1"/>
  <c r="K276" i="1"/>
  <c r="I276" i="1"/>
  <c r="E262" i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I33" i="9" s="1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<sst xmlns="http://schemas.openxmlformats.org/spreadsheetml/2006/main" count="164" uniqueCount="28">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</sst>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43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43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JAMUPerformance!$C$269:$C$275</c:f>
              <c:numCache>
                <c:formatCode>#,##0</c:formatCode>
                <c:ptCount val="7"/>
                <c:pt idx="0">
                  <c:v>13160</c:v>
                </c:pt>
                <c:pt idx="1">
                  <c:v>10537</c:v>
                </c:pt>
                <c:pt idx="2">
                  <c:v>11413</c:v>
                </c:pt>
                <c:pt idx="3">
                  <c:v>10957</c:v>
                </c:pt>
                <c:pt idx="4">
                  <c:v>6004</c:v>
                </c:pt>
                <c:pt idx="5">
                  <c:v>3923</c:v>
                </c:pt>
                <c:pt idx="6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JAMUPerformance!$D$269:$D$275</c:f>
              <c:numCache>
                <c:formatCode>#,##0</c:formatCode>
                <c:ptCount val="7"/>
                <c:pt idx="0">
                  <c:v>11079</c:v>
                </c:pt>
                <c:pt idx="1">
                  <c:v>9120</c:v>
                </c:pt>
                <c:pt idx="2">
                  <c:v>7375</c:v>
                </c:pt>
                <c:pt idx="3">
                  <c:v>9370</c:v>
                </c:pt>
                <c:pt idx="4">
                  <c:v>5648</c:v>
                </c:pt>
                <c:pt idx="5">
                  <c:v>3767</c:v>
                </c:pt>
                <c:pt idx="6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JAMUPerformance!$F$269:$F$275</c:f>
              <c:numCache>
                <c:formatCode>#,##0</c:formatCode>
                <c:ptCount val="7"/>
                <c:pt idx="0" formatCode="General">
                  <c:v>2019</c:v>
                </c:pt>
                <c:pt idx="1">
                  <c:v>419</c:v>
                </c:pt>
                <c:pt idx="2">
                  <c:v>189</c:v>
                </c:pt>
                <c:pt idx="3">
                  <c:v>314</c:v>
                </c:pt>
                <c:pt idx="4">
                  <c:v>285</c:v>
                </c:pt>
                <c:pt idx="5">
                  <c:v>87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JAMUPerformance!$H$269:$H$275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JAMUPerformance!$J$269:$J$275</c:f>
              <c:numCache>
                <c:formatCode>#,##0</c:formatCode>
                <c:ptCount val="7"/>
                <c:pt idx="0">
                  <c:v>62</c:v>
                </c:pt>
                <c:pt idx="1">
                  <c:v>998</c:v>
                </c:pt>
                <c:pt idx="2">
                  <c:v>3849</c:v>
                </c:pt>
                <c:pt idx="3">
                  <c:v>1273</c:v>
                </c:pt>
                <c:pt idx="4">
                  <c:v>71</c:v>
                </c:pt>
                <c:pt idx="5">
                  <c:v>69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JAMUPerformance!$L$269:$L$275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276</xdr:row>
      <xdr:rowOff>143435</xdr:rowOff>
    </xdr:from>
    <xdr:to>
      <xdr:col>12</xdr:col>
      <xdr:colOff>810535</xdr:colOff>
      <xdr:row>304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76" totalsRowCount="1" headerRowDxfId="161" dataDxfId="160" totalsRowDxfId="159">
  <autoFilter ref="B16:M275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23" totalsRowDxfId="11"/>
    <tableColumn id="2" xr3:uid="{00000000-0010-0000-0000-000002000000}" name="Total" totalsRowFunction="custom" dataDxfId="22" totalsRowDxfId="10">
      <totalsRowFormula>SUM(C269:C275)</totalsRowFormula>
    </tableColumn>
    <tableColumn id="3" xr3:uid="{00000000-0010-0000-0000-000003000000}" name="Transactions _x000a_Complete" totalsRowFunction="custom" dataDxfId="21" totalsRowDxfId="9">
      <totalsRowFormula>SUM(D269:D275)</totalsRowFormula>
    </tableColumn>
    <tableColumn id="4" xr3:uid="{00000000-0010-0000-0000-000004000000}" name="%_x000a_Complete" totalsRowFunction="custom" dataDxfId="20" totalsRowDxfId="8">
      <calculatedColumnFormula>Tabla18[Transactions 
Complete]/Tabla18[Total]</calculatedColumnFormula>
      <totalsRowFormula>AVERAGE(E269:E275)</totalsRowFormula>
    </tableColumn>
    <tableColumn id="5" xr3:uid="{00000000-0010-0000-0000-000005000000}" name="Transactions _x000a_Failed" totalsRowFunction="custom" dataDxfId="19" totalsRowDxfId="7">
      <totalsRowFormula>SUM(F269:F275)</totalsRowFormula>
    </tableColumn>
    <tableColumn id="6" xr3:uid="{00000000-0010-0000-0000-000006000000}" name="% _x000a_Failed" totalsRowFunction="custom" dataDxfId="18" totalsRowDxfId="6">
      <calculatedColumnFormula>Tabla18[Transactions 
Failed]/Tabla18[Total]</calculatedColumnFormula>
      <totalsRowFormula>AVERAGE(G269:G275)</totalsRowFormula>
    </tableColumn>
    <tableColumn id="7" xr3:uid="{00000000-0010-0000-0000-000007000000}" name="Transactions _x000a_In_Prog" totalsRowFunction="custom" dataDxfId="17" totalsRowDxfId="5">
      <totalsRowFormula>SUM(H269:H275)</totalsRowFormula>
    </tableColumn>
    <tableColumn id="8" xr3:uid="{00000000-0010-0000-0000-000008000000}" name="%_x000a_In_Prog" totalsRowFunction="custom" dataDxfId="16" totalsRowDxfId="4">
      <calculatedColumnFormula>Tabla18[Transactions 
In_Prog]/Tabla18[Total]</calculatedColumnFormula>
      <totalsRowFormula>AVERAGE(I269:I275)</totalsRowFormula>
    </tableColumn>
    <tableColumn id="9" xr3:uid="{00000000-0010-0000-0000-000009000000}" name="Transactions _x000a_Timeout" totalsRowFunction="custom" dataDxfId="15" totalsRowDxfId="3">
      <totalsRowFormula>SUM(J269:J275)</totalsRowFormula>
    </tableColumn>
    <tableColumn id="10" xr3:uid="{00000000-0010-0000-0000-00000A000000}" name="%_x000a_Timeout" totalsRowFunction="custom" dataDxfId="14" totalsRowDxfId="2">
      <calculatedColumnFormula>Tabla18[Transactions 
Timeout]/Tabla18[Total]</calculatedColumnFormula>
      <totalsRowFormula>AVERAGE(K269:K275)</totalsRowFormula>
    </tableColumn>
    <tableColumn id="11" xr3:uid="{00000000-0010-0000-0000-00000B000000}" name="Transactions_x000a_Trans Fail" totalsRowFunction="custom" dataDxfId="13" totalsRowDxfId="1">
      <totalsRowFormula>SUM(L269:L275)</totalsRowFormula>
    </tableColumn>
    <tableColumn id="12" xr3:uid="{00000000-0010-0000-0000-00000C000000}" name="% _x000a_Trans Fail" totalsRowFunction="custom" dataDxfId="12" totalsRowDxfId="0">
      <calculatedColumnFormula>Tabla18[Transactions
Trans Fail]/Tabla18[Total]</calculatedColumnFormula>
      <totalsRowFormula>AVERAGE(M269:M275)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58" dataDxfId="157" totalsRowDxfId="156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55" totalsRowDxfId="154"/>
    <tableColumn id="2" xr3:uid="{00000000-0010-0000-0100-000002000000}" name="Total" totalsRowFunction="custom" dataDxfId="153" totalsRowDxfId="152">
      <totalsRowFormula>SUM(C42:C44)</totalsRowFormula>
    </tableColumn>
    <tableColumn id="3" xr3:uid="{00000000-0010-0000-0100-000003000000}" name="Transactions _x000a_Complete" totalsRowFunction="custom" dataDxfId="151" totalsRowDxfId="150">
      <totalsRowFormula>SUM(D42:D44)</totalsRowFormula>
    </tableColumn>
    <tableColumn id="4" xr3:uid="{00000000-0010-0000-0100-000004000000}" name="%_x000a_Complete" totalsRowFunction="custom" dataDxfId="149" totalsRowDxfId="148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47" totalsRowDxfId="146">
      <totalsRowFormula>SUM(F42:F44)</totalsRowFormula>
    </tableColumn>
    <tableColumn id="6" xr3:uid="{00000000-0010-0000-0100-000006000000}" name="% _x000a_Failed" totalsRowFunction="custom" dataDxfId="145" totalsRowDxfId="144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43" totalsRowDxfId="142">
      <totalsRowFormula>SUM(H42:H44)</totalsRowFormula>
    </tableColumn>
    <tableColumn id="8" xr3:uid="{00000000-0010-0000-0100-000008000000}" name="%_x000a_In_Prog" totalsRowFunction="custom" dataDxfId="141" totalsRowDxfId="140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39" totalsRowDxfId="138">
      <totalsRowFormula>SUM(J42:J44)</totalsRowFormula>
    </tableColumn>
    <tableColumn id="10" xr3:uid="{00000000-0010-0000-0100-00000A000000}" name="%_x000a_Timeout" totalsRowFunction="custom" dataDxfId="137" totalsRowDxfId="136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35" totalsRowDxfId="134">
      <totalsRowFormula>SUM(L42:L44)</totalsRowFormula>
    </tableColumn>
    <tableColumn id="12" xr3:uid="{00000000-0010-0000-0100-00000C000000}" name="% _x000a_Trans Fail" totalsRowFunction="custom" dataDxfId="133" totalsRowDxfId="132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31" dataDxfId="130" totalsRowDxfId="129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28" totalsRowDxfId="127"/>
    <tableColumn id="2" xr3:uid="{00000000-0010-0000-0200-000002000000}" name="Total" totalsRowFunction="custom" dataDxfId="126" totalsRowDxfId="125">
      <totalsRowFormula>SUM(C42:C47)</totalsRowFormula>
    </tableColumn>
    <tableColumn id="3" xr3:uid="{00000000-0010-0000-0200-000003000000}" name="Transactions _x000a_Complete" totalsRowFunction="custom" dataDxfId="124" totalsRowDxfId="123">
      <totalsRowFormula>SUM(D42:D47)</totalsRowFormula>
    </tableColumn>
    <tableColumn id="4" xr3:uid="{00000000-0010-0000-0200-000004000000}" name="%_x000a_Complete" totalsRowFunction="custom" dataDxfId="122" totalsRowDxfId="121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20" totalsRowDxfId="119">
      <totalsRowFormula>SUM(F42:F47)</totalsRowFormula>
    </tableColumn>
    <tableColumn id="6" xr3:uid="{00000000-0010-0000-0200-000006000000}" name="% _x000a_Failed" totalsRowFunction="custom" dataDxfId="118" totalsRowDxfId="117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16" totalsRowDxfId="115">
      <totalsRowFormula>SUM(H42:H47)</totalsRowFormula>
    </tableColumn>
    <tableColumn id="8" xr3:uid="{00000000-0010-0000-0200-000008000000}" name="%_x000a_In_Prog" totalsRowFunction="custom" dataDxfId="114" totalsRowDxfId="113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12" totalsRowDxfId="111">
      <totalsRowFormula>SUM(J42:J47)</totalsRowFormula>
    </tableColumn>
    <tableColumn id="10" xr3:uid="{00000000-0010-0000-0200-00000A000000}" name="%_x000a_Timeout" totalsRowFunction="custom" dataDxfId="110" totalsRowDxfId="109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108" totalsRowDxfId="107">
      <totalsRowFormula>SUM(L42:L47)</totalsRowFormula>
    </tableColumn>
    <tableColumn id="12" xr3:uid="{00000000-0010-0000-0200-00000C000000}" name="% _x000a_Trans Fail" totalsRowFunction="custom" dataDxfId="106" totalsRowDxfId="105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104" dataDxfId="103" totalsRowDxfId="102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101" totalsRowDxfId="100"/>
    <tableColumn id="2" xr3:uid="{00000000-0010-0000-0300-000002000000}" name="Total" totalsRowFunction="custom" dataDxfId="99" totalsRowDxfId="98">
      <totalsRowFormula>SUM(C17:C46)</totalsRowFormula>
    </tableColumn>
    <tableColumn id="3" xr3:uid="{00000000-0010-0000-0300-000003000000}" name="Transactions _x000a_Complete" totalsRowFunction="custom" dataDxfId="97" totalsRowDxfId="96">
      <totalsRowFormula>SUM(D17:D46)</totalsRowFormula>
    </tableColumn>
    <tableColumn id="4" xr3:uid="{00000000-0010-0000-0300-000004000000}" name="%_x000a_Complete" totalsRowFunction="custom" dataDxfId="95" totalsRowDxfId="94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93" totalsRowDxfId="92">
      <totalsRowFormula>SUM(F17:F46)</totalsRowFormula>
    </tableColumn>
    <tableColumn id="6" xr3:uid="{00000000-0010-0000-0300-000006000000}" name="% _x000a_Failed" totalsRowFunction="custom" dataDxfId="91" totalsRowDxfId="90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89" totalsRowDxfId="88">
      <totalsRowFormula>SUM(H17:H46)</totalsRowFormula>
    </tableColumn>
    <tableColumn id="8" xr3:uid="{00000000-0010-0000-0300-000008000000}" name="%_x000a_In_Prog" totalsRowFunction="custom" dataDxfId="87" totalsRowDxfId="86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85" totalsRowDxfId="84">
      <totalsRowFormula>SUM(J17:J46)</totalsRowFormula>
    </tableColumn>
    <tableColumn id="10" xr3:uid="{00000000-0010-0000-0300-00000A000000}" name="%_x000a_Timeout" totalsRowFunction="custom" dataDxfId="83" totalsRowDxfId="82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81" totalsRowDxfId="80">
      <totalsRowFormula>SUM(L17:L46)</totalsRowFormula>
    </tableColumn>
    <tableColumn id="12" xr3:uid="{00000000-0010-0000-0300-00000C000000}" name="% _x000a_Trans Fail" totalsRowFunction="custom" dataDxfId="79" totalsRowDxfId="78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77" dataDxfId="76" totalsRowDxfId="75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74" totalsRowDxfId="73"/>
    <tableColumn id="2" xr3:uid="{00000000-0010-0000-0400-000002000000}" name="Total" totalsRowFunction="custom" dataDxfId="72" totalsRowDxfId="71">
      <totalsRowFormula>SUM(C17:C47)</totalsRowFormula>
    </tableColumn>
    <tableColumn id="3" xr3:uid="{00000000-0010-0000-0400-000003000000}" name="Transactions _x000a_Complete" totalsRowFunction="custom" dataDxfId="70" totalsRowDxfId="69">
      <totalsRowFormula>SUM(D17:D47)</totalsRowFormula>
    </tableColumn>
    <tableColumn id="4" xr3:uid="{00000000-0010-0000-0400-000004000000}" name="%_x000a_Complete" totalsRowFunction="custom" dataDxfId="68" totalsRowDxfId="67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66" totalsRowDxfId="65">
      <totalsRowFormula>SUM(F17:F47)</totalsRowFormula>
    </tableColumn>
    <tableColumn id="6" xr3:uid="{00000000-0010-0000-0400-000006000000}" name="% _x000a_Failed" totalsRowFunction="custom" dataDxfId="64" totalsRowDxfId="63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62" totalsRowDxfId="61">
      <totalsRowFormula>SUM(H17:H47)</totalsRowFormula>
    </tableColumn>
    <tableColumn id="8" xr3:uid="{00000000-0010-0000-0400-000008000000}" name="%_x000a_In_Prog" totalsRowFunction="custom" dataDxfId="60" totalsRowDxfId="59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58" totalsRowDxfId="57">
      <totalsRowFormula>SUM(J17:J47)</totalsRowFormula>
    </tableColumn>
    <tableColumn id="10" xr3:uid="{00000000-0010-0000-0400-00000A000000}" name="%_x000a_Timeout" totalsRowFunction="custom" dataDxfId="56" totalsRowDxfId="55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54" totalsRowDxfId="53">
      <totalsRowFormula>SUM(L17:L47)</totalsRowFormula>
    </tableColumn>
    <tableColumn id="12" xr3:uid="{00000000-0010-0000-0400-00000C000000}" name="% _x000a_Trans Fail" totalsRowFunction="custom" dataDxfId="52" totalsRowDxfId="51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50" dataDxfId="49" totalsRowDxfId="48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47" totalsRowDxfId="46"/>
    <tableColumn id="2" xr3:uid="{00000000-0010-0000-0500-000002000000}" name="Total" totalsRowFunction="custom" dataDxfId="45" totalsRowDxfId="44">
      <totalsRowFormula>SUM(C17:C46)</totalsRowFormula>
    </tableColumn>
    <tableColumn id="3" xr3:uid="{00000000-0010-0000-0500-000003000000}" name="Transactions _x000a_Complete" totalsRowFunction="custom" dataDxfId="43" totalsRowDxfId="42">
      <totalsRowFormula>SUM(D17:D46)</totalsRowFormula>
    </tableColumn>
    <tableColumn id="4" xr3:uid="{00000000-0010-0000-0500-000004000000}" name="%_x000a_Complete" totalsRowFunction="custom" dataDxfId="41" totalsRowDxfId="40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39" totalsRowDxfId="38">
      <totalsRowFormula>SUM(F17:F46)</totalsRowFormula>
    </tableColumn>
    <tableColumn id="6" xr3:uid="{00000000-0010-0000-0500-000006000000}" name="% _x000a_Failed" totalsRowFunction="custom" dataDxfId="37" totalsRowDxfId="36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35" totalsRowDxfId="34">
      <totalsRowFormula>SUM(H17:H46)</totalsRowFormula>
    </tableColumn>
    <tableColumn id="8" xr3:uid="{00000000-0010-0000-0500-000008000000}" name="%_x000a_In_Prog" totalsRowFunction="custom" dataDxfId="33" totalsRowDxfId="32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31" totalsRowDxfId="30">
      <totalsRowFormula>SUM(J17:J46)</totalsRowFormula>
    </tableColumn>
    <tableColumn id="10" xr3:uid="{00000000-0010-0000-0500-00000A000000}" name="%_x000a_Timeout" totalsRowFunction="custom" dataDxfId="29" totalsRowDxfId="28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27" totalsRowDxfId="26">
      <totalsRowFormula>SUM(L17:L46)</totalsRowFormula>
    </tableColumn>
    <tableColumn id="12" xr3:uid="{00000000-0010-0000-0500-00000C000000}" name="% _x000a_Trans Fail" totalsRowFunction="custom" dataDxfId="25" totalsRowDxfId="24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80"/>
  <sheetViews>
    <sheetView tabSelected="1" topLeftCell="B269" zoomScaleNormal="100" workbookViewId="0">
      <selection activeCell="B269" sqref="B269:M276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2170934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1946741</v>
      </c>
      <c r="D6" s="14">
        <f>C6/C5</f>
        <v>0.89672970251513862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153075</v>
      </c>
      <c r="D7" s="14">
        <f>C7/C5</f>
        <v>7.0511125626113003E-2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23</v>
      </c>
      <c r="D8" s="14">
        <f>C8/C5</f>
        <v>1.0594518304103211E-5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71095</v>
      </c>
      <c r="D9" s="14">
        <f>C9/C5</f>
        <v>3.274857734044425E-2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2170934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SUM(Tabla18[Total])</f>
        <v>2170939.0700000003</v>
      </c>
      <c r="D15" s="17">
        <f>SUM(Tabla18[Transactions 
Complete])</f>
        <v>1946741</v>
      </c>
      <c r="E15" s="18">
        <f>AVERAGE(Tabla18[%
Complete])</f>
        <v>0.88201675976214522</v>
      </c>
      <c r="F15" s="17">
        <f>SUM(Tabla18[Transactions 
Failed])</f>
        <v>153075</v>
      </c>
      <c r="G15" s="18">
        <f>AVERAGE(Tabla18[% 
Failed])</f>
        <v>6.0212044263316632E-2</v>
      </c>
      <c r="H15" s="17">
        <f>SUM(Tabla18[Transactions 
In_Prog])</f>
        <v>23</v>
      </c>
      <c r="I15" s="18">
        <f>AVERAGE(Tabla18[%
In_Prog])</f>
        <v>1.2290691367302728E-5</v>
      </c>
      <c r="J15" s="17">
        <f>SUM(Tabla18[Transactions 
Timeout])</f>
        <v>71095</v>
      </c>
      <c r="K15" s="18">
        <f>AVERAGE(Tabla18[%
Timeout])</f>
        <v>3.0727449714925879E-2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C847</f>
        <v>0</v>
      </c>
      <c r="M117" s="35">
        <f>Tabla18[Transactions
Trans Fail]/Tabla18[Total]</f>
        <v>0</v>
      </c>
    </row>
    <row r="118" spans="2:13" s="33" customFormat="1" hidden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3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3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3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3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3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3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3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3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3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3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3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3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3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3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3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3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3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3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3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3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3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3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3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3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3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3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3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3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3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3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3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3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3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3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3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3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3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3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3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3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3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3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3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3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3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3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3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3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3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3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3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3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3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3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3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3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3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3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3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hidden="1" x14ac:dyDescent="0.3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hidden="1" x14ac:dyDescent="0.3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hidden="1" x14ac:dyDescent="0.3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hidden="1" x14ac:dyDescent="0.3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hidden="1" x14ac:dyDescent="0.3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hidden="1" x14ac:dyDescent="0.3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hidden="1" x14ac:dyDescent="0.3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s="33" customFormat="1" x14ac:dyDescent="0.3">
      <c r="B269" s="79">
        <v>43353</v>
      </c>
      <c r="C269" s="120">
        <v>13160</v>
      </c>
      <c r="D269" s="120">
        <v>11079</v>
      </c>
      <c r="E269" s="121">
        <f>Tabla18[Transactions 
Complete]/Tabla18[Total]</f>
        <v>0.84186930091185408</v>
      </c>
      <c r="F269" s="65">
        <v>2019</v>
      </c>
      <c r="G269" s="121">
        <f>Tabla18[Transactions 
Failed]/Tabla18[Total]</f>
        <v>0.153419452887538</v>
      </c>
      <c r="H269" s="120">
        <v>0</v>
      </c>
      <c r="I269" s="121">
        <f>Tabla18[Transactions 
In_Prog]/Tabla18[Total]</f>
        <v>0</v>
      </c>
      <c r="J269" s="120">
        <v>62</v>
      </c>
      <c r="K269" s="121">
        <f>Tabla18[Transactions 
Timeout]/Tabla18[Total]</f>
        <v>4.7112462006079023E-3</v>
      </c>
      <c r="L269" s="120">
        <v>0</v>
      </c>
      <c r="M269" s="121">
        <f>Tabla18[Transactions
Trans Fail]/Tabla18[Total]</f>
        <v>0</v>
      </c>
    </row>
    <row r="270" spans="2:13" s="33" customFormat="1" x14ac:dyDescent="0.3">
      <c r="B270" s="79">
        <v>43354</v>
      </c>
      <c r="C270" s="120">
        <v>10537</v>
      </c>
      <c r="D270" s="120">
        <v>9120</v>
      </c>
      <c r="E270" s="121">
        <f>Tabla18[Transactions 
Complete]/Tabla18[Total]</f>
        <v>0.86552149568188286</v>
      </c>
      <c r="F270" s="120">
        <v>419</v>
      </c>
      <c r="G270" s="121">
        <f>Tabla18[Transactions 
Failed]/Tabla18[Total]</f>
        <v>3.9764638891525102E-2</v>
      </c>
      <c r="H270" s="120">
        <v>0</v>
      </c>
      <c r="I270" s="121">
        <f>Tabla18[Transactions 
In_Prog]/Tabla18[Total]</f>
        <v>0</v>
      </c>
      <c r="J270" s="120">
        <v>998</v>
      </c>
      <c r="K270" s="121">
        <f>Tabla18[Transactions 
Timeout]/Tabla18[Total]</f>
        <v>9.4713865426592006E-2</v>
      </c>
      <c r="L270" s="120">
        <v>0</v>
      </c>
      <c r="M270" s="121">
        <f>Tabla18[Transactions
Trans Fail]/Tabla18[Total]</f>
        <v>0</v>
      </c>
    </row>
    <row r="271" spans="2:13" s="33" customFormat="1" x14ac:dyDescent="0.3">
      <c r="B271" s="79">
        <v>43355</v>
      </c>
      <c r="C271" s="120">
        <v>11413</v>
      </c>
      <c r="D271" s="120">
        <v>7375</v>
      </c>
      <c r="E271" s="121">
        <f>Tabla18[Transactions 
Complete]/Tabla18[Total]</f>
        <v>0.64619293787785859</v>
      </c>
      <c r="F271" s="120">
        <v>189</v>
      </c>
      <c r="G271" s="121">
        <f>Tabla18[Transactions 
Failed]/Tabla18[Total]</f>
        <v>1.6560063085954615E-2</v>
      </c>
      <c r="H271" s="120">
        <v>0</v>
      </c>
      <c r="I271" s="121">
        <f>Tabla18[Transactions 
In_Prog]/Tabla18[Total]</f>
        <v>0</v>
      </c>
      <c r="J271" s="120">
        <v>3849</v>
      </c>
      <c r="K271" s="121">
        <f>Tabla18[Transactions 
Timeout]/Tabla18[Total]</f>
        <v>0.33724699903618682</v>
      </c>
      <c r="L271" s="120">
        <v>0</v>
      </c>
      <c r="M271" s="121">
        <f>Tabla18[Transactions
Trans Fail]/Tabla18[Total]</f>
        <v>0</v>
      </c>
    </row>
    <row r="272" spans="2:13" s="33" customFormat="1" x14ac:dyDescent="0.3">
      <c r="B272" s="79">
        <v>43356</v>
      </c>
      <c r="C272" s="120">
        <v>10957</v>
      </c>
      <c r="D272" s="120">
        <v>9370</v>
      </c>
      <c r="E272" s="121">
        <f>Tabla18[Transactions 
Complete]/Tabla18[Total]</f>
        <v>0.85516108423838644</v>
      </c>
      <c r="F272" s="120">
        <v>314</v>
      </c>
      <c r="G272" s="121">
        <f>Tabla18[Transactions 
Failed]/Tabla18[Total]</f>
        <v>2.8657479237017433E-2</v>
      </c>
      <c r="H272" s="120">
        <v>0</v>
      </c>
      <c r="I272" s="121">
        <f>Tabla18[Transactions 
In_Prog]/Tabla18[Total]</f>
        <v>0</v>
      </c>
      <c r="J272" s="120">
        <v>1273</v>
      </c>
      <c r="K272" s="121">
        <f>Tabla18[Transactions 
Timeout]/Tabla18[Total]</f>
        <v>0.11618143652459614</v>
      </c>
      <c r="L272" s="120">
        <v>0</v>
      </c>
      <c r="M272" s="121">
        <f>Tabla18[Transactions
Trans Fail]/Tabla18[Total]</f>
        <v>0</v>
      </c>
    </row>
    <row r="273" spans="2:13" s="33" customFormat="1" x14ac:dyDescent="0.3">
      <c r="B273" s="79">
        <v>43357</v>
      </c>
      <c r="C273" s="120">
        <v>6004</v>
      </c>
      <c r="D273" s="120">
        <v>5648</v>
      </c>
      <c r="E273" s="121">
        <f>Tabla18[Transactions 
Complete]/Tabla18[Total]</f>
        <v>0.94070619586942039</v>
      </c>
      <c r="F273" s="120">
        <v>285</v>
      </c>
      <c r="G273" s="121">
        <f>Tabla18[Transactions 
Failed]/Tabla18[Total]</f>
        <v>4.746835443037975E-2</v>
      </c>
      <c r="H273" s="120">
        <v>0</v>
      </c>
      <c r="I273" s="121">
        <f>Tabla18[Transactions 
In_Prog]/Tabla18[Total]</f>
        <v>0</v>
      </c>
      <c r="J273" s="120">
        <v>71</v>
      </c>
      <c r="K273" s="121">
        <f>Tabla18[Transactions 
Timeout]/Tabla18[Total]</f>
        <v>1.1825449700199867E-2</v>
      </c>
      <c r="L273" s="120">
        <v>0</v>
      </c>
      <c r="M273" s="121">
        <f>Tabla18[Transactions
Trans Fail]/Tabla18[Total]</f>
        <v>0</v>
      </c>
    </row>
    <row r="274" spans="2:13" s="33" customFormat="1" x14ac:dyDescent="0.3">
      <c r="B274" s="79">
        <v>43358</v>
      </c>
      <c r="C274" s="120">
        <v>3923</v>
      </c>
      <c r="D274" s="120">
        <v>3767</v>
      </c>
      <c r="E274" s="121">
        <f>Tabla18[Transactions 
Complete]/Tabla18[Total]</f>
        <v>0.96023451440224317</v>
      </c>
      <c r="F274" s="120">
        <v>87</v>
      </c>
      <c r="G274" s="121">
        <f>Tabla18[Transactions 
Failed]/Tabla18[Total]</f>
        <v>2.2176905429518227E-2</v>
      </c>
      <c r="H274" s="120">
        <v>0</v>
      </c>
      <c r="I274" s="121">
        <f>Tabla18[Transactions 
In_Prog]/Tabla18[Total]</f>
        <v>0</v>
      </c>
      <c r="J274" s="120">
        <v>69</v>
      </c>
      <c r="K274" s="121">
        <f>Tabla18[Transactions 
Timeout]/Tabla18[Total]</f>
        <v>1.7588580168238593E-2</v>
      </c>
      <c r="L274" s="120">
        <v>0</v>
      </c>
      <c r="M274" s="121">
        <f>Tabla18[Transactions
Trans Fail]/Tabla18[Total]</f>
        <v>0</v>
      </c>
    </row>
    <row r="275" spans="2:13" s="33" customFormat="1" x14ac:dyDescent="0.3">
      <c r="B275" s="79">
        <v>43359</v>
      </c>
      <c r="C275" s="120">
        <v>1279</v>
      </c>
      <c r="D275" s="120">
        <v>1192</v>
      </c>
      <c r="E275" s="121">
        <f>Tabla18[Transactions 
Complete]/Tabla18[Total]</f>
        <v>0.93197810789679436</v>
      </c>
      <c r="F275" s="120">
        <v>17</v>
      </c>
      <c r="G275" s="121">
        <f>Tabla18[Transactions 
Failed]/Tabla18[Total]</f>
        <v>1.3291634089132134E-2</v>
      </c>
      <c r="H275" s="120">
        <v>0</v>
      </c>
      <c r="I275" s="121">
        <f>Tabla18[Transactions 
In_Prog]/Tabla18[Total]</f>
        <v>0</v>
      </c>
      <c r="J275" s="120">
        <v>70</v>
      </c>
      <c r="K275" s="121">
        <f>Tabla18[Transactions 
Timeout]/Tabla18[Total]</f>
        <v>5.4730258014073496E-2</v>
      </c>
      <c r="L275" s="120">
        <v>0</v>
      </c>
      <c r="M275" s="121">
        <f>Tabla18[Transactions
Trans Fail]/Tabla18[Total]</f>
        <v>0</v>
      </c>
    </row>
    <row r="276" spans="2:13" ht="20.399999999999999" x14ac:dyDescent="0.3">
      <c r="B276" s="29" t="s">
        <v>26</v>
      </c>
      <c r="C276" s="39">
        <f>SUM(C269:C275)</f>
        <v>57273</v>
      </c>
      <c r="D276" s="39">
        <f>SUM(D269:D275)</f>
        <v>47551</v>
      </c>
      <c r="E276" s="36">
        <f>AVERAGE(E269:E275)</f>
        <v>0.86309480526834859</v>
      </c>
      <c r="F276" s="39">
        <f>SUM(F269:F275)</f>
        <v>3330</v>
      </c>
      <c r="G276" s="36">
        <f>AVERAGE(G269:G275)</f>
        <v>4.5905504007295032E-2</v>
      </c>
      <c r="H276" s="39">
        <f>SUM(H269:H275)</f>
        <v>0</v>
      </c>
      <c r="I276" s="36">
        <f>AVERAGE(I269:I275)</f>
        <v>0</v>
      </c>
      <c r="J276" s="39">
        <f>SUM(J269:J275)</f>
        <v>6392</v>
      </c>
      <c r="K276" s="36">
        <f>AVERAGE(K269:K275)</f>
        <v>9.0999690724356402E-2</v>
      </c>
      <c r="L276" s="39">
        <f>SUM(L269:L275)</f>
        <v>0</v>
      </c>
      <c r="M276" s="36">
        <f>AVERAGE(M269:M275)</f>
        <v>0</v>
      </c>
    </row>
    <row r="277" spans="2:13" x14ac:dyDescent="0.3">
      <c r="E277" s="26"/>
    </row>
    <row r="278" spans="2:13" x14ac:dyDescent="0.3">
      <c r="E278" s="26"/>
    </row>
    <row r="279" spans="2:13" x14ac:dyDescent="0.3">
      <c r="E279" s="26"/>
    </row>
    <row r="280" spans="2:13" x14ac:dyDescent="0.3">
      <c r="E280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zoomScale="120" zoomScaleNormal="120" workbookViewId="0">
      <selection activeCell="A20" sqref="A20"/>
    </sheetView>
  </sheetViews>
  <sheetFormatPr baseColWidth="10" defaultRowHeight="14.4" x14ac:dyDescent="0.3"/>
  <sheetData>
    <row r="2" spans="1:12" x14ac:dyDescent="0.3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3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3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3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3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3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3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3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3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3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3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3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3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3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3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3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3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3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3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3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3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3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3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3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3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3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3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3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3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3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5" thickBot="1" x14ac:dyDescent="0.3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1" thickTop="1" x14ac:dyDescent="0.3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topLeftCell="A9" zoomScale="80" zoomScaleNormal="80" workbookViewId="0">
      <selection activeCell="T33" sqref="T33"/>
    </sheetView>
  </sheetViews>
  <sheetFormatPr baseColWidth="10" defaultRowHeight="14.4" x14ac:dyDescent="0.3"/>
  <sheetData>
    <row r="2" spans="2:13" x14ac:dyDescent="0.3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3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3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3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3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3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3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3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3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3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3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3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3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3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3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3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3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3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3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3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3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3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3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3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3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3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3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3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3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3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5" thickBot="1" x14ac:dyDescent="0.3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1" thickTop="1" x14ac:dyDescent="0.3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3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2018-09-17T23:05:34Z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