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FB62D794-F397-F140-A260-953F6B26C6E9}" xr6:coauthVersionLast="34" xr6:coauthVersionMax="34" xr10:uidLastSave="{00000000-0000-0000-0000-000000000000}"/>
  <bookViews>
    <workbookView xWindow="680" yWindow="1360" windowWidth="22300" windowHeight="884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H32" i="8" l="1"/>
  <c r="G32" i="8"/>
  <c r="F32" i="8"/>
  <c r="E32" i="8"/>
  <c r="D32" i="8"/>
  <c r="C32" i="8"/>
  <c r="B32" i="8"/>
  <c r="L32" i="8"/>
  <c r="K32" i="8"/>
  <c r="J32" i="8"/>
  <c r="I32" i="8"/>
  <c r="L234" i="1" l="1"/>
  <c r="J234" i="1"/>
  <c r="H234" i="1"/>
  <c r="F234" i="1"/>
  <c r="D234" i="1"/>
  <c r="C234" i="1"/>
  <c r="E233" i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M234" i="1" l="1"/>
  <c r="E234" i="1"/>
  <c r="K234" i="1"/>
  <c r="I234" i="1"/>
  <c r="G234" i="1"/>
  <c r="E220" i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K47" i="6" s="1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E47" i="6" l="1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<sst xmlns="http://schemas.openxmlformats.org/spreadsheetml/2006/main" count="163" uniqueCount="27">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</sst>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WASSPerformance!$B$227:$B$233</c:f>
              <c:numCache>
                <c:formatCode>m/d/yy</c:formatCode>
                <c:ptCount val="7"/>
                <c:pt idx="0">
                  <c:v>43311</c:v>
                </c:pt>
                <c:pt idx="1">
                  <c:v>43312</c:v>
                </c:pt>
                <c:pt idx="2">
                  <c:v>43313</c:v>
                </c:pt>
                <c:pt idx="3">
                  <c:v>43314</c:v>
                </c:pt>
                <c:pt idx="4">
                  <c:v>43315</c:v>
                </c:pt>
                <c:pt idx="5">
                  <c:v>43316</c:v>
                </c:pt>
                <c:pt idx="6">
                  <c:v>43317</c:v>
                </c:pt>
              </c:numCache>
            </c:numRef>
          </c:cat>
          <c:val>
            <c:numRef>
              <c:f>WASSPerformance!$C$227:$C$233</c:f>
              <c:numCache>
                <c:formatCode>#,##0</c:formatCode>
                <c:ptCount val="7"/>
                <c:pt idx="0">
                  <c:v>995</c:v>
                </c:pt>
                <c:pt idx="1">
                  <c:v>1022</c:v>
                </c:pt>
                <c:pt idx="2">
                  <c:v>447</c:v>
                </c:pt>
                <c:pt idx="3">
                  <c:v>750</c:v>
                </c:pt>
                <c:pt idx="4">
                  <c:v>432</c:v>
                </c:pt>
                <c:pt idx="5">
                  <c:v>139</c:v>
                </c:pt>
                <c:pt idx="6">
                  <c:v>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WASSPerformance!$B$227:$B$233</c:f>
              <c:numCache>
                <c:formatCode>m/d/yy</c:formatCode>
                <c:ptCount val="7"/>
                <c:pt idx="0">
                  <c:v>43311</c:v>
                </c:pt>
                <c:pt idx="1">
                  <c:v>43312</c:v>
                </c:pt>
                <c:pt idx="2">
                  <c:v>43313</c:v>
                </c:pt>
                <c:pt idx="3">
                  <c:v>43314</c:v>
                </c:pt>
                <c:pt idx="4">
                  <c:v>43315</c:v>
                </c:pt>
                <c:pt idx="5">
                  <c:v>43316</c:v>
                </c:pt>
                <c:pt idx="6">
                  <c:v>43317</c:v>
                </c:pt>
              </c:numCache>
            </c:numRef>
          </c:cat>
          <c:val>
            <c:numRef>
              <c:f>WASSPerformance!$D$227:$D$233</c:f>
              <c:numCache>
                <c:formatCode>General</c:formatCode>
                <c:ptCount val="7"/>
                <c:pt idx="0">
                  <c:v>888</c:v>
                </c:pt>
                <c:pt idx="1">
                  <c:v>838</c:v>
                </c:pt>
                <c:pt idx="2">
                  <c:v>367</c:v>
                </c:pt>
                <c:pt idx="3">
                  <c:v>552</c:v>
                </c:pt>
                <c:pt idx="4">
                  <c:v>342</c:v>
                </c:pt>
                <c:pt idx="5">
                  <c:v>112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WASSPerformance!$B$227:$B$233</c:f>
              <c:numCache>
                <c:formatCode>m/d/yy</c:formatCode>
                <c:ptCount val="7"/>
                <c:pt idx="0">
                  <c:v>43311</c:v>
                </c:pt>
                <c:pt idx="1">
                  <c:v>43312</c:v>
                </c:pt>
                <c:pt idx="2">
                  <c:v>43313</c:v>
                </c:pt>
                <c:pt idx="3">
                  <c:v>43314</c:v>
                </c:pt>
                <c:pt idx="4">
                  <c:v>43315</c:v>
                </c:pt>
                <c:pt idx="5">
                  <c:v>43316</c:v>
                </c:pt>
                <c:pt idx="6">
                  <c:v>43317</c:v>
                </c:pt>
              </c:numCache>
            </c:numRef>
          </c:cat>
          <c:val>
            <c:numRef>
              <c:f>WASSPerformance!$F$227:$F$233</c:f>
              <c:numCache>
                <c:formatCode>General</c:formatCode>
                <c:ptCount val="7"/>
                <c:pt idx="0">
                  <c:v>104</c:v>
                </c:pt>
                <c:pt idx="1">
                  <c:v>180</c:v>
                </c:pt>
                <c:pt idx="2">
                  <c:v>80</c:v>
                </c:pt>
                <c:pt idx="3">
                  <c:v>181</c:v>
                </c:pt>
                <c:pt idx="4">
                  <c:v>85</c:v>
                </c:pt>
                <c:pt idx="5">
                  <c:v>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WASSPerformance!$B$227:$B$233</c:f>
              <c:numCache>
                <c:formatCode>m/d/yy</c:formatCode>
                <c:ptCount val="7"/>
                <c:pt idx="0">
                  <c:v>43311</c:v>
                </c:pt>
                <c:pt idx="1">
                  <c:v>43312</c:v>
                </c:pt>
                <c:pt idx="2">
                  <c:v>43313</c:v>
                </c:pt>
                <c:pt idx="3">
                  <c:v>43314</c:v>
                </c:pt>
                <c:pt idx="4">
                  <c:v>43315</c:v>
                </c:pt>
                <c:pt idx="5">
                  <c:v>43316</c:v>
                </c:pt>
                <c:pt idx="6">
                  <c:v>43317</c:v>
                </c:pt>
              </c:numCache>
            </c:numRef>
          </c:cat>
          <c:val>
            <c:numRef>
              <c:f>WASSPerformance!$H$227:$H$233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WASSPerformance!$B$227:$B$233</c:f>
              <c:numCache>
                <c:formatCode>m/d/yy</c:formatCode>
                <c:ptCount val="7"/>
                <c:pt idx="0">
                  <c:v>43311</c:v>
                </c:pt>
                <c:pt idx="1">
                  <c:v>43312</c:v>
                </c:pt>
                <c:pt idx="2">
                  <c:v>43313</c:v>
                </c:pt>
                <c:pt idx="3">
                  <c:v>43314</c:v>
                </c:pt>
                <c:pt idx="4">
                  <c:v>43315</c:v>
                </c:pt>
                <c:pt idx="5">
                  <c:v>43316</c:v>
                </c:pt>
                <c:pt idx="6">
                  <c:v>43317</c:v>
                </c:pt>
              </c:numCache>
            </c:numRef>
          </c:cat>
          <c:val>
            <c:numRef>
              <c:f>WASSPerformance!$J$227:$J$233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17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WASSPerformance!$B$227:$B$233</c:f>
              <c:numCache>
                <c:formatCode>m/d/yy</c:formatCode>
                <c:ptCount val="7"/>
                <c:pt idx="0">
                  <c:v>43311</c:v>
                </c:pt>
                <c:pt idx="1">
                  <c:v>43312</c:v>
                </c:pt>
                <c:pt idx="2">
                  <c:v>43313</c:v>
                </c:pt>
                <c:pt idx="3">
                  <c:v>43314</c:v>
                </c:pt>
                <c:pt idx="4">
                  <c:v>43315</c:v>
                </c:pt>
                <c:pt idx="5">
                  <c:v>43316</c:v>
                </c:pt>
                <c:pt idx="6">
                  <c:v>43317</c:v>
                </c:pt>
              </c:numCache>
            </c:numRef>
          </c:cat>
          <c:val>
            <c:numRef>
              <c:f>WASSPerformance!$L$227:$L$233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234</xdr:row>
      <xdr:rowOff>128587</xdr:rowOff>
    </xdr:from>
    <xdr:to>
      <xdr:col>11</xdr:col>
      <xdr:colOff>866774</xdr:colOff>
      <xdr:row>260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34" totalsRowCount="1" headerRowDxfId="95" dataDxfId="94" totalsRowDxfId="93">
  <autoFilter ref="B16:M233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SUM(C227:C233)</totalsRowFormula>
    </tableColumn>
    <tableColumn id="3" xr3:uid="{00000000-0010-0000-0000-000003000000}" name="Transactions _x000a_Complete" totalsRowFunction="custom" totalsRowDxfId="9">
      <totalsRowFormula>SUM(D227:D233)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AVERAGE(E227:E233)</totalsRowFormula>
    </tableColumn>
    <tableColumn id="5" xr3:uid="{00000000-0010-0000-0000-000005000000}" name="Transactions _x000a_Failed" totalsRowFunction="custom" totalsRowDxfId="7">
      <totalsRowFormula>SUM(F227:F233)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AVERAGE(G227:G233)</totalsRowFormula>
    </tableColumn>
    <tableColumn id="7" xr3:uid="{00000000-0010-0000-0000-000007000000}" name="Transactions _x000a_In_Prog" totalsRowFunction="custom" totalsRowDxfId="5">
      <totalsRowFormula>SUM(H227:H233)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AVERAGE(I227:I233)</totalsRowFormula>
    </tableColumn>
    <tableColumn id="9" xr3:uid="{00000000-0010-0000-0000-000009000000}" name="Transactions _x000a_Timeout" totalsRowFunction="custom" totalsRowDxfId="3">
      <totalsRowFormula>SUM(J227:J233)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AVERAGE(K227:K233)</totalsRowFormula>
    </tableColumn>
    <tableColumn id="11" xr3:uid="{00000000-0010-0000-0000-00000B000000}" name="Transactions_x000a_Trans Fail" totalsRowFunction="custom" totalsRowDxfId="1">
      <totalsRowFormula>SUM(L227:L233)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AVERAGE(M227:M233)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11"/>
  <sheetViews>
    <sheetView tabSelected="1" topLeftCell="A14" workbookViewId="0">
      <selection activeCell="L233" sqref="L233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0" t="s">
        <v>2</v>
      </c>
      <c r="D2" s="110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844846.03</v>
      </c>
      <c r="D6" s="4"/>
    </row>
    <row r="7" spans="2:13" x14ac:dyDescent="0.2">
      <c r="B7" s="9" t="s">
        <v>6</v>
      </c>
      <c r="C7" s="11">
        <f>D15</f>
        <v>729244</v>
      </c>
      <c r="D7" s="12">
        <f>C7/C6</f>
        <v>0.86316793132116632</v>
      </c>
    </row>
    <row r="8" spans="2:13" x14ac:dyDescent="0.2">
      <c r="B8" s="9" t="s">
        <v>7</v>
      </c>
      <c r="C8" s="11">
        <f>F15</f>
        <v>95044</v>
      </c>
      <c r="D8" s="12">
        <f>C8/C6</f>
        <v>0.11249860521922557</v>
      </c>
    </row>
    <row r="9" spans="2:13" x14ac:dyDescent="0.2">
      <c r="B9" s="9" t="s">
        <v>8</v>
      </c>
      <c r="C9" s="11">
        <f>H15</f>
        <v>2</v>
      </c>
      <c r="D9" s="12">
        <f>C9/C6</f>
        <v>2.3672952573381921E-6</v>
      </c>
    </row>
    <row r="10" spans="2:13" x14ac:dyDescent="0.2">
      <c r="B10" s="9" t="s">
        <v>9</v>
      </c>
      <c r="C10" s="11">
        <f>J15</f>
        <v>20540</v>
      </c>
      <c r="D10" s="12">
        <f>C10/C6</f>
        <v>2.4312122292863232E-2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844830</v>
      </c>
      <c r="D12" s="4"/>
    </row>
    <row r="14" spans="2:13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28" x14ac:dyDescent="0.2">
      <c r="B15" s="13" t="s">
        <v>13</v>
      </c>
      <c r="C15" s="14">
        <f>SUM(Tabla1820[Total])</f>
        <v>844846.03</v>
      </c>
      <c r="D15" s="14">
        <f>SUM(Tabla1820[Transactions 
Complete])</f>
        <v>729244</v>
      </c>
      <c r="E15" s="15">
        <f>AVERAGE(Tabla1820[%
Complete])</f>
        <v>0.8094249013707554</v>
      </c>
      <c r="F15" s="14">
        <f>SUM(Tabla1820[Transactions 
Failed])</f>
        <v>95044</v>
      </c>
      <c r="G15" s="15">
        <f>AVERAGE(Tabla1820[% 
Failed])</f>
        <v>0.13450063617194533</v>
      </c>
      <c r="H15" s="14">
        <f>SUM(Tabla1820[Transactions 
In_Prog])</f>
        <v>2</v>
      </c>
      <c r="I15" s="15">
        <f>AVERAGE(Tabla1820[%
In_Prog])</f>
        <v>3.6088257217078935E-6</v>
      </c>
      <c r="J15" s="14">
        <f>SUM(Tabla1820[Transactions 
Timeout])</f>
        <v>20540</v>
      </c>
      <c r="K15" s="15">
        <f>AVERAGE(Tabla1820[%
Timeout])</f>
        <v>4.2198331908612337E-2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A804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ht="24" x14ac:dyDescent="0.2">
      <c r="B234" s="38" t="s">
        <v>26</v>
      </c>
      <c r="C234" s="39">
        <f>SUM(C227:C233)</f>
        <v>3790</v>
      </c>
      <c r="D234" s="39">
        <f>SUM(D227:D233)</f>
        <v>3104</v>
      </c>
      <c r="E234" s="94">
        <f>AVERAGE(E227:E233)</f>
        <v>0.83812490253410143</v>
      </c>
      <c r="F234" s="39">
        <f>SUM(F227:F233)</f>
        <v>652</v>
      </c>
      <c r="G234" s="94">
        <f>AVERAGE(G227:G233)</f>
        <v>0.15085496411388991</v>
      </c>
      <c r="H234" s="39">
        <f>SUM(H227:H233)</f>
        <v>0</v>
      </c>
      <c r="I234" s="94">
        <f>AVERAGE(I227:I233)</f>
        <v>0</v>
      </c>
      <c r="J234" s="39">
        <f>SUM(J227:J233)</f>
        <v>34</v>
      </c>
      <c r="K234" s="94">
        <f>AVERAGE(K227:K233)</f>
        <v>1.1020133352008731E-2</v>
      </c>
      <c r="L234" s="39">
        <f>SUM(L227:L233)</f>
        <v>0</v>
      </c>
      <c r="M234" s="94">
        <f>AVERAGE(M227:M233)</f>
        <v>0</v>
      </c>
    </row>
    <row r="235" spans="2:13" x14ac:dyDescent="0.2">
      <c r="D235" s="1"/>
    </row>
    <row r="236" spans="2:13" x14ac:dyDescent="0.2">
      <c r="D236" s="1"/>
    </row>
    <row r="237" spans="2:13" x14ac:dyDescent="0.2">
      <c r="D237" s="1"/>
    </row>
    <row r="238" spans="2:13" x14ac:dyDescent="0.2">
      <c r="D238" s="1"/>
    </row>
    <row r="239" spans="2:13" x14ac:dyDescent="0.2">
      <c r="D239" s="1"/>
    </row>
    <row r="240" spans="2:13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dimension ref="A1:L32"/>
  <sheetViews>
    <sheetView zoomScale="90" zoomScaleNormal="90" workbookViewId="0">
      <selection activeCell="N26" sqref="N26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5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WASSPerformance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2018-08-06T14:36:05Z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