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973565E0-60AF-0347-AAC7-E3DDA825F46C}" xr6:coauthVersionLast="34" xr6:coauthVersionMax="34" xr10:uidLastSave="{00000000-0000-0000-0000-000000000000}"/>
  <bookViews>
    <workbookView xWindow="0" yWindow="460" windowWidth="25600" windowHeight="1444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F241" i="1" l="1"/>
  <c r="L241" i="1"/>
  <c r="J241" i="1"/>
  <c r="H241" i="1"/>
  <c r="D241" i="1"/>
  <c r="C241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I241" i="1" s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G241" i="1" l="1"/>
  <c r="M241" i="1"/>
  <c r="K241" i="1"/>
  <c r="E241" i="1"/>
  <c r="H32" i="8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K47" i="6" s="1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E47" i="6" l="1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<sst xmlns="http://schemas.openxmlformats.org/spreadsheetml/2006/main" count="163" uniqueCount="27">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</sst>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WASSPerformance!$C$234:$C$240</c:f>
              <c:numCache>
                <c:formatCode>#,##0</c:formatCode>
                <c:ptCount val="7"/>
                <c:pt idx="0">
                  <c:v>225</c:v>
                </c:pt>
                <c:pt idx="1">
                  <c:v>8055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WASSPerformance!$D$234:$D$240</c:f>
              <c:numCache>
                <c:formatCode>General</c:formatCode>
                <c:ptCount val="7"/>
                <c:pt idx="0">
                  <c:v>195</c:v>
                </c:pt>
                <c:pt idx="1">
                  <c:v>7234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WASSPerformance!$F$234:$F$240</c:f>
              <c:numCache>
                <c:formatCode>General</c:formatCode>
                <c:ptCount val="7"/>
                <c:pt idx="0">
                  <c:v>23</c:v>
                </c:pt>
                <c:pt idx="1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WASSPerformance!$H$234:$H$240</c:f>
              <c:numCache>
                <c:formatCode>#,##0</c:formatCode>
                <c:ptCount val="7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WASSPerformance!$J$234:$J$240</c:f>
              <c:numCache>
                <c:formatCode>General</c:formatCode>
                <c:ptCount val="7"/>
                <c:pt idx="0">
                  <c:v>7</c:v>
                </c:pt>
                <c:pt idx="1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WASSPerformance!$L$234:$L$240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241</xdr:row>
      <xdr:rowOff>128587</xdr:rowOff>
    </xdr:from>
    <xdr:to>
      <xdr:col>11</xdr:col>
      <xdr:colOff>866774</xdr:colOff>
      <xdr:row>267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41" totalsRowCount="1" headerRowDxfId="95" dataDxfId="94" totalsRowDxfId="93">
  <autoFilter ref="B16:M240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SUM(C234:C240)</totalsRowFormula>
    </tableColumn>
    <tableColumn id="3" xr3:uid="{00000000-0010-0000-0000-000003000000}" name="Transactions _x000a_Complete" totalsRowFunction="custom" totalsRowDxfId="9">
      <totalsRowFormula>SUM(D234:D240)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AVERAGE(E234:E240)</totalsRowFormula>
    </tableColumn>
    <tableColumn id="5" xr3:uid="{00000000-0010-0000-0000-000005000000}" name="Transactions _x000a_Failed" totalsRowFunction="custom" totalsRowDxfId="7">
      <totalsRowFormula>SUM(F234:F240)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AVERAGE(G234:G240)</totalsRowFormula>
    </tableColumn>
    <tableColumn id="7" xr3:uid="{00000000-0010-0000-0000-000007000000}" name="Transactions _x000a_In_Prog" totalsRowFunction="custom" totalsRowDxfId="5">
      <totalsRowFormula>SUM(H234:H240)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AVERAGE(I234:I240)</totalsRowFormula>
    </tableColumn>
    <tableColumn id="9" xr3:uid="{00000000-0010-0000-0000-000009000000}" name="Transactions _x000a_Timeout" totalsRowFunction="custom" totalsRowDxfId="3">
      <totalsRowFormula>SUM(J234:J240)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AVERAGE(K234:K240)</totalsRowFormula>
    </tableColumn>
    <tableColumn id="11" xr3:uid="{00000000-0010-0000-0000-00000B000000}" name="Transactions_x000a_Trans Fail" totalsRowFunction="custom" totalsRowDxfId="1">
      <totalsRowFormula>SUM(L234:L240)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AVERAGE(M234:M240)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18"/>
  <sheetViews>
    <sheetView tabSelected="1" topLeftCell="B11" zoomScale="130" zoomScaleNormal="130" workbookViewId="0">
      <selection activeCell="L235" sqref="L235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0" t="s">
        <v>2</v>
      </c>
      <c r="D2" s="110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853126.08000000007</v>
      </c>
      <c r="D6" s="4"/>
    </row>
    <row r="7" spans="2:13" x14ac:dyDescent="0.2">
      <c r="B7" s="9" t="s">
        <v>6</v>
      </c>
      <c r="C7" s="11">
        <f>D15</f>
        <v>736673</v>
      </c>
      <c r="D7" s="12">
        <f>C7/C6</f>
        <v>0.86349839404745421</v>
      </c>
    </row>
    <row r="8" spans="2:13" x14ac:dyDescent="0.2">
      <c r="B8" s="9" t="s">
        <v>7</v>
      </c>
      <c r="C8" s="11">
        <f>F15</f>
        <v>95751</v>
      </c>
      <c r="D8" s="12">
        <f>C8/C6</f>
        <v>0.11223546231290923</v>
      </c>
    </row>
    <row r="9" spans="2:13" x14ac:dyDescent="0.2">
      <c r="B9" s="9" t="s">
        <v>8</v>
      </c>
      <c r="C9" s="11">
        <f>H15</f>
        <v>3</v>
      </c>
      <c r="D9" s="12">
        <f>C9/C6</f>
        <v>3.5164790648528758E-6</v>
      </c>
    </row>
    <row r="10" spans="2:13" x14ac:dyDescent="0.2">
      <c r="B10" s="9" t="s">
        <v>9</v>
      </c>
      <c r="C10" s="11">
        <f>J15</f>
        <v>20683</v>
      </c>
      <c r="D10" s="12">
        <f>C10/C6</f>
        <v>2.4243778832784009E-2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853110</v>
      </c>
      <c r="D12" s="4"/>
    </row>
    <row r="14" spans="2:13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28" x14ac:dyDescent="0.2">
      <c r="B15" s="13" t="s">
        <v>13</v>
      </c>
      <c r="C15" s="14">
        <f>SUM(Tabla1820[Total])</f>
        <v>853126.08000000007</v>
      </c>
      <c r="D15" s="14">
        <f>SUM(Tabla1820[Transactions 
Complete])</f>
        <v>736673</v>
      </c>
      <c r="E15" s="15">
        <f>AVERAGE(Tabla1820[%
Complete])</f>
        <v>0.79200868747089836</v>
      </c>
      <c r="F15" s="14">
        <f>SUM(Tabla1820[Transactions 
Failed])</f>
        <v>95751</v>
      </c>
      <c r="G15" s="15">
        <f>AVERAGE(Tabla1820[% 
Failed])</f>
        <v>0.13113293068148071</v>
      </c>
      <c r="H15" s="14">
        <f>SUM(Tabla1820[Transactions 
In_Prog])</f>
        <v>3</v>
      </c>
      <c r="I15" s="15">
        <f>AVERAGE(Tabla1820[%
In_Prog])</f>
        <v>4.0502753324651319E-6</v>
      </c>
      <c r="J15" s="14">
        <f>SUM(Tabla1820[Transactions 
Timeout])</f>
        <v>20683</v>
      </c>
      <c r="K15" s="15">
        <f>AVERAGE(Tabla1820[%
Timeout])</f>
        <v>4.1093897581737329E-2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A811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x14ac:dyDescent="0.2">
      <c r="B236" s="37">
        <v>43320</v>
      </c>
      <c r="C236" s="93">
        <v>0.01</v>
      </c>
      <c r="D236" s="87"/>
      <c r="E236" s="24">
        <f>Tabla1820[Transactions 
Complete]/Tabla1820[Total]</f>
        <v>0</v>
      </c>
      <c r="F236" s="87"/>
      <c r="G236" s="24">
        <f>Tabla1820[Transactions 
Failed]/Tabla1820[Total]</f>
        <v>0</v>
      </c>
      <c r="H236" s="34"/>
      <c r="I236" s="24">
        <f>Tabla1820[Transactions 
In_Prog]/Tabla1820[Total]</f>
        <v>0</v>
      </c>
      <c r="J236" s="87"/>
      <c r="K236" s="24">
        <f>Tabla1820[Transactions 
Timeout]/Tabla1820[Total]</f>
        <v>0</v>
      </c>
      <c r="L236" s="34"/>
      <c r="M236" s="24">
        <f>Tabla1820[Transactions
Trans Fail]/Tabla1820[Total]</f>
        <v>0</v>
      </c>
    </row>
    <row r="237" spans="2:13" s="33" customFormat="1" x14ac:dyDescent="0.2">
      <c r="B237" s="37">
        <v>43321</v>
      </c>
      <c r="C237" s="93">
        <v>0.01</v>
      </c>
      <c r="D237" s="87"/>
      <c r="E237" s="24">
        <f>Tabla1820[Transactions 
Complete]/Tabla1820[Total]</f>
        <v>0</v>
      </c>
      <c r="F237" s="87"/>
      <c r="G237" s="24">
        <f>Tabla1820[Transactions 
Failed]/Tabla1820[Total]</f>
        <v>0</v>
      </c>
      <c r="H237" s="34"/>
      <c r="I237" s="24">
        <f>Tabla1820[Transactions 
In_Prog]/Tabla1820[Total]</f>
        <v>0</v>
      </c>
      <c r="J237" s="87"/>
      <c r="K237" s="24">
        <f>Tabla1820[Transactions 
Timeout]/Tabla1820[Total]</f>
        <v>0</v>
      </c>
      <c r="L237" s="34"/>
      <c r="M237" s="24">
        <f>Tabla1820[Transactions
Trans Fail]/Tabla1820[Total]</f>
        <v>0</v>
      </c>
    </row>
    <row r="238" spans="2:13" s="33" customFormat="1" x14ac:dyDescent="0.2">
      <c r="B238" s="37">
        <v>43322</v>
      </c>
      <c r="C238" s="93">
        <v>0.01</v>
      </c>
      <c r="D238" s="87"/>
      <c r="E238" s="24">
        <f>Tabla1820[Transactions 
Complete]/Tabla1820[Total]</f>
        <v>0</v>
      </c>
      <c r="F238" s="87"/>
      <c r="G238" s="24">
        <f>Tabla1820[Transactions 
Failed]/Tabla1820[Total]</f>
        <v>0</v>
      </c>
      <c r="H238" s="34"/>
      <c r="I238" s="24">
        <f>Tabla1820[Transactions 
In_Prog]/Tabla1820[Total]</f>
        <v>0</v>
      </c>
      <c r="J238" s="87"/>
      <c r="K238" s="24">
        <f>Tabla1820[Transactions 
Timeout]/Tabla1820[Total]</f>
        <v>0</v>
      </c>
      <c r="L238" s="34"/>
      <c r="M238" s="24">
        <f>Tabla1820[Transactions
Trans Fail]/Tabla1820[Total]</f>
        <v>0</v>
      </c>
    </row>
    <row r="239" spans="2:13" s="33" customFormat="1" x14ac:dyDescent="0.2">
      <c r="B239" s="37">
        <v>43323</v>
      </c>
      <c r="C239" s="93">
        <v>0.01</v>
      </c>
      <c r="D239" s="87"/>
      <c r="E239" s="24">
        <f>Tabla1820[Transactions 
Complete]/Tabla1820[Total]</f>
        <v>0</v>
      </c>
      <c r="F239" s="87"/>
      <c r="G239" s="24">
        <f>Tabla1820[Transactions 
Failed]/Tabla1820[Total]</f>
        <v>0</v>
      </c>
      <c r="H239" s="34"/>
      <c r="I239" s="24">
        <f>Tabla1820[Transactions 
In_Prog]/Tabla1820[Total]</f>
        <v>0</v>
      </c>
      <c r="J239" s="87"/>
      <c r="K239" s="24">
        <f>Tabla1820[Transactions 
Timeout]/Tabla1820[Total]</f>
        <v>0</v>
      </c>
      <c r="L239" s="34"/>
      <c r="M239" s="24">
        <f>Tabla1820[Transactions
Trans Fail]/Tabla1820[Total]</f>
        <v>0</v>
      </c>
    </row>
    <row r="240" spans="2:13" s="33" customFormat="1" x14ac:dyDescent="0.2">
      <c r="B240" s="37">
        <v>43324</v>
      </c>
      <c r="C240" s="93">
        <v>0.01</v>
      </c>
      <c r="D240" s="87"/>
      <c r="E240" s="24">
        <f>Tabla1820[Transactions 
Complete]/Tabla1820[Total]</f>
        <v>0</v>
      </c>
      <c r="F240" s="87"/>
      <c r="G240" s="24">
        <f>Tabla1820[Transactions 
Failed]/Tabla1820[Total]</f>
        <v>0</v>
      </c>
      <c r="H240" s="34"/>
      <c r="I240" s="24">
        <f>Tabla1820[Transactions 
In_Prog]/Tabla1820[Total]</f>
        <v>0</v>
      </c>
      <c r="J240" s="87"/>
      <c r="K240" s="24">
        <f>Tabla1820[Transactions 
Timeout]/Tabla1820[Total]</f>
        <v>0</v>
      </c>
      <c r="L240" s="34"/>
      <c r="M240" s="24">
        <f>Tabla1820[Transactions
Trans Fail]/Tabla1820[Total]</f>
        <v>0</v>
      </c>
    </row>
    <row r="241" spans="2:13" ht="24" x14ac:dyDescent="0.2">
      <c r="B241" s="38" t="s">
        <v>26</v>
      </c>
      <c r="C241" s="39">
        <f>SUM(C234:C240)</f>
        <v>8280.0500000000011</v>
      </c>
      <c r="D241" s="39">
        <f>SUM(D234:D240)</f>
        <v>7429</v>
      </c>
      <c r="E241" s="94">
        <f>AVERAGE(E234:E240)</f>
        <v>0.25210605657533031</v>
      </c>
      <c r="F241" s="39">
        <f>SUM(F234:F240)</f>
        <v>707</v>
      </c>
      <c r="G241" s="94">
        <f>AVERAGE(G234:G240)</f>
        <v>2.6734060477077239E-2</v>
      </c>
      <c r="H241" s="39">
        <f>SUM(H234:H240)</f>
        <v>1</v>
      </c>
      <c r="I241" s="94">
        <f>AVERAGE(I234:I240)</f>
        <v>1.7735213265939524E-5</v>
      </c>
      <c r="J241" s="39">
        <f>SUM(J234:J240)</f>
        <v>143</v>
      </c>
      <c r="K241" s="94">
        <f>AVERAGE(K234:K240)</f>
        <v>6.8564334486122197E-3</v>
      </c>
      <c r="L241" s="39">
        <f>SUM(L234:L240)</f>
        <v>0</v>
      </c>
      <c r="M241" s="94">
        <f>AVERAGE(M234:M240)</f>
        <v>0</v>
      </c>
    </row>
    <row r="242" spans="2:13" x14ac:dyDescent="0.2">
      <c r="D242" s="1"/>
    </row>
    <row r="243" spans="2:13" x14ac:dyDescent="0.2">
      <c r="D243" s="1"/>
    </row>
    <row r="244" spans="2:13" x14ac:dyDescent="0.2">
      <c r="D244" s="1"/>
    </row>
    <row r="245" spans="2:13" x14ac:dyDescent="0.2">
      <c r="D245" s="1"/>
    </row>
    <row r="246" spans="2:13" x14ac:dyDescent="0.2">
      <c r="D246" s="1"/>
    </row>
    <row r="247" spans="2:13" x14ac:dyDescent="0.2">
      <c r="D247" s="1"/>
    </row>
    <row r="248" spans="2:13" x14ac:dyDescent="0.2">
      <c r="D248" s="1"/>
    </row>
    <row r="249" spans="2:13" x14ac:dyDescent="0.2">
      <c r="D249" s="1"/>
    </row>
    <row r="250" spans="2:13" x14ac:dyDescent="0.2">
      <c r="D250" s="1"/>
    </row>
    <row r="251" spans="2:13" x14ac:dyDescent="0.2">
      <c r="D251" s="1"/>
    </row>
    <row r="252" spans="2:13" x14ac:dyDescent="0.2">
      <c r="D252" s="1"/>
    </row>
    <row r="253" spans="2:13" x14ac:dyDescent="0.2">
      <c r="D253" s="1"/>
    </row>
    <row r="254" spans="2:13" x14ac:dyDescent="0.2">
      <c r="D254" s="1"/>
    </row>
    <row r="255" spans="2:13" x14ac:dyDescent="0.2">
      <c r="D255" s="1"/>
    </row>
    <row r="256" spans="2:13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dimension ref="A1:L32"/>
  <sheetViews>
    <sheetView zoomScale="90" zoomScaleNormal="90" workbookViewId="0">
      <selection activeCell="N26" sqref="N26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5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WASSPerformance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2018-08-08T16:55:56Z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