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d1189bb9448820/Documents/BC 2020-2021/Spring Quarter/MKTG262/Week 4/"/>
    </mc:Choice>
  </mc:AlternateContent>
  <xr:revisionPtr revIDLastSave="0" documentId="8_{7F9E749B-B3E8-4F14-AD63-9C6D2B1827E2}" xr6:coauthVersionLast="46" xr6:coauthVersionMax="46" xr10:uidLastSave="{00000000-0000-0000-0000-000000000000}"/>
  <bookViews>
    <workbookView xWindow="0" yWindow="0" windowWidth="20520" windowHeight="13080" xr2:uid="{00000000-000D-0000-FFFF-FFFF00000000}"/>
  </bookViews>
  <sheets>
    <sheet name="Summary Template" sheetId="7" r:id="rId1"/>
    <sheet name="Website Data" sheetId="5" r:id="rId2"/>
    <sheet name="Keyword Search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7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7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</calcChain>
</file>

<file path=xl/sharedStrings.xml><?xml version="1.0" encoding="utf-8"?>
<sst xmlns="http://schemas.openxmlformats.org/spreadsheetml/2006/main" count="119" uniqueCount="43">
  <si>
    <t>Campaign_Code</t>
  </si>
  <si>
    <t>Keyword</t>
  </si>
  <si>
    <t>Impressions</t>
  </si>
  <si>
    <t>Clicks</t>
  </si>
  <si>
    <t>Cost</t>
  </si>
  <si>
    <t>Bedroom - Nonbrand</t>
  </si>
  <si>
    <t>bed</t>
  </si>
  <si>
    <t>bedroom furniture</t>
  </si>
  <si>
    <t>Livingroom - Nonbrand</t>
  </si>
  <si>
    <t>couch</t>
  </si>
  <si>
    <t>dresser</t>
  </si>
  <si>
    <t>furniture</t>
  </si>
  <si>
    <t>Bedroom - Brand</t>
  </si>
  <si>
    <t>holt bed</t>
  </si>
  <si>
    <t>holt bedroom furniture</t>
  </si>
  <si>
    <t>Livingroom - Brand</t>
  </si>
  <si>
    <t>holt chair</t>
  </si>
  <si>
    <t>holt furniture</t>
  </si>
  <si>
    <t>holt table</t>
  </si>
  <si>
    <t>livingroom furniture</t>
  </si>
  <si>
    <t>table</t>
  </si>
  <si>
    <t>chair</t>
  </si>
  <si>
    <t>holt couch</t>
  </si>
  <si>
    <t>holt dresser</t>
  </si>
  <si>
    <t>holt livingroom furniture</t>
  </si>
  <si>
    <t>holt nightstand</t>
  </si>
  <si>
    <t>nightstand</t>
  </si>
  <si>
    <t>Visits</t>
  </si>
  <si>
    <t>Visitors</t>
  </si>
  <si>
    <t>Bounces</t>
  </si>
  <si>
    <t>Session Duration</t>
  </si>
  <si>
    <t>PVs</t>
  </si>
  <si>
    <t>Bounce Rate</t>
  </si>
  <si>
    <t>Pageviews per Visit</t>
  </si>
  <si>
    <t>CTR</t>
  </si>
  <si>
    <t>CPC</t>
  </si>
  <si>
    <t>Minutes per Visit</t>
  </si>
  <si>
    <t>After you have combined the data sources, summarize the results into a table using the headers below.</t>
  </si>
  <si>
    <t>Cost per Visit</t>
  </si>
  <si>
    <t>Campaign Code</t>
  </si>
  <si>
    <t>Apply VLOOKUP function in columns with column headers in blue, for each keyword in range A6 through A24</t>
  </si>
  <si>
    <t>Calculate the metrics in yellow using your combined data set.</t>
  </si>
  <si>
    <t xml:space="preserve">Instructions: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</si>
</sst>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44" fontId="2" fillId="0" borderId="0" xfId="2" applyFont="1" applyFill="1" applyBorder="1" applyAlignment="1">
      <alignment horizontal="right"/>
    </xf>
    <xf numFmtId="44" fontId="0" fillId="0" borderId="0" xfId="2" applyFont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0" xfId="0" applyFont="1" applyFill="1" applyBorder="1"/>
    <xf numFmtId="0" fontId="0" fillId="4" borderId="0" xfId="0" applyNumberFormat="1" applyFill="1"/>
    <xf numFmtId="164" fontId="0" fillId="0" borderId="0" xfId="0" applyNumberFormat="1"/>
    <xf numFmtId="0" fontId="0" fillId="4" borderId="0" xfId="0" applyFill="1"/>
    <xf numFmtId="0" fontId="2" fillId="4" borderId="1" xfId="0" applyFont="1" applyFill="1" applyBorder="1"/>
    <xf numFmtId="3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22" sqref="G22"/>
    </sheetView>
  </sheetViews>
  <sheetFormatPr defaultRowHeight="14.25" x14ac:dyDescent="0.45"/>
  <cols>
    <col min="1" max="1" width="20.86328125" customWidth="1"/>
    <col min="2" max="3" width="10.1328125" customWidth="1"/>
    <col min="4" max="4" width="13.265625" customWidth="1"/>
    <col min="5" max="5" width="17.1328125" customWidth="1"/>
    <col min="6" max="6" width="19.1328125" customWidth="1"/>
    <col min="7" max="8" width="10.1328125" customWidth="1"/>
    <col min="9" max="9" width="12.86328125" customWidth="1"/>
    <col min="10" max="10" width="13.59765625" customWidth="1"/>
    <col min="11" max="12" width="10.1328125" customWidth="1"/>
  </cols>
  <sheetData>
    <row r="1" spans="1:12" x14ac:dyDescent="0.45">
      <c r="A1" t="s">
        <v>42</v>
      </c>
    </row>
    <row r="2" spans="1:12" x14ac:dyDescent="0.45">
      <c r="A2" t="s">
        <v>37</v>
      </c>
    </row>
    <row r="3" spans="1:12" x14ac:dyDescent="0.45">
      <c r="A3" t="s">
        <v>40</v>
      </c>
    </row>
    <row r="4" spans="1:12" x14ac:dyDescent="0.45">
      <c r="A4" t="s">
        <v>41</v>
      </c>
    </row>
    <row r="6" spans="1:12" s="3" customFormat="1" x14ac:dyDescent="0.45">
      <c r="A6" s="18" t="s">
        <v>1</v>
      </c>
      <c r="B6" s="13" t="s">
        <v>27</v>
      </c>
      <c r="C6" s="13" t="s">
        <v>28</v>
      </c>
      <c r="D6" s="12" t="s">
        <v>32</v>
      </c>
      <c r="E6" s="12" t="s">
        <v>36</v>
      </c>
      <c r="F6" s="12" t="s">
        <v>33</v>
      </c>
      <c r="G6" s="12" t="s">
        <v>34</v>
      </c>
      <c r="H6" s="12" t="s">
        <v>35</v>
      </c>
      <c r="I6" s="12" t="s">
        <v>38</v>
      </c>
      <c r="J6" s="13" t="s">
        <v>2</v>
      </c>
      <c r="K6" s="13" t="s">
        <v>3</v>
      </c>
      <c r="L6" s="13" t="s">
        <v>4</v>
      </c>
    </row>
    <row r="7" spans="1:12" x14ac:dyDescent="0.45">
      <c r="A7" t="s">
        <v>6</v>
      </c>
      <c r="B7" s="19">
        <f>VLOOKUP(A7,'Website Data'!$A1:$J$19,3,FALSE)</f>
        <v>3592</v>
      </c>
      <c r="C7" s="19">
        <f>VLOOKUP(A7,'Website Data'!$A1:$J$19,4,FALSE)</f>
        <v>2912</v>
      </c>
      <c r="D7" s="21">
        <f>VLOOKUP(A7,'Website Data'!$A2:$J$19,5,FALSE)/VLOOKUP(A8,'Website Data'!$A2:$J$19,3,FALSE)</f>
        <v>0.3590850478967097</v>
      </c>
      <c r="E7" s="22">
        <f>VLOOKUP(A7,'Website Data'!$A1:$J$19,7,FALSE)/VLOOKUP(A7,'Website Data'!$A1:$J$19,3,FALSE)</f>
        <v>29.985523385300667</v>
      </c>
      <c r="F7" s="22">
        <f>VLOOKUP(A7,'Website Data'!$A1:$J$19,6,FALSE)/VLOOKUP(A7,'Website Data'!$A1:$J$19,3,FALSE)</f>
        <v>1.2538975501113585</v>
      </c>
      <c r="G7" s="21">
        <f>VLOOKUP(A7,'Website Data'!$A1:$J$19,9,FALSE)/VLOOKUP(A7,'Website Data'!$A1:$J$19,3,FALSE)</f>
        <v>0.33129175946547884</v>
      </c>
      <c r="H7" s="20">
        <f>VLOOKUP(A7,'Website Data'!$A1:$J$19,10,FALSE)/VLOOKUP(A7,'Website Data'!$A1:$J$19,9,FALSE)</f>
        <v>3.0462773109243697</v>
      </c>
      <c r="I7" s="20">
        <f>VLOOKUP(A7,'Website Data'!$A1:$J$19,10,FALSE)/VLOOKUP(A7,'Website Data'!$A1:$J$19,3,FALSE)</f>
        <v>1.0092065701559019</v>
      </c>
      <c r="J7" s="19">
        <f>VLOOKUP(A7,'Website Data'!$A1:$J$19,8,FALSE)</f>
        <v>18173</v>
      </c>
      <c r="K7" s="19">
        <f>VLOOKUP(A7,'Website Data'!$A1:$J$19,9,FALSE)</f>
        <v>1190</v>
      </c>
      <c r="L7" s="20">
        <f>VLOOKUP(A7,'Website Data'!$A1:$J$19,10,FALSE)</f>
        <v>3625.0699999999997</v>
      </c>
    </row>
    <row r="8" spans="1:12" x14ac:dyDescent="0.45">
      <c r="A8" t="s">
        <v>7</v>
      </c>
      <c r="B8" s="19">
        <f>VLOOKUP(A8,'Website Data'!$A2:$J$19,3,FALSE)</f>
        <v>3506.1331775700937</v>
      </c>
      <c r="C8" s="19">
        <f>VLOOKUP(A8,'Website Data'!$A2:$J$19,4,FALSE)</f>
        <v>3346.2535046728972</v>
      </c>
      <c r="D8" s="21">
        <f>VLOOKUP(A8,'Website Data'!$A2:$J$19,5,FALSE)/VLOOKUP(A8,'Website Data'!$A2:$J$19,3,FALSE)</f>
        <v>0.6011428571428572</v>
      </c>
      <c r="E8" s="22">
        <f>VLOOKUP(A8,'Website Data'!$A2:$J$19,7,FALSE)/VLOOKUP(A8,'Website Data'!$A2:$J$19,3,FALSE)</f>
        <v>54.502171428571422</v>
      </c>
      <c r="F8" s="22">
        <f>VLOOKUP(A8,'Website Data'!$A2:$J$19,6,FALSE)/VLOOKUP(A8,'Website Data'!$A2:$J$19,3,FALSE)</f>
        <v>1.8599999999999999</v>
      </c>
      <c r="G8" s="21">
        <f>VLOOKUP(A8,'Website Data'!$A2:$J$19,9,FALSE)/VLOOKUP(A8,'Website Data'!$A2:$J$19,3,FALSE)</f>
        <v>0.39131428571428567</v>
      </c>
      <c r="H8" s="20">
        <f>VLOOKUP(A8,'Website Data'!$A2:$J$19,10,FALSE)/VLOOKUP(A8,'Website Data'!$A2:$J$19,9,FALSE)</f>
        <v>4.2080174927113703</v>
      </c>
      <c r="I8" s="20">
        <f>VLOOKUP(A8,'Website Data'!$A2:$J$19,10,FALSE)/VLOOKUP(A8,'Website Data'!$A2:$J$19,3,FALSE)</f>
        <v>1.6466573594335692</v>
      </c>
      <c r="J8" s="19">
        <f>VLOOKUP(A8,'Website Data'!$A2:$J$19,8,FALSE)</f>
        <v>28327</v>
      </c>
      <c r="K8" s="19">
        <f>VLOOKUP(A8,'Website Data'!$A2:$J$19,9,FALSE)</f>
        <v>1372</v>
      </c>
      <c r="L8" s="20">
        <f>VLOOKUP(A8,'Website Data'!$A2:$J$19,10,FALSE)</f>
        <v>5773.4</v>
      </c>
    </row>
    <row r="9" spans="1:12" x14ac:dyDescent="0.45">
      <c r="A9" t="s">
        <v>21</v>
      </c>
      <c r="B9" s="19">
        <f>VLOOKUP(A9,'Website Data'!$A3:$J$19,3,FALSE)</f>
        <v>508.39104416013208</v>
      </c>
      <c r="C9" s="19">
        <f>VLOOKUP(A9,'Website Data'!$A3:$J$19,4,FALSE)</f>
        <v>479.94634750309535</v>
      </c>
      <c r="D9" s="21">
        <f>VLOOKUP(A9,'Website Data'!$A3:$J$19,5,FALSE)/VLOOKUP(A9,'Website Data'!$A3:$J$19,3,FALSE)</f>
        <v>0.58028066338618556</v>
      </c>
      <c r="E9" s="22">
        <f>VLOOKUP(A9,'Website Data'!$A3:$J$19,7,FALSE)/VLOOKUP(A9,'Website Data'!$A3:$J$19,3,FALSE)</f>
        <v>65.574813194824131</v>
      </c>
      <c r="F9" s="22">
        <f>VLOOKUP(A9,'Website Data'!$A3:$J$19,6,FALSE)/VLOOKUP(A9,'Website Data'!$A3:$J$19,3,FALSE)</f>
        <v>1.9148897393839985</v>
      </c>
      <c r="G9" s="21">
        <f>VLOOKUP(A9,'Website Data'!$A3:$J$19,9,FALSE)/VLOOKUP(A9,'Website Data'!$A3:$J$19,3,FALSE)</f>
        <v>0.88317842172407501</v>
      </c>
      <c r="H9" s="20">
        <f>VLOOKUP(A9,'Website Data'!$A3:$J$19,10,FALSE)/VLOOKUP(A9,'Website Data'!$A3:$J$19,9,FALSE)</f>
        <v>6.467193763919818</v>
      </c>
      <c r="I9" s="20">
        <f>VLOOKUP(A9,'Website Data'!$A3:$J$19,10,FALSE)/VLOOKUP(A9,'Website Data'!$A3:$J$19,3,FALSE)</f>
        <v>5.7116859814024847</v>
      </c>
      <c r="J9" s="19">
        <f>VLOOKUP(A9,'Website Data'!$A3:$J$19,8,FALSE)</f>
        <v>10533</v>
      </c>
      <c r="K9" s="19">
        <f>VLOOKUP(A9,'Website Data'!$A3:$J$19,9,FALSE)</f>
        <v>449</v>
      </c>
      <c r="L9" s="20">
        <f>VLOOKUP(A9,'Website Data'!$A3:$J$19,10,FALSE)</f>
        <v>2903.7699999999982</v>
      </c>
    </row>
    <row r="10" spans="1:12" x14ac:dyDescent="0.45">
      <c r="A10" t="s">
        <v>9</v>
      </c>
      <c r="B10" s="19">
        <f>VLOOKUP(A10,'Website Data'!$A4:$J$19,3,FALSE)</f>
        <v>681.62897234832849</v>
      </c>
      <c r="C10" s="19">
        <f>VLOOKUP(A10,'Website Data'!$A4:$J$19,4,FALSE)</f>
        <v>643.49153941394968</v>
      </c>
      <c r="D10" s="21">
        <f>VLOOKUP(A10,'Website Data'!$A4:$J$19,5,FALSE)/VLOOKUP(A10,'Website Data'!$A4:$J$19,3,FALSE)</f>
        <v>0.58028066338618556</v>
      </c>
      <c r="E10" s="22">
        <f>VLOOKUP(A10,'Website Data'!$A4:$J$19,7,FALSE)/VLOOKUP(A10,'Website Data'!$A4:$J$19,3,FALSE)</f>
        <v>65.574813194824131</v>
      </c>
      <c r="F10" s="22">
        <f>VLOOKUP(A10,'Website Data'!$A4:$J$19,6,FALSE)/VLOOKUP(A10,'Website Data'!$A4:$J$19,3,FALSE)</f>
        <v>1.9148897393839988</v>
      </c>
      <c r="G10" s="21">
        <f>VLOOKUP(A10,'Website Data'!$A4:$J$19,9,FALSE)/VLOOKUP(A10,'Website Data'!$A4:$J$19,3,FALSE)</f>
        <v>0.88317842172407512</v>
      </c>
      <c r="H10" s="20">
        <f>VLOOKUP(A10,'Website Data'!$A4:$J$19,10,FALSE)/VLOOKUP(A10,'Website Data'!$A4:$J$19,9,FALSE)</f>
        <v>3.4899501661129548</v>
      </c>
      <c r="I10" s="20">
        <f>VLOOKUP(A10,'Website Data'!$A4:$J$19,10,FALSE)/VLOOKUP(A10,'Website Data'!$A4:$J$19,3,FALSE)</f>
        <v>3.0822486796033135</v>
      </c>
      <c r="J10" s="19">
        <f>VLOOKUP(A10,'Website Data'!$A4:$J$19,8,FALSE)</f>
        <v>14864</v>
      </c>
      <c r="K10" s="19">
        <f>VLOOKUP(A10,'Website Data'!$A4:$J$19,9,FALSE)</f>
        <v>602</v>
      </c>
      <c r="L10" s="20">
        <f>VLOOKUP(A10,'Website Data'!$A4:$J$19,10,FALSE)</f>
        <v>2100.9499999999989</v>
      </c>
    </row>
    <row r="11" spans="1:12" x14ac:dyDescent="0.45">
      <c r="A11" t="s">
        <v>10</v>
      </c>
      <c r="B11" s="19">
        <f>VLOOKUP(A11,'Website Data'!$A5:$J$19,3,FALSE)</f>
        <v>1622.7365654205607</v>
      </c>
      <c r="C11" s="19">
        <f>VLOOKUP(A11,'Website Data'!$A5:$J$19,4,FALSE)</f>
        <v>1548.7397780373831</v>
      </c>
      <c r="D11" s="21">
        <f>VLOOKUP(A11,'Website Data'!$A5:$J$19,5,FALSE)/VLOOKUP(A11,'Website Data'!$A5:$J$19,3,FALSE)</f>
        <v>0.60114285714285709</v>
      </c>
      <c r="E11" s="22">
        <f>VLOOKUP(A11,'Website Data'!$A5:$J$19,7,FALSE)/VLOOKUP(A11,'Website Data'!$A5:$J$19,3,FALSE)</f>
        <v>54.50217142857143</v>
      </c>
      <c r="F11" s="22">
        <f>VLOOKUP(A11,'Website Data'!$A5:$J$19,6,FALSE)/VLOOKUP(A11,'Website Data'!$A5:$J$19,3,FALSE)</f>
        <v>1.8599999999999999</v>
      </c>
      <c r="G11" s="21">
        <f>VLOOKUP(A11,'Website Data'!$A5:$J$19,9,FALSE)/VLOOKUP(A11,'Website Data'!$A5:$J$19,3,FALSE)</f>
        <v>0.39131428571428573</v>
      </c>
      <c r="H11" s="20">
        <f>VLOOKUP(A11,'Website Data'!$A5:$J$19,10,FALSE)/VLOOKUP(A11,'Website Data'!$A5:$J$19,9,FALSE)</f>
        <v>4.3634803149606292</v>
      </c>
      <c r="I11" s="20">
        <f>VLOOKUP(A11,'Website Data'!$A5:$J$19,10,FALSE)/VLOOKUP(A11,'Website Data'!$A5:$J$19,3,FALSE)</f>
        <v>1.707492182677165</v>
      </c>
      <c r="J11" s="19">
        <f>VLOOKUP(A11,'Website Data'!$A5:$J$19,8,FALSE)</f>
        <v>15357</v>
      </c>
      <c r="K11" s="19">
        <f>VLOOKUP(A11,'Website Data'!$A5:$J$19,9,FALSE)</f>
        <v>635</v>
      </c>
      <c r="L11" s="20">
        <f>VLOOKUP(A11,'Website Data'!$A5:$J$19,10,FALSE)</f>
        <v>2770.8099999999995</v>
      </c>
    </row>
    <row r="12" spans="1:12" x14ac:dyDescent="0.45">
      <c r="A12" t="s">
        <v>11</v>
      </c>
      <c r="B12" s="19">
        <f>VLOOKUP(A12,'Website Data'!$A6:$J$19,3,FALSE)</f>
        <v>2455.9023937267852</v>
      </c>
      <c r="C12" s="19">
        <f>VLOOKUP(A12,'Website Data'!$A6:$J$19,4,FALSE)</f>
        <v>2318.4936029715232</v>
      </c>
      <c r="D12" s="21">
        <f>VLOOKUP(A12,'Website Data'!$A6:$J$19,5,FALSE)/VLOOKUP(A12,'Website Data'!$A6:$J$19,3,FALSE)</f>
        <v>0.58028066338618556</v>
      </c>
      <c r="E12" s="22">
        <f>VLOOKUP(A12,'Website Data'!$A6:$J$19,7,FALSE)/VLOOKUP(A12,'Website Data'!$A6:$J$19,3,FALSE)</f>
        <v>65.574813194824131</v>
      </c>
      <c r="F12" s="22">
        <f>VLOOKUP(A12,'Website Data'!$A6:$J$19,6,FALSE)/VLOOKUP(A12,'Website Data'!$A6:$J$19,3,FALSE)</f>
        <v>1.9148897393839983</v>
      </c>
      <c r="G12" s="21">
        <f>VLOOKUP(A12,'Website Data'!$A6:$J$19,9,FALSE)/VLOOKUP(A12,'Website Data'!$A6:$J$19,3,FALSE)</f>
        <v>0.88317842172407501</v>
      </c>
      <c r="H12" s="20">
        <f>VLOOKUP(A12,'Website Data'!$A6:$J$19,10,FALSE)/VLOOKUP(A12,'Website Data'!$A6:$J$19,9,FALSE)</f>
        <v>3.5611710465652364</v>
      </c>
      <c r="I12" s="20">
        <f>VLOOKUP(A12,'Website Data'!$A6:$J$19,10,FALSE)/VLOOKUP(A12,'Website Data'!$A6:$J$19,3,FALSE)</f>
        <v>3.1451494243949578</v>
      </c>
      <c r="J12" s="19">
        <f>VLOOKUP(A12,'Website Data'!$A6:$J$19,8,FALSE)</f>
        <v>46543</v>
      </c>
      <c r="K12" s="19">
        <f>VLOOKUP(A12,'Website Data'!$A6:$J$19,9,FALSE)</f>
        <v>2169</v>
      </c>
      <c r="L12" s="20">
        <f>VLOOKUP(A12,'Website Data'!$A6:$J$19,10,FALSE)</f>
        <v>7724.1799999999976</v>
      </c>
    </row>
    <row r="13" spans="1:12" x14ac:dyDescent="0.45">
      <c r="A13" t="s">
        <v>13</v>
      </c>
      <c r="B13" s="19">
        <f>VLOOKUP(A13,'Website Data'!$A7:$J$19,3,FALSE)</f>
        <v>1618.5336990595611</v>
      </c>
      <c r="C13" s="19">
        <f>VLOOKUP(A13,'Website Data'!$A7:$J$19,4,FALSE)</f>
        <v>1504.0822884012539</v>
      </c>
      <c r="D13" s="21">
        <f>VLOOKUP(A13,'Website Data'!$A7:$J$19,5,FALSE)/VLOOKUP(A13,'Website Data'!$A7:$J$19,3,FALSE)</f>
        <v>0.58573954036535059</v>
      </c>
      <c r="E13" s="22">
        <f>VLOOKUP(A13,'Website Data'!$A7:$J$19,7,FALSE)/VLOOKUP(A13,'Website Data'!$A7:$J$19,3,FALSE)</f>
        <v>65.712040856413282</v>
      </c>
      <c r="F13" s="22">
        <f>VLOOKUP(A13,'Website Data'!$A7:$J$19,6,FALSE)/VLOOKUP(A13,'Website Data'!$A7:$J$19,3,FALSE)</f>
        <v>1.9029660184639563</v>
      </c>
      <c r="G13" s="21">
        <f>VLOOKUP(A13,'Website Data'!$A7:$J$19,9,FALSE)/VLOOKUP(A13,'Website Data'!$A7:$J$19,3,FALSE)</f>
        <v>0.75191514437242191</v>
      </c>
      <c r="H13" s="20">
        <f>VLOOKUP(A13,'Website Data'!$A7:$J$19,10,FALSE)/VLOOKUP(A13,'Website Data'!$A7:$J$19,9,FALSE)</f>
        <v>3.6062366474938372</v>
      </c>
      <c r="I13" s="20">
        <f>VLOOKUP(A13,'Website Data'!$A7:$J$19,10,FALSE)/VLOOKUP(A13,'Website Data'!$A7:$J$19,3,FALSE)</f>
        <v>2.7115839494414478</v>
      </c>
      <c r="J13" s="19">
        <f>VLOOKUP(A13,'Website Data'!$A7:$J$19,8,FALSE)</f>
        <v>34876</v>
      </c>
      <c r="K13" s="19">
        <f>VLOOKUP(A13,'Website Data'!$A7:$J$19,9,FALSE)</f>
        <v>1217</v>
      </c>
      <c r="L13" s="20">
        <f>VLOOKUP(A13,'Website Data'!$A7:$J$19,10,FALSE)</f>
        <v>4388.79</v>
      </c>
    </row>
    <row r="14" spans="1:12" x14ac:dyDescent="0.45">
      <c r="A14" t="s">
        <v>14</v>
      </c>
      <c r="B14" s="19">
        <f>VLOOKUP(A14,'Website Data'!$A8:$J$19,3,FALSE)</f>
        <v>1675.7210031347963</v>
      </c>
      <c r="C14" s="19">
        <f>VLOOKUP(A14,'Website Data'!$A8:$J$19,4,FALSE)</f>
        <v>1557.2257053291537</v>
      </c>
      <c r="D14" s="21">
        <f>VLOOKUP(A14,'Website Data'!$A8:$J$19,5,FALSE)/VLOOKUP(A14,'Website Data'!$A8:$J$19,3,FALSE)</f>
        <v>0.58573954036535059</v>
      </c>
      <c r="E14" s="22">
        <f>VLOOKUP(A14,'Website Data'!$A8:$J$19,7,FALSE)/VLOOKUP(A14,'Website Data'!$A8:$J$19,3,FALSE)</f>
        <v>2.0361384703164314</v>
      </c>
      <c r="F14" s="22">
        <f>VLOOKUP(A14,'Website Data'!$A8:$J$19,6,FALSE)/VLOOKUP(A14,'Website Data'!$A8:$J$19,3,FALSE)</f>
        <v>1.9029660184639559</v>
      </c>
      <c r="G14" s="21">
        <f>VLOOKUP(A14,'Website Data'!$A8:$J$19,9,FALSE)/VLOOKUP(A14,'Website Data'!$A8:$J$19,3,FALSE)</f>
        <v>0.75191514437242191</v>
      </c>
      <c r="H14" s="20">
        <f>VLOOKUP(A14,'Website Data'!$A8:$J$19,10,FALSE)/VLOOKUP(A14,'Website Data'!$A8:$J$19,9,FALSE)</f>
        <v>4.2851587301587299</v>
      </c>
      <c r="I14" s="20">
        <f>VLOOKUP(A14,'Website Data'!$A8:$J$19,10,FALSE)/VLOOKUP(A14,'Website Data'!$A8:$J$19,3,FALSE)</f>
        <v>3.2220757452460456</v>
      </c>
      <c r="J14" s="19">
        <f>VLOOKUP(A14,'Website Data'!$A8:$J$19,8,FALSE)</f>
        <v>38713</v>
      </c>
      <c r="K14" s="19">
        <f>VLOOKUP(A14,'Website Data'!$A8:$J$19,9,FALSE)</f>
        <v>1260</v>
      </c>
      <c r="L14" s="20">
        <f>VLOOKUP(A14,'Website Data'!$A8:$J$19,10,FALSE)</f>
        <v>5399.3</v>
      </c>
    </row>
    <row r="15" spans="1:12" x14ac:dyDescent="0.45">
      <c r="A15" t="s">
        <v>16</v>
      </c>
      <c r="B15" s="19">
        <f>VLOOKUP(A15,'Website Data'!$A9:$J$19,3,FALSE)</f>
        <v>155.24587155963303</v>
      </c>
      <c r="C15" s="19">
        <f>VLOOKUP(A15,'Website Data'!$A9:$J$19,4,FALSE)</f>
        <v>146.54311926605504</v>
      </c>
      <c r="D15" s="21">
        <f>VLOOKUP(A15,'Website Data'!$A9:$J$19,5,FALSE)/VLOOKUP(A15,'Website Data'!$A9:$J$19,3,FALSE)</f>
        <v>0.55575647980711274</v>
      </c>
      <c r="E15" s="22">
        <f>VLOOKUP(A15,'Website Data'!$A9:$J$19,7,FALSE)/VLOOKUP(A15,'Website Data'!$A9:$J$19,3,FALSE)</f>
        <v>74.799276672694404</v>
      </c>
      <c r="F15" s="22">
        <f>VLOOKUP(A15,'Website Data'!$A9:$J$19,6,FALSE)/VLOOKUP(A15,'Website Data'!$A9:$J$19,3,FALSE)</f>
        <v>1.9559975889089813</v>
      </c>
      <c r="G15" s="21">
        <f>VLOOKUP(A15,'Website Data'!$A9:$J$19,9,FALSE)/VLOOKUP(A15,'Website Data'!$A9:$J$19,3,FALSE)</f>
        <v>2.2995780590717301</v>
      </c>
      <c r="H15" s="20">
        <f>VLOOKUP(A15,'Website Data'!$A9:$J$19,10,FALSE)/VLOOKUP(A15,'Website Data'!$A9:$J$19,9,FALSE)</f>
        <v>3.7859663865546218</v>
      </c>
      <c r="I15" s="20">
        <f>VLOOKUP(A15,'Website Data'!$A9:$J$19,10,FALSE)/VLOOKUP(A15,'Website Data'!$A9:$J$19,3,FALSE)</f>
        <v>8.7061252349040874</v>
      </c>
      <c r="J15" s="19">
        <f>VLOOKUP(A15,'Website Data'!$A9:$J$19,8,FALSE)</f>
        <v>6045</v>
      </c>
      <c r="K15" s="19">
        <f>VLOOKUP(A15,'Website Data'!$A9:$J$19,9,FALSE)</f>
        <v>357</v>
      </c>
      <c r="L15" s="20">
        <f>VLOOKUP(A15,'Website Data'!$A9:$J$19,10,FALSE)</f>
        <v>1351.59</v>
      </c>
    </row>
    <row r="16" spans="1:12" x14ac:dyDescent="0.45">
      <c r="A16" t="s">
        <v>22</v>
      </c>
      <c r="B16" s="19">
        <f>VLOOKUP(A16,'Website Data'!$A10:$J$19,3,FALSE)</f>
        <v>235.6954128440367</v>
      </c>
      <c r="C16" s="19">
        <f>VLOOKUP(A16,'Website Data'!$A10:$J$19,4,FALSE)</f>
        <v>222.48283093053735</v>
      </c>
      <c r="D16" s="21">
        <f>VLOOKUP(A16,'Website Data'!$A10:$J$19,5,FALSE)/VLOOKUP(A16,'Website Data'!$A10:$J$19,3,FALSE)</f>
        <v>0.55575647980711262</v>
      </c>
      <c r="E16" s="22">
        <f>VLOOKUP(A16,'Website Data'!$A10:$J$19,7,FALSE)/VLOOKUP(A16,'Website Data'!$A10:$J$19,3,FALSE)</f>
        <v>74.79927667269439</v>
      </c>
      <c r="F16" s="22">
        <f>VLOOKUP(A16,'Website Data'!$A10:$J$19,6,FALSE)/VLOOKUP(A16,'Website Data'!$A10:$J$19,3,FALSE)</f>
        <v>1.9559975889089813</v>
      </c>
      <c r="G16" s="21">
        <f>VLOOKUP(A16,'Website Data'!$A10:$J$19,9,FALSE)/VLOOKUP(A16,'Website Data'!$A10:$J$19,3,FALSE)</f>
        <v>2.2995780590717301</v>
      </c>
      <c r="H16" s="20">
        <f>VLOOKUP(A16,'Website Data'!$A10:$J$19,10,FALSE)/VLOOKUP(A16,'Website Data'!$A10:$J$19,9,FALSE)</f>
        <v>12.686162361623611</v>
      </c>
      <c r="I16" s="20">
        <f>VLOOKUP(A16,'Website Data'!$A10:$J$19,10,FALSE)/VLOOKUP(A16,'Website Data'!$A10:$J$19,3,FALSE)</f>
        <v>29.172820620611258</v>
      </c>
      <c r="J16" s="19">
        <f>VLOOKUP(A16,'Website Data'!$A10:$J$19,8,FALSE)</f>
        <v>11287</v>
      </c>
      <c r="K16" s="19">
        <f>VLOOKUP(A16,'Website Data'!$A10:$J$19,9,FALSE)</f>
        <v>542</v>
      </c>
      <c r="L16" s="20">
        <f>VLOOKUP(A16,'Website Data'!$A10:$J$19,10,FALSE)</f>
        <v>6875.8999999999969</v>
      </c>
    </row>
    <row r="17" spans="1:12" x14ac:dyDescent="0.45">
      <c r="A17" t="s">
        <v>23</v>
      </c>
      <c r="B17" s="19">
        <f>VLOOKUP(A17,'Website Data'!$A11:$J$19,3,FALSE)</f>
        <v>1478.8902821316615</v>
      </c>
      <c r="C17" s="19">
        <f>VLOOKUP(A17,'Website Data'!$A11:$J$19,4,FALSE)</f>
        <v>1374.3134796238244</v>
      </c>
      <c r="D17" s="21">
        <f>VLOOKUP(A17,'Website Data'!$A11:$J$19,5,FALSE)/VLOOKUP(A17,'Website Data'!$A11:$J$19,3,FALSE)</f>
        <v>0.58573954036535059</v>
      </c>
      <c r="E17" s="22">
        <f>VLOOKUP(A17,'Website Data'!$A11:$J$19,7,FALSE)/VLOOKUP(A17,'Website Data'!$A11:$J$19,3,FALSE)</f>
        <v>65.712040856413282</v>
      </c>
      <c r="F17" s="22">
        <f>VLOOKUP(A17,'Website Data'!$A11:$J$19,6,FALSE)/VLOOKUP(A17,'Website Data'!$A11:$J$19,3,FALSE)</f>
        <v>1.9029660184639559</v>
      </c>
      <c r="G17" s="21">
        <f>VLOOKUP(A17,'Website Data'!$A11:$J$19,9,FALSE)/VLOOKUP(A17,'Website Data'!$A11:$J$19,3,FALSE)</f>
        <v>0.75191514437242191</v>
      </c>
      <c r="H17" s="20">
        <f>VLOOKUP(A17,'Website Data'!$A11:$J$19,10,FALSE)/VLOOKUP(A17,'Website Data'!$A11:$J$19,9,FALSE)</f>
        <v>3.8887949640287771</v>
      </c>
      <c r="I17" s="20">
        <f>VLOOKUP(A17,'Website Data'!$A11:$J$19,10,FALSE)/VLOOKUP(A17,'Website Data'!$A11:$J$19,3,FALSE)</f>
        <v>2.9240438268124453</v>
      </c>
      <c r="J17" s="19">
        <f>VLOOKUP(A17,'Website Data'!$A11:$J$19,8,FALSE)</f>
        <v>8779</v>
      </c>
      <c r="K17" s="19">
        <f>VLOOKUP(A17,'Website Data'!$A11:$J$19,9,FALSE)</f>
        <v>1112</v>
      </c>
      <c r="L17" s="20">
        <f>VLOOKUP(A17,'Website Data'!$A11:$J$19,10,FALSE)</f>
        <v>4324.34</v>
      </c>
    </row>
    <row r="18" spans="1:12" x14ac:dyDescent="0.45">
      <c r="A18" t="s">
        <v>17</v>
      </c>
      <c r="B18" s="19">
        <f>VLOOKUP(A18,'Website Data'!$A12:$J$19,3,FALSE)</f>
        <v>612.72110091743116</v>
      </c>
      <c r="C18" s="19">
        <f>VLOOKUP(A18,'Website Data'!$A12:$J$19,4,FALSE)</f>
        <v>578.37326343381392</v>
      </c>
      <c r="D18" s="21">
        <f>VLOOKUP(A18,'Website Data'!$A12:$J$19,5,FALSE)/VLOOKUP(A18,'Website Data'!$A12:$J$19,3,FALSE)</f>
        <v>0.55575647980711274</v>
      </c>
      <c r="E18" s="22">
        <f>VLOOKUP(A18,'Website Data'!$A12:$J$19,7,FALSE)/VLOOKUP(A18,'Website Data'!$A12:$J$19,3,FALSE)</f>
        <v>74.79927667269439</v>
      </c>
      <c r="F18" s="22">
        <f>VLOOKUP(A18,'Website Data'!$A12:$J$19,6,FALSE)/VLOOKUP(A18,'Website Data'!$A12:$J$19,3,FALSE)</f>
        <v>1.9559975889089816</v>
      </c>
      <c r="G18" s="21">
        <f>VLOOKUP(A18,'Website Data'!$A12:$J$19,9,FALSE)/VLOOKUP(A18,'Website Data'!$A12:$J$19,3,FALSE)</f>
        <v>2.2995780590717301</v>
      </c>
      <c r="H18" s="20">
        <f>VLOOKUP(A18,'Website Data'!$A12:$J$19,10,FALSE)/VLOOKUP(A18,'Website Data'!$A12:$J$19,9,FALSE)</f>
        <v>3.4552377572746629</v>
      </c>
      <c r="I18" s="20">
        <f>VLOOKUP(A18,'Website Data'!$A12:$J$19,10,FALSE)/VLOOKUP(A18,'Website Data'!$A12:$J$19,3,FALSE)</f>
        <v>7.9455889355050271</v>
      </c>
      <c r="J18" s="19">
        <f>VLOOKUP(A18,'Website Data'!$A12:$J$19,8,FALSE)</f>
        <v>40609</v>
      </c>
      <c r="K18" s="19">
        <f>VLOOKUP(A18,'Website Data'!$A12:$J$19,9,FALSE)</f>
        <v>1409</v>
      </c>
      <c r="L18" s="20">
        <f>VLOOKUP(A18,'Website Data'!$A12:$J$19,10,FALSE)</f>
        <v>4868.43</v>
      </c>
    </row>
    <row r="19" spans="1:12" x14ac:dyDescent="0.45">
      <c r="A19" t="s">
        <v>24</v>
      </c>
      <c r="B19" s="19">
        <f>VLOOKUP(A19,'Website Data'!$A13:$J$19,3,FALSE)</f>
        <v>551.40550458715597</v>
      </c>
      <c r="C19" s="19">
        <f>VLOOKUP(A19,'Website Data'!$A13:$J$19,4,FALSE)</f>
        <v>520.49488859764085</v>
      </c>
      <c r="D19" s="21">
        <f>VLOOKUP(A19,'Website Data'!$A13:$J$19,5,FALSE)/VLOOKUP(A19,'Website Data'!$A13:$J$19,3,FALSE)</f>
        <v>0.55575647980711262</v>
      </c>
      <c r="E19" s="22">
        <f>VLOOKUP(A19,'Website Data'!$A13:$J$19,7,FALSE)/VLOOKUP(A19,'Website Data'!$A13:$J$19,3,FALSE)</f>
        <v>74.79927667269439</v>
      </c>
      <c r="F19" s="22">
        <f>VLOOKUP(A19,'Website Data'!$A13:$J$19,6,FALSE)/VLOOKUP(A19,'Website Data'!$A13:$J$19,3,FALSE)</f>
        <v>1.9559975889089813</v>
      </c>
      <c r="G19" s="21">
        <f>VLOOKUP(A19,'Website Data'!$A13:$J$19,9,FALSE)/VLOOKUP(A19,'Website Data'!$A13:$J$19,3,FALSE)</f>
        <v>2.2995780590717301</v>
      </c>
      <c r="H19" s="20">
        <f>VLOOKUP(A19,'Website Data'!$A13:$J$19,10,FALSE)/VLOOKUP(A19,'Website Data'!$A13:$J$19,9,FALSE)</f>
        <v>2.9968533123028398</v>
      </c>
      <c r="I19" s="20">
        <f>VLOOKUP(A19,'Website Data'!$A13:$J$19,10,FALSE)/VLOOKUP(A19,'Website Data'!$A13:$J$19,3,FALSE)</f>
        <v>6.8914981232280494</v>
      </c>
      <c r="J19" s="19">
        <f>VLOOKUP(A19,'Website Data'!$A13:$J$19,8,FALSE)</f>
        <v>11277</v>
      </c>
      <c r="K19" s="19">
        <f>VLOOKUP(A19,'Website Data'!$A13:$J$19,9,FALSE)</f>
        <v>1268</v>
      </c>
      <c r="L19" s="20">
        <f>VLOOKUP(A19,'Website Data'!$A13:$J$19,10,FALSE)</f>
        <v>3800.0100000000011</v>
      </c>
    </row>
    <row r="20" spans="1:12" x14ac:dyDescent="0.45">
      <c r="A20" t="s">
        <v>25</v>
      </c>
      <c r="B20" s="19">
        <f>VLOOKUP(A20,'Website Data'!$A14:$J$19,3,FALSE)</f>
        <v>517.85501567398114</v>
      </c>
      <c r="C20" s="19">
        <f>VLOOKUP(A20,'Website Data'!$A14:$J$19,4,FALSE)</f>
        <v>402.37852664576803</v>
      </c>
      <c r="D20" s="21">
        <f>VLOOKUP(A20,'Website Data'!$A14:$J$19,5,FALSE)/VLOOKUP(A20,'Website Data'!$A14:$J$19,3,FALSE)</f>
        <v>0.52366056632812896</v>
      </c>
      <c r="E20" s="22">
        <f>VLOOKUP(A20,'Website Data'!$A14:$J$19,7,FALSE)/VLOOKUP(A20,'Website Data'!$A14:$J$19,3,FALSE)</f>
        <v>65.605045327538193</v>
      </c>
      <c r="F20" s="22">
        <f>VLOOKUP(A20,'Website Data'!$A14:$J$19,6,FALSE)/VLOOKUP(A20,'Website Data'!$A14:$J$19,3,FALSE)</f>
        <v>1.6411297909702078</v>
      </c>
      <c r="G20" s="21">
        <f>VLOOKUP(A20,'Website Data'!$A14:$J$19,9,FALSE)/VLOOKUP(A20,'Website Data'!$A14:$J$19,3,FALSE)</f>
        <v>0.46151913714487214</v>
      </c>
      <c r="H20" s="20">
        <f>VLOOKUP(A20,'Website Data'!$A14:$J$19,10,FALSE)/VLOOKUP(A20,'Website Data'!$A14:$J$19,9,FALSE)</f>
        <v>4.9192468619246847</v>
      </c>
      <c r="I20" s="20">
        <f>VLOOKUP(A20,'Website Data'!$A14:$J$19,10,FALSE)/VLOOKUP(A20,'Website Data'!$A14:$J$19,3,FALSE)</f>
        <v>2.2703265671181003</v>
      </c>
      <c r="J20" s="19">
        <f>VLOOKUP(A20,'Website Data'!$A14:$J$19,8,FALSE)</f>
        <v>3118</v>
      </c>
      <c r="K20" s="19">
        <f>VLOOKUP(A20,'Website Data'!$A14:$J$19,9,FALSE)</f>
        <v>239</v>
      </c>
      <c r="L20" s="20">
        <f>VLOOKUP(A20,'Website Data'!$A14:$J$19,10,FALSE)</f>
        <v>1175.6999999999996</v>
      </c>
    </row>
    <row r="21" spans="1:12" x14ac:dyDescent="0.45">
      <c r="A21" t="s">
        <v>18</v>
      </c>
      <c r="B21" s="19">
        <f>VLOOKUP(A21,'Website Data'!$A15:$J$19,3,FALSE)</f>
        <v>103.93211009174313</v>
      </c>
      <c r="C21" s="19">
        <f>VLOOKUP(A21,'Website Data'!$A15:$J$19,4,FALSE)</f>
        <v>98.105897771952826</v>
      </c>
      <c r="D21" s="21">
        <f>VLOOKUP(A21,'Website Data'!$A15:$J$19,5,FALSE)/VLOOKUP(A21,'Website Data'!$A15:$J$19,3,FALSE)</f>
        <v>0.55575647980711274</v>
      </c>
      <c r="E21" s="22">
        <f>VLOOKUP(A21,'Website Data'!$A15:$J$19,7,FALSE)/VLOOKUP(A21,'Website Data'!$A15:$J$19,3,FALSE)</f>
        <v>74.79927667269439</v>
      </c>
      <c r="F21" s="22">
        <f>VLOOKUP(A21,'Website Data'!$A15:$J$19,6,FALSE)/VLOOKUP(A21,'Website Data'!$A15:$J$19,3,FALSE)</f>
        <v>1.9559975889089816</v>
      </c>
      <c r="G21" s="21">
        <f>VLOOKUP(A21,'Website Data'!$A15:$J$19,9,FALSE)/VLOOKUP(A21,'Website Data'!$A15:$J$19,3,FALSE)</f>
        <v>2.2995780590717296</v>
      </c>
      <c r="H21" s="20">
        <f>VLOOKUP(A21,'Website Data'!$A15:$J$19,10,FALSE)/VLOOKUP(A21,'Website Data'!$A15:$J$19,9,FALSE)</f>
        <v>2.6330125523012557</v>
      </c>
      <c r="I21" s="20">
        <f>VLOOKUP(A21,'Website Data'!$A15:$J$19,10,FALSE)/VLOOKUP(A21,'Website Data'!$A15:$J$19,3,FALSE)</f>
        <v>6.0548178945324223</v>
      </c>
      <c r="J21" s="19">
        <f>VLOOKUP(A21,'Website Data'!$A15:$J$19,8,FALSE)</f>
        <v>3492</v>
      </c>
      <c r="K21" s="19">
        <f>VLOOKUP(A21,'Website Data'!$A15:$J$19,9,FALSE)</f>
        <v>239</v>
      </c>
      <c r="L21" s="20">
        <f>VLOOKUP(A21,'Website Data'!$A15:$J$19,10,FALSE)</f>
        <v>629.29000000000008</v>
      </c>
    </row>
    <row r="22" spans="1:12" x14ac:dyDescent="0.45">
      <c r="A22" t="s">
        <v>19</v>
      </c>
      <c r="B22" s="19">
        <f>VLOOKUP(A22,'Website Data'!$A16:$J$19,3,FALSE)</f>
        <v>2383.2049112670247</v>
      </c>
      <c r="C22" s="19">
        <f>VLOOKUP(A22,'Website Data'!$A16:$J$19,4,FALSE)</f>
        <v>2946.7713578208832</v>
      </c>
      <c r="D22" s="21">
        <f>VLOOKUP(A22,'Website Data'!$A16:$J$19,5,FALSE)/VLOOKUP(A22,'Website Data'!$A16:$J$19,3,FALSE)</f>
        <v>0.84689208452567921</v>
      </c>
      <c r="E22" s="22">
        <f>VLOOKUP(A22,'Website Data'!$A16:$J$19,7,FALSE)/VLOOKUP(A22,'Website Data'!$A16:$J$19,3,FALSE)</f>
        <v>60.925303906975238</v>
      </c>
      <c r="F22" s="22">
        <f>VLOOKUP(A22,'Website Data'!$A16:$J$19,6,FALSE)/VLOOKUP(A22,'Website Data'!$A16:$J$19,3,FALSE)</f>
        <v>2.1733309458273089</v>
      </c>
      <c r="G22" s="21">
        <f>VLOOKUP(A22,'Website Data'!$A16:$J$19,9,FALSE)/VLOOKUP(A22,'Website Data'!$A16:$J$19,3,FALSE)</f>
        <v>0.55261718947189498</v>
      </c>
      <c r="H22" s="20">
        <f>VLOOKUP(A22,'Website Data'!$A16:$J$19,10,FALSE)/VLOOKUP(A22,'Website Data'!$A16:$J$19,9,FALSE)</f>
        <v>4.7510402429764618</v>
      </c>
      <c r="I22" s="20">
        <f>VLOOKUP(A22,'Website Data'!$A16:$J$19,10,FALSE)/VLOOKUP(A22,'Website Data'!$A16:$J$19,3,FALSE)</f>
        <v>2.6255065061415213</v>
      </c>
      <c r="J22" s="19">
        <f>VLOOKUP(A22,'Website Data'!$A16:$J$19,8,FALSE)</f>
        <v>35875</v>
      </c>
      <c r="K22" s="19">
        <f>VLOOKUP(A22,'Website Data'!$A16:$J$19,9,FALSE)</f>
        <v>1317</v>
      </c>
      <c r="L22" s="20">
        <f>VLOOKUP(A22,'Website Data'!$A16:$J$19,10,FALSE)</f>
        <v>6257.12</v>
      </c>
    </row>
    <row r="23" spans="1:12" x14ac:dyDescent="0.45">
      <c r="A23" t="s">
        <v>26</v>
      </c>
      <c r="B23" s="19">
        <f>VLOOKUP(A23,'Website Data'!$A17:$J$19,3,FALSE)</f>
        <v>580.09637850467288</v>
      </c>
      <c r="C23" s="19">
        <f>VLOOKUP(A23,'Website Data'!$A17:$J$19,4,FALSE)</f>
        <v>553.64398364485987</v>
      </c>
      <c r="D23" s="21">
        <f>VLOOKUP(A23,'Website Data'!$A17:$J$19,5,FALSE)/VLOOKUP(A23,'Website Data'!$A17:$J$19,3,FALSE)</f>
        <v>0.6011428571428572</v>
      </c>
      <c r="E23" s="22">
        <f>VLOOKUP(A23,'Website Data'!$A17:$J$19,7,FALSE)/VLOOKUP(A23,'Website Data'!$A17:$J$19,3,FALSE)</f>
        <v>54.50217142857143</v>
      </c>
      <c r="F23" s="22">
        <f>VLOOKUP(A23,'Website Data'!$A17:$J$19,6,FALSE)/VLOOKUP(A23,'Website Data'!$A17:$J$19,3,FALSE)</f>
        <v>1.8600000000000003</v>
      </c>
      <c r="G23" s="21">
        <f>VLOOKUP(A23,'Website Data'!$A17:$J$19,9,FALSE)/VLOOKUP(A23,'Website Data'!$A17:$J$19,3,FALSE)</f>
        <v>0.39131428571428573</v>
      </c>
      <c r="H23" s="20">
        <f>VLOOKUP(A23,'Website Data'!$A17:$J$19,10,FALSE)/VLOOKUP(A23,'Website Data'!$A17:$J$19,9,FALSE)</f>
        <v>12.154845814977975</v>
      </c>
      <c r="I23" s="20">
        <f>VLOOKUP(A23,'Website Data'!$A17:$J$19,10,FALSE)/VLOOKUP(A23,'Website Data'!$A17:$J$19,3,FALSE)</f>
        <v>4.7563648080553813</v>
      </c>
      <c r="J23" s="19">
        <f>VLOOKUP(A23,'Website Data'!$A17:$J$19,8,FALSE)</f>
        <v>5487</v>
      </c>
      <c r="K23" s="19">
        <f>VLOOKUP(A23,'Website Data'!$A17:$J$19,9,FALSE)</f>
        <v>227</v>
      </c>
      <c r="L23" s="20">
        <f>VLOOKUP(A23,'Website Data'!$A17:$J$19,10,FALSE)</f>
        <v>2759.15</v>
      </c>
    </row>
    <row r="24" spans="1:12" x14ac:dyDescent="0.45">
      <c r="A24" t="s">
        <v>20</v>
      </c>
      <c r="B24" s="19">
        <f>VLOOKUP(A24,'Website Data'!$A18:$J$19,3,FALSE)</f>
        <v>349.87267849773008</v>
      </c>
      <c r="C24" s="19">
        <f>VLOOKUP(A24,'Website Data'!$A18:$J$19,4,FALSE)</f>
        <v>330.29715229054887</v>
      </c>
      <c r="D24" s="21">
        <f>VLOOKUP(A24,'Website Data'!$A18:$J$19,5,FALSE)/VLOOKUP(A24,'Website Data'!$A18:$J$19,3,FALSE)</f>
        <v>0.58028066338618556</v>
      </c>
      <c r="E24" s="22">
        <f>VLOOKUP(A24,'Website Data'!$A18:$J$19,7,FALSE)/VLOOKUP(A24,'Website Data'!$A18:$J$19,3,FALSE)</f>
        <v>65.574813194824131</v>
      </c>
      <c r="F24" s="22">
        <f>VLOOKUP(A24,'Website Data'!$A18:$J$19,6,FALSE)/VLOOKUP(A24,'Website Data'!$A18:$J$19,3,FALSE)</f>
        <v>1.9148897393839983</v>
      </c>
      <c r="G24" s="21">
        <f>VLOOKUP(A24,'Website Data'!$A18:$J$19,9,FALSE)/VLOOKUP(A24,'Website Data'!$A18:$J$19,3,FALSE)</f>
        <v>0.88317842172407512</v>
      </c>
      <c r="H24" s="20">
        <f>VLOOKUP(A24,'Website Data'!$A18:$J$19,10,FALSE)/VLOOKUP(A24,'Website Data'!$A18:$J$19,9,FALSE)</f>
        <v>3.4575404530744325</v>
      </c>
      <c r="I24" s="20">
        <f>VLOOKUP(A24,'Website Data'!$A18:$J$19,10,FALSE)/VLOOKUP(A24,'Website Data'!$A18:$J$19,3,FALSE)</f>
        <v>3.0536251203934208</v>
      </c>
      <c r="J24" s="19">
        <f>VLOOKUP(A24,'Website Data'!$A18:$J$19,8,FALSE)</f>
        <v>4984</v>
      </c>
      <c r="K24" s="19">
        <f>VLOOKUP(A24,'Website Data'!$A18:$J$19,9,FALSE)</f>
        <v>309</v>
      </c>
      <c r="L24" s="20">
        <f>VLOOKUP(A24,'Website Data'!$A18:$J$19,10,FALSE)</f>
        <v>1068.3799999999997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I1" sqref="I1"/>
    </sheetView>
  </sheetViews>
  <sheetFormatPr defaultRowHeight="14.25" x14ac:dyDescent="0.45"/>
  <cols>
    <col min="1" max="1" width="21" customWidth="1"/>
    <col min="2" max="2" width="20.86328125" style="5" bestFit="1" customWidth="1"/>
    <col min="3" max="3" width="7" bestFit="1" customWidth="1"/>
    <col min="4" max="4" width="7.73046875" bestFit="1" customWidth="1"/>
    <col min="5" max="5" width="7.86328125" bestFit="1" customWidth="1"/>
    <col min="6" max="6" width="7" bestFit="1" customWidth="1"/>
    <col min="7" max="7" width="13.19921875" customWidth="1"/>
    <col min="8" max="8" width="11.6640625" customWidth="1"/>
    <col min="9" max="9" width="8.6640625" customWidth="1"/>
    <col min="10" max="10" width="13.33203125" customWidth="1"/>
  </cols>
  <sheetData>
    <row r="1" spans="1:15" s="3" customFormat="1" x14ac:dyDescent="0.45">
      <c r="A1" s="3" t="s">
        <v>1</v>
      </c>
      <c r="B1" s="6" t="s">
        <v>39</v>
      </c>
      <c r="C1" s="3" t="s">
        <v>27</v>
      </c>
      <c r="D1" s="3" t="s">
        <v>28</v>
      </c>
      <c r="E1" s="3" t="s">
        <v>29</v>
      </c>
      <c r="F1" s="3" t="s">
        <v>31</v>
      </c>
      <c r="G1" s="3" t="s">
        <v>30</v>
      </c>
      <c r="H1" s="9" t="s">
        <v>2</v>
      </c>
      <c r="I1" s="9" t="s">
        <v>3</v>
      </c>
      <c r="J1" s="10" t="s">
        <v>4</v>
      </c>
    </row>
    <row r="2" spans="1:15" x14ac:dyDescent="0.45">
      <c r="A2" t="s">
        <v>6</v>
      </c>
      <c r="B2" s="5" t="s">
        <v>5</v>
      </c>
      <c r="C2" s="1">
        <v>3592</v>
      </c>
      <c r="D2" s="1">
        <v>2912</v>
      </c>
      <c r="E2" s="1">
        <v>1259</v>
      </c>
      <c r="F2" s="1">
        <v>4504</v>
      </c>
      <c r="G2" s="1">
        <v>107708</v>
      </c>
      <c r="H2" s="2">
        <v>18173</v>
      </c>
      <c r="I2" s="2">
        <v>1190</v>
      </c>
      <c r="J2" s="11">
        <v>3625.0699999999997</v>
      </c>
    </row>
    <row r="3" spans="1:15" x14ac:dyDescent="0.45">
      <c r="A3" s="17" t="s">
        <v>7</v>
      </c>
      <c r="B3" s="14" t="s">
        <v>5</v>
      </c>
      <c r="C3" s="1">
        <v>3506.1331775700937</v>
      </c>
      <c r="D3" s="1">
        <v>3346.2535046728972</v>
      </c>
      <c r="E3" s="1">
        <v>2107.6869158878508</v>
      </c>
      <c r="F3" s="1">
        <v>6521.407710280374</v>
      </c>
      <c r="G3" s="1">
        <v>191091.8714953271</v>
      </c>
      <c r="H3" s="15">
        <v>28327</v>
      </c>
      <c r="I3" s="2">
        <v>1372</v>
      </c>
      <c r="J3" s="11">
        <v>5773.4</v>
      </c>
      <c r="K3" s="1"/>
      <c r="L3" s="1"/>
      <c r="M3" s="1"/>
      <c r="N3" s="1"/>
    </row>
    <row r="4" spans="1:15" x14ac:dyDescent="0.45">
      <c r="A4" t="s">
        <v>21</v>
      </c>
      <c r="B4" s="5" t="s">
        <v>8</v>
      </c>
      <c r="C4" s="1">
        <v>508.39104416013208</v>
      </c>
      <c r="D4" s="1">
        <v>479.94634750309535</v>
      </c>
      <c r="E4" s="1">
        <v>295.009492364837</v>
      </c>
      <c r="F4" s="1">
        <v>973.51279405695425</v>
      </c>
      <c r="G4" s="1">
        <v>33337.647750722244</v>
      </c>
      <c r="H4" s="2">
        <v>10533</v>
      </c>
      <c r="I4" s="2">
        <v>449</v>
      </c>
      <c r="J4" s="11">
        <v>2903.7699999999982</v>
      </c>
      <c r="K4" s="16"/>
      <c r="L4" s="16"/>
      <c r="M4" s="16"/>
      <c r="N4" s="16"/>
      <c r="O4" s="16"/>
    </row>
    <row r="5" spans="1:15" x14ac:dyDescent="0.45">
      <c r="A5" t="s">
        <v>9</v>
      </c>
      <c r="B5" s="5" t="s">
        <v>8</v>
      </c>
      <c r="C5" s="1">
        <v>681.62897234832849</v>
      </c>
      <c r="D5" s="1">
        <v>643.49153941394968</v>
      </c>
      <c r="E5" s="1">
        <v>395.53611225753195</v>
      </c>
      <c r="F5" s="1">
        <v>1305.2443252166736</v>
      </c>
      <c r="G5" s="1">
        <v>44697.69252992158</v>
      </c>
      <c r="H5" s="2">
        <v>14864</v>
      </c>
      <c r="I5" s="2">
        <v>602</v>
      </c>
      <c r="J5" s="11">
        <v>2100.9499999999989</v>
      </c>
    </row>
    <row r="6" spans="1:15" x14ac:dyDescent="0.45">
      <c r="A6" t="s">
        <v>10</v>
      </c>
      <c r="B6" s="5" t="s">
        <v>5</v>
      </c>
      <c r="C6" s="1">
        <v>1622.7365654205607</v>
      </c>
      <c r="D6" s="1">
        <v>1548.7397780373831</v>
      </c>
      <c r="E6" s="1">
        <v>975.49649532710271</v>
      </c>
      <c r="F6" s="1">
        <v>3018.2900116822429</v>
      </c>
      <c r="G6" s="1">
        <v>88442.666471962613</v>
      </c>
      <c r="H6" s="2">
        <v>15357</v>
      </c>
      <c r="I6" s="2">
        <v>635</v>
      </c>
      <c r="J6" s="11">
        <v>2770.8099999999995</v>
      </c>
    </row>
    <row r="7" spans="1:15" x14ac:dyDescent="0.45">
      <c r="A7" t="s">
        <v>11</v>
      </c>
      <c r="B7" s="5" t="s">
        <v>8</v>
      </c>
      <c r="C7" s="1">
        <v>2455.9023937267852</v>
      </c>
      <c r="D7" s="1">
        <v>2318.4936029715232</v>
      </c>
      <c r="E7" s="1">
        <v>1425.1126702434999</v>
      </c>
      <c r="F7" s="1">
        <v>4702.7822946760216</v>
      </c>
      <c r="G7" s="1">
        <v>161045.34069335536</v>
      </c>
      <c r="H7" s="2">
        <v>46543</v>
      </c>
      <c r="I7" s="2">
        <v>2169</v>
      </c>
      <c r="J7" s="11">
        <v>7724.1799999999976</v>
      </c>
    </row>
    <row r="8" spans="1:15" x14ac:dyDescent="0.45">
      <c r="A8" t="s">
        <v>13</v>
      </c>
      <c r="B8" s="5" t="s">
        <v>12</v>
      </c>
      <c r="C8" s="1">
        <v>1618.5336990595611</v>
      </c>
      <c r="D8" s="1">
        <v>1504.0822884012539</v>
      </c>
      <c r="E8" s="1">
        <v>948.03918495297796</v>
      </c>
      <c r="F8" s="1">
        <v>3080.014629049112</v>
      </c>
      <c r="G8" s="1">
        <v>106357.15256008359</v>
      </c>
      <c r="H8" s="5">
        <v>34876</v>
      </c>
      <c r="I8" s="2">
        <v>1217</v>
      </c>
      <c r="J8" s="11">
        <v>4388.79</v>
      </c>
    </row>
    <row r="9" spans="1:15" x14ac:dyDescent="0.45">
      <c r="A9" t="s">
        <v>14</v>
      </c>
      <c r="B9" s="5" t="s">
        <v>12</v>
      </c>
      <c r="C9" s="1">
        <v>1675.7210031347963</v>
      </c>
      <c r="D9" s="1">
        <v>1557.2257053291537</v>
      </c>
      <c r="E9" s="1">
        <v>981.53605015673975</v>
      </c>
      <c r="F9" s="1">
        <v>3188.8401253918496</v>
      </c>
      <c r="G9" s="1">
        <v>3412</v>
      </c>
      <c r="H9" s="2">
        <v>38713</v>
      </c>
      <c r="I9" s="2">
        <v>1260</v>
      </c>
      <c r="J9" s="11">
        <v>5399.3</v>
      </c>
    </row>
    <row r="10" spans="1:15" x14ac:dyDescent="0.45">
      <c r="A10" t="s">
        <v>16</v>
      </c>
      <c r="B10" s="5" t="s">
        <v>15</v>
      </c>
      <c r="C10" s="1">
        <v>155.24587155963303</v>
      </c>
      <c r="D10" s="1">
        <v>146.54311926605504</v>
      </c>
      <c r="E10" s="1">
        <v>86.278899082568813</v>
      </c>
      <c r="F10" s="1">
        <v>303.66055045871559</v>
      </c>
      <c r="G10" s="1">
        <v>11612.27889908257</v>
      </c>
      <c r="H10" s="2">
        <v>6045</v>
      </c>
      <c r="I10" s="2">
        <v>357</v>
      </c>
      <c r="J10" s="11">
        <v>1351.59</v>
      </c>
    </row>
    <row r="11" spans="1:15" x14ac:dyDescent="0.45">
      <c r="A11" t="s">
        <v>22</v>
      </c>
      <c r="B11" s="5" t="s">
        <v>15</v>
      </c>
      <c r="C11" s="1">
        <v>235.6954128440367</v>
      </c>
      <c r="D11" s="1">
        <v>222.48283093053735</v>
      </c>
      <c r="E11" s="1">
        <v>130.98925294888596</v>
      </c>
      <c r="F11" s="1">
        <v>461.01965923984272</v>
      </c>
      <c r="G11" s="1">
        <v>17629.846395806027</v>
      </c>
      <c r="H11" s="2">
        <v>11287</v>
      </c>
      <c r="I11" s="2">
        <v>542</v>
      </c>
      <c r="J11" s="11">
        <v>6875.8999999999969</v>
      </c>
    </row>
    <row r="12" spans="1:15" x14ac:dyDescent="0.45">
      <c r="A12" t="s">
        <v>23</v>
      </c>
      <c r="B12" s="5" t="s">
        <v>12</v>
      </c>
      <c r="C12" s="1">
        <v>1478.8902821316615</v>
      </c>
      <c r="D12" s="1">
        <v>1374.3134796238244</v>
      </c>
      <c r="E12" s="1">
        <v>866.24451410658298</v>
      </c>
      <c r="F12" s="1">
        <v>2814.2779519331243</v>
      </c>
      <c r="G12" s="1">
        <v>97180.898641588297</v>
      </c>
      <c r="H12" s="5">
        <v>8779</v>
      </c>
      <c r="I12" s="2">
        <v>1112</v>
      </c>
      <c r="J12" s="11">
        <v>4324.34</v>
      </c>
    </row>
    <row r="13" spans="1:15" x14ac:dyDescent="0.45">
      <c r="A13" t="s">
        <v>17</v>
      </c>
      <c r="B13" s="5" t="s">
        <v>15</v>
      </c>
      <c r="C13" s="1">
        <v>612.72110091743116</v>
      </c>
      <c r="D13" s="1">
        <v>578.37326343381392</v>
      </c>
      <c r="E13" s="1">
        <v>340.52372214941022</v>
      </c>
      <c r="F13" s="1">
        <v>1198.4809960681521</v>
      </c>
      <c r="G13" s="1">
        <v>45831.095150720837</v>
      </c>
      <c r="H13" s="2">
        <v>40609</v>
      </c>
      <c r="I13" s="2">
        <v>1409</v>
      </c>
      <c r="J13" s="11">
        <v>4868.43</v>
      </c>
    </row>
    <row r="14" spans="1:15" x14ac:dyDescent="0.45">
      <c r="A14" t="s">
        <v>24</v>
      </c>
      <c r="B14" s="5" t="s">
        <v>15</v>
      </c>
      <c r="C14" s="1">
        <v>551.40550458715597</v>
      </c>
      <c r="D14" s="1">
        <v>520.49488859764085</v>
      </c>
      <c r="E14" s="1">
        <v>306.44718217562252</v>
      </c>
      <c r="F14" s="1">
        <v>1078.5478374836173</v>
      </c>
      <c r="G14" s="1">
        <v>41244.732896461333</v>
      </c>
      <c r="H14" s="2">
        <v>11277</v>
      </c>
      <c r="I14" s="2">
        <v>1268</v>
      </c>
      <c r="J14" s="11">
        <v>3800.0100000000011</v>
      </c>
    </row>
    <row r="15" spans="1:15" x14ac:dyDescent="0.45">
      <c r="A15" t="s">
        <v>25</v>
      </c>
      <c r="B15" s="5" t="s">
        <v>12</v>
      </c>
      <c r="C15" s="1">
        <v>517.85501567398114</v>
      </c>
      <c r="D15" s="1">
        <v>402.37852664576803</v>
      </c>
      <c r="E15" s="1">
        <v>271.18025078369908</v>
      </c>
      <c r="F15" s="1">
        <v>849.86729362591439</v>
      </c>
      <c r="G15" s="1">
        <v>33973.901776384533</v>
      </c>
      <c r="H15" s="2">
        <v>3118</v>
      </c>
      <c r="I15" s="2">
        <v>239</v>
      </c>
      <c r="J15" s="11">
        <v>1175.6999999999996</v>
      </c>
    </row>
    <row r="16" spans="1:15" x14ac:dyDescent="0.45">
      <c r="A16" t="s">
        <v>18</v>
      </c>
      <c r="B16" s="5" t="s">
        <v>15</v>
      </c>
      <c r="C16" s="1">
        <v>103.93211009174313</v>
      </c>
      <c r="D16" s="1">
        <v>98.105897771952826</v>
      </c>
      <c r="E16" s="1">
        <v>57.760943643512455</v>
      </c>
      <c r="F16" s="1">
        <v>203.29095674967238</v>
      </c>
      <c r="G16" s="1">
        <v>7774.046657929227</v>
      </c>
      <c r="H16" s="2">
        <v>3492</v>
      </c>
      <c r="I16" s="2">
        <v>239</v>
      </c>
      <c r="J16" s="11">
        <v>629.29000000000008</v>
      </c>
    </row>
    <row r="17" spans="1:10" x14ac:dyDescent="0.45">
      <c r="A17" t="s">
        <v>19</v>
      </c>
      <c r="B17" s="5" t="s">
        <v>8</v>
      </c>
      <c r="C17" s="1">
        <v>2383.2049112670247</v>
      </c>
      <c r="D17" s="1">
        <v>2946.7713578208832</v>
      </c>
      <c r="E17" s="1">
        <v>2018.317375154767</v>
      </c>
      <c r="F17" s="1">
        <v>5179.4929839042507</v>
      </c>
      <c r="G17" s="1">
        <v>145197.48349153943</v>
      </c>
      <c r="H17" s="2">
        <v>35875</v>
      </c>
      <c r="I17" s="2">
        <v>1317</v>
      </c>
      <c r="J17" s="11">
        <v>6257.12</v>
      </c>
    </row>
    <row r="18" spans="1:10" x14ac:dyDescent="0.45">
      <c r="A18" t="s">
        <v>26</v>
      </c>
      <c r="B18" s="5" t="s">
        <v>5</v>
      </c>
      <c r="C18" s="1">
        <v>580.09637850467288</v>
      </c>
      <c r="D18" s="1">
        <v>553.64398364485987</v>
      </c>
      <c r="E18" s="1">
        <v>348.72079439252337</v>
      </c>
      <c r="F18" s="1">
        <v>1078.9792640186918</v>
      </c>
      <c r="G18" s="1">
        <v>31616.512266355141</v>
      </c>
      <c r="H18" s="2">
        <v>5487</v>
      </c>
      <c r="I18" s="2">
        <v>227</v>
      </c>
      <c r="J18" s="11">
        <v>2759.15</v>
      </c>
    </row>
    <row r="19" spans="1:10" x14ac:dyDescent="0.45">
      <c r="A19" t="s">
        <v>20</v>
      </c>
      <c r="B19" s="5" t="s">
        <v>8</v>
      </c>
      <c r="C19" s="1">
        <v>349.87267849773008</v>
      </c>
      <c r="D19" s="1">
        <v>330.29715229054887</v>
      </c>
      <c r="E19" s="1">
        <v>203.02434997936442</v>
      </c>
      <c r="F19" s="1">
        <v>669.96760214609981</v>
      </c>
      <c r="G19" s="1">
        <v>22942.83553446141</v>
      </c>
      <c r="H19" s="2">
        <v>4984</v>
      </c>
      <c r="I19" s="2">
        <v>309</v>
      </c>
      <c r="J19" s="11">
        <v>1068.3799999999997</v>
      </c>
    </row>
  </sheetData>
  <sortState xmlns:xlrd2="http://schemas.microsoft.com/office/spreadsheetml/2017/richdata2" ref="A2:H19">
    <sortCondition ref="A2:A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B24" sqref="B24"/>
    </sheetView>
  </sheetViews>
  <sheetFormatPr defaultRowHeight="14.25" x14ac:dyDescent="0.45"/>
  <cols>
    <col min="1" max="1" width="21" customWidth="1"/>
    <col min="2" max="2" width="20.86328125" style="4" bestFit="1" customWidth="1"/>
    <col min="3" max="4" width="11.265625" customWidth="1"/>
    <col min="5" max="5" width="11.265625" style="11" customWidth="1"/>
    <col min="13" max="13" width="10.59765625" bestFit="1" customWidth="1"/>
  </cols>
  <sheetData>
    <row r="1" spans="1:3" s="8" customFormat="1" x14ac:dyDescent="0.45">
      <c r="A1" s="7" t="s">
        <v>1</v>
      </c>
      <c r="B1" s="7" t="s">
        <v>0</v>
      </c>
      <c r="C1" s="9" t="s">
        <v>2</v>
      </c>
    </row>
    <row r="2" spans="1:3" x14ac:dyDescent="0.45">
      <c r="A2" t="s">
        <v>6</v>
      </c>
      <c r="B2" s="5" t="s">
        <v>5</v>
      </c>
      <c r="C2" s="2">
        <v>18173</v>
      </c>
    </row>
    <row r="3" spans="1:3" x14ac:dyDescent="0.45">
      <c r="A3" t="s">
        <v>7</v>
      </c>
      <c r="B3" s="14" t="s">
        <v>5</v>
      </c>
      <c r="C3" s="15">
        <v>28327</v>
      </c>
    </row>
    <row r="4" spans="1:3" x14ac:dyDescent="0.45">
      <c r="A4" t="s">
        <v>21</v>
      </c>
      <c r="B4" s="5" t="s">
        <v>8</v>
      </c>
      <c r="C4" s="2">
        <v>10533</v>
      </c>
    </row>
    <row r="5" spans="1:3" x14ac:dyDescent="0.45">
      <c r="A5" t="s">
        <v>9</v>
      </c>
      <c r="B5" s="5" t="s">
        <v>8</v>
      </c>
      <c r="C5" s="2">
        <v>14864</v>
      </c>
    </row>
    <row r="6" spans="1:3" x14ac:dyDescent="0.45">
      <c r="A6" t="s">
        <v>10</v>
      </c>
      <c r="B6" s="5" t="s">
        <v>5</v>
      </c>
      <c r="C6" s="2">
        <v>15357</v>
      </c>
    </row>
    <row r="7" spans="1:3" x14ac:dyDescent="0.45">
      <c r="A7" t="s">
        <v>11</v>
      </c>
      <c r="B7" s="5" t="s">
        <v>8</v>
      </c>
      <c r="C7" s="2">
        <v>46543</v>
      </c>
    </row>
    <row r="8" spans="1:3" x14ac:dyDescent="0.45">
      <c r="A8" t="s">
        <v>13</v>
      </c>
      <c r="B8" s="5" t="s">
        <v>12</v>
      </c>
      <c r="C8" s="5">
        <v>34876</v>
      </c>
    </row>
    <row r="9" spans="1:3" x14ac:dyDescent="0.45">
      <c r="A9" t="s">
        <v>14</v>
      </c>
      <c r="B9" s="5" t="s">
        <v>12</v>
      </c>
      <c r="C9" s="2">
        <v>38713</v>
      </c>
    </row>
    <row r="10" spans="1:3" x14ac:dyDescent="0.45">
      <c r="A10" t="s">
        <v>16</v>
      </c>
      <c r="B10" s="5" t="s">
        <v>15</v>
      </c>
      <c r="C10" s="2">
        <v>6045</v>
      </c>
    </row>
    <row r="11" spans="1:3" x14ac:dyDescent="0.45">
      <c r="A11" t="s">
        <v>22</v>
      </c>
      <c r="B11" s="5" t="s">
        <v>15</v>
      </c>
      <c r="C11" s="2">
        <v>11287</v>
      </c>
    </row>
    <row r="12" spans="1:3" x14ac:dyDescent="0.45">
      <c r="A12" t="s">
        <v>23</v>
      </c>
      <c r="B12" s="5" t="s">
        <v>12</v>
      </c>
      <c r="C12" s="5">
        <v>8779</v>
      </c>
    </row>
    <row r="13" spans="1:3" x14ac:dyDescent="0.45">
      <c r="A13" t="s">
        <v>17</v>
      </c>
      <c r="B13" s="5" t="s">
        <v>15</v>
      </c>
      <c r="C13" s="2">
        <v>40609</v>
      </c>
    </row>
    <row r="14" spans="1:3" x14ac:dyDescent="0.45">
      <c r="A14" t="s">
        <v>24</v>
      </c>
      <c r="B14" s="5" t="s">
        <v>15</v>
      </c>
      <c r="C14" s="2">
        <v>11277</v>
      </c>
    </row>
    <row r="15" spans="1:3" x14ac:dyDescent="0.45">
      <c r="A15" t="s">
        <v>25</v>
      </c>
      <c r="B15" s="5" t="s">
        <v>12</v>
      </c>
      <c r="C15" s="2">
        <v>3118</v>
      </c>
    </row>
    <row r="16" spans="1:3" x14ac:dyDescent="0.45">
      <c r="A16" t="s">
        <v>18</v>
      </c>
      <c r="B16" s="5" t="s">
        <v>15</v>
      </c>
      <c r="C16" s="2">
        <v>3492</v>
      </c>
    </row>
    <row r="17" spans="1:3" x14ac:dyDescent="0.45">
      <c r="A17" t="s">
        <v>19</v>
      </c>
      <c r="B17" s="5" t="s">
        <v>8</v>
      </c>
      <c r="C17" s="2">
        <v>35875</v>
      </c>
    </row>
    <row r="18" spans="1:3" x14ac:dyDescent="0.45">
      <c r="A18" t="s">
        <v>26</v>
      </c>
      <c r="B18" s="5" t="s">
        <v>5</v>
      </c>
      <c r="C18" s="2">
        <v>5487</v>
      </c>
    </row>
    <row r="19" spans="1:3" x14ac:dyDescent="0.45">
      <c r="A19" t="s">
        <v>20</v>
      </c>
      <c r="B19" s="5" t="s">
        <v>8</v>
      </c>
      <c r="C19" s="2">
        <v>4984</v>
      </c>
    </row>
  </sheetData>
  <sortState xmlns:xlrd2="http://schemas.microsoft.com/office/spreadsheetml/2017/richdata2" ref="A2:E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Template</vt:lpstr>
      <vt:lpstr>Website Data</vt:lpstr>
      <vt:lpstr>Keyword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 Holt</dc:creator>
  <cp:lastModifiedBy>Mace Hindu</cp:lastModifiedBy>
  <dcterms:created xsi:type="dcterms:W3CDTF">2017-04-12T00:35:08Z</dcterms:created>
  <dcterms:modified xsi:type="dcterms:W3CDTF">2021-05-04T01:14:17Z</dcterms:modified>
</cp:coreProperties>
</file>