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7540" tabRatio="500"/>
  </bookViews>
  <sheets>
    <sheet name="Extraction" sheetId="1" r:id="rId1"/>
    <sheet name="Feuille6" sheetId="2" r:id="rId2"/>
    <sheet name="Feuille7" sheetId="3" r:id="rId3"/>
  </sheets>
  <definedNames>
    <definedName name="prefixeOngletFacture">"Feuille"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3" l="1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G11" i="3"/>
  <c r="J29" i="3"/>
  <c r="J28" i="3"/>
  <c r="J27" i="3"/>
  <c r="J26" i="3"/>
  <c r="J25" i="3"/>
  <c r="J24" i="3"/>
  <c r="J23" i="3"/>
  <c r="E17" i="3"/>
  <c r="E18" i="3"/>
  <c r="E19" i="3"/>
  <c r="E20" i="3"/>
  <c r="E21" i="3"/>
  <c r="E22" i="3"/>
  <c r="E23" i="3"/>
  <c r="F23" i="3"/>
  <c r="G23" i="3"/>
  <c r="J22" i="3"/>
  <c r="F22" i="3"/>
  <c r="G22" i="3"/>
  <c r="J21" i="3"/>
  <c r="F21" i="3"/>
  <c r="G21" i="3"/>
  <c r="J20" i="3"/>
  <c r="F20" i="3"/>
  <c r="G20" i="3"/>
  <c r="Q19" i="3"/>
  <c r="U19" i="3"/>
  <c r="T19" i="3"/>
  <c r="S19" i="3"/>
  <c r="P19" i="3"/>
  <c r="O19" i="3"/>
  <c r="N19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J19" i="3"/>
  <c r="F19" i="3"/>
  <c r="G19" i="3"/>
  <c r="Q18" i="3"/>
  <c r="U18" i="3"/>
  <c r="T18" i="3"/>
  <c r="S18" i="3"/>
  <c r="P18" i="3"/>
  <c r="O18" i="3"/>
  <c r="N18" i="3"/>
  <c r="J18" i="3"/>
  <c r="F18" i="3"/>
  <c r="G18" i="3"/>
  <c r="Q17" i="3"/>
  <c r="U17" i="3"/>
  <c r="T17" i="3"/>
  <c r="S17" i="3"/>
  <c r="P17" i="3"/>
  <c r="O17" i="3"/>
  <c r="N17" i="3"/>
  <c r="J17" i="3"/>
  <c r="F17" i="3"/>
  <c r="G17" i="3"/>
  <c r="Q16" i="3"/>
  <c r="U16" i="3"/>
  <c r="T16" i="3"/>
  <c r="S16" i="3"/>
  <c r="P16" i="3"/>
  <c r="O16" i="3"/>
  <c r="N16" i="3"/>
  <c r="J16" i="3"/>
  <c r="Q15" i="3"/>
  <c r="U15" i="3"/>
  <c r="T15" i="3"/>
  <c r="S15" i="3"/>
  <c r="P15" i="3"/>
  <c r="O15" i="3"/>
  <c r="N15" i="3"/>
  <c r="J15" i="3"/>
  <c r="Q14" i="3"/>
  <c r="U14" i="3"/>
  <c r="T14" i="3"/>
  <c r="S14" i="3"/>
  <c r="P14" i="3"/>
  <c r="O14" i="3"/>
  <c r="N14" i="3"/>
  <c r="J14" i="3"/>
  <c r="Q13" i="3"/>
  <c r="U13" i="3"/>
  <c r="T13" i="3"/>
  <c r="S13" i="3"/>
  <c r="P13" i="3"/>
  <c r="O13" i="3"/>
  <c r="N13" i="3"/>
  <c r="Q12" i="3"/>
  <c r="U12" i="3"/>
  <c r="T12" i="3"/>
  <c r="S12" i="3"/>
  <c r="P12" i="3"/>
  <c r="O12" i="3"/>
  <c r="N12" i="3"/>
  <c r="Q11" i="3"/>
  <c r="U11" i="3"/>
  <c r="T11" i="3"/>
  <c r="S11" i="3"/>
  <c r="P11" i="3"/>
  <c r="O11" i="3"/>
  <c r="N11" i="3"/>
  <c r="Q10" i="3"/>
  <c r="U10" i="3"/>
  <c r="T10" i="3"/>
  <c r="S10" i="3"/>
  <c r="P10" i="3"/>
  <c r="O10" i="3"/>
  <c r="N10" i="3"/>
  <c r="Q9" i="3"/>
  <c r="U9" i="3"/>
  <c r="T9" i="3"/>
  <c r="S9" i="3"/>
  <c r="P9" i="3"/>
  <c r="O9" i="3"/>
  <c r="N9" i="3"/>
  <c r="F7" i="3"/>
  <c r="G7" i="3"/>
  <c r="H7" i="3"/>
  <c r="F8" i="3"/>
  <c r="G8" i="3"/>
  <c r="H8" i="3"/>
  <c r="F9" i="3"/>
  <c r="G9" i="3"/>
  <c r="H9" i="3"/>
  <c r="I9" i="3"/>
  <c r="K9" i="3"/>
  <c r="J9" i="3"/>
  <c r="Q8" i="3"/>
  <c r="U8" i="3"/>
  <c r="T8" i="3"/>
  <c r="S8" i="3"/>
  <c r="P8" i="3"/>
  <c r="O8" i="3"/>
  <c r="N8" i="3"/>
  <c r="I8" i="3"/>
  <c r="K8" i="3"/>
  <c r="J8" i="3"/>
  <c r="Q7" i="3"/>
  <c r="U7" i="3"/>
  <c r="T7" i="3"/>
  <c r="S7" i="3"/>
  <c r="P7" i="3"/>
  <c r="O7" i="3"/>
  <c r="N7" i="3"/>
  <c r="I7" i="3"/>
  <c r="K7" i="3"/>
  <c r="J7" i="3"/>
  <c r="Q6" i="3"/>
  <c r="U6" i="3"/>
  <c r="T6" i="3"/>
  <c r="S6" i="3"/>
  <c r="P6" i="3"/>
  <c r="O6" i="3"/>
  <c r="N6" i="3"/>
  <c r="Q5" i="3"/>
  <c r="U5" i="3"/>
  <c r="F3" i="3"/>
  <c r="G3" i="3"/>
  <c r="H4" i="3"/>
  <c r="G4" i="3"/>
  <c r="T5" i="3"/>
  <c r="G5" i="3"/>
  <c r="S5" i="3"/>
  <c r="P5" i="3"/>
  <c r="O5" i="3"/>
  <c r="N5" i="3"/>
  <c r="Q4" i="3"/>
  <c r="U4" i="3"/>
  <c r="T4" i="3"/>
  <c r="S4" i="3"/>
  <c r="M4" i="3"/>
  <c r="P4" i="3"/>
  <c r="O4" i="3"/>
  <c r="N4" i="3"/>
  <c r="I2" i="3"/>
  <c r="I4" i="3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G11" i="2"/>
  <c r="J29" i="2"/>
  <c r="J28" i="2"/>
  <c r="J27" i="2"/>
  <c r="J26" i="2"/>
  <c r="J25" i="2"/>
  <c r="J24" i="2"/>
  <c r="J23" i="2"/>
  <c r="E17" i="2"/>
  <c r="E18" i="2"/>
  <c r="E19" i="2"/>
  <c r="E20" i="2"/>
  <c r="E21" i="2"/>
  <c r="E22" i="2"/>
  <c r="E23" i="2"/>
  <c r="F23" i="2"/>
  <c r="G23" i="2"/>
  <c r="J22" i="2"/>
  <c r="F22" i="2"/>
  <c r="G22" i="2"/>
  <c r="J21" i="2"/>
  <c r="F21" i="2"/>
  <c r="G21" i="2"/>
  <c r="J20" i="2"/>
  <c r="F20" i="2"/>
  <c r="G20" i="2"/>
  <c r="Q19" i="2"/>
  <c r="U19" i="2"/>
  <c r="T19" i="2"/>
  <c r="S19" i="2"/>
  <c r="P19" i="2"/>
  <c r="O19" i="2"/>
  <c r="N1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J19" i="2"/>
  <c r="F19" i="2"/>
  <c r="G19" i="2"/>
  <c r="Q18" i="2"/>
  <c r="U18" i="2"/>
  <c r="T18" i="2"/>
  <c r="S18" i="2"/>
  <c r="P18" i="2"/>
  <c r="O18" i="2"/>
  <c r="N18" i="2"/>
  <c r="J18" i="2"/>
  <c r="F18" i="2"/>
  <c r="G18" i="2"/>
  <c r="Q17" i="2"/>
  <c r="U17" i="2"/>
  <c r="T17" i="2"/>
  <c r="S17" i="2"/>
  <c r="P17" i="2"/>
  <c r="O17" i="2"/>
  <c r="N17" i="2"/>
  <c r="J17" i="2"/>
  <c r="F17" i="2"/>
  <c r="G17" i="2"/>
  <c r="Q16" i="2"/>
  <c r="U16" i="2"/>
  <c r="T16" i="2"/>
  <c r="S16" i="2"/>
  <c r="P16" i="2"/>
  <c r="O16" i="2"/>
  <c r="N16" i="2"/>
  <c r="J16" i="2"/>
  <c r="Q15" i="2"/>
  <c r="U15" i="2"/>
  <c r="T15" i="2"/>
  <c r="S15" i="2"/>
  <c r="P15" i="2"/>
  <c r="O15" i="2"/>
  <c r="N15" i="2"/>
  <c r="J15" i="2"/>
  <c r="Q14" i="2"/>
  <c r="U14" i="2"/>
  <c r="T14" i="2"/>
  <c r="S14" i="2"/>
  <c r="P14" i="2"/>
  <c r="O14" i="2"/>
  <c r="N14" i="2"/>
  <c r="J14" i="2"/>
  <c r="Q13" i="2"/>
  <c r="U13" i="2"/>
  <c r="T13" i="2"/>
  <c r="S13" i="2"/>
  <c r="P13" i="2"/>
  <c r="O13" i="2"/>
  <c r="N13" i="2"/>
  <c r="Q12" i="2"/>
  <c r="U12" i="2"/>
  <c r="T12" i="2"/>
  <c r="S12" i="2"/>
  <c r="P12" i="2"/>
  <c r="O12" i="2"/>
  <c r="N12" i="2"/>
  <c r="Q11" i="2"/>
  <c r="U11" i="2"/>
  <c r="T11" i="2"/>
  <c r="S11" i="2"/>
  <c r="P11" i="2"/>
  <c r="O11" i="2"/>
  <c r="N11" i="2"/>
  <c r="Q10" i="2"/>
  <c r="U10" i="2"/>
  <c r="T10" i="2"/>
  <c r="S10" i="2"/>
  <c r="P10" i="2"/>
  <c r="O10" i="2"/>
  <c r="N10" i="2"/>
  <c r="Q9" i="2"/>
  <c r="U9" i="2"/>
  <c r="T9" i="2"/>
  <c r="S9" i="2"/>
  <c r="P9" i="2"/>
  <c r="O9" i="2"/>
  <c r="N9" i="2"/>
  <c r="F7" i="2"/>
  <c r="G7" i="2"/>
  <c r="H7" i="2"/>
  <c r="F8" i="2"/>
  <c r="G8" i="2"/>
  <c r="H9" i="2"/>
  <c r="I9" i="2"/>
  <c r="K9" i="2"/>
  <c r="J9" i="2"/>
  <c r="H8" i="2"/>
  <c r="F9" i="2"/>
  <c r="G9" i="2"/>
  <c r="Q8" i="2"/>
  <c r="U8" i="2"/>
  <c r="F3" i="2"/>
  <c r="G3" i="2"/>
  <c r="H4" i="2"/>
  <c r="G4" i="2"/>
  <c r="T8" i="2"/>
  <c r="G5" i="2"/>
  <c r="S8" i="2"/>
  <c r="I7" i="2"/>
  <c r="K7" i="2"/>
  <c r="P8" i="2"/>
  <c r="J7" i="2"/>
  <c r="O8" i="2"/>
  <c r="N8" i="2"/>
  <c r="I8" i="2"/>
  <c r="K8" i="2"/>
  <c r="J8" i="2"/>
  <c r="Q7" i="2"/>
  <c r="U7" i="2"/>
  <c r="T7" i="2"/>
  <c r="S7" i="2"/>
  <c r="P7" i="2"/>
  <c r="O7" i="2"/>
  <c r="N7" i="2"/>
  <c r="Q6" i="2"/>
  <c r="U6" i="2"/>
  <c r="T6" i="2"/>
  <c r="S6" i="2"/>
  <c r="P6" i="2"/>
  <c r="O6" i="2"/>
  <c r="N6" i="2"/>
  <c r="Q5" i="2"/>
  <c r="U5" i="2"/>
  <c r="T5" i="2"/>
  <c r="S5" i="2"/>
  <c r="P5" i="2"/>
  <c r="O5" i="2"/>
  <c r="N5" i="2"/>
  <c r="Q4" i="2"/>
  <c r="U4" i="2"/>
  <c r="T4" i="2"/>
  <c r="S4" i="2"/>
  <c r="P4" i="2"/>
  <c r="O4" i="2"/>
  <c r="N4" i="2"/>
  <c r="I2" i="2"/>
  <c r="I4" i="2"/>
  <c r="C6" i="1"/>
  <c r="D6" i="1"/>
  <c r="E6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K13" i="1"/>
  <c r="J13" i="1"/>
  <c r="C7" i="1"/>
  <c r="C8" i="1"/>
  <c r="C9" i="1"/>
  <c r="C10" i="1"/>
  <c r="C11" i="1"/>
  <c r="C12" i="1"/>
  <c r="C13" i="1"/>
  <c r="D13" i="1"/>
  <c r="D12" i="1"/>
  <c r="D11" i="1"/>
  <c r="D10" i="1"/>
  <c r="D9" i="1"/>
  <c r="D8" i="1"/>
  <c r="D7" i="1"/>
  <c r="E7" i="1"/>
  <c r="E8" i="1"/>
  <c r="E9" i="1"/>
  <c r="E10" i="1"/>
  <c r="E11" i="1"/>
  <c r="E12" i="1"/>
  <c r="E13" i="1"/>
  <c r="F13" i="1"/>
  <c r="B13" i="1"/>
  <c r="A13" i="1"/>
  <c r="K12" i="1"/>
  <c r="J12" i="1"/>
  <c r="F12" i="1"/>
  <c r="B12" i="1"/>
  <c r="A12" i="1"/>
  <c r="K11" i="1"/>
  <c r="J11" i="1"/>
  <c r="F11" i="1"/>
  <c r="B11" i="1"/>
  <c r="A11" i="1"/>
  <c r="K10" i="1"/>
  <c r="J10" i="1"/>
  <c r="F10" i="1"/>
  <c r="B10" i="1"/>
  <c r="A10" i="1"/>
  <c r="K9" i="1"/>
  <c r="J9" i="1"/>
  <c r="F9" i="1"/>
  <c r="B9" i="1"/>
  <c r="A9" i="1"/>
  <c r="K8" i="1"/>
  <c r="J8" i="1"/>
  <c r="F8" i="1"/>
  <c r="B8" i="1"/>
  <c r="A8" i="1"/>
  <c r="K7" i="1"/>
  <c r="J7" i="1"/>
  <c r="F7" i="1"/>
  <c r="B7" i="1"/>
  <c r="A7" i="1"/>
  <c r="K6" i="1"/>
  <c r="J6" i="1"/>
  <c r="F6" i="1"/>
  <c r="A6" i="1"/>
  <c r="B6" i="1"/>
</calcChain>
</file>

<file path=xl/sharedStrings.xml><?xml version="1.0" encoding="utf-8"?>
<sst xmlns="http://schemas.openxmlformats.org/spreadsheetml/2006/main" count="96" uniqueCount="55">
  <si>
    <t>code *</t>
  </si>
  <si>
    <t>col. *</t>
  </si>
  <si>
    <t>A</t>
  </si>
  <si>
    <t>Modèle</t>
  </si>
  <si>
    <t>Coloris</t>
  </si>
  <si>
    <r>
      <rPr>
        <sz val="15.5"/>
        <rFont val="Century Gothic"/>
      </rPr>
      <t xml:space="preserve">O bag </t>
    </r>
    <r>
      <rPr>
        <sz val="11.5"/>
        <rFont val="Century Gothic"/>
      </rPr>
      <t>.scocche bodies</t>
    </r>
  </si>
  <si>
    <t>Nb car page</t>
  </si>
  <si>
    <t>N°</t>
  </si>
  <si>
    <t>Index</t>
  </si>
  <si>
    <t>??. O bag *</t>
  </si>
  <si>
    <t>Ref</t>
  </si>
  <si>
    <t>Pièce</t>
  </si>
  <si>
    <t>Couleur</t>
  </si>
  <si>
    <t>Code Barre</t>
  </si>
  <si>
    <t>Catalogue</t>
  </si>
  <si>
    <t>Page</t>
  </si>
  <si>
    <t>Data ok</t>
  </si>
  <si>
    <t>page</t>
  </si>
  <si>
    <t>catalogue</t>
  </si>
  <si>
    <t>couleurs</t>
  </si>
  <si>
    <r>
      <rPr>
        <sz val="10"/>
        <rFont val="Arial"/>
      </rPr>
      <t xml:space="preserve">code </t>
    </r>
    <r>
      <rPr>
        <b/>
        <sz val="9.5"/>
        <rFont val="Arial"/>
      </rPr>
      <t>OBAGB001 EVS00</t>
    </r>
  </si>
  <si>
    <r>
      <rPr>
        <b/>
        <sz val="8"/>
        <rFont val="Arial"/>
      </rPr>
      <t xml:space="preserve">descrizione </t>
    </r>
    <r>
      <rPr>
        <sz val="8"/>
        <rFont val="Arial"/>
      </rPr>
      <t xml:space="preserve">scocca O bag </t>
    </r>
  </si>
  <si>
    <r>
      <rPr>
        <b/>
        <sz val="8"/>
        <rFont val="Arial"/>
      </rPr>
      <t xml:space="preserve">materiale </t>
    </r>
    <r>
      <rPr>
        <sz val="8"/>
        <rFont val="Arial"/>
      </rPr>
      <t xml:space="preserve">EVA compound </t>
    </r>
  </si>
  <si>
    <r>
      <rPr>
        <b/>
        <sz val="8"/>
        <rFont val="Arial"/>
      </rPr>
      <t xml:space="preserve">abbinamenti </t>
    </r>
    <r>
      <rPr>
        <sz val="8"/>
        <rFont val="Arial"/>
      </rPr>
      <t xml:space="preserve">manici e tracolle - bordi - </t>
    </r>
  </si>
  <si>
    <r>
      <rPr>
        <sz val="8"/>
        <rFont val="Arial"/>
      </rPr>
      <t>chiusure street - sacche interne</t>
    </r>
  </si>
  <si>
    <r>
      <rPr>
        <sz val="8"/>
        <rFont val="Arial"/>
      </rPr>
      <t xml:space="preserve">col. </t>
    </r>
    <r>
      <rPr>
        <b/>
        <sz val="8"/>
        <rFont val="Arial"/>
      </rPr>
      <t xml:space="preserve">371 </t>
    </r>
    <r>
      <rPr>
        <sz val="8"/>
        <rFont val="Arial"/>
      </rPr>
      <t xml:space="preserve">col. </t>
    </r>
    <r>
      <rPr>
        <b/>
        <sz val="8"/>
        <rFont val="Arial"/>
      </rPr>
      <t xml:space="preserve">017 </t>
    </r>
    <r>
      <rPr>
        <sz val="8"/>
        <rFont val="Arial"/>
      </rPr>
      <t xml:space="preserve">col. </t>
    </r>
    <r>
      <rPr>
        <b/>
        <sz val="8"/>
        <rFont val="Arial"/>
      </rPr>
      <t>078</t>
    </r>
  </si>
  <si>
    <r>
      <rPr>
        <sz val="8"/>
        <rFont val="Arial"/>
      </rPr>
      <t xml:space="preserve">latte </t>
    </r>
    <r>
      <rPr>
        <sz val="8"/>
        <rFont val="Arial"/>
      </rPr>
      <t xml:space="preserve">blu navy </t>
    </r>
    <r>
      <rPr>
        <sz val="8"/>
        <rFont val="Arial"/>
      </rPr>
      <t>sabbia</t>
    </r>
  </si>
  <si>
    <r>
      <rPr>
        <sz val="8"/>
        <rFont val="Arial"/>
      </rPr>
      <t xml:space="preserve">milk </t>
    </r>
    <r>
      <rPr>
        <sz val="8"/>
        <rFont val="Arial"/>
      </rPr>
      <t xml:space="preserve">navy blue </t>
    </r>
    <r>
      <rPr>
        <sz val="8"/>
        <rFont val="Arial"/>
      </rPr>
      <t>sand</t>
    </r>
  </si>
  <si>
    <t xml:space="preserve">col. 371 col. 017 col. 078 col. 071 col. 055        </t>
  </si>
  <si>
    <r>
      <rPr>
        <b/>
        <sz val="8"/>
        <rFont val="Arial"/>
      </rPr>
      <t xml:space="preserve">description </t>
    </r>
    <r>
      <rPr>
        <sz val="8"/>
        <rFont val="Arial"/>
      </rPr>
      <t>O bag body</t>
    </r>
  </si>
  <si>
    <r>
      <rPr>
        <b/>
        <sz val="8"/>
        <rFont val="Arial"/>
      </rPr>
      <t xml:space="preserve">material </t>
    </r>
    <r>
      <rPr>
        <sz val="8"/>
        <rFont val="Arial"/>
      </rPr>
      <t>EVA compound</t>
    </r>
  </si>
  <si>
    <r>
      <rPr>
        <b/>
        <sz val="8"/>
        <rFont val="Arial"/>
      </rPr>
      <t xml:space="preserve">components </t>
    </r>
    <r>
      <rPr>
        <sz val="8"/>
        <rFont val="Arial"/>
      </rPr>
      <t xml:space="preserve">handles and shoulder </t>
    </r>
  </si>
  <si>
    <r>
      <rPr>
        <sz val="8"/>
        <rFont val="Arial"/>
      </rPr>
      <t xml:space="preserve">straps - trims - street fastening - inner </t>
    </r>
  </si>
  <si>
    <r>
      <rPr>
        <sz val="8"/>
        <rFont val="Arial"/>
      </rPr>
      <t>bags</t>
    </r>
  </si>
  <si>
    <r>
      <rPr>
        <sz val="8"/>
        <rFont val="Arial"/>
      </rPr>
      <t xml:space="preserve">col. </t>
    </r>
    <r>
      <rPr>
        <b/>
        <sz val="8"/>
        <rFont val="Arial"/>
      </rPr>
      <t xml:space="preserve">071 </t>
    </r>
    <r>
      <rPr>
        <sz val="8"/>
        <rFont val="Arial"/>
      </rPr>
      <t xml:space="preserve">col. </t>
    </r>
    <r>
      <rPr>
        <b/>
        <sz val="8"/>
        <rFont val="Arial"/>
      </rPr>
      <t>055</t>
    </r>
  </si>
  <si>
    <r>
      <rPr>
        <sz val="8"/>
        <rFont val="Arial"/>
      </rPr>
      <t xml:space="preserve">roccia </t>
    </r>
    <r>
      <rPr>
        <sz val="8"/>
        <rFont val="Arial"/>
      </rPr>
      <t>nero</t>
    </r>
  </si>
  <si>
    <r>
      <rPr>
        <sz val="8"/>
        <rFont val="Arial"/>
      </rPr>
      <t xml:space="preserve">rock </t>
    </r>
    <r>
      <rPr>
        <sz val="8"/>
        <rFont val="Arial"/>
      </rPr>
      <t>black</t>
    </r>
  </si>
  <si>
    <r>
      <rPr>
        <b/>
        <sz val="7"/>
        <rFont val="Century Gothic"/>
      </rPr>
      <t xml:space="preserve">04. O bag </t>
    </r>
    <r>
      <rPr>
        <sz val="7"/>
        <rFont val="Century Gothic"/>
      </rPr>
      <t>fall 2018 .continuativo carry over</t>
    </r>
  </si>
  <si>
    <r>
      <rPr>
        <sz val="15.5"/>
        <rFont val="Century Gothic"/>
      </rPr>
      <t xml:space="preserve">catena </t>
    </r>
    <r>
      <rPr>
        <sz val="11.5"/>
        <rFont val="Century Gothic"/>
      </rPr>
      <t>.tracolla shoulder strap O pocket</t>
    </r>
  </si>
  <si>
    <r>
      <rPr>
        <sz val="7.5"/>
        <rFont val="Arial"/>
      </rPr>
      <t xml:space="preserve">col. </t>
    </r>
    <r>
      <rPr>
        <b/>
        <sz val="8"/>
        <rFont val="Arial"/>
      </rPr>
      <t>055</t>
    </r>
  </si>
  <si>
    <r>
      <rPr>
        <sz val="7.5"/>
        <rFont val="Arial"/>
      </rPr>
      <t>nero</t>
    </r>
  </si>
  <si>
    <r>
      <rPr>
        <sz val="7.5"/>
        <rFont val="Arial"/>
      </rPr>
      <t>black</t>
    </r>
  </si>
  <si>
    <r>
      <rPr>
        <sz val="10"/>
        <rFont val="Arial"/>
      </rPr>
      <t xml:space="preserve">code </t>
    </r>
    <r>
      <rPr>
        <b/>
        <sz val="10"/>
        <rFont val="Arial"/>
      </rPr>
      <t>SHOUC106 ECS00</t>
    </r>
  </si>
  <si>
    <r>
      <rPr>
        <b/>
        <sz val="8"/>
        <rFont val="Arial"/>
      </rPr>
      <t xml:space="preserve">descrizione </t>
    </r>
    <r>
      <rPr>
        <sz val="7.5"/>
        <rFont val="Arial"/>
      </rPr>
      <t xml:space="preserve">tracolla catena con fascia </t>
    </r>
  </si>
  <si>
    <r>
      <rPr>
        <sz val="7.5"/>
        <rFont val="Arial"/>
      </rPr>
      <t xml:space="preserve">lunga O pocket ecopelle </t>
    </r>
  </si>
  <si>
    <r>
      <rPr>
        <b/>
        <sz val="8"/>
        <rFont val="Arial"/>
      </rPr>
      <t xml:space="preserve">materiale </t>
    </r>
    <r>
      <rPr>
        <sz val="7.5"/>
        <rFont val="Arial"/>
      </rPr>
      <t xml:space="preserve">ecopelle + metallo </t>
    </r>
  </si>
  <si>
    <r>
      <rPr>
        <b/>
        <sz val="8"/>
        <rFont val="Arial"/>
      </rPr>
      <t xml:space="preserve">abbinamenti </t>
    </r>
    <r>
      <rPr>
        <sz val="7.5"/>
        <rFont val="Arial"/>
      </rPr>
      <t>O pocket</t>
    </r>
  </si>
  <si>
    <r>
      <rPr>
        <b/>
        <sz val="8"/>
        <rFont val="Arial"/>
      </rPr>
      <t xml:space="preserve">description </t>
    </r>
    <r>
      <rPr>
        <sz val="7.5"/>
        <rFont val="Arial"/>
      </rPr>
      <t xml:space="preserve">faux leather O pocket long </t>
    </r>
  </si>
  <si>
    <r>
      <rPr>
        <sz val="7.5"/>
        <rFont val="Arial"/>
      </rPr>
      <t xml:space="preserve">strip chain shoulder strap </t>
    </r>
  </si>
  <si>
    <r>
      <rPr>
        <b/>
        <sz val="8"/>
        <rFont val="Arial"/>
      </rPr>
      <t xml:space="preserve">material </t>
    </r>
    <r>
      <rPr>
        <sz val="7.5"/>
        <rFont val="Arial"/>
      </rPr>
      <t xml:space="preserve">faux leather + metal </t>
    </r>
  </si>
  <si>
    <r>
      <rPr>
        <b/>
        <sz val="8"/>
        <rFont val="Arial"/>
      </rPr>
      <t xml:space="preserve">components </t>
    </r>
    <r>
      <rPr>
        <sz val="7.5"/>
        <rFont val="Arial"/>
      </rPr>
      <t>O pocket</t>
    </r>
  </si>
  <si>
    <r>
      <rPr>
        <sz val="7.5"/>
        <rFont val="Arial"/>
      </rPr>
      <t>vernice nero</t>
    </r>
  </si>
  <si>
    <r>
      <rPr>
        <sz val="7.5"/>
        <rFont val="Arial"/>
      </rPr>
      <t>patent black</t>
    </r>
  </si>
  <si>
    <r>
      <rPr>
        <sz val="10"/>
        <rFont val="Arial"/>
      </rPr>
      <t xml:space="preserve">code </t>
    </r>
    <r>
      <rPr>
        <b/>
        <sz val="10"/>
        <rFont val="Arial"/>
      </rPr>
      <t>SHOUC106 ECS08</t>
    </r>
  </si>
  <si>
    <r>
      <rPr>
        <b/>
        <sz val="7"/>
        <rFont val="Century Gothic"/>
      </rPr>
      <t xml:space="preserve">20. O bag </t>
    </r>
    <r>
      <rPr>
        <sz val="7"/>
        <rFont val="Century Gothic"/>
      </rPr>
      <t>fall 2018 .continuativo carry 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</si>
</sst>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5.5"/>
      <name val="Century Gothic"/>
    </font>
    <font>
      <sz val="11.5"/>
      <name val="Century Gothic"/>
    </font>
    <font>
      <sz val="10"/>
      <name val="Arial"/>
    </font>
    <font>
      <b/>
      <sz val="9.5"/>
      <name val="Arial"/>
    </font>
    <font>
      <b/>
      <sz val="8"/>
      <name val="Arial"/>
    </font>
    <font>
      <sz val="8"/>
      <name val="Arial"/>
    </font>
    <font>
      <b/>
      <sz val="7"/>
      <name val="Century Gothic"/>
    </font>
    <font>
      <sz val="7"/>
      <name val="Century Gothic"/>
    </font>
    <font>
      <sz val="7.5"/>
      <name val="Arial"/>
    </font>
    <font>
      <b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0" fontId="4" fillId="0" borderId="0" xfId="0" applyFont="1"/>
    <xf numFmtId="0" fontId="5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0" fontId="0" fillId="6" borderId="0" xfId="0" applyFill="1"/>
    <xf numFmtId="0" fontId="6" fillId="0" borderId="0" xfId="0" applyFont="1" applyBorder="1" applyAlignment="1">
      <alignment horizontal="left" vertical="top"/>
    </xf>
    <xf numFmtId="1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7" borderId="4" xfId="0" applyFill="1" applyBorder="1"/>
    <xf numFmtId="0" fontId="0" fillId="8" borderId="0" xfId="0" applyFill="1" applyBorder="1"/>
    <xf numFmtId="0" fontId="0" fillId="8" borderId="0" xfId="0" applyFill="1"/>
    <xf numFmtId="1" fontId="0" fillId="0" borderId="0" xfId="0" applyNumberFormat="1" applyBorder="1"/>
    <xf numFmtId="0" fontId="0" fillId="0" borderId="0" xfId="0" applyBorder="1"/>
    <xf numFmtId="0" fontId="5" fillId="9" borderId="0" xfId="0" applyFont="1" applyFill="1" applyBorder="1"/>
    <xf numFmtId="0" fontId="0" fillId="9" borderId="0" xfId="0" applyFill="1" applyBorder="1"/>
    <xf numFmtId="0" fontId="0" fillId="9" borderId="5" xfId="0" applyFill="1" applyBorder="1"/>
    <xf numFmtId="0" fontId="0" fillId="0" borderId="4" xfId="0" applyBorder="1"/>
    <xf numFmtId="0" fontId="0" fillId="10" borderId="0" xfId="0" applyFill="1" applyBorder="1"/>
    <xf numFmtId="1" fontId="5" fillId="11" borderId="0" xfId="0" applyNumberFormat="1" applyFont="1" applyFill="1" applyBorder="1"/>
    <xf numFmtId="0" fontId="0" fillId="0" borderId="5" xfId="0" applyBorder="1"/>
    <xf numFmtId="1" fontId="5" fillId="12" borderId="0" xfId="0" applyNumberFormat="1" applyFont="1" applyFill="1" applyBorder="1"/>
    <xf numFmtId="0" fontId="5" fillId="12" borderId="0" xfId="0" applyFont="1" applyFill="1" applyBorder="1"/>
    <xf numFmtId="0" fontId="0" fillId="2" borderId="4" xfId="0" applyFill="1" applyBorder="1"/>
    <xf numFmtId="0" fontId="0" fillId="12" borderId="0" xfId="0" applyFill="1" applyBorder="1"/>
    <xf numFmtId="0" fontId="0" fillId="2" borderId="0" xfId="0" applyFill="1" applyBorder="1"/>
    <xf numFmtId="0" fontId="8" fillId="0" borderId="0" xfId="0" applyFont="1" applyBorder="1" applyAlignment="1">
      <alignment horizontal="left" vertical="top"/>
    </xf>
    <xf numFmtId="1" fontId="5" fillId="13" borderId="0" xfId="0" applyNumberFormat="1" applyFont="1" applyFill="1" applyBorder="1"/>
    <xf numFmtId="0" fontId="0" fillId="14" borderId="4" xfId="0" applyFill="1" applyBorder="1"/>
    <xf numFmtId="0" fontId="0" fillId="13" borderId="0" xfId="0" applyFill="1" applyBorder="1"/>
    <xf numFmtId="0" fontId="0" fillId="15" borderId="0" xfId="0" applyFill="1" applyBorder="1"/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15" borderId="7" xfId="0" applyFill="1" applyBorder="1"/>
    <xf numFmtId="0" fontId="0" fillId="0" borderId="8" xfId="0" applyBorder="1"/>
    <xf numFmtId="0" fontId="12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411428</xdr:colOff>
      <xdr:row>9</xdr:row>
      <xdr:rowOff>177777</xdr:rowOff>
    </xdr:to>
    <xdr:pic>
      <xdr:nvPicPr>
        <xdr:cNvPr id="2" name="Picture"/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9900"/>
          <a:ext cx="2062428" cy="14223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5</xdr:col>
      <xdr:colOff>590476</xdr:colOff>
      <xdr:row>23</xdr:row>
      <xdr:rowOff>88888</xdr:rowOff>
    </xdr:to>
    <xdr:pic>
      <xdr:nvPicPr>
        <xdr:cNvPr id="3" name="Picture"/>
        <xdr:cNvPicPr preferRelativeResize="0"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2500"/>
          <a:ext cx="4717976" cy="800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14111</xdr:rowOff>
    </xdr:from>
    <xdr:to>
      <xdr:col>6</xdr:col>
      <xdr:colOff>129523</xdr:colOff>
      <xdr:row>36</xdr:row>
      <xdr:rowOff>166491</xdr:rowOff>
    </xdr:to>
    <xdr:pic>
      <xdr:nvPicPr>
        <xdr:cNvPr id="4" name="Picture"/>
        <xdr:cNvPicPr preferRelativeResize="0"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06811"/>
          <a:ext cx="5082523" cy="16001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3</xdr:col>
      <xdr:colOff>598095</xdr:colOff>
      <xdr:row>78</xdr:row>
      <xdr:rowOff>50793</xdr:rowOff>
    </xdr:to>
    <xdr:pic>
      <xdr:nvPicPr>
        <xdr:cNvPr id="5" name="Picture"/>
        <xdr:cNvPicPr preferRelativeResize="0"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652500"/>
          <a:ext cx="3074595" cy="406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</xdr:col>
      <xdr:colOff>466031</xdr:colOff>
      <xdr:row>12</xdr:row>
      <xdr:rowOff>50793</xdr:rowOff>
    </xdr:to>
    <xdr:pic>
      <xdr:nvPicPr>
        <xdr:cNvPr id="2" name="Picture"/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92300"/>
          <a:ext cx="1291531" cy="40639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481904</xdr:colOff>
      <xdr:row>22</xdr:row>
      <xdr:rowOff>101587</xdr:rowOff>
    </xdr:to>
    <xdr:pic>
      <xdr:nvPicPr>
        <xdr:cNvPr id="3" name="Picture"/>
        <xdr:cNvPicPr preferRelativeResize="0"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5700"/>
          <a:ext cx="481904" cy="170178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1</xdr:col>
      <xdr:colOff>466031</xdr:colOff>
      <xdr:row>53</xdr:row>
      <xdr:rowOff>62857</xdr:rowOff>
    </xdr:to>
    <xdr:pic>
      <xdr:nvPicPr>
        <xdr:cNvPr id="4" name="Picture"/>
        <xdr:cNvPicPr preferRelativeResize="0"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296400"/>
          <a:ext cx="1291531" cy="41845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507301</xdr:colOff>
      <xdr:row>63</xdr:row>
      <xdr:rowOff>126984</xdr:rowOff>
    </xdr:to>
    <xdr:pic>
      <xdr:nvPicPr>
        <xdr:cNvPr id="5" name="Picture"/>
        <xdr:cNvPicPr preferRelativeResize="0"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829800"/>
          <a:ext cx="507301" cy="1727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3:K13"/>
  <sheetViews>
    <sheetView tabSelected="1" workbookViewId="0">
      <selection activeCell="N35" sqref="N35"/>
    </sheetView>
  </sheetViews>
  <sheetFormatPr baseColWidth="10" defaultRowHeight="14" x14ac:dyDescent="0"/>
  <cols>
    <col min="6" max="6" width="15" bestFit="1" customWidth="1"/>
  </cols>
  <sheetData>
    <row r="3" spans="1:11" ht="15">
      <c r="A3" s="1"/>
      <c r="B3" s="1"/>
      <c r="C3" s="1"/>
      <c r="D3" s="2" t="s">
        <v>0</v>
      </c>
      <c r="E3" s="1"/>
      <c r="H3" s="2" t="s">
        <v>1</v>
      </c>
    </row>
    <row r="4" spans="1:11" ht="15">
      <c r="A4" s="1"/>
      <c r="B4" s="1"/>
      <c r="C4" s="1"/>
      <c r="D4" s="3" t="s">
        <v>2</v>
      </c>
      <c r="E4" s="1"/>
      <c r="H4" s="3" t="s">
        <v>2</v>
      </c>
    </row>
    <row r="5" spans="1:11" ht="15">
      <c r="A5" s="1">
        <v>5</v>
      </c>
      <c r="B5" s="1"/>
      <c r="C5" s="1"/>
      <c r="D5" s="4" t="s">
        <v>3</v>
      </c>
      <c r="E5" s="1"/>
      <c r="H5" s="5" t="s">
        <v>4</v>
      </c>
      <c r="I5" t="e">
        <f ca="1">E6</f>
        <v>#VALUE!</v>
      </c>
    </row>
    <row r="6" spans="1:11" ht="15">
      <c r="A6" s="6">
        <f t="shared" ref="A6:A13" si="0">IF(C5, "",IF(E5=0, A5+1,A5))</f>
        <v>6</v>
      </c>
      <c r="B6" s="1" t="str">
        <f t="shared" ref="B6:B13" si="1">IF(C5, "", prefixeOngletFacture &amp; A6)</f>
        <v>Feuille6</v>
      </c>
      <c r="C6" s="1" t="b">
        <f t="shared" ref="C6:C13" ca="1" si="2">OR(ISERROR(INDIRECT(getNomZone(B6, "A:A"))), C5)</f>
        <v>1</v>
      </c>
      <c r="D6" s="7" t="str">
        <f ca="1">IF($C6,"",IFERROR(MATCH(D$3,INDIRECT(getNomZoneIndice($B6,D$4, $E5+1)),0),0))</f>
        <v/>
      </c>
      <c r="E6" s="7" t="e">
        <f t="shared" ref="E6:E13" ca="1" si="3">IF(D6=0,0,D6+E5)</f>
        <v>#VALUE!</v>
      </c>
      <c r="F6" s="8" t="e">
        <f t="shared" ref="F6:F13" ca="1" si="4">MID(INDEX(INDIRECT(getNomZonecolonne($B6, D$4)), E6), 5, 50)</f>
        <v>#NAME?</v>
      </c>
      <c r="H6">
        <f ca="1">IFERROR(MATCH(H$3, INDIRECT(getNomZoneIndice($B6, H$4, I5+1)), 0), 0)</f>
        <v>0</v>
      </c>
      <c r="I6">
        <f t="shared" ref="I6:I13" ca="1" si="5">IF(H6=0,0,I5+H6)</f>
        <v>0</v>
      </c>
      <c r="J6" s="8" t="str">
        <f t="shared" ref="J6:J13" ca="1" si="6">IF(I6=0,"",INDEX(INDIRECT(getNomZonecolonne($B6,H$4)),I6))</f>
        <v/>
      </c>
      <c r="K6" t="str">
        <f t="shared" ref="K6:K13" ca="1" si="7">IF(I6=0,"",INDEX(INDIRECT(getNomZonecolonne($B6,H$4)),I6+1))</f>
        <v/>
      </c>
    </row>
    <row r="7" spans="1:11" ht="15">
      <c r="A7" s="6" t="str">
        <f t="shared" ca="1" si="0"/>
        <v/>
      </c>
      <c r="B7" s="1" t="str">
        <f t="shared" ca="1" si="1"/>
        <v/>
      </c>
      <c r="C7" s="1" t="b">
        <f t="shared" ca="1" si="2"/>
        <v>1</v>
      </c>
      <c r="D7" s="7" t="str">
        <f ca="1">IF($C7,"",IFERROR(MATCH(D$3,INDIRECT(getNomZoneIndice($B7,D$4, $E6+1)),0),0))</f>
        <v/>
      </c>
      <c r="E7" s="7" t="e">
        <f t="shared" ca="1" si="3"/>
        <v>#VALUE!</v>
      </c>
      <c r="F7" s="8" t="e">
        <f t="shared" ca="1" si="4"/>
        <v>#NAME?</v>
      </c>
      <c r="H7">
        <f ca="1">IFERROR(MATCH(H$3, INDIRECT(getNomZoneIndice($B7, H$4, I6+1)), 0), 0)</f>
        <v>0</v>
      </c>
      <c r="I7">
        <f t="shared" ca="1" si="5"/>
        <v>0</v>
      </c>
      <c r="J7" s="8" t="str">
        <f t="shared" ca="1" si="6"/>
        <v/>
      </c>
      <c r="K7" t="str">
        <f t="shared" ca="1" si="7"/>
        <v/>
      </c>
    </row>
    <row r="8" spans="1:11" ht="15">
      <c r="A8" s="6" t="str">
        <f t="shared" ca="1" si="0"/>
        <v/>
      </c>
      <c r="B8" s="1" t="str">
        <f t="shared" ca="1" si="1"/>
        <v/>
      </c>
      <c r="C8" s="1" t="b">
        <f t="shared" ca="1" si="2"/>
        <v>1</v>
      </c>
      <c r="D8" s="7" t="str">
        <f ca="1">IF($C8,"",IFERROR(MATCH(D$3,INDIRECT(getNomZoneIndice($B8,D$4, $E7+1)),0),0))</f>
        <v/>
      </c>
      <c r="E8" s="7" t="e">
        <f t="shared" ca="1" si="3"/>
        <v>#VALUE!</v>
      </c>
      <c r="F8" s="8" t="e">
        <f t="shared" ca="1" si="4"/>
        <v>#NAME?</v>
      </c>
      <c r="H8">
        <f ca="1">IFERROR(MATCH(H$3, INDIRECT(getNomZoneIndice($B8, H$4, I7+1)), 0), 0)</f>
        <v>0</v>
      </c>
      <c r="I8">
        <f t="shared" ca="1" si="5"/>
        <v>0</v>
      </c>
      <c r="J8" s="8" t="str">
        <f t="shared" ca="1" si="6"/>
        <v/>
      </c>
      <c r="K8" t="str">
        <f t="shared" ca="1" si="7"/>
        <v/>
      </c>
    </row>
    <row r="9" spans="1:11" ht="15">
      <c r="A9" s="6" t="str">
        <f t="shared" ca="1" si="0"/>
        <v/>
      </c>
      <c r="B9" s="1" t="str">
        <f t="shared" ca="1" si="1"/>
        <v/>
      </c>
      <c r="C9" s="1" t="b">
        <f t="shared" ca="1" si="2"/>
        <v>1</v>
      </c>
      <c r="D9" s="7" t="str">
        <f ca="1">IF($C9,"",IFERROR(MATCH(D$3,INDIRECT(getNomZoneIndice($B9,D$4, $E8+1)),0),0))</f>
        <v/>
      </c>
      <c r="E9" s="7" t="e">
        <f t="shared" ca="1" si="3"/>
        <v>#VALUE!</v>
      </c>
      <c r="F9" s="8" t="e">
        <f t="shared" ca="1" si="4"/>
        <v>#NAME?</v>
      </c>
      <c r="H9">
        <f ca="1">IFERROR(MATCH(H$3, INDIRECT(getNomZoneIndice($B9, H$4, I8+1)), 0), 0)</f>
        <v>0</v>
      </c>
      <c r="I9">
        <f t="shared" ca="1" si="5"/>
        <v>0</v>
      </c>
      <c r="J9" s="8" t="str">
        <f t="shared" ca="1" si="6"/>
        <v/>
      </c>
      <c r="K9" t="str">
        <f t="shared" ca="1" si="7"/>
        <v/>
      </c>
    </row>
    <row r="10" spans="1:11" ht="15">
      <c r="A10" s="6" t="str">
        <f t="shared" ca="1" si="0"/>
        <v/>
      </c>
      <c r="B10" s="1" t="str">
        <f t="shared" ca="1" si="1"/>
        <v/>
      </c>
      <c r="C10" s="1" t="b">
        <f t="shared" ca="1" si="2"/>
        <v>1</v>
      </c>
      <c r="D10" s="7" t="str">
        <f ca="1">IF($C10,"",IFERROR(MATCH(D$3,INDIRECT(getNomZoneIndice($B10,D$4, $E9+1)),0),0))</f>
        <v/>
      </c>
      <c r="E10" s="7" t="e">
        <f t="shared" ca="1" si="3"/>
        <v>#VALUE!</v>
      </c>
      <c r="F10" s="8" t="e">
        <f t="shared" ca="1" si="4"/>
        <v>#NAME?</v>
      </c>
      <c r="H10">
        <f ca="1">IFERROR(MATCH(H$3, INDIRECT(getNomZoneIndice($B10, H$4, I9+1)), 0), 0)</f>
        <v>0</v>
      </c>
      <c r="I10">
        <f t="shared" ca="1" si="5"/>
        <v>0</v>
      </c>
      <c r="J10" s="8" t="str">
        <f t="shared" ca="1" si="6"/>
        <v/>
      </c>
      <c r="K10" t="str">
        <f t="shared" ca="1" si="7"/>
        <v/>
      </c>
    </row>
    <row r="11" spans="1:11" ht="15">
      <c r="A11" s="6" t="str">
        <f t="shared" ca="1" si="0"/>
        <v/>
      </c>
      <c r="B11" s="1" t="str">
        <f t="shared" ca="1" si="1"/>
        <v/>
      </c>
      <c r="C11" s="1" t="b">
        <f t="shared" ca="1" si="2"/>
        <v>1</v>
      </c>
      <c r="D11" s="7" t="str">
        <f ca="1">IF($C11,"",IFERROR(MATCH(D$3,INDIRECT(getNomZoneIndice($B11,D$4, $E10+1)),0),0))</f>
        <v/>
      </c>
      <c r="E11" s="7" t="e">
        <f t="shared" ca="1" si="3"/>
        <v>#VALUE!</v>
      </c>
      <c r="F11" s="8" t="e">
        <f t="shared" ca="1" si="4"/>
        <v>#NAME?</v>
      </c>
      <c r="H11">
        <f ca="1">IFERROR(MATCH(H$3, INDIRECT(getNomZoneIndice($B11, H$4, I10+1)), 0), 0)</f>
        <v>0</v>
      </c>
      <c r="I11">
        <f t="shared" ca="1" si="5"/>
        <v>0</v>
      </c>
      <c r="J11" s="8" t="str">
        <f t="shared" ca="1" si="6"/>
        <v/>
      </c>
      <c r="K11" t="str">
        <f t="shared" ca="1" si="7"/>
        <v/>
      </c>
    </row>
    <row r="12" spans="1:11" ht="15">
      <c r="A12" s="6" t="str">
        <f t="shared" ca="1" si="0"/>
        <v/>
      </c>
      <c r="B12" s="1" t="str">
        <f t="shared" ca="1" si="1"/>
        <v/>
      </c>
      <c r="C12" s="1" t="b">
        <f t="shared" ca="1" si="2"/>
        <v>1</v>
      </c>
      <c r="D12" s="7" t="str">
        <f ca="1">IF($C12,"",IFERROR(MATCH(D$3,INDIRECT(getNomZoneIndice($B12,D$4, $E11+1)),0),0))</f>
        <v/>
      </c>
      <c r="E12" s="7" t="e">
        <f t="shared" ca="1" si="3"/>
        <v>#VALUE!</v>
      </c>
      <c r="F12" s="8" t="e">
        <f t="shared" ca="1" si="4"/>
        <v>#NAME?</v>
      </c>
      <c r="H12">
        <f ca="1">IFERROR(MATCH(H$3, INDIRECT(getNomZoneIndice($B12, H$4, I11+1)), 0), 0)</f>
        <v>0</v>
      </c>
      <c r="I12">
        <f t="shared" ca="1" si="5"/>
        <v>0</v>
      </c>
      <c r="J12" s="8" t="str">
        <f t="shared" ca="1" si="6"/>
        <v/>
      </c>
      <c r="K12" t="str">
        <f t="shared" ca="1" si="7"/>
        <v/>
      </c>
    </row>
    <row r="13" spans="1:11" ht="15">
      <c r="A13" s="6" t="str">
        <f t="shared" ca="1" si="0"/>
        <v/>
      </c>
      <c r="B13" s="1" t="str">
        <f t="shared" ca="1" si="1"/>
        <v/>
      </c>
      <c r="C13" s="1" t="b">
        <f t="shared" ca="1" si="2"/>
        <v>1</v>
      </c>
      <c r="D13" s="7" t="str">
        <f ca="1">IF($C13,"",IFERROR(MATCH(D$3,INDIRECT(getNomZoneIndice($B13,D$4, $E12+1)),0),0))</f>
        <v/>
      </c>
      <c r="E13" s="7" t="e">
        <f t="shared" ca="1" si="3"/>
        <v>#VALUE!</v>
      </c>
      <c r="F13" s="8" t="e">
        <f t="shared" ca="1" si="4"/>
        <v>#NAME?</v>
      </c>
      <c r="H13">
        <f ca="1">IFERROR(MATCH(H$3, INDIRECT(getNomZoneIndice($B13, H$4, I12+1)), 0), 0)</f>
        <v>0</v>
      </c>
      <c r="I13">
        <f t="shared" ca="1" si="5"/>
        <v>0</v>
      </c>
      <c r="J13" s="8" t="str">
        <f t="shared" ca="1" si="6"/>
        <v/>
      </c>
      <c r="K13" t="str">
        <f t="shared" ca="1" si="7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U80"/>
  <sheetViews>
    <sheetView zoomScale="90" zoomScaleNormal="90" zoomScalePageLayoutView="90" workbookViewId="0">
      <selection activeCell="N35" sqref="N35"/>
    </sheetView>
  </sheetViews>
  <sheetFormatPr baseColWidth="10" defaultRowHeight="14" x14ac:dyDescent="0"/>
  <cols>
    <col min="8" max="8" width="35" style="10" customWidth="1"/>
    <col min="12" max="13" width="4.6640625" customWidth="1"/>
    <col min="14" max="14" width="21.5" customWidth="1"/>
    <col min="16" max="16" width="7.33203125" customWidth="1"/>
    <col min="17" max="17" width="5.33203125" customWidth="1"/>
    <col min="18" max="18" width="15.83203125" customWidth="1"/>
    <col min="19" max="19" width="26" bestFit="1" customWidth="1"/>
  </cols>
  <sheetData>
    <row r="1" spans="1:21" ht="22" thickBot="1">
      <c r="A1" s="9" t="s">
        <v>5</v>
      </c>
    </row>
    <row r="2" spans="1:21" ht="15" thickTop="1">
      <c r="E2" s="11" t="s">
        <v>6</v>
      </c>
      <c r="F2" s="12">
        <v>2</v>
      </c>
      <c r="G2" s="12"/>
      <c r="H2" s="12"/>
      <c r="I2" s="12" t="e">
        <f>INDEX(A:A,MATCH("*.",A:A,0))</f>
        <v>#N/A</v>
      </c>
      <c r="J2" s="13"/>
      <c r="K2" s="12"/>
      <c r="L2" s="12" t="s">
        <v>7</v>
      </c>
      <c r="M2" s="12" t="s">
        <v>8</v>
      </c>
      <c r="N2" s="12"/>
      <c r="O2" s="12"/>
      <c r="P2" s="12"/>
      <c r="Q2" s="12"/>
      <c r="R2" s="12"/>
      <c r="S2" s="12"/>
      <c r="T2" s="12"/>
      <c r="U2" s="14"/>
    </row>
    <row r="3" spans="1:21">
      <c r="E3" s="15" t="s">
        <v>9</v>
      </c>
      <c r="F3" s="16">
        <f>MATCH(E3,$A:$A,0)</f>
        <v>80</v>
      </c>
      <c r="G3" s="17" t="str">
        <f>INDEX($A:$A,F3)</f>
        <v>04. O bag fall 2018 .continuativo carry over</v>
      </c>
      <c r="H3"/>
      <c r="J3" s="18"/>
      <c r="K3" s="19"/>
      <c r="L3" s="19"/>
      <c r="M3" s="19"/>
      <c r="N3" s="20" t="s">
        <v>10</v>
      </c>
      <c r="O3" s="20" t="s">
        <v>3</v>
      </c>
      <c r="P3" s="20" t="s">
        <v>11</v>
      </c>
      <c r="Q3" s="20" t="s">
        <v>12</v>
      </c>
      <c r="R3" s="21" t="s">
        <v>13</v>
      </c>
      <c r="S3" s="21" t="s">
        <v>14</v>
      </c>
      <c r="T3" s="21" t="s">
        <v>15</v>
      </c>
      <c r="U3" s="22" t="s">
        <v>16</v>
      </c>
    </row>
    <row r="4" spans="1:21">
      <c r="E4" s="23"/>
      <c r="F4" s="19" t="s">
        <v>17</v>
      </c>
      <c r="G4" s="10" t="str">
        <f>IF(ISERROR(H4),I4,H4)</f>
        <v>04</v>
      </c>
      <c r="H4" t="str">
        <f>MID(G3,1,F2)</f>
        <v>04</v>
      </c>
      <c r="I4" t="e">
        <f>MID(I2,LEN(I2)-F2,F2)</f>
        <v>#N/A</v>
      </c>
      <c r="J4" s="18"/>
      <c r="K4" s="19"/>
      <c r="L4" s="19">
        <f t="shared" ref="L4:L19" si="0">L3+1</f>
        <v>1</v>
      </c>
      <c r="M4" s="19">
        <f t="shared" ref="M4:M19" si="1">M3</f>
        <v>0</v>
      </c>
      <c r="N4" s="24" t="str">
        <f t="shared" ref="N4:N19" ca="1" si="2">IF($U4, O4 &amp; " " &amp; P4 &amp; " " &amp; Q4,"")</f>
        <v>OBAGB001 EVS00 371</v>
      </c>
      <c r="O4" s="24" t="str">
        <f t="shared" ref="O4:P19" ca="1" si="3">IF($U4, INDEX(J$7:J$9,$M4+1), "")</f>
        <v>OBAGB001</v>
      </c>
      <c r="P4" s="24" t="str">
        <f t="shared" ca="1" si="3"/>
        <v>EVS00</v>
      </c>
      <c r="Q4" s="24" t="str">
        <f t="shared" ref="Q4:Q19" ca="1" si="4">J14</f>
        <v>371</v>
      </c>
      <c r="R4" s="25">
        <v>8056099179433</v>
      </c>
      <c r="S4" s="24" t="str">
        <f t="shared" ref="S4:S19" ca="1" si="5">IF($U4, $G$5, "")</f>
        <v>fall 2018 .continuativo carry over</v>
      </c>
      <c r="T4" s="24" t="str">
        <f t="shared" ref="T4:T19" ca="1" si="6">IF($U4, $G$4, "")</f>
        <v>04</v>
      </c>
      <c r="U4" s="26" t="b">
        <f t="shared" ref="U4:U19" ca="1" si="7">AND(TRIM(Q4)&lt;&gt;"", Q4&lt;&gt;0)</f>
        <v>1</v>
      </c>
    </row>
    <row r="5" spans="1:21">
      <c r="E5" s="23"/>
      <c r="F5" s="19" t="s">
        <v>18</v>
      </c>
      <c r="G5" s="19" t="str">
        <f>MID(G3,9+F2,50)</f>
        <v>fall 2018 .continuativo carry over</v>
      </c>
      <c r="H5" s="19"/>
      <c r="I5" s="19"/>
      <c r="J5" s="18"/>
      <c r="K5" s="19"/>
      <c r="L5" s="19">
        <f t="shared" si="0"/>
        <v>2</v>
      </c>
      <c r="M5" s="19">
        <f t="shared" si="1"/>
        <v>0</v>
      </c>
      <c r="N5" s="24" t="str">
        <f t="shared" ca="1" si="2"/>
        <v>OBAGB001 EVS00 017</v>
      </c>
      <c r="O5" s="24" t="str">
        <f t="shared" ca="1" si="3"/>
        <v>OBAGB001</v>
      </c>
      <c r="P5" s="24" t="str">
        <f t="shared" ca="1" si="3"/>
        <v>EVS00</v>
      </c>
      <c r="Q5" s="24" t="str">
        <f t="shared" ca="1" si="4"/>
        <v>017</v>
      </c>
      <c r="R5" s="25">
        <v>8050450217574</v>
      </c>
      <c r="S5" s="24" t="str">
        <f t="shared" ca="1" si="5"/>
        <v>fall 2018 .continuativo carry over</v>
      </c>
      <c r="T5" s="24" t="str">
        <f t="shared" ca="1" si="6"/>
        <v>04</v>
      </c>
      <c r="U5" s="26" t="b">
        <f t="shared" ca="1" si="7"/>
        <v>1</v>
      </c>
    </row>
    <row r="6" spans="1:21">
      <c r="E6" s="23"/>
      <c r="F6" s="19"/>
      <c r="G6" s="19"/>
      <c r="H6" s="19"/>
      <c r="I6" s="19"/>
      <c r="J6" s="27" t="s">
        <v>3</v>
      </c>
      <c r="K6" s="28" t="s">
        <v>11</v>
      </c>
      <c r="L6" s="19">
        <f t="shared" si="0"/>
        <v>3</v>
      </c>
      <c r="M6" s="19">
        <f t="shared" si="1"/>
        <v>0</v>
      </c>
      <c r="N6" s="24" t="str">
        <f t="shared" ca="1" si="2"/>
        <v>OBAGB001 EVS00 078</v>
      </c>
      <c r="O6" s="24" t="str">
        <f t="shared" ca="1" si="3"/>
        <v>OBAGB001</v>
      </c>
      <c r="P6" s="24" t="str">
        <f t="shared" ca="1" si="3"/>
        <v>EVS00</v>
      </c>
      <c r="Q6" s="24" t="str">
        <f t="shared" ca="1" si="4"/>
        <v>078</v>
      </c>
      <c r="R6" s="25">
        <v>8051770308669</v>
      </c>
      <c r="S6" s="24" t="str">
        <f t="shared" ca="1" si="5"/>
        <v>fall 2018 .continuativo carry over</v>
      </c>
      <c r="T6" s="24" t="str">
        <f t="shared" ca="1" si="6"/>
        <v>04</v>
      </c>
      <c r="U6" s="26" t="b">
        <f t="shared" ca="1" si="7"/>
        <v>1</v>
      </c>
    </row>
    <row r="7" spans="1:21">
      <c r="E7" s="29" t="s">
        <v>0</v>
      </c>
      <c r="F7" s="19" t="str">
        <f>"$A"&amp;H6+1&amp;":$A1000"</f>
        <v>$A1:$A1000</v>
      </c>
      <c r="G7" s="30">
        <f ca="1">MATCH(E7,INDIRECT(F7),0)</f>
        <v>13</v>
      </c>
      <c r="H7" s="30">
        <f ca="1">SUM(G$7:G7)</f>
        <v>13</v>
      </c>
      <c r="I7" s="30" t="str">
        <f ca="1">IF(ISERROR(H7),"",TRIM(INDEX(INDIRECT("A:A"),H7)))</f>
        <v>code OBAGB001 EVS00</v>
      </c>
      <c r="J7" s="31" t="str">
        <f ca="1">MID($I7,6,8)</f>
        <v>OBAGB001</v>
      </c>
      <c r="K7" s="31" t="str">
        <f ca="1">MID($I7,15,30)</f>
        <v>EVS00</v>
      </c>
      <c r="L7" s="19">
        <f t="shared" si="0"/>
        <v>4</v>
      </c>
      <c r="M7" s="19">
        <f t="shared" si="1"/>
        <v>0</v>
      </c>
      <c r="N7" s="24" t="str">
        <f t="shared" ca="1" si="2"/>
        <v>OBAGB001 EVS00 071</v>
      </c>
      <c r="O7" s="24" t="str">
        <f t="shared" ca="1" si="3"/>
        <v>OBAGB001</v>
      </c>
      <c r="P7" s="24" t="str">
        <f t="shared" ca="1" si="3"/>
        <v>EVS00</v>
      </c>
      <c r="Q7" s="24" t="str">
        <f t="shared" ca="1" si="4"/>
        <v>071</v>
      </c>
      <c r="R7" s="25">
        <v>8051770308652</v>
      </c>
      <c r="S7" s="24" t="str">
        <f t="shared" ca="1" si="5"/>
        <v>fall 2018 .continuativo carry over</v>
      </c>
      <c r="T7" s="24" t="str">
        <f t="shared" ca="1" si="6"/>
        <v>04</v>
      </c>
      <c r="U7" s="26" t="b">
        <f t="shared" ca="1" si="7"/>
        <v>1</v>
      </c>
    </row>
    <row r="8" spans="1:21">
      <c r="E8" s="29" t="s">
        <v>0</v>
      </c>
      <c r="F8" s="19" t="str">
        <f ca="1">"$A"&amp;H7+1&amp;":$A1000"</f>
        <v>$A14:$A1000</v>
      </c>
      <c r="G8" s="30" t="e">
        <f ca="1">MATCH(E8,INDIRECT(F8),0)</f>
        <v>#N/A</v>
      </c>
      <c r="H8" s="30" t="e">
        <f ca="1">SUM(G$7:G8)</f>
        <v>#N/A</v>
      </c>
      <c r="I8" s="30" t="str">
        <f ca="1">IF(ISERROR(H8),"",TRIM(INDEX(INDIRECT("A:A"),H8)))</f>
        <v/>
      </c>
      <c r="J8" s="31" t="str">
        <f ca="1">MID($I8,6,8)</f>
        <v/>
      </c>
      <c r="K8" s="31" t="str">
        <f ca="1">MID($I8,15,30)</f>
        <v/>
      </c>
      <c r="L8" s="19">
        <f t="shared" si="0"/>
        <v>5</v>
      </c>
      <c r="M8" s="19">
        <f t="shared" si="1"/>
        <v>0</v>
      </c>
      <c r="N8" s="24" t="str">
        <f t="shared" ca="1" si="2"/>
        <v>OBAGB001 EVS00 055</v>
      </c>
      <c r="O8" s="24" t="str">
        <f t="shared" ca="1" si="3"/>
        <v>OBAGB001</v>
      </c>
      <c r="P8" s="24" t="str">
        <f t="shared" ca="1" si="3"/>
        <v>EVS00</v>
      </c>
      <c r="Q8" s="24" t="str">
        <f t="shared" ca="1" si="4"/>
        <v>055</v>
      </c>
      <c r="R8" s="25">
        <v>8051770308638</v>
      </c>
      <c r="S8" s="24" t="str">
        <f t="shared" ca="1" si="5"/>
        <v>fall 2018 .continuativo carry over</v>
      </c>
      <c r="T8" s="24" t="str">
        <f t="shared" ca="1" si="6"/>
        <v>04</v>
      </c>
      <c r="U8" s="26" t="b">
        <f t="shared" ca="1" si="7"/>
        <v>1</v>
      </c>
    </row>
    <row r="9" spans="1:21">
      <c r="E9" s="29" t="s">
        <v>0</v>
      </c>
      <c r="F9" s="19" t="e">
        <f ca="1">"$A"&amp;H8+1&amp;":$A1000"</f>
        <v>#N/A</v>
      </c>
      <c r="G9" s="30" t="e">
        <f ca="1">MATCH(E9,INDIRECT(F9),0)</f>
        <v>#N/A</v>
      </c>
      <c r="H9" s="30" t="e">
        <f ca="1">SUM(G$7:G9)</f>
        <v>#N/A</v>
      </c>
      <c r="I9" s="30" t="str">
        <f ca="1">IF(ISERROR(H9),"",TRIM(INDEX(INDIRECT("A:A"),H9)))</f>
        <v/>
      </c>
      <c r="J9" s="31" t="str">
        <f ca="1">MID($I9,6,8)</f>
        <v/>
      </c>
      <c r="K9" s="31" t="str">
        <f ca="1">MID($I9,15,30)</f>
        <v/>
      </c>
      <c r="L9" s="19">
        <f t="shared" si="0"/>
        <v>6</v>
      </c>
      <c r="M9" s="19">
        <f t="shared" si="1"/>
        <v>0</v>
      </c>
      <c r="N9" s="24" t="str">
        <f t="shared" ca="1" si="2"/>
        <v/>
      </c>
      <c r="O9" s="24" t="str">
        <f t="shared" ca="1" si="3"/>
        <v/>
      </c>
      <c r="P9" s="24" t="str">
        <f t="shared" ca="1" si="3"/>
        <v/>
      </c>
      <c r="Q9" s="24" t="str">
        <f t="shared" ca="1" si="4"/>
        <v xml:space="preserve">  </v>
      </c>
      <c r="R9" s="25"/>
      <c r="S9" s="24" t="str">
        <f t="shared" ca="1" si="5"/>
        <v/>
      </c>
      <c r="T9" s="24" t="str">
        <f t="shared" ca="1" si="6"/>
        <v/>
      </c>
      <c r="U9" s="26" t="b">
        <f t="shared" ca="1" si="7"/>
        <v>0</v>
      </c>
    </row>
    <row r="10" spans="1:21">
      <c r="E10" s="23"/>
      <c r="F10" s="19"/>
      <c r="G10" s="19"/>
      <c r="H10" s="19"/>
      <c r="I10" s="19"/>
      <c r="J10" s="18"/>
      <c r="K10" s="19"/>
      <c r="L10" s="19">
        <f t="shared" si="0"/>
        <v>7</v>
      </c>
      <c r="M10" s="19">
        <f t="shared" si="1"/>
        <v>0</v>
      </c>
      <c r="N10" s="24" t="str">
        <f t="shared" ca="1" si="2"/>
        <v/>
      </c>
      <c r="O10" s="24" t="str">
        <f t="shared" ca="1" si="3"/>
        <v/>
      </c>
      <c r="P10" s="24" t="str">
        <f t="shared" ca="1" si="3"/>
        <v/>
      </c>
      <c r="Q10" s="24" t="str">
        <f t="shared" ca="1" si="4"/>
        <v/>
      </c>
      <c r="R10" s="25"/>
      <c r="S10" s="24" t="str">
        <f t="shared" ca="1" si="5"/>
        <v/>
      </c>
      <c r="T10" s="24" t="str">
        <f t="shared" ca="1" si="6"/>
        <v/>
      </c>
      <c r="U10" s="26" t="b">
        <f t="shared" ca="1" si="7"/>
        <v>0</v>
      </c>
    </row>
    <row r="11" spans="1:21">
      <c r="E11" s="23"/>
      <c r="F11" s="19" t="s">
        <v>19</v>
      </c>
      <c r="G11" s="19" t="str">
        <f ca="1">CONCATENATE(I14, IF(ISERROR(I15),""," "&amp;I15), IF(ISERROR(I16),""," "&amp;I16), IF(ISERROR(I17),""," "&amp;I17), IF(ISERROR(I18),""," "&amp;I18), IF(ISERROR(I19),""," "&amp;I19), IF(ISERROR(I20),""," "&amp;I20), IF(ISERROR(I21),""," "&amp;I21), IF(ISERROR(I22),""," "&amp;I22), IF(ISERROR(I23),""," "&amp;I23))</f>
        <v xml:space="preserve">col. 371 col. 017 col. 078 col. 071 col. 055        </v>
      </c>
      <c r="H11" s="19"/>
      <c r="I11" s="19"/>
      <c r="J11" s="18"/>
      <c r="K11" s="19"/>
      <c r="L11" s="19">
        <f t="shared" si="0"/>
        <v>8</v>
      </c>
      <c r="M11" s="19">
        <f t="shared" si="1"/>
        <v>0</v>
      </c>
      <c r="N11" s="24" t="str">
        <f t="shared" ca="1" si="2"/>
        <v/>
      </c>
      <c r="O11" s="24" t="str">
        <f t="shared" ca="1" si="3"/>
        <v/>
      </c>
      <c r="P11" s="24" t="str">
        <f t="shared" ca="1" si="3"/>
        <v/>
      </c>
      <c r="Q11" s="24" t="str">
        <f t="shared" ca="1" si="4"/>
        <v/>
      </c>
      <c r="R11" s="25"/>
      <c r="S11" s="24" t="str">
        <f t="shared" ca="1" si="5"/>
        <v/>
      </c>
      <c r="T11" s="24" t="str">
        <f t="shared" ca="1" si="6"/>
        <v/>
      </c>
      <c r="U11" s="26" t="b">
        <f t="shared" ca="1" si="7"/>
        <v>0</v>
      </c>
    </row>
    <row r="12" spans="1:21">
      <c r="E12" s="23"/>
      <c r="F12" s="19"/>
      <c r="G12" s="19"/>
      <c r="H12" s="19"/>
      <c r="I12" s="19"/>
      <c r="J12" s="18"/>
      <c r="K12" s="19"/>
      <c r="L12" s="19">
        <f t="shared" si="0"/>
        <v>9</v>
      </c>
      <c r="M12" s="19">
        <f t="shared" si="1"/>
        <v>0</v>
      </c>
      <c r="N12" s="24" t="str">
        <f t="shared" ca="1" si="2"/>
        <v/>
      </c>
      <c r="O12" s="24" t="str">
        <f t="shared" ca="1" si="3"/>
        <v/>
      </c>
      <c r="P12" s="24" t="str">
        <f t="shared" ca="1" si="3"/>
        <v/>
      </c>
      <c r="Q12" s="24" t="str">
        <f t="shared" ca="1" si="4"/>
        <v/>
      </c>
      <c r="R12" s="25"/>
      <c r="S12" s="24" t="str">
        <f t="shared" ca="1" si="5"/>
        <v/>
      </c>
      <c r="T12" s="24" t="str">
        <f t="shared" ca="1" si="6"/>
        <v/>
      </c>
      <c r="U12" s="26" t="b">
        <f t="shared" ca="1" si="7"/>
        <v>0</v>
      </c>
    </row>
    <row r="13" spans="1:21">
      <c r="A13" s="32" t="s">
        <v>20</v>
      </c>
      <c r="E13" s="23"/>
      <c r="F13" s="19"/>
      <c r="G13" s="19"/>
      <c r="H13" s="19"/>
      <c r="I13" s="19"/>
      <c r="J13" s="33" t="s">
        <v>12</v>
      </c>
      <c r="K13" s="19"/>
      <c r="L13" s="19">
        <f t="shared" si="0"/>
        <v>10</v>
      </c>
      <c r="M13" s="19">
        <f t="shared" si="1"/>
        <v>0</v>
      </c>
      <c r="N13" s="24" t="str">
        <f t="shared" ca="1" si="2"/>
        <v/>
      </c>
      <c r="O13" s="24" t="str">
        <f t="shared" ca="1" si="3"/>
        <v/>
      </c>
      <c r="P13" s="24" t="str">
        <f t="shared" ca="1" si="3"/>
        <v/>
      </c>
      <c r="Q13" s="24" t="str">
        <f t="shared" ca="1" si="4"/>
        <v/>
      </c>
      <c r="R13" s="25"/>
      <c r="S13" s="24" t="str">
        <f t="shared" ca="1" si="5"/>
        <v/>
      </c>
      <c r="T13" s="24" t="str">
        <f t="shared" ca="1" si="6"/>
        <v/>
      </c>
      <c r="U13" s="26" t="b">
        <f t="shared" ca="1" si="7"/>
        <v>0</v>
      </c>
    </row>
    <row r="14" spans="1:21">
      <c r="E14" s="34" t="s">
        <v>1</v>
      </c>
      <c r="F14" s="19" t="str">
        <f t="shared" ref="F14:F23" si="8">"$A"&amp;H13+1&amp;":$A1000"</f>
        <v>$A1:$A1000</v>
      </c>
      <c r="G14" s="35">
        <f t="shared" ref="G14:G23" ca="1" si="9">MATCH(E14,INDIRECT(F14),0)</f>
        <v>26</v>
      </c>
      <c r="H14" s="35">
        <f ca="1">SUM(G$14:G14)</f>
        <v>26</v>
      </c>
      <c r="I14" s="35" t="str">
        <f t="shared" ref="I14:I23" ca="1" si="10">IF(ISERROR(H14),"",TRIM(INDEX(INDIRECT("A:A"),H14)))</f>
        <v>col. 371 col. 017 col. 078</v>
      </c>
      <c r="J14" s="36" t="str">
        <f t="shared" ref="J14:J29" ca="1" si="11">MID($G$11,6+9*(ROW(J14)-ROW(J$14)),3)</f>
        <v>371</v>
      </c>
      <c r="K14" s="19"/>
      <c r="L14" s="19">
        <f t="shared" si="0"/>
        <v>11</v>
      </c>
      <c r="M14" s="19">
        <f t="shared" si="1"/>
        <v>0</v>
      </c>
      <c r="N14" s="24" t="str">
        <f t="shared" ca="1" si="2"/>
        <v/>
      </c>
      <c r="O14" s="24" t="str">
        <f t="shared" ca="1" si="3"/>
        <v/>
      </c>
      <c r="P14" s="24" t="str">
        <f t="shared" ca="1" si="3"/>
        <v/>
      </c>
      <c r="Q14" s="24" t="str">
        <f t="shared" ca="1" si="4"/>
        <v/>
      </c>
      <c r="R14" s="25"/>
      <c r="S14" s="24" t="str">
        <f t="shared" ca="1" si="5"/>
        <v/>
      </c>
      <c r="T14" s="24" t="str">
        <f t="shared" ca="1" si="6"/>
        <v/>
      </c>
      <c r="U14" s="26" t="b">
        <f t="shared" ca="1" si="7"/>
        <v>0</v>
      </c>
    </row>
    <row r="15" spans="1:21">
      <c r="A15" s="37" t="s">
        <v>21</v>
      </c>
      <c r="E15" s="34" t="str">
        <f t="shared" ref="E15:E23" si="12">E14</f>
        <v>col. *</v>
      </c>
      <c r="F15" s="19" t="str">
        <f t="shared" ca="1" si="8"/>
        <v>$A27:$A1000</v>
      </c>
      <c r="G15" s="35">
        <f t="shared" ca="1" si="9"/>
        <v>48</v>
      </c>
      <c r="H15" s="35">
        <f ca="1">SUM(G$14:G15)</f>
        <v>74</v>
      </c>
      <c r="I15" s="35" t="str">
        <f t="shared" ca="1" si="10"/>
        <v>col. 071 col. 055</v>
      </c>
      <c r="J15" s="36" t="str">
        <f t="shared" ca="1" si="11"/>
        <v>017</v>
      </c>
      <c r="K15" s="19"/>
      <c r="L15" s="19">
        <f t="shared" si="0"/>
        <v>12</v>
      </c>
      <c r="M15" s="19">
        <f t="shared" si="1"/>
        <v>0</v>
      </c>
      <c r="N15" s="24" t="str">
        <f t="shared" ca="1" si="2"/>
        <v/>
      </c>
      <c r="O15" s="24" t="str">
        <f t="shared" ca="1" si="3"/>
        <v/>
      </c>
      <c r="P15" s="24" t="str">
        <f t="shared" ca="1" si="3"/>
        <v/>
      </c>
      <c r="Q15" s="24" t="str">
        <f t="shared" ca="1" si="4"/>
        <v/>
      </c>
      <c r="R15" s="25"/>
      <c r="S15" s="24" t="str">
        <f t="shared" ca="1" si="5"/>
        <v/>
      </c>
      <c r="T15" s="24" t="str">
        <f t="shared" ca="1" si="6"/>
        <v/>
      </c>
      <c r="U15" s="26" t="b">
        <f t="shared" ca="1" si="7"/>
        <v>0</v>
      </c>
    </row>
    <row r="16" spans="1:21">
      <c r="A16" s="37" t="s">
        <v>22</v>
      </c>
      <c r="E16" s="34" t="str">
        <f t="shared" si="12"/>
        <v>col. *</v>
      </c>
      <c r="F16" s="19" t="str">
        <f t="shared" ca="1" si="8"/>
        <v>$A75:$A1000</v>
      </c>
      <c r="G16" s="35" t="e">
        <f t="shared" ca="1" si="9"/>
        <v>#N/A</v>
      </c>
      <c r="H16" s="35" t="e">
        <f ca="1">SUM(G$14:G16)</f>
        <v>#N/A</v>
      </c>
      <c r="I16" s="35" t="str">
        <f t="shared" ca="1" si="10"/>
        <v/>
      </c>
      <c r="J16" s="36" t="str">
        <f t="shared" ca="1" si="11"/>
        <v>078</v>
      </c>
      <c r="K16" s="19"/>
      <c r="L16" s="19">
        <f t="shared" si="0"/>
        <v>13</v>
      </c>
      <c r="M16" s="19">
        <f t="shared" si="1"/>
        <v>0</v>
      </c>
      <c r="N16" s="24" t="str">
        <f t="shared" ca="1" si="2"/>
        <v/>
      </c>
      <c r="O16" s="24" t="str">
        <f t="shared" ca="1" si="3"/>
        <v/>
      </c>
      <c r="P16" s="24" t="str">
        <f t="shared" ca="1" si="3"/>
        <v/>
      </c>
      <c r="Q16" s="24" t="str">
        <f t="shared" ca="1" si="4"/>
        <v/>
      </c>
      <c r="R16" s="25"/>
      <c r="S16" s="24" t="str">
        <f t="shared" ca="1" si="5"/>
        <v/>
      </c>
      <c r="T16" s="24" t="str">
        <f t="shared" ca="1" si="6"/>
        <v/>
      </c>
      <c r="U16" s="26" t="b">
        <f t="shared" ca="1" si="7"/>
        <v>0</v>
      </c>
    </row>
    <row r="17" spans="1:21">
      <c r="A17" s="37" t="s">
        <v>23</v>
      </c>
      <c r="E17" s="34" t="str">
        <f t="shared" si="12"/>
        <v>col. *</v>
      </c>
      <c r="F17" s="19" t="e">
        <f t="shared" ca="1" si="8"/>
        <v>#N/A</v>
      </c>
      <c r="G17" s="35" t="e">
        <f t="shared" ca="1" si="9"/>
        <v>#N/A</v>
      </c>
      <c r="H17" s="35" t="e">
        <f ca="1">SUM(G$14:G17)</f>
        <v>#N/A</v>
      </c>
      <c r="I17" s="35" t="str">
        <f t="shared" ca="1" si="10"/>
        <v/>
      </c>
      <c r="J17" s="36" t="str">
        <f t="shared" ca="1" si="11"/>
        <v>071</v>
      </c>
      <c r="K17" s="19"/>
      <c r="L17" s="19">
        <f t="shared" si="0"/>
        <v>14</v>
      </c>
      <c r="M17" s="19">
        <f t="shared" si="1"/>
        <v>0</v>
      </c>
      <c r="N17" s="24" t="str">
        <f t="shared" ca="1" si="2"/>
        <v/>
      </c>
      <c r="O17" s="24" t="str">
        <f t="shared" ca="1" si="3"/>
        <v/>
      </c>
      <c r="P17" s="24" t="str">
        <f t="shared" ca="1" si="3"/>
        <v/>
      </c>
      <c r="Q17" s="24" t="str">
        <f t="shared" ca="1" si="4"/>
        <v/>
      </c>
      <c r="R17" s="25"/>
      <c r="S17" s="24" t="str">
        <f t="shared" ca="1" si="5"/>
        <v/>
      </c>
      <c r="T17" s="24" t="str">
        <f t="shared" ca="1" si="6"/>
        <v/>
      </c>
      <c r="U17" s="26" t="b">
        <f t="shared" ca="1" si="7"/>
        <v>0</v>
      </c>
    </row>
    <row r="18" spans="1:21">
      <c r="A18" s="38" t="s">
        <v>24</v>
      </c>
      <c r="E18" s="34" t="str">
        <f t="shared" si="12"/>
        <v>col. *</v>
      </c>
      <c r="F18" s="19" t="e">
        <f t="shared" ca="1" si="8"/>
        <v>#N/A</v>
      </c>
      <c r="G18" s="35" t="e">
        <f t="shared" ca="1" si="9"/>
        <v>#N/A</v>
      </c>
      <c r="H18" s="35" t="e">
        <f ca="1">SUM(G$14:G18)</f>
        <v>#N/A</v>
      </c>
      <c r="I18" s="35" t="str">
        <f t="shared" ca="1" si="10"/>
        <v/>
      </c>
      <c r="J18" s="36" t="str">
        <f t="shared" ca="1" si="11"/>
        <v>055</v>
      </c>
      <c r="K18" s="19"/>
      <c r="L18" s="19">
        <f t="shared" si="0"/>
        <v>15</v>
      </c>
      <c r="M18" s="19">
        <f t="shared" si="1"/>
        <v>0</v>
      </c>
      <c r="N18" s="24" t="str">
        <f t="shared" ca="1" si="2"/>
        <v/>
      </c>
      <c r="O18" s="24" t="str">
        <f t="shared" ca="1" si="3"/>
        <v/>
      </c>
      <c r="P18" s="24" t="str">
        <f t="shared" ca="1" si="3"/>
        <v/>
      </c>
      <c r="Q18" s="24" t="str">
        <f t="shared" ca="1" si="4"/>
        <v/>
      </c>
      <c r="R18" s="25"/>
      <c r="S18" s="24" t="str">
        <f t="shared" ca="1" si="5"/>
        <v/>
      </c>
      <c r="T18" s="24" t="str">
        <f t="shared" ca="1" si="6"/>
        <v/>
      </c>
      <c r="U18" s="26" t="b">
        <f t="shared" ca="1" si="7"/>
        <v>0</v>
      </c>
    </row>
    <row r="19" spans="1:21">
      <c r="E19" s="34" t="str">
        <f t="shared" si="12"/>
        <v>col. *</v>
      </c>
      <c r="F19" s="19" t="e">
        <f t="shared" ca="1" si="8"/>
        <v>#N/A</v>
      </c>
      <c r="G19" s="35" t="e">
        <f t="shared" ca="1" si="9"/>
        <v>#N/A</v>
      </c>
      <c r="H19" s="35" t="e">
        <f ca="1">SUM(G$14:G19)</f>
        <v>#N/A</v>
      </c>
      <c r="I19" s="35" t="str">
        <f t="shared" ca="1" si="10"/>
        <v/>
      </c>
      <c r="J19" s="36" t="str">
        <f t="shared" ca="1" si="11"/>
        <v xml:space="preserve">  </v>
      </c>
      <c r="K19" s="19"/>
      <c r="L19" s="19">
        <f t="shared" si="0"/>
        <v>16</v>
      </c>
      <c r="M19" s="19">
        <f t="shared" si="1"/>
        <v>0</v>
      </c>
      <c r="N19" s="24" t="str">
        <f t="shared" ca="1" si="2"/>
        <v/>
      </c>
      <c r="O19" s="24" t="str">
        <f t="shared" ca="1" si="3"/>
        <v/>
      </c>
      <c r="P19" s="24" t="str">
        <f t="shared" ca="1" si="3"/>
        <v/>
      </c>
      <c r="Q19" s="24" t="str">
        <f t="shared" ca="1" si="4"/>
        <v/>
      </c>
      <c r="R19" s="25"/>
      <c r="S19" s="24" t="str">
        <f t="shared" ca="1" si="5"/>
        <v/>
      </c>
      <c r="T19" s="24" t="str">
        <f t="shared" ca="1" si="6"/>
        <v/>
      </c>
      <c r="U19" s="26" t="b">
        <f t="shared" ca="1" si="7"/>
        <v>0</v>
      </c>
    </row>
    <row r="20" spans="1:21">
      <c r="E20" s="34" t="str">
        <f t="shared" si="12"/>
        <v>col. *</v>
      </c>
      <c r="F20" s="19" t="e">
        <f t="shared" ca="1" si="8"/>
        <v>#N/A</v>
      </c>
      <c r="G20" s="35" t="e">
        <f t="shared" ca="1" si="9"/>
        <v>#N/A</v>
      </c>
      <c r="H20" s="35" t="e">
        <f ca="1">SUM(G$14:G20)</f>
        <v>#N/A</v>
      </c>
      <c r="I20" s="35" t="str">
        <f t="shared" ca="1" si="10"/>
        <v/>
      </c>
      <c r="J20" s="36" t="str">
        <f t="shared" ca="1" si="11"/>
        <v/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6"/>
    </row>
    <row r="21" spans="1:21">
      <c r="E21" s="34" t="str">
        <f t="shared" si="12"/>
        <v>col. *</v>
      </c>
      <c r="F21" s="19" t="e">
        <f t="shared" ca="1" si="8"/>
        <v>#N/A</v>
      </c>
      <c r="G21" s="35" t="e">
        <f t="shared" ca="1" si="9"/>
        <v>#N/A</v>
      </c>
      <c r="H21" s="35" t="e">
        <f ca="1">SUM(G$14:G21)</f>
        <v>#N/A</v>
      </c>
      <c r="I21" s="35" t="str">
        <f t="shared" ca="1" si="10"/>
        <v/>
      </c>
      <c r="J21" s="36" t="str">
        <f t="shared" ca="1" si="11"/>
        <v/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6"/>
    </row>
    <row r="22" spans="1:21">
      <c r="E22" s="34" t="str">
        <f t="shared" si="12"/>
        <v>col. *</v>
      </c>
      <c r="F22" s="19" t="e">
        <f t="shared" ca="1" si="8"/>
        <v>#N/A</v>
      </c>
      <c r="G22" s="35" t="e">
        <f t="shared" ca="1" si="9"/>
        <v>#N/A</v>
      </c>
      <c r="H22" s="35" t="e">
        <f ca="1">SUM(G$14:G22)</f>
        <v>#N/A</v>
      </c>
      <c r="I22" s="35" t="str">
        <f t="shared" ca="1" si="10"/>
        <v/>
      </c>
      <c r="J22" s="36" t="str">
        <f t="shared" ca="1" si="11"/>
        <v/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26"/>
    </row>
    <row r="23" spans="1:21">
      <c r="E23" s="34" t="str">
        <f t="shared" si="12"/>
        <v>col. *</v>
      </c>
      <c r="F23" s="19" t="e">
        <f t="shared" ca="1" si="8"/>
        <v>#N/A</v>
      </c>
      <c r="G23" s="35" t="e">
        <f t="shared" ca="1" si="9"/>
        <v>#N/A</v>
      </c>
      <c r="H23" s="35" t="e">
        <f ca="1">SUM(G$14:G23)</f>
        <v>#N/A</v>
      </c>
      <c r="I23" s="35" t="str">
        <f t="shared" ca="1" si="10"/>
        <v/>
      </c>
      <c r="J23" s="36" t="str">
        <f t="shared" ca="1" si="11"/>
        <v/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6"/>
    </row>
    <row r="24" spans="1:21">
      <c r="E24" s="23"/>
      <c r="F24" s="19"/>
      <c r="G24" s="19"/>
      <c r="H24" s="19"/>
      <c r="I24" s="19"/>
      <c r="J24" s="36" t="str">
        <f t="shared" ca="1" si="11"/>
        <v/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6"/>
    </row>
    <row r="25" spans="1:21">
      <c r="E25" s="23"/>
      <c r="F25" s="19"/>
      <c r="G25" s="19"/>
      <c r="H25" s="19"/>
      <c r="I25" s="19"/>
      <c r="J25" s="36" t="str">
        <f t="shared" ca="1" si="11"/>
        <v/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26"/>
    </row>
    <row r="26" spans="1:21">
      <c r="A26" s="38" t="s">
        <v>25</v>
      </c>
      <c r="E26" s="23"/>
      <c r="F26" s="19"/>
      <c r="G26" s="19"/>
      <c r="H26" s="19"/>
      <c r="I26" s="19"/>
      <c r="J26" s="36" t="str">
        <f t="shared" ca="1" si="11"/>
        <v/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6"/>
    </row>
    <row r="27" spans="1:21">
      <c r="A27" s="38" t="s">
        <v>26</v>
      </c>
      <c r="E27" s="23"/>
      <c r="F27" s="19"/>
      <c r="H27" s="19"/>
      <c r="I27" s="19"/>
      <c r="J27" s="36" t="str">
        <f t="shared" ca="1" si="11"/>
        <v/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6"/>
    </row>
    <row r="28" spans="1:21">
      <c r="A28" s="38" t="s">
        <v>27</v>
      </c>
      <c r="E28" s="23"/>
      <c r="F28" s="19"/>
      <c r="G28" s="19"/>
      <c r="H28" s="19"/>
      <c r="I28" s="19"/>
      <c r="J28" s="36" t="str">
        <f t="shared" ca="1" si="11"/>
        <v/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6"/>
    </row>
    <row r="29" spans="1:21" ht="15" thickBot="1">
      <c r="E29" s="39"/>
      <c r="F29" s="40"/>
      <c r="G29" s="40"/>
      <c r="H29" s="40"/>
      <c r="I29" s="40"/>
      <c r="J29" s="41" t="str">
        <f t="shared" ca="1" si="11"/>
        <v/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2"/>
    </row>
    <row r="30" spans="1:21" ht="15" thickTop="1">
      <c r="H30" s="10">
        <v>8056099179433</v>
      </c>
    </row>
    <row r="31" spans="1:21">
      <c r="H31" s="10">
        <v>8050450217574</v>
      </c>
    </row>
    <row r="32" spans="1:21">
      <c r="H32" s="10">
        <v>8051770308669</v>
      </c>
    </row>
    <row r="33" spans="1:8">
      <c r="H33" s="10">
        <v>8051770308652</v>
      </c>
    </row>
    <row r="34" spans="1:8">
      <c r="H34" s="10">
        <v>8051770308638</v>
      </c>
    </row>
    <row r="35" spans="1:8">
      <c r="G35" t="s">
        <v>28</v>
      </c>
    </row>
    <row r="38" spans="1:8">
      <c r="A38" s="37" t="s">
        <v>29</v>
      </c>
    </row>
    <row r="39" spans="1:8">
      <c r="A39" s="37" t="s">
        <v>30</v>
      </c>
    </row>
    <row r="40" spans="1:8">
      <c r="A40" s="37" t="s">
        <v>31</v>
      </c>
    </row>
    <row r="41" spans="1:8">
      <c r="A41" s="38" t="s">
        <v>32</v>
      </c>
    </row>
    <row r="42" spans="1:8">
      <c r="A42" s="38" t="s">
        <v>33</v>
      </c>
    </row>
    <row r="74" spans="1:1">
      <c r="A74" s="38" t="s">
        <v>34</v>
      </c>
    </row>
    <row r="75" spans="1:1">
      <c r="A75" s="38" t="s">
        <v>35</v>
      </c>
    </row>
    <row r="76" spans="1:1">
      <c r="A76" s="38" t="s">
        <v>36</v>
      </c>
    </row>
    <row r="80" spans="1:1">
      <c r="A80" s="43" t="s">
        <v>37</v>
      </c>
    </row>
  </sheetData>
  <conditionalFormatting sqref="M4:M19">
    <cfRule type="colorScale" priority="1">
      <colorScale>
        <cfvo type="num" val="0"/>
        <cfvo type="num" val="1"/>
        <cfvo type="num" val="2"/>
        <color theme="9" tint="0.39997558519241921"/>
        <color theme="7" tint="0.39997558519241921"/>
        <color theme="5" tint="0.39997558519241921"/>
      </colorScale>
    </cfRule>
  </conditionalFormatting>
  <pageMargins left="1.25" right="1.25" top="1" bottom="1" header="0.25" footer="0.2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U82"/>
  <sheetViews>
    <sheetView zoomScale="90" zoomScaleNormal="90" zoomScalePageLayoutView="90" workbookViewId="0">
      <selection activeCell="N35" sqref="N35"/>
    </sheetView>
  </sheetViews>
  <sheetFormatPr baseColWidth="10" defaultRowHeight="14" x14ac:dyDescent="0"/>
  <cols>
    <col min="12" max="13" width="4.6640625" customWidth="1"/>
    <col min="14" max="14" width="21.5" customWidth="1"/>
    <col min="16" max="16" width="7.33203125" customWidth="1"/>
    <col min="17" max="17" width="5.33203125" customWidth="1"/>
    <col min="18" max="18" width="15.83203125" customWidth="1"/>
  </cols>
  <sheetData>
    <row r="1" spans="1:21" ht="22" thickBot="1">
      <c r="A1" s="9" t="s">
        <v>38</v>
      </c>
    </row>
    <row r="2" spans="1:21" ht="15" thickTop="1">
      <c r="E2" s="11" t="s">
        <v>6</v>
      </c>
      <c r="F2" s="12">
        <v>2</v>
      </c>
      <c r="G2" s="12"/>
      <c r="H2" s="12"/>
      <c r="I2" s="12" t="e">
        <f>INDEX(A:A,MATCH("*.",A:A,0))</f>
        <v>#N/A</v>
      </c>
      <c r="J2" s="13"/>
      <c r="K2" s="12"/>
      <c r="L2" s="12" t="s">
        <v>7</v>
      </c>
      <c r="M2" s="12" t="s">
        <v>8</v>
      </c>
      <c r="N2" s="12"/>
      <c r="O2" s="12"/>
      <c r="P2" s="12"/>
      <c r="Q2" s="12"/>
      <c r="R2" s="12"/>
      <c r="S2" s="12"/>
      <c r="T2" s="12"/>
      <c r="U2" s="14"/>
    </row>
    <row r="3" spans="1:21">
      <c r="E3" s="15" t="s">
        <v>9</v>
      </c>
      <c r="F3" s="16">
        <f>MATCH(E3,$A:$A,0)</f>
        <v>82</v>
      </c>
      <c r="G3" s="17" t="str">
        <f>INDEX($A:$A,F3)</f>
        <v>20. O bag fall 2018 .continuativo carry over</v>
      </c>
      <c r="J3" s="18"/>
      <c r="K3" s="19"/>
      <c r="L3" s="19"/>
      <c r="M3" s="19"/>
      <c r="N3" s="20" t="s">
        <v>10</v>
      </c>
      <c r="O3" s="20" t="s">
        <v>3</v>
      </c>
      <c r="P3" s="20" t="s">
        <v>11</v>
      </c>
      <c r="Q3" s="20" t="s">
        <v>12</v>
      </c>
      <c r="R3" s="21" t="s">
        <v>13</v>
      </c>
      <c r="S3" s="21" t="s">
        <v>14</v>
      </c>
      <c r="T3" s="21" t="s">
        <v>15</v>
      </c>
      <c r="U3" s="22" t="s">
        <v>16</v>
      </c>
    </row>
    <row r="4" spans="1:21">
      <c r="E4" s="23"/>
      <c r="F4" s="19" t="s">
        <v>17</v>
      </c>
      <c r="G4" s="10" t="str">
        <f>IF(ISERROR(H4),I4,H4)</f>
        <v>20</v>
      </c>
      <c r="H4" t="str">
        <f>MID(G3,1,F2)</f>
        <v>20</v>
      </c>
      <c r="I4" t="e">
        <f>MID(I2,LEN(I2)-F2,F2)</f>
        <v>#N/A</v>
      </c>
      <c r="J4" s="18"/>
      <c r="K4" s="19"/>
      <c r="L4" s="19">
        <f t="shared" ref="L4:L19" si="0">L3+1</f>
        <v>1</v>
      </c>
      <c r="M4" s="19">
        <f>M3</f>
        <v>0</v>
      </c>
      <c r="N4" s="24" t="str">
        <f t="shared" ref="N4:N19" ca="1" si="1">IF($U4, O4 &amp; " " &amp; P4 &amp; " " &amp; Q4,"")</f>
        <v>SHOUC106 ECS00 055</v>
      </c>
      <c r="O4" s="24" t="str">
        <f t="shared" ref="O4:P19" ca="1" si="2">IF($U4, INDEX(J$7:J$9,$M4+1), "")</f>
        <v>SHOUC106</v>
      </c>
      <c r="P4" s="24" t="str">
        <f t="shared" ca="1" si="2"/>
        <v>ECS00</v>
      </c>
      <c r="Q4" s="24" t="str">
        <f t="shared" ref="Q4:Q19" ca="1" si="3">J14</f>
        <v>055</v>
      </c>
      <c r="R4" s="25">
        <v>8050450211244</v>
      </c>
      <c r="S4" s="24" t="str">
        <f t="shared" ref="S4:S19" ca="1" si="4">IF($U4, $G$5, "")</f>
        <v>fall 2018 .continuativo carry over</v>
      </c>
      <c r="T4" s="24" t="str">
        <f t="shared" ref="T4:T19" ca="1" si="5">IF($U4, $G$4, "")</f>
        <v>20</v>
      </c>
      <c r="U4" s="26" t="b">
        <f t="shared" ref="U4:U19" ca="1" si="6">AND(TRIM(Q4)&lt;&gt;"", Q4&lt;&gt;0)</f>
        <v>1</v>
      </c>
    </row>
    <row r="5" spans="1:21">
      <c r="E5" s="23"/>
      <c r="F5" s="19" t="s">
        <v>18</v>
      </c>
      <c r="G5" s="19" t="str">
        <f>MID(G3,9+F2,50)</f>
        <v>fall 2018 .continuativo carry over</v>
      </c>
      <c r="H5" s="19"/>
      <c r="I5" s="19"/>
      <c r="J5" s="18"/>
      <c r="K5" s="19"/>
      <c r="L5" s="19">
        <f t="shared" si="0"/>
        <v>2</v>
      </c>
      <c r="M5" s="19">
        <v>1</v>
      </c>
      <c r="N5" s="24" t="str">
        <f t="shared" ca="1" si="1"/>
        <v>SHOUC106 ECS08 055</v>
      </c>
      <c r="O5" s="24" t="str">
        <f t="shared" ca="1" si="2"/>
        <v>SHOUC106</v>
      </c>
      <c r="P5" s="24" t="str">
        <f t="shared" ca="1" si="2"/>
        <v>ECS08</v>
      </c>
      <c r="Q5" s="24" t="str">
        <f t="shared" ca="1" si="3"/>
        <v>055</v>
      </c>
      <c r="R5" s="25">
        <v>8050450211251</v>
      </c>
      <c r="S5" s="24" t="str">
        <f t="shared" ca="1" si="4"/>
        <v>fall 2018 .continuativo carry over</v>
      </c>
      <c r="T5" s="24" t="str">
        <f t="shared" ca="1" si="5"/>
        <v>20</v>
      </c>
      <c r="U5" s="26" t="b">
        <f t="shared" ca="1" si="6"/>
        <v>1</v>
      </c>
    </row>
    <row r="6" spans="1:21">
      <c r="E6" s="23"/>
      <c r="F6" s="19"/>
      <c r="G6" s="19"/>
      <c r="H6" s="19"/>
      <c r="I6" s="19"/>
      <c r="J6" s="27" t="s">
        <v>3</v>
      </c>
      <c r="K6" s="28" t="s">
        <v>11</v>
      </c>
      <c r="L6" s="19">
        <f t="shared" si="0"/>
        <v>3</v>
      </c>
      <c r="M6" s="19">
        <f t="shared" ref="M6:M19" si="7">M5</f>
        <v>1</v>
      </c>
      <c r="N6" s="24" t="str">
        <f t="shared" ca="1" si="1"/>
        <v/>
      </c>
      <c r="O6" s="24" t="str">
        <f t="shared" ca="1" si="2"/>
        <v/>
      </c>
      <c r="P6" s="24" t="str">
        <f t="shared" ca="1" si="2"/>
        <v/>
      </c>
      <c r="Q6" s="24" t="str">
        <f t="shared" ca="1" si="3"/>
        <v xml:space="preserve">  </v>
      </c>
      <c r="R6" s="25"/>
      <c r="S6" s="24" t="str">
        <f t="shared" ca="1" si="4"/>
        <v/>
      </c>
      <c r="T6" s="24" t="str">
        <f t="shared" ca="1" si="5"/>
        <v/>
      </c>
      <c r="U6" s="26" t="b">
        <f t="shared" ca="1" si="6"/>
        <v>0</v>
      </c>
    </row>
    <row r="7" spans="1:21">
      <c r="E7" s="29" t="s">
        <v>0</v>
      </c>
      <c r="F7" s="19" t="str">
        <f>"$A"&amp;H6+1&amp;":$A1000"</f>
        <v>$A1:$A1000</v>
      </c>
      <c r="G7" s="30">
        <f ca="1">MATCH(E7,INDIRECT(F7),0)</f>
        <v>25</v>
      </c>
      <c r="H7" s="30">
        <f ca="1">SUM(G$7:G7)</f>
        <v>25</v>
      </c>
      <c r="I7" s="30" t="str">
        <f ca="1">IF(ISERROR(H7),"",TRIM(INDEX(INDIRECT("A:A"),H7)))</f>
        <v>code SHOUC106 ECS00</v>
      </c>
      <c r="J7" s="31" t="str">
        <f ca="1">MID($I7,6,8)</f>
        <v>SHOUC106</v>
      </c>
      <c r="K7" s="31" t="str">
        <f ca="1">MID($I7,15,30)</f>
        <v>ECS00</v>
      </c>
      <c r="L7" s="19">
        <f t="shared" si="0"/>
        <v>4</v>
      </c>
      <c r="M7" s="19">
        <f t="shared" si="7"/>
        <v>1</v>
      </c>
      <c r="N7" s="24" t="str">
        <f t="shared" ca="1" si="1"/>
        <v/>
      </c>
      <c r="O7" s="24" t="str">
        <f t="shared" ca="1" si="2"/>
        <v/>
      </c>
      <c r="P7" s="24" t="str">
        <f t="shared" ca="1" si="2"/>
        <v/>
      </c>
      <c r="Q7" s="24" t="str">
        <f t="shared" ca="1" si="3"/>
        <v/>
      </c>
      <c r="R7" s="25"/>
      <c r="S7" s="24" t="str">
        <f t="shared" ca="1" si="4"/>
        <v/>
      </c>
      <c r="T7" s="24" t="str">
        <f t="shared" ca="1" si="5"/>
        <v/>
      </c>
      <c r="U7" s="26" t="b">
        <f t="shared" ca="1" si="6"/>
        <v>0</v>
      </c>
    </row>
    <row r="8" spans="1:21">
      <c r="A8" s="44" t="s">
        <v>39</v>
      </c>
      <c r="E8" s="29" t="s">
        <v>0</v>
      </c>
      <c r="F8" s="19" t="str">
        <f ca="1">"$A"&amp;H7+1&amp;":$A1000"</f>
        <v>$A26:$A1000</v>
      </c>
      <c r="G8" s="30">
        <f ca="1">MATCH(E8,INDIRECT(F8),0)</f>
        <v>41</v>
      </c>
      <c r="H8" s="30">
        <f ca="1">SUM(G$7:G8)</f>
        <v>66</v>
      </c>
      <c r="I8" s="30" t="str">
        <f ca="1">IF(ISERROR(H8),"",TRIM(INDEX(INDIRECT("A:A"),H8)))</f>
        <v>code SHOUC106 ECS08</v>
      </c>
      <c r="J8" s="31" t="str">
        <f ca="1">MID($I8,6,8)</f>
        <v>SHOUC106</v>
      </c>
      <c r="K8" s="31" t="str">
        <f ca="1">MID($I8,15,30)</f>
        <v>ECS08</v>
      </c>
      <c r="L8" s="19">
        <f t="shared" si="0"/>
        <v>5</v>
      </c>
      <c r="M8" s="19">
        <f t="shared" si="7"/>
        <v>1</v>
      </c>
      <c r="N8" s="24" t="str">
        <f t="shared" ca="1" si="1"/>
        <v/>
      </c>
      <c r="O8" s="24" t="str">
        <f t="shared" ca="1" si="2"/>
        <v/>
      </c>
      <c r="P8" s="24" t="str">
        <f t="shared" ca="1" si="2"/>
        <v/>
      </c>
      <c r="Q8" s="24" t="str">
        <f t="shared" ca="1" si="3"/>
        <v/>
      </c>
      <c r="R8" s="25"/>
      <c r="S8" s="24" t="str">
        <f t="shared" ca="1" si="4"/>
        <v/>
      </c>
      <c r="T8" s="24" t="str">
        <f t="shared" ca="1" si="5"/>
        <v/>
      </c>
      <c r="U8" s="26" t="b">
        <f t="shared" ca="1" si="6"/>
        <v>0</v>
      </c>
    </row>
    <row r="9" spans="1:21">
      <c r="A9" s="44" t="s">
        <v>40</v>
      </c>
      <c r="E9" s="29" t="s">
        <v>0</v>
      </c>
      <c r="F9" s="19" t="str">
        <f ca="1">"$A"&amp;H8+1&amp;":$A1000"</f>
        <v>$A67:$A1000</v>
      </c>
      <c r="G9" s="30" t="e">
        <f ca="1">MATCH(E9,INDIRECT(F9),0)</f>
        <v>#N/A</v>
      </c>
      <c r="H9" s="30" t="e">
        <f ca="1">SUM(G$7:G9)</f>
        <v>#N/A</v>
      </c>
      <c r="I9" s="30" t="str">
        <f ca="1">IF(ISERROR(H9),"",TRIM(INDEX(INDIRECT("A:A"),H9)))</f>
        <v/>
      </c>
      <c r="J9" s="31" t="str">
        <f ca="1">MID($I9,6,8)</f>
        <v/>
      </c>
      <c r="K9" s="31" t="str">
        <f ca="1">MID($I9,15,30)</f>
        <v/>
      </c>
      <c r="L9" s="19">
        <f t="shared" si="0"/>
        <v>6</v>
      </c>
      <c r="M9" s="19">
        <f t="shared" si="7"/>
        <v>1</v>
      </c>
      <c r="N9" s="24" t="str">
        <f t="shared" ca="1" si="1"/>
        <v/>
      </c>
      <c r="O9" s="24" t="str">
        <f t="shared" ca="1" si="2"/>
        <v/>
      </c>
      <c r="P9" s="24" t="str">
        <f t="shared" ca="1" si="2"/>
        <v/>
      </c>
      <c r="Q9" s="24" t="str">
        <f t="shared" ca="1" si="3"/>
        <v/>
      </c>
      <c r="R9" s="25"/>
      <c r="S9" s="24" t="str">
        <f t="shared" ca="1" si="4"/>
        <v/>
      </c>
      <c r="T9" s="24" t="str">
        <f t="shared" ca="1" si="5"/>
        <v/>
      </c>
      <c r="U9" s="26" t="b">
        <f t="shared" ca="1" si="6"/>
        <v>0</v>
      </c>
    </row>
    <row r="10" spans="1:21">
      <c r="A10" s="44" t="s">
        <v>41</v>
      </c>
      <c r="E10" s="23"/>
      <c r="F10" s="19"/>
      <c r="G10" s="19"/>
      <c r="H10" s="19"/>
      <c r="I10" s="19"/>
      <c r="J10" s="18"/>
      <c r="K10" s="19"/>
      <c r="L10" s="19">
        <f t="shared" si="0"/>
        <v>7</v>
      </c>
      <c r="M10" s="19">
        <f t="shared" si="7"/>
        <v>1</v>
      </c>
      <c r="N10" s="24" t="str">
        <f t="shared" ca="1" si="1"/>
        <v/>
      </c>
      <c r="O10" s="24" t="str">
        <f t="shared" ca="1" si="2"/>
        <v/>
      </c>
      <c r="P10" s="24" t="str">
        <f t="shared" ca="1" si="2"/>
        <v/>
      </c>
      <c r="Q10" s="24" t="str">
        <f t="shared" ca="1" si="3"/>
        <v/>
      </c>
      <c r="R10" s="25"/>
      <c r="S10" s="24" t="str">
        <f t="shared" ca="1" si="4"/>
        <v/>
      </c>
      <c r="T10" s="24" t="str">
        <f t="shared" ca="1" si="5"/>
        <v/>
      </c>
      <c r="U10" s="26" t="b">
        <f t="shared" ca="1" si="6"/>
        <v>0</v>
      </c>
    </row>
    <row r="11" spans="1:21">
      <c r="E11" s="23"/>
      <c r="F11" s="19" t="s">
        <v>19</v>
      </c>
      <c r="G11" s="19" t="str">
        <f ca="1">CONCATENATE(I14, IF(ISERROR(I15),""," "&amp;I15), IF(ISERROR(I16),""," "&amp;I16), IF(ISERROR(I17),""," "&amp;I17), IF(ISERROR(I18),""," "&amp;I18), IF(ISERROR(I19),""," "&amp;I19), IF(ISERROR(I20),""," "&amp;I20), IF(ISERROR(I21),""," "&amp;I21), IF(ISERROR(I22),""," "&amp;I22), IF(ISERROR(I23),""," "&amp;I23))</f>
        <v xml:space="preserve">col. 055 col. 055        </v>
      </c>
      <c r="H11" s="19"/>
      <c r="I11" s="19"/>
      <c r="J11" s="18"/>
      <c r="K11" s="19"/>
      <c r="L11" s="19">
        <f t="shared" si="0"/>
        <v>8</v>
      </c>
      <c r="M11" s="19">
        <f t="shared" si="7"/>
        <v>1</v>
      </c>
      <c r="N11" s="24" t="str">
        <f t="shared" ca="1" si="1"/>
        <v/>
      </c>
      <c r="O11" s="24" t="str">
        <f t="shared" ca="1" si="2"/>
        <v/>
      </c>
      <c r="P11" s="24" t="str">
        <f t="shared" ca="1" si="2"/>
        <v/>
      </c>
      <c r="Q11" s="24" t="str">
        <f t="shared" ca="1" si="3"/>
        <v/>
      </c>
      <c r="R11" s="25"/>
      <c r="S11" s="24" t="str">
        <f t="shared" ca="1" si="4"/>
        <v/>
      </c>
      <c r="T11" s="24" t="str">
        <f t="shared" ca="1" si="5"/>
        <v/>
      </c>
      <c r="U11" s="26" t="b">
        <f t="shared" ca="1" si="6"/>
        <v>0</v>
      </c>
    </row>
    <row r="12" spans="1:21">
      <c r="E12" s="23"/>
      <c r="F12" s="19"/>
      <c r="G12" s="19"/>
      <c r="H12" s="19"/>
      <c r="I12" s="19"/>
      <c r="J12" s="18"/>
      <c r="K12" s="19"/>
      <c r="L12" s="19">
        <f t="shared" si="0"/>
        <v>9</v>
      </c>
      <c r="M12" s="19">
        <f t="shared" si="7"/>
        <v>1</v>
      </c>
      <c r="N12" s="24" t="str">
        <f t="shared" ca="1" si="1"/>
        <v/>
      </c>
      <c r="O12" s="24" t="str">
        <f t="shared" ca="1" si="2"/>
        <v/>
      </c>
      <c r="P12" s="24" t="str">
        <f t="shared" ca="1" si="2"/>
        <v/>
      </c>
      <c r="Q12" s="24" t="str">
        <f t="shared" ca="1" si="3"/>
        <v/>
      </c>
      <c r="R12" s="25"/>
      <c r="S12" s="24" t="str">
        <f t="shared" ca="1" si="4"/>
        <v/>
      </c>
      <c r="T12" s="24" t="str">
        <f t="shared" ca="1" si="5"/>
        <v/>
      </c>
      <c r="U12" s="26" t="b">
        <f t="shared" ca="1" si="6"/>
        <v>0</v>
      </c>
    </row>
    <row r="13" spans="1:21">
      <c r="E13" s="23"/>
      <c r="F13" s="19"/>
      <c r="G13" s="19"/>
      <c r="H13" s="19"/>
      <c r="I13" s="19"/>
      <c r="J13" s="33" t="s">
        <v>12</v>
      </c>
      <c r="K13" s="19"/>
      <c r="L13" s="19">
        <f t="shared" si="0"/>
        <v>10</v>
      </c>
      <c r="M13" s="19">
        <f t="shared" si="7"/>
        <v>1</v>
      </c>
      <c r="N13" s="24" t="str">
        <f t="shared" ca="1" si="1"/>
        <v/>
      </c>
      <c r="O13" s="24" t="str">
        <f t="shared" ca="1" si="2"/>
        <v/>
      </c>
      <c r="P13" s="24" t="str">
        <f t="shared" ca="1" si="2"/>
        <v/>
      </c>
      <c r="Q13" s="24" t="str">
        <f t="shared" ca="1" si="3"/>
        <v/>
      </c>
      <c r="R13" s="25"/>
      <c r="S13" s="24" t="str">
        <f t="shared" ca="1" si="4"/>
        <v/>
      </c>
      <c r="T13" s="24" t="str">
        <f t="shared" ca="1" si="5"/>
        <v/>
      </c>
      <c r="U13" s="26" t="b">
        <f t="shared" ca="1" si="6"/>
        <v>0</v>
      </c>
    </row>
    <row r="14" spans="1:21">
      <c r="E14" s="34" t="s">
        <v>1</v>
      </c>
      <c r="F14" s="19" t="str">
        <f t="shared" ref="F14:F23" si="8">"$A"&amp;H13+1&amp;":$A1000"</f>
        <v>$A1:$A1000</v>
      </c>
      <c r="G14" s="35">
        <f t="shared" ref="G14:G23" ca="1" si="9">MATCH(E14,INDIRECT(F14),0)</f>
        <v>8</v>
      </c>
      <c r="H14" s="35">
        <f ca="1">SUM(G$14:G14)</f>
        <v>8</v>
      </c>
      <c r="I14" s="35" t="str">
        <f t="shared" ref="I14:I23" ca="1" si="10">IF(ISERROR(H14),"",TRIM(INDEX(INDIRECT("A:A"),H14)))</f>
        <v>col. 055</v>
      </c>
      <c r="J14" s="36" t="str">
        <f t="shared" ref="J14:J29" ca="1" si="11">MID($G$11,6+9*(ROW(J14)-ROW(J$14)),3)</f>
        <v>055</v>
      </c>
      <c r="K14" s="19"/>
      <c r="L14" s="19">
        <f t="shared" si="0"/>
        <v>11</v>
      </c>
      <c r="M14" s="19">
        <f t="shared" si="7"/>
        <v>1</v>
      </c>
      <c r="N14" s="24" t="str">
        <f t="shared" ca="1" si="1"/>
        <v/>
      </c>
      <c r="O14" s="24" t="str">
        <f t="shared" ca="1" si="2"/>
        <v/>
      </c>
      <c r="P14" s="24" t="str">
        <f t="shared" ca="1" si="2"/>
        <v/>
      </c>
      <c r="Q14" s="24" t="str">
        <f t="shared" ca="1" si="3"/>
        <v/>
      </c>
      <c r="R14" s="25"/>
      <c r="S14" s="24" t="str">
        <f t="shared" ca="1" si="4"/>
        <v/>
      </c>
      <c r="T14" s="24" t="str">
        <f t="shared" ca="1" si="5"/>
        <v/>
      </c>
      <c r="U14" s="26" t="b">
        <f t="shared" ca="1" si="6"/>
        <v>0</v>
      </c>
    </row>
    <row r="15" spans="1:21">
      <c r="E15" s="34" t="str">
        <f t="shared" ref="E15:E23" si="12">E14</f>
        <v>col. *</v>
      </c>
      <c r="F15" s="19" t="str">
        <f t="shared" ca="1" si="8"/>
        <v>$A9:$A1000</v>
      </c>
      <c r="G15" s="35">
        <f t="shared" ca="1" si="9"/>
        <v>41</v>
      </c>
      <c r="H15" s="35">
        <f ca="1">SUM(G$14:G15)</f>
        <v>49</v>
      </c>
      <c r="I15" s="35" t="str">
        <f t="shared" ca="1" si="10"/>
        <v>col. 055</v>
      </c>
      <c r="J15" s="36" t="str">
        <f t="shared" ca="1" si="11"/>
        <v>055</v>
      </c>
      <c r="K15" s="19"/>
      <c r="L15" s="19">
        <f t="shared" si="0"/>
        <v>12</v>
      </c>
      <c r="M15" s="19">
        <f t="shared" si="7"/>
        <v>1</v>
      </c>
      <c r="N15" s="24" t="str">
        <f t="shared" ca="1" si="1"/>
        <v/>
      </c>
      <c r="O15" s="24" t="str">
        <f t="shared" ca="1" si="2"/>
        <v/>
      </c>
      <c r="P15" s="24" t="str">
        <f t="shared" ca="1" si="2"/>
        <v/>
      </c>
      <c r="Q15" s="24" t="str">
        <f t="shared" ca="1" si="3"/>
        <v/>
      </c>
      <c r="R15" s="25"/>
      <c r="S15" s="24" t="str">
        <f t="shared" ca="1" si="4"/>
        <v/>
      </c>
      <c r="T15" s="24" t="str">
        <f t="shared" ca="1" si="5"/>
        <v/>
      </c>
      <c r="U15" s="26" t="b">
        <f t="shared" ca="1" si="6"/>
        <v>0</v>
      </c>
    </row>
    <row r="16" spans="1:21">
      <c r="E16" s="34" t="str">
        <f t="shared" si="12"/>
        <v>col. *</v>
      </c>
      <c r="F16" s="19" t="str">
        <f t="shared" ca="1" si="8"/>
        <v>$A50:$A1000</v>
      </c>
      <c r="G16" s="35" t="e">
        <f t="shared" ca="1" si="9"/>
        <v>#N/A</v>
      </c>
      <c r="H16" s="35" t="e">
        <f ca="1">SUM(G$14:G16)</f>
        <v>#N/A</v>
      </c>
      <c r="I16" s="35" t="str">
        <f t="shared" ca="1" si="10"/>
        <v/>
      </c>
      <c r="J16" s="36" t="str">
        <f t="shared" ca="1" si="11"/>
        <v xml:space="preserve">  </v>
      </c>
      <c r="K16" s="19"/>
      <c r="L16" s="19">
        <f t="shared" si="0"/>
        <v>13</v>
      </c>
      <c r="M16" s="19">
        <f t="shared" si="7"/>
        <v>1</v>
      </c>
      <c r="N16" s="24" t="str">
        <f t="shared" ca="1" si="1"/>
        <v/>
      </c>
      <c r="O16" s="24" t="str">
        <f t="shared" ca="1" si="2"/>
        <v/>
      </c>
      <c r="P16" s="24" t="str">
        <f t="shared" ca="1" si="2"/>
        <v/>
      </c>
      <c r="Q16" s="24" t="str">
        <f t="shared" ca="1" si="3"/>
        <v/>
      </c>
      <c r="R16" s="25"/>
      <c r="S16" s="24" t="str">
        <f t="shared" ca="1" si="4"/>
        <v/>
      </c>
      <c r="T16" s="24" t="str">
        <f t="shared" ca="1" si="5"/>
        <v/>
      </c>
      <c r="U16" s="26" t="b">
        <f t="shared" ca="1" si="6"/>
        <v>0</v>
      </c>
    </row>
    <row r="17" spans="1:21">
      <c r="E17" s="34" t="str">
        <f t="shared" si="12"/>
        <v>col. *</v>
      </c>
      <c r="F17" s="19" t="e">
        <f t="shared" ca="1" si="8"/>
        <v>#N/A</v>
      </c>
      <c r="G17" s="35" t="e">
        <f t="shared" ca="1" si="9"/>
        <v>#N/A</v>
      </c>
      <c r="H17" s="35" t="e">
        <f ca="1">SUM(G$14:G17)</f>
        <v>#N/A</v>
      </c>
      <c r="I17" s="35" t="str">
        <f t="shared" ca="1" si="10"/>
        <v/>
      </c>
      <c r="J17" s="36" t="str">
        <f t="shared" ca="1" si="11"/>
        <v/>
      </c>
      <c r="K17" s="19"/>
      <c r="L17" s="19">
        <f t="shared" si="0"/>
        <v>14</v>
      </c>
      <c r="M17" s="19">
        <f t="shared" si="7"/>
        <v>1</v>
      </c>
      <c r="N17" s="24" t="str">
        <f t="shared" ca="1" si="1"/>
        <v/>
      </c>
      <c r="O17" s="24" t="str">
        <f t="shared" ca="1" si="2"/>
        <v/>
      </c>
      <c r="P17" s="24" t="str">
        <f t="shared" ca="1" si="2"/>
        <v/>
      </c>
      <c r="Q17" s="24" t="str">
        <f t="shared" ca="1" si="3"/>
        <v/>
      </c>
      <c r="R17" s="25"/>
      <c r="S17" s="24" t="str">
        <f t="shared" ca="1" si="4"/>
        <v/>
      </c>
      <c r="T17" s="24" t="str">
        <f t="shared" ca="1" si="5"/>
        <v/>
      </c>
      <c r="U17" s="26" t="b">
        <f t="shared" ca="1" si="6"/>
        <v>0</v>
      </c>
    </row>
    <row r="18" spans="1:21">
      <c r="E18" s="34" t="str">
        <f t="shared" si="12"/>
        <v>col. *</v>
      </c>
      <c r="F18" s="19" t="e">
        <f t="shared" ca="1" si="8"/>
        <v>#N/A</v>
      </c>
      <c r="G18" s="35" t="e">
        <f t="shared" ca="1" si="9"/>
        <v>#N/A</v>
      </c>
      <c r="H18" s="35" t="e">
        <f ca="1">SUM(G$14:G18)</f>
        <v>#N/A</v>
      </c>
      <c r="I18" s="35" t="str">
        <f t="shared" ca="1" si="10"/>
        <v/>
      </c>
      <c r="J18" s="36" t="str">
        <f t="shared" ca="1" si="11"/>
        <v/>
      </c>
      <c r="K18" s="19"/>
      <c r="L18" s="19">
        <f t="shared" si="0"/>
        <v>15</v>
      </c>
      <c r="M18" s="19">
        <f t="shared" si="7"/>
        <v>1</v>
      </c>
      <c r="N18" s="24" t="str">
        <f t="shared" ca="1" si="1"/>
        <v/>
      </c>
      <c r="O18" s="24" t="str">
        <f t="shared" ca="1" si="2"/>
        <v/>
      </c>
      <c r="P18" s="24" t="str">
        <f t="shared" ca="1" si="2"/>
        <v/>
      </c>
      <c r="Q18" s="24" t="str">
        <f t="shared" ca="1" si="3"/>
        <v/>
      </c>
      <c r="R18" s="25"/>
      <c r="S18" s="24" t="str">
        <f t="shared" ca="1" si="4"/>
        <v/>
      </c>
      <c r="T18" s="24" t="str">
        <f t="shared" ca="1" si="5"/>
        <v/>
      </c>
      <c r="U18" s="26" t="b">
        <f t="shared" ca="1" si="6"/>
        <v>0</v>
      </c>
    </row>
    <row r="19" spans="1:21">
      <c r="E19" s="34" t="str">
        <f t="shared" si="12"/>
        <v>col. *</v>
      </c>
      <c r="F19" s="19" t="e">
        <f t="shared" ca="1" si="8"/>
        <v>#N/A</v>
      </c>
      <c r="G19" s="35" t="e">
        <f t="shared" ca="1" si="9"/>
        <v>#N/A</v>
      </c>
      <c r="H19" s="35" t="e">
        <f ca="1">SUM(G$14:G19)</f>
        <v>#N/A</v>
      </c>
      <c r="I19" s="35" t="str">
        <f t="shared" ca="1" si="10"/>
        <v/>
      </c>
      <c r="J19" s="36" t="str">
        <f t="shared" ca="1" si="11"/>
        <v/>
      </c>
      <c r="K19" s="19"/>
      <c r="L19" s="19">
        <f t="shared" si="0"/>
        <v>16</v>
      </c>
      <c r="M19" s="19">
        <f t="shared" si="7"/>
        <v>1</v>
      </c>
      <c r="N19" s="24" t="str">
        <f t="shared" ca="1" si="1"/>
        <v/>
      </c>
      <c r="O19" s="24" t="str">
        <f t="shared" ca="1" si="2"/>
        <v/>
      </c>
      <c r="P19" s="24" t="str">
        <f t="shared" ca="1" si="2"/>
        <v/>
      </c>
      <c r="Q19" s="24" t="str">
        <f t="shared" ca="1" si="3"/>
        <v/>
      </c>
      <c r="R19" s="25"/>
      <c r="S19" s="24" t="str">
        <f t="shared" ca="1" si="4"/>
        <v/>
      </c>
      <c r="T19" s="24" t="str">
        <f t="shared" ca="1" si="5"/>
        <v/>
      </c>
      <c r="U19" s="26" t="b">
        <f t="shared" ca="1" si="6"/>
        <v>0</v>
      </c>
    </row>
    <row r="20" spans="1:21">
      <c r="E20" s="34" t="str">
        <f t="shared" si="12"/>
        <v>col. *</v>
      </c>
      <c r="F20" s="19" t="e">
        <f t="shared" ca="1" si="8"/>
        <v>#N/A</v>
      </c>
      <c r="G20" s="35" t="e">
        <f t="shared" ca="1" si="9"/>
        <v>#N/A</v>
      </c>
      <c r="H20" s="35" t="e">
        <f ca="1">SUM(G$14:G20)</f>
        <v>#N/A</v>
      </c>
      <c r="I20" s="35" t="str">
        <f t="shared" ca="1" si="10"/>
        <v/>
      </c>
      <c r="J20" s="36" t="str">
        <f t="shared" ca="1" si="11"/>
        <v/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6"/>
    </row>
    <row r="21" spans="1:21">
      <c r="E21" s="34" t="str">
        <f t="shared" si="12"/>
        <v>col. *</v>
      </c>
      <c r="F21" s="19" t="e">
        <f t="shared" ca="1" si="8"/>
        <v>#N/A</v>
      </c>
      <c r="G21" s="35" t="e">
        <f t="shared" ca="1" si="9"/>
        <v>#N/A</v>
      </c>
      <c r="H21" s="35" t="e">
        <f ca="1">SUM(G$14:G21)</f>
        <v>#N/A</v>
      </c>
      <c r="I21" s="35" t="str">
        <f t="shared" ca="1" si="10"/>
        <v/>
      </c>
      <c r="J21" s="36" t="str">
        <f t="shared" ca="1" si="11"/>
        <v/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6"/>
    </row>
    <row r="22" spans="1:21">
      <c r="E22" s="34" t="str">
        <f t="shared" si="12"/>
        <v>col. *</v>
      </c>
      <c r="F22" s="19" t="e">
        <f t="shared" ca="1" si="8"/>
        <v>#N/A</v>
      </c>
      <c r="G22" s="35" t="e">
        <f t="shared" ca="1" si="9"/>
        <v>#N/A</v>
      </c>
      <c r="H22" s="35" t="e">
        <f ca="1">SUM(G$14:G22)</f>
        <v>#N/A</v>
      </c>
      <c r="I22" s="35" t="str">
        <f t="shared" ca="1" si="10"/>
        <v/>
      </c>
      <c r="J22" s="36" t="str">
        <f t="shared" ca="1" si="11"/>
        <v/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26"/>
    </row>
    <row r="23" spans="1:21">
      <c r="E23" s="34" t="str">
        <f t="shared" si="12"/>
        <v>col. *</v>
      </c>
      <c r="F23" s="19" t="e">
        <f t="shared" ca="1" si="8"/>
        <v>#N/A</v>
      </c>
      <c r="G23" s="35" t="e">
        <f t="shared" ca="1" si="9"/>
        <v>#N/A</v>
      </c>
      <c r="H23" s="35" t="e">
        <f ca="1">SUM(G$14:G23)</f>
        <v>#N/A</v>
      </c>
      <c r="I23" s="35" t="str">
        <f t="shared" ca="1" si="10"/>
        <v/>
      </c>
      <c r="J23" s="36" t="str">
        <f t="shared" ca="1" si="11"/>
        <v/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6"/>
    </row>
    <row r="24" spans="1:21">
      <c r="E24" s="23"/>
      <c r="F24" s="19"/>
      <c r="G24" s="19"/>
      <c r="H24" s="19"/>
      <c r="I24" s="19"/>
      <c r="J24" s="36" t="str">
        <f t="shared" ca="1" si="11"/>
        <v/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6"/>
    </row>
    <row r="25" spans="1:21">
      <c r="A25" s="32" t="s">
        <v>42</v>
      </c>
      <c r="E25" s="23"/>
      <c r="F25" s="19"/>
      <c r="G25" s="19"/>
      <c r="H25" s="19"/>
      <c r="I25" s="19"/>
      <c r="J25" s="36" t="str">
        <f t="shared" ca="1" si="11"/>
        <v/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26"/>
    </row>
    <row r="26" spans="1:21">
      <c r="E26" s="23"/>
      <c r="F26" s="19"/>
      <c r="G26" s="19"/>
      <c r="H26" s="19"/>
      <c r="I26" s="19"/>
      <c r="J26" s="36" t="str">
        <f t="shared" ca="1" si="11"/>
        <v/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6"/>
    </row>
    <row r="27" spans="1:21">
      <c r="A27" s="37" t="s">
        <v>43</v>
      </c>
      <c r="E27" s="23"/>
      <c r="F27" s="19"/>
      <c r="H27" s="19"/>
      <c r="I27" s="19"/>
      <c r="J27" s="36" t="str">
        <f t="shared" ca="1" si="11"/>
        <v/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6"/>
    </row>
    <row r="28" spans="1:21">
      <c r="A28" s="44" t="s">
        <v>44</v>
      </c>
      <c r="E28" s="23"/>
      <c r="F28" s="19"/>
      <c r="G28" s="19"/>
      <c r="H28" s="19"/>
      <c r="I28" s="19"/>
      <c r="J28" s="36" t="str">
        <f t="shared" ca="1" si="11"/>
        <v/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6"/>
    </row>
    <row r="29" spans="1:21" ht="15" thickBot="1">
      <c r="A29" s="37" t="s">
        <v>45</v>
      </c>
      <c r="E29" s="39"/>
      <c r="F29" s="40"/>
      <c r="G29" s="40"/>
      <c r="H29" s="40"/>
      <c r="I29" s="40"/>
      <c r="J29" s="41" t="str">
        <f t="shared" ca="1" si="11"/>
        <v/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2"/>
    </row>
    <row r="30" spans="1:21" ht="15" thickTop="1">
      <c r="A30" s="37" t="s">
        <v>46</v>
      </c>
    </row>
    <row r="32" spans="1:21">
      <c r="A32" s="37" t="s">
        <v>47</v>
      </c>
    </row>
    <row r="33" spans="1:1">
      <c r="A33" s="44" t="s">
        <v>48</v>
      </c>
    </row>
    <row r="34" spans="1:1">
      <c r="A34" s="37" t="s">
        <v>49</v>
      </c>
    </row>
    <row r="35" spans="1:1">
      <c r="A35" s="37" t="s">
        <v>50</v>
      </c>
    </row>
    <row r="42" spans="1:1" ht="21">
      <c r="A42" s="9" t="s">
        <v>38</v>
      </c>
    </row>
    <row r="49" spans="1:1">
      <c r="A49" s="44" t="s">
        <v>39</v>
      </c>
    </row>
    <row r="50" spans="1:1">
      <c r="A50" s="44" t="s">
        <v>51</v>
      </c>
    </row>
    <row r="51" spans="1:1">
      <c r="A51" s="44" t="s">
        <v>52</v>
      </c>
    </row>
    <row r="66" spans="1:1">
      <c r="A66" s="32" t="s">
        <v>53</v>
      </c>
    </row>
    <row r="68" spans="1:1">
      <c r="A68" s="37" t="s">
        <v>43</v>
      </c>
    </row>
    <row r="69" spans="1:1">
      <c r="A69" s="44" t="s">
        <v>44</v>
      </c>
    </row>
    <row r="70" spans="1:1">
      <c r="A70" s="37" t="s">
        <v>45</v>
      </c>
    </row>
    <row r="71" spans="1:1">
      <c r="A71" s="37" t="s">
        <v>46</v>
      </c>
    </row>
    <row r="73" spans="1:1">
      <c r="A73" s="37" t="s">
        <v>47</v>
      </c>
    </row>
    <row r="74" spans="1:1">
      <c r="A74" s="44" t="s">
        <v>48</v>
      </c>
    </row>
    <row r="75" spans="1:1">
      <c r="A75" s="37" t="s">
        <v>49</v>
      </c>
    </row>
    <row r="76" spans="1:1">
      <c r="A76" s="37" t="s">
        <v>50</v>
      </c>
    </row>
    <row r="82" spans="1:1">
      <c r="A82" s="43" t="s">
        <v>54</v>
      </c>
    </row>
  </sheetData>
  <conditionalFormatting sqref="M4:M19">
    <cfRule type="colorScale" priority="1">
      <colorScale>
        <cfvo type="num" val="0"/>
        <cfvo type="num" val="1"/>
        <cfvo type="num" val="2"/>
        <color theme="9" tint="0.39997558519241921"/>
        <color theme="7" tint="0.39997558519241921"/>
        <color theme="5" tint="0.39997558519241921"/>
      </colorScale>
    </cfRule>
  </conditionalFormatting>
  <pageMargins left="1.25" right="1.25" top="1" bottom="1" header="0.25" footer="0.2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Extraction</vt:lpstr>
      <vt:lpstr>Feuille6</vt:lpstr>
      <vt:lpstr>Feuille7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Lestang</dc:creator>
  <cp:lastModifiedBy>Jean Lestang</cp:lastModifiedBy>
  <dcterms:created xsi:type="dcterms:W3CDTF">2018-01-09T17:37:59Z</dcterms:created>
  <dcterms:modified xsi:type="dcterms:W3CDTF">2018-01-09T17:38:15Z</dcterms:modified>
</cp:coreProperties>
</file>