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"/>
    </mc:Choice>
  </mc:AlternateContent>
  <bookViews>
    <workbookView xWindow="285" yWindow="150" windowWidth="15480" windowHeight="6300" firstSheet="4" activeTab="6"/>
  </bookViews>
  <sheets>
    <sheet name="EXPO2020_Dubai" sheetId="13" r:id="rId1"/>
    <sheet name="summary_EXPO2020" sheetId="9" r:id="rId2"/>
    <sheet name="EXPO2020_PMF" sheetId="11" r:id="rId3"/>
    <sheet name="UNC_EXPO2020_PMF" sheetId="14" r:id="rId4"/>
    <sheet name="conc_EXPO2020_EPA_PMF" sheetId="15" r:id="rId5"/>
    <sheet name="UNC_EXPO2020_EPA_PMF" sheetId="16" r:id="rId6"/>
    <sheet name="EXPO2020_PMF_report" sheetId="17" r:id="rId7"/>
  </sheets>
  <calcPr calcId="162913"/>
</workbook>
</file>

<file path=xl/calcChain.xml><?xml version="1.0" encoding="utf-8"?>
<calcChain xmlns="http://schemas.openxmlformats.org/spreadsheetml/2006/main">
  <c r="U30" i="17" l="1"/>
  <c r="V30" i="17" s="1"/>
  <c r="U19" i="17"/>
  <c r="V19" i="17" s="1"/>
  <c r="U28" i="17"/>
  <c r="V28" i="17" s="1"/>
  <c r="U23" i="17"/>
  <c r="V23" i="17" s="1"/>
  <c r="U26" i="17"/>
  <c r="V26" i="17" s="1"/>
  <c r="U25" i="17"/>
  <c r="V25" i="17" s="1"/>
  <c r="U31" i="17"/>
  <c r="V31" i="17" s="1"/>
  <c r="U16" i="17"/>
  <c r="V16" i="17" s="1"/>
  <c r="U24" i="17"/>
  <c r="V24" i="17" s="1"/>
  <c r="U22" i="17"/>
  <c r="V22" i="17" s="1"/>
  <c r="U20" i="17"/>
  <c r="V20" i="17" s="1"/>
  <c r="U29" i="17"/>
  <c r="V29" i="17" s="1"/>
  <c r="U27" i="17"/>
  <c r="V27" i="17" s="1"/>
  <c r="U14" i="17"/>
  <c r="V14" i="17" s="1"/>
  <c r="U12" i="17"/>
  <c r="V12" i="17" s="1"/>
  <c r="U13" i="17"/>
  <c r="V13" i="17" s="1"/>
  <c r="U15" i="17"/>
  <c r="V15" i="17" s="1"/>
  <c r="U11" i="17"/>
  <c r="V11" i="17" s="1"/>
  <c r="U17" i="17"/>
  <c r="V17" i="17" s="1"/>
  <c r="U21" i="17"/>
  <c r="V21" i="17" s="1"/>
  <c r="U10" i="17"/>
  <c r="V10" i="17" s="1"/>
  <c r="U9" i="17"/>
  <c r="V9" i="17" s="1"/>
  <c r="U8" i="17"/>
  <c r="V8" i="17" s="1"/>
  <c r="U3" i="17"/>
  <c r="V3" i="17" s="1"/>
  <c r="U2" i="17"/>
  <c r="V2" i="17" s="1"/>
  <c r="U18" i="17"/>
  <c r="V18" i="17" s="1"/>
  <c r="U7" i="17"/>
  <c r="V7" i="17" s="1"/>
  <c r="U5" i="17"/>
  <c r="V5" i="17" s="1"/>
  <c r="U4" i="17"/>
  <c r="V4" i="17" s="1"/>
  <c r="U6" i="17"/>
  <c r="V6" i="17" s="1"/>
  <c r="W5" i="14" l="1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X15" i="11"/>
  <c r="Y15" i="11" s="1"/>
  <c r="X3" i="11"/>
  <c r="Y3" i="11" s="1"/>
  <c r="X4" i="11"/>
  <c r="Y4" i="11" s="1"/>
  <c r="X5" i="11"/>
  <c r="Y5" i="11" s="1"/>
  <c r="X6" i="11"/>
  <c r="Y6" i="11" s="1"/>
  <c r="X7" i="11"/>
  <c r="Y7" i="11" s="1"/>
  <c r="X8" i="11"/>
  <c r="Y8" i="11" s="1"/>
  <c r="X9" i="11"/>
  <c r="Y9" i="11" s="1"/>
  <c r="X10" i="11"/>
  <c r="Y10" i="11" s="1"/>
  <c r="X11" i="11"/>
  <c r="Y11" i="11" s="1"/>
  <c r="X12" i="11"/>
  <c r="Y12" i="11" s="1"/>
  <c r="X13" i="11"/>
  <c r="Y13" i="11" s="1"/>
  <c r="X14" i="11"/>
  <c r="Y14" i="11" s="1"/>
  <c r="X16" i="11"/>
  <c r="Y16" i="11" s="1"/>
  <c r="X17" i="11"/>
  <c r="Y17" i="11" s="1"/>
  <c r="X18" i="11"/>
  <c r="Y18" i="11" s="1"/>
  <c r="X19" i="11"/>
  <c r="Y19" i="11" s="1"/>
  <c r="X20" i="11"/>
  <c r="Y20" i="11" s="1"/>
  <c r="X21" i="11"/>
  <c r="Y21" i="11" s="1"/>
  <c r="X22" i="11"/>
  <c r="Y22" i="11" s="1"/>
  <c r="X23" i="11"/>
  <c r="Y23" i="11" s="1"/>
  <c r="X24" i="11"/>
  <c r="Y24" i="11" s="1"/>
  <c r="X25" i="11"/>
  <c r="Y25" i="11" s="1"/>
  <c r="X26" i="11"/>
  <c r="Y26" i="11" s="1"/>
  <c r="X27" i="11"/>
  <c r="Y27" i="11" s="1"/>
  <c r="X28" i="11"/>
  <c r="Y28" i="11" s="1"/>
  <c r="X29" i="11"/>
  <c r="Y29" i="11" s="1"/>
  <c r="X30" i="11"/>
  <c r="Y30" i="11" s="1"/>
  <c r="X31" i="11"/>
  <c r="Y31" i="11" s="1"/>
  <c r="X2" i="11"/>
  <c r="Y2" i="11" s="1"/>
  <c r="M34" i="11"/>
  <c r="W5" i="16"/>
  <c r="R6" i="16"/>
  <c r="S6" i="16"/>
  <c r="W6" i="16"/>
  <c r="W7" i="16"/>
  <c r="T8" i="16"/>
  <c r="W8" i="16"/>
  <c r="T9" i="16"/>
  <c r="W9" i="16"/>
  <c r="R10" i="16"/>
  <c r="S10" i="16"/>
  <c r="W10" i="16"/>
  <c r="W11" i="16"/>
  <c r="U12" i="16"/>
  <c r="W12" i="16"/>
  <c r="S13" i="16"/>
  <c r="T13" i="16"/>
  <c r="W13" i="16"/>
  <c r="R14" i="16"/>
  <c r="W14" i="16"/>
  <c r="U15" i="16"/>
  <c r="W15" i="16"/>
  <c r="T16" i="16"/>
  <c r="U16" i="16"/>
  <c r="W16" i="16"/>
  <c r="S17" i="16"/>
  <c r="T17" i="16"/>
  <c r="W17" i="16"/>
  <c r="R18" i="16"/>
  <c r="W18" i="16"/>
  <c r="U19" i="16"/>
  <c r="W19" i="16"/>
  <c r="R20" i="16"/>
  <c r="T20" i="16"/>
  <c r="V20" i="16"/>
  <c r="W20" i="16"/>
  <c r="U21" i="16"/>
  <c r="V21" i="16"/>
  <c r="W21" i="16"/>
  <c r="U22" i="16"/>
  <c r="V22" i="16"/>
  <c r="W22" i="16"/>
  <c r="S23" i="16"/>
  <c r="V23" i="16"/>
  <c r="W23" i="16"/>
  <c r="R24" i="16"/>
  <c r="T24" i="16"/>
  <c r="V24" i="16"/>
  <c r="W24" i="16"/>
  <c r="T25" i="16"/>
  <c r="U25" i="16"/>
  <c r="V25" i="16"/>
  <c r="W25" i="16"/>
  <c r="T26" i="16"/>
  <c r="U26" i="16"/>
  <c r="V26" i="16"/>
  <c r="W26" i="16"/>
  <c r="V27" i="16"/>
  <c r="W27" i="16"/>
  <c r="R28" i="16"/>
  <c r="S28" i="16"/>
  <c r="T28" i="16"/>
  <c r="V28" i="16"/>
  <c r="W28" i="16"/>
  <c r="S29" i="16"/>
  <c r="T29" i="16"/>
  <c r="U29" i="16"/>
  <c r="V29" i="16"/>
  <c r="W29" i="16"/>
  <c r="V30" i="16"/>
  <c r="W30" i="16"/>
  <c r="U31" i="16"/>
  <c r="V31" i="16"/>
  <c r="W31" i="16"/>
  <c r="R32" i="16"/>
  <c r="S32" i="16"/>
  <c r="V32" i="16"/>
  <c r="W32" i="16"/>
  <c r="U33" i="16"/>
  <c r="V33" i="16"/>
  <c r="W33" i="16"/>
  <c r="W4" i="16"/>
  <c r="T4" i="16"/>
  <c r="R4" i="16"/>
  <c r="Q7" i="16"/>
  <c r="P8" i="16"/>
  <c r="Q11" i="16"/>
  <c r="P12" i="16"/>
  <c r="Q12" i="16"/>
  <c r="Q14" i="16"/>
  <c r="P16" i="16"/>
  <c r="Q16" i="16"/>
  <c r="P20" i="16"/>
  <c r="P24" i="16"/>
  <c r="Q25" i="16"/>
  <c r="Q26" i="16"/>
  <c r="Q27" i="16"/>
  <c r="P28" i="16"/>
  <c r="Q29" i="16"/>
  <c r="Q30" i="16"/>
  <c r="P32" i="16"/>
  <c r="Q33" i="16"/>
  <c r="P4" i="16"/>
  <c r="O5" i="16"/>
  <c r="N6" i="16"/>
  <c r="N8" i="16"/>
  <c r="N10" i="16"/>
  <c r="N12" i="16"/>
  <c r="O12" i="16"/>
  <c r="O13" i="16"/>
  <c r="N14" i="16"/>
  <c r="N16" i="16"/>
  <c r="N18" i="16"/>
  <c r="N20" i="16"/>
  <c r="O20" i="16"/>
  <c r="O21" i="16"/>
  <c r="N23" i="16"/>
  <c r="N24" i="16"/>
  <c r="N27" i="16"/>
  <c r="N28" i="16"/>
  <c r="O28" i="16"/>
  <c r="O29" i="16"/>
  <c r="N31" i="16"/>
  <c r="N32" i="16"/>
  <c r="O4" i="16"/>
  <c r="L5" i="16"/>
  <c r="M5" i="16"/>
  <c r="J6" i="16"/>
  <c r="L6" i="16"/>
  <c r="M6" i="16"/>
  <c r="J7" i="16"/>
  <c r="L7" i="16"/>
  <c r="M7" i="16"/>
  <c r="L8" i="16"/>
  <c r="M8" i="16"/>
  <c r="L9" i="16"/>
  <c r="M9" i="16"/>
  <c r="J10" i="16"/>
  <c r="L10" i="16"/>
  <c r="M10" i="16"/>
  <c r="J11" i="16"/>
  <c r="L11" i="16"/>
  <c r="M11" i="16"/>
  <c r="L12" i="16"/>
  <c r="M12" i="16"/>
  <c r="L13" i="16"/>
  <c r="M13" i="16"/>
  <c r="J14" i="16"/>
  <c r="L14" i="16"/>
  <c r="M14" i="16"/>
  <c r="J15" i="16"/>
  <c r="L15" i="16"/>
  <c r="M15" i="16"/>
  <c r="L16" i="16"/>
  <c r="M16" i="16"/>
  <c r="L17" i="16"/>
  <c r="M17" i="16"/>
  <c r="J18" i="16"/>
  <c r="L18" i="16"/>
  <c r="M18" i="16"/>
  <c r="J19" i="16"/>
  <c r="L19" i="16"/>
  <c r="M19" i="16"/>
  <c r="L20" i="16"/>
  <c r="M20" i="16"/>
  <c r="L21" i="16"/>
  <c r="M21" i="16"/>
  <c r="J22" i="16"/>
  <c r="L22" i="16"/>
  <c r="M22" i="16"/>
  <c r="J23" i="16"/>
  <c r="L23" i="16"/>
  <c r="M23" i="16"/>
  <c r="L24" i="16"/>
  <c r="M24" i="16"/>
  <c r="L25" i="16"/>
  <c r="M25" i="16"/>
  <c r="J26" i="16"/>
  <c r="L26" i="16"/>
  <c r="M26" i="16"/>
  <c r="J27" i="16"/>
  <c r="L27" i="16"/>
  <c r="M27" i="16"/>
  <c r="L28" i="16"/>
  <c r="M28" i="16"/>
  <c r="L29" i="16"/>
  <c r="M29" i="16"/>
  <c r="J30" i="16"/>
  <c r="L30" i="16"/>
  <c r="M30" i="16"/>
  <c r="J31" i="16"/>
  <c r="L31" i="16"/>
  <c r="M31" i="16"/>
  <c r="L32" i="16"/>
  <c r="M32" i="16"/>
  <c r="L33" i="16"/>
  <c r="M33" i="16"/>
  <c r="M4" i="16"/>
  <c r="L4" i="16"/>
  <c r="I5" i="16"/>
  <c r="I6" i="16"/>
  <c r="H7" i="16"/>
  <c r="I7" i="16"/>
  <c r="I8" i="16"/>
  <c r="I9" i="16"/>
  <c r="I10" i="16"/>
  <c r="H11" i="16"/>
  <c r="I11" i="16"/>
  <c r="I12" i="16"/>
  <c r="I13" i="16"/>
  <c r="I14" i="16"/>
  <c r="H15" i="16"/>
  <c r="I15" i="16"/>
  <c r="I16" i="16"/>
  <c r="I17" i="16"/>
  <c r="I18" i="16"/>
  <c r="H19" i="16"/>
  <c r="I19" i="16"/>
  <c r="I20" i="16"/>
  <c r="I21" i="16"/>
  <c r="I22" i="16"/>
  <c r="H23" i="16"/>
  <c r="I23" i="16"/>
  <c r="I24" i="16"/>
  <c r="I25" i="16"/>
  <c r="I26" i="16"/>
  <c r="H27" i="16"/>
  <c r="I27" i="16"/>
  <c r="I28" i="16"/>
  <c r="I29" i="16"/>
  <c r="I30" i="16"/>
  <c r="H31" i="16"/>
  <c r="I31" i="16"/>
  <c r="I32" i="16"/>
  <c r="I33" i="16"/>
  <c r="I4" i="16"/>
  <c r="H4" i="16"/>
  <c r="W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4" i="16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2" i="15"/>
  <c r="N18" i="15"/>
  <c r="O18" i="15"/>
  <c r="P18" i="15"/>
  <c r="Q18" i="15"/>
  <c r="Q20" i="16" s="1"/>
  <c r="R18" i="15"/>
  <c r="S18" i="15"/>
  <c r="S20" i="16" s="1"/>
  <c r="T18" i="15"/>
  <c r="U18" i="15"/>
  <c r="U20" i="16" s="1"/>
  <c r="V18" i="15"/>
  <c r="N19" i="15"/>
  <c r="N21" i="16" s="1"/>
  <c r="O19" i="15"/>
  <c r="P19" i="15"/>
  <c r="P21" i="16" s="1"/>
  <c r="Q19" i="15"/>
  <c r="Q21" i="16" s="1"/>
  <c r="R19" i="15"/>
  <c r="R21" i="16" s="1"/>
  <c r="S19" i="15"/>
  <c r="S21" i="16" s="1"/>
  <c r="T19" i="15"/>
  <c r="T21" i="16" s="1"/>
  <c r="U19" i="15"/>
  <c r="V19" i="15"/>
  <c r="N20" i="15"/>
  <c r="N22" i="16" s="1"/>
  <c r="O20" i="15"/>
  <c r="O22" i="16" s="1"/>
  <c r="P20" i="15"/>
  <c r="P22" i="16" s="1"/>
  <c r="Q20" i="15"/>
  <c r="Q22" i="16" s="1"/>
  <c r="R20" i="15"/>
  <c r="R22" i="16" s="1"/>
  <c r="S20" i="15"/>
  <c r="S22" i="16" s="1"/>
  <c r="T20" i="15"/>
  <c r="T22" i="16" s="1"/>
  <c r="U20" i="15"/>
  <c r="V20" i="15"/>
  <c r="N21" i="15"/>
  <c r="O21" i="15"/>
  <c r="O23" i="16" s="1"/>
  <c r="P21" i="15"/>
  <c r="P23" i="16" s="1"/>
  <c r="Q21" i="15"/>
  <c r="Q23" i="16" s="1"/>
  <c r="R21" i="15"/>
  <c r="R23" i="16" s="1"/>
  <c r="S21" i="15"/>
  <c r="T21" i="15"/>
  <c r="T23" i="16" s="1"/>
  <c r="U21" i="15"/>
  <c r="U23" i="16" s="1"/>
  <c r="V21" i="15"/>
  <c r="N22" i="15"/>
  <c r="O22" i="15"/>
  <c r="O24" i="16" s="1"/>
  <c r="P22" i="15"/>
  <c r="Q22" i="15"/>
  <c r="Q24" i="16" s="1"/>
  <c r="R22" i="15"/>
  <c r="S22" i="15"/>
  <c r="S24" i="16" s="1"/>
  <c r="T22" i="15"/>
  <c r="U22" i="15"/>
  <c r="U24" i="16" s="1"/>
  <c r="V22" i="15"/>
  <c r="N23" i="15"/>
  <c r="N25" i="16" s="1"/>
  <c r="O23" i="15"/>
  <c r="O25" i="16" s="1"/>
  <c r="P23" i="15"/>
  <c r="P25" i="16" s="1"/>
  <c r="Q23" i="15"/>
  <c r="R23" i="15"/>
  <c r="R25" i="16" s="1"/>
  <c r="S23" i="15"/>
  <c r="S25" i="16" s="1"/>
  <c r="T23" i="15"/>
  <c r="U23" i="15"/>
  <c r="V23" i="15"/>
  <c r="N24" i="15"/>
  <c r="N26" i="16" s="1"/>
  <c r="O24" i="15"/>
  <c r="O26" i="16" s="1"/>
  <c r="P24" i="15"/>
  <c r="P26" i="16" s="1"/>
  <c r="Q24" i="15"/>
  <c r="R24" i="15"/>
  <c r="R26" i="16" s="1"/>
  <c r="S24" i="15"/>
  <c r="S26" i="16" s="1"/>
  <c r="T24" i="15"/>
  <c r="U24" i="15"/>
  <c r="V24" i="15"/>
  <c r="N25" i="15"/>
  <c r="O25" i="15"/>
  <c r="O27" i="16" s="1"/>
  <c r="P25" i="15"/>
  <c r="P27" i="16" s="1"/>
  <c r="Q25" i="15"/>
  <c r="R25" i="15"/>
  <c r="R27" i="16" s="1"/>
  <c r="S25" i="15"/>
  <c r="S27" i="16" s="1"/>
  <c r="T25" i="15"/>
  <c r="T27" i="16" s="1"/>
  <c r="U25" i="15"/>
  <c r="U27" i="16" s="1"/>
  <c r="V25" i="15"/>
  <c r="N26" i="15"/>
  <c r="O26" i="15"/>
  <c r="P26" i="15"/>
  <c r="Q26" i="15"/>
  <c r="Q28" i="16" s="1"/>
  <c r="R26" i="15"/>
  <c r="S26" i="15"/>
  <c r="T26" i="15"/>
  <c r="U26" i="15"/>
  <c r="U28" i="16" s="1"/>
  <c r="V26" i="15"/>
  <c r="N27" i="15"/>
  <c r="N29" i="16" s="1"/>
  <c r="O27" i="15"/>
  <c r="P27" i="15"/>
  <c r="P29" i="16" s="1"/>
  <c r="Q27" i="15"/>
  <c r="R27" i="15"/>
  <c r="R29" i="16" s="1"/>
  <c r="S27" i="15"/>
  <c r="T27" i="15"/>
  <c r="U27" i="15"/>
  <c r="V27" i="15"/>
  <c r="N28" i="15"/>
  <c r="N30" i="16" s="1"/>
  <c r="O28" i="15"/>
  <c r="O30" i="16" s="1"/>
  <c r="P28" i="15"/>
  <c r="P30" i="16" s="1"/>
  <c r="Q28" i="15"/>
  <c r="R28" i="15"/>
  <c r="R30" i="16" s="1"/>
  <c r="S28" i="15"/>
  <c r="S30" i="16" s="1"/>
  <c r="T28" i="15"/>
  <c r="T30" i="16" s="1"/>
  <c r="U28" i="15"/>
  <c r="U30" i="16" s="1"/>
  <c r="V28" i="15"/>
  <c r="N29" i="15"/>
  <c r="O29" i="15"/>
  <c r="O31" i="16" s="1"/>
  <c r="P29" i="15"/>
  <c r="P31" i="16" s="1"/>
  <c r="Q29" i="15"/>
  <c r="Q31" i="16" s="1"/>
  <c r="R29" i="15"/>
  <c r="R31" i="16" s="1"/>
  <c r="S29" i="15"/>
  <c r="S31" i="16" s="1"/>
  <c r="T29" i="15"/>
  <c r="T31" i="16" s="1"/>
  <c r="U29" i="15"/>
  <c r="V29" i="15"/>
  <c r="N30" i="15"/>
  <c r="O30" i="15"/>
  <c r="O32" i="16" s="1"/>
  <c r="P30" i="15"/>
  <c r="Q30" i="15"/>
  <c r="Q32" i="16" s="1"/>
  <c r="R30" i="15"/>
  <c r="S30" i="15"/>
  <c r="T30" i="15"/>
  <c r="T32" i="16" s="1"/>
  <c r="U30" i="15"/>
  <c r="U32" i="16" s="1"/>
  <c r="V30" i="15"/>
  <c r="N31" i="15"/>
  <c r="N33" i="16" s="1"/>
  <c r="O31" i="15"/>
  <c r="O33" i="16" s="1"/>
  <c r="P31" i="15"/>
  <c r="P33" i="16" s="1"/>
  <c r="Q31" i="15"/>
  <c r="R31" i="15"/>
  <c r="R33" i="16" s="1"/>
  <c r="S31" i="15"/>
  <c r="S33" i="16" s="1"/>
  <c r="T31" i="15"/>
  <c r="T33" i="16" s="1"/>
  <c r="U31" i="15"/>
  <c r="V31" i="15"/>
  <c r="K18" i="15"/>
  <c r="K20" i="16" s="1"/>
  <c r="K19" i="15"/>
  <c r="K21" i="16" s="1"/>
  <c r="K20" i="15"/>
  <c r="K22" i="16" s="1"/>
  <c r="K21" i="15"/>
  <c r="K23" i="16" s="1"/>
  <c r="K22" i="15"/>
  <c r="K24" i="16" s="1"/>
  <c r="K23" i="15"/>
  <c r="K25" i="16" s="1"/>
  <c r="K24" i="15"/>
  <c r="K26" i="16" s="1"/>
  <c r="K25" i="15"/>
  <c r="K27" i="16" s="1"/>
  <c r="K26" i="15"/>
  <c r="K28" i="16" s="1"/>
  <c r="K27" i="15"/>
  <c r="K29" i="16" s="1"/>
  <c r="K28" i="15"/>
  <c r="K30" i="16" s="1"/>
  <c r="K29" i="15"/>
  <c r="K31" i="16" s="1"/>
  <c r="K30" i="15"/>
  <c r="K32" i="16" s="1"/>
  <c r="K31" i="15"/>
  <c r="K33" i="16" s="1"/>
  <c r="J18" i="15"/>
  <c r="J20" i="16" s="1"/>
  <c r="J19" i="15"/>
  <c r="J21" i="16" s="1"/>
  <c r="J20" i="15"/>
  <c r="J21" i="15"/>
  <c r="J22" i="15"/>
  <c r="J24" i="16" s="1"/>
  <c r="J23" i="15"/>
  <c r="J25" i="16" s="1"/>
  <c r="J24" i="15"/>
  <c r="J25" i="15"/>
  <c r="J26" i="15"/>
  <c r="J28" i="16" s="1"/>
  <c r="J27" i="15"/>
  <c r="J29" i="16" s="1"/>
  <c r="J28" i="15"/>
  <c r="J29" i="15"/>
  <c r="J30" i="15"/>
  <c r="J32" i="16" s="1"/>
  <c r="J31" i="15"/>
  <c r="J33" i="16" s="1"/>
  <c r="H3" i="15"/>
  <c r="H5" i="16" s="1"/>
  <c r="I3" i="15"/>
  <c r="J3" i="15"/>
  <c r="J5" i="16" s="1"/>
  <c r="K3" i="15"/>
  <c r="K5" i="16" s="1"/>
  <c r="L3" i="15"/>
  <c r="M3" i="15"/>
  <c r="N3" i="15"/>
  <c r="N5" i="16" s="1"/>
  <c r="O3" i="15"/>
  <c r="P3" i="15"/>
  <c r="P5" i="16" s="1"/>
  <c r="Q3" i="15"/>
  <c r="Q5" i="16" s="1"/>
  <c r="R3" i="15"/>
  <c r="R5" i="16" s="1"/>
  <c r="S3" i="15"/>
  <c r="S5" i="16" s="1"/>
  <c r="T3" i="15"/>
  <c r="T5" i="16" s="1"/>
  <c r="U3" i="15"/>
  <c r="U5" i="16" s="1"/>
  <c r="V3" i="15"/>
  <c r="V5" i="16" s="1"/>
  <c r="H4" i="15"/>
  <c r="H6" i="16" s="1"/>
  <c r="I4" i="15"/>
  <c r="J4" i="15"/>
  <c r="K4" i="15"/>
  <c r="K6" i="16" s="1"/>
  <c r="L4" i="15"/>
  <c r="M4" i="15"/>
  <c r="N4" i="15"/>
  <c r="O4" i="15"/>
  <c r="O6" i="16" s="1"/>
  <c r="P4" i="15"/>
  <c r="P6" i="16" s="1"/>
  <c r="Q4" i="15"/>
  <c r="Q6" i="16" s="1"/>
  <c r="R4" i="15"/>
  <c r="S4" i="15"/>
  <c r="T4" i="15"/>
  <c r="T6" i="16" s="1"/>
  <c r="U4" i="15"/>
  <c r="U6" i="16" s="1"/>
  <c r="V4" i="15"/>
  <c r="V6" i="16" s="1"/>
  <c r="H5" i="15"/>
  <c r="I5" i="15"/>
  <c r="J5" i="15"/>
  <c r="K5" i="15"/>
  <c r="K7" i="16" s="1"/>
  <c r="L5" i="15"/>
  <c r="M5" i="15"/>
  <c r="N5" i="15"/>
  <c r="N7" i="16" s="1"/>
  <c r="O5" i="15"/>
  <c r="O7" i="16" s="1"/>
  <c r="P5" i="15"/>
  <c r="P7" i="16" s="1"/>
  <c r="Q5" i="15"/>
  <c r="R5" i="15"/>
  <c r="R7" i="16" s="1"/>
  <c r="S5" i="15"/>
  <c r="S7" i="16" s="1"/>
  <c r="T5" i="15"/>
  <c r="T7" i="16" s="1"/>
  <c r="U5" i="15"/>
  <c r="U7" i="16" s="1"/>
  <c r="V5" i="15"/>
  <c r="V7" i="16" s="1"/>
  <c r="H6" i="15"/>
  <c r="H8" i="16" s="1"/>
  <c r="I6" i="15"/>
  <c r="J6" i="15"/>
  <c r="J8" i="16" s="1"/>
  <c r="K6" i="15"/>
  <c r="K8" i="16" s="1"/>
  <c r="L6" i="15"/>
  <c r="M6" i="15"/>
  <c r="N6" i="15"/>
  <c r="O6" i="15"/>
  <c r="O8" i="16" s="1"/>
  <c r="P6" i="15"/>
  <c r="Q6" i="15"/>
  <c r="Q8" i="16" s="1"/>
  <c r="R6" i="15"/>
  <c r="R8" i="16" s="1"/>
  <c r="S6" i="15"/>
  <c r="S8" i="16" s="1"/>
  <c r="T6" i="15"/>
  <c r="U6" i="15"/>
  <c r="U8" i="16" s="1"/>
  <c r="V6" i="15"/>
  <c r="V8" i="16" s="1"/>
  <c r="H7" i="15"/>
  <c r="H9" i="16" s="1"/>
  <c r="I7" i="15"/>
  <c r="J7" i="15"/>
  <c r="J9" i="16" s="1"/>
  <c r="K7" i="15"/>
  <c r="K9" i="16" s="1"/>
  <c r="L7" i="15"/>
  <c r="M7" i="15"/>
  <c r="N7" i="15"/>
  <c r="N9" i="16" s="1"/>
  <c r="O7" i="15"/>
  <c r="O9" i="16" s="1"/>
  <c r="P7" i="15"/>
  <c r="P9" i="16" s="1"/>
  <c r="Q7" i="15"/>
  <c r="Q9" i="16" s="1"/>
  <c r="R7" i="15"/>
  <c r="R9" i="16" s="1"/>
  <c r="S7" i="15"/>
  <c r="S9" i="16" s="1"/>
  <c r="T7" i="15"/>
  <c r="U7" i="15"/>
  <c r="U9" i="16" s="1"/>
  <c r="V7" i="15"/>
  <c r="V9" i="16" s="1"/>
  <c r="H8" i="15"/>
  <c r="H10" i="16" s="1"/>
  <c r="I8" i="15"/>
  <c r="J8" i="15"/>
  <c r="K8" i="15"/>
  <c r="K10" i="16" s="1"/>
  <c r="L8" i="15"/>
  <c r="M8" i="15"/>
  <c r="N8" i="15"/>
  <c r="O8" i="15"/>
  <c r="O10" i="16" s="1"/>
  <c r="P8" i="15"/>
  <c r="P10" i="16" s="1"/>
  <c r="Q8" i="15"/>
  <c r="Q10" i="16" s="1"/>
  <c r="R8" i="15"/>
  <c r="S8" i="15"/>
  <c r="T8" i="15"/>
  <c r="T10" i="16" s="1"/>
  <c r="U8" i="15"/>
  <c r="U10" i="16" s="1"/>
  <c r="V8" i="15"/>
  <c r="V10" i="16" s="1"/>
  <c r="H9" i="15"/>
  <c r="I9" i="15"/>
  <c r="J9" i="15"/>
  <c r="K9" i="15"/>
  <c r="K11" i="16" s="1"/>
  <c r="L9" i="15"/>
  <c r="M9" i="15"/>
  <c r="N9" i="15"/>
  <c r="N11" i="16" s="1"/>
  <c r="O9" i="15"/>
  <c r="O11" i="16" s="1"/>
  <c r="P9" i="15"/>
  <c r="P11" i="16" s="1"/>
  <c r="Q9" i="15"/>
  <c r="R9" i="15"/>
  <c r="R11" i="16" s="1"/>
  <c r="S9" i="15"/>
  <c r="S11" i="16" s="1"/>
  <c r="T9" i="15"/>
  <c r="T11" i="16" s="1"/>
  <c r="U9" i="15"/>
  <c r="U11" i="16" s="1"/>
  <c r="V9" i="15"/>
  <c r="V11" i="16" s="1"/>
  <c r="H10" i="15"/>
  <c r="H12" i="16" s="1"/>
  <c r="I10" i="15"/>
  <c r="J10" i="15"/>
  <c r="J12" i="16" s="1"/>
  <c r="K10" i="15"/>
  <c r="K12" i="16" s="1"/>
  <c r="L10" i="15"/>
  <c r="M10" i="15"/>
  <c r="N10" i="15"/>
  <c r="O10" i="15"/>
  <c r="P10" i="15"/>
  <c r="Q10" i="15"/>
  <c r="R10" i="15"/>
  <c r="R12" i="16" s="1"/>
  <c r="S10" i="15"/>
  <c r="S12" i="16" s="1"/>
  <c r="T10" i="15"/>
  <c r="T12" i="16" s="1"/>
  <c r="U10" i="15"/>
  <c r="V10" i="15"/>
  <c r="V12" i="16" s="1"/>
  <c r="H11" i="15"/>
  <c r="H13" i="16" s="1"/>
  <c r="I11" i="15"/>
  <c r="J11" i="15"/>
  <c r="J13" i="16" s="1"/>
  <c r="K11" i="15"/>
  <c r="K13" i="16" s="1"/>
  <c r="L11" i="15"/>
  <c r="M11" i="15"/>
  <c r="N11" i="15"/>
  <c r="N13" i="16" s="1"/>
  <c r="O11" i="15"/>
  <c r="P11" i="15"/>
  <c r="P13" i="16" s="1"/>
  <c r="Q11" i="15"/>
  <c r="Q13" i="16" s="1"/>
  <c r="R11" i="15"/>
  <c r="R13" i="16" s="1"/>
  <c r="S11" i="15"/>
  <c r="T11" i="15"/>
  <c r="U11" i="15"/>
  <c r="U13" i="16" s="1"/>
  <c r="V11" i="15"/>
  <c r="V13" i="16" s="1"/>
  <c r="H12" i="15"/>
  <c r="H14" i="16" s="1"/>
  <c r="I12" i="15"/>
  <c r="J12" i="15"/>
  <c r="K12" i="15"/>
  <c r="K14" i="16" s="1"/>
  <c r="L12" i="15"/>
  <c r="M12" i="15"/>
  <c r="N12" i="15"/>
  <c r="O12" i="15"/>
  <c r="O14" i="16" s="1"/>
  <c r="P12" i="15"/>
  <c r="P14" i="16" s="1"/>
  <c r="Q12" i="15"/>
  <c r="R12" i="15"/>
  <c r="S12" i="15"/>
  <c r="S14" i="16" s="1"/>
  <c r="T12" i="15"/>
  <c r="T14" i="16" s="1"/>
  <c r="U12" i="15"/>
  <c r="U14" i="16" s="1"/>
  <c r="V12" i="15"/>
  <c r="V14" i="16" s="1"/>
  <c r="H13" i="15"/>
  <c r="I13" i="15"/>
  <c r="J13" i="15"/>
  <c r="K13" i="15"/>
  <c r="K15" i="16" s="1"/>
  <c r="L13" i="15"/>
  <c r="M13" i="15"/>
  <c r="N13" i="15"/>
  <c r="N15" i="16" s="1"/>
  <c r="O13" i="15"/>
  <c r="O15" i="16" s="1"/>
  <c r="P13" i="15"/>
  <c r="P15" i="16" s="1"/>
  <c r="Q13" i="15"/>
  <c r="Q15" i="16" s="1"/>
  <c r="R13" i="15"/>
  <c r="R15" i="16" s="1"/>
  <c r="S13" i="15"/>
  <c r="S15" i="16" s="1"/>
  <c r="T13" i="15"/>
  <c r="T15" i="16" s="1"/>
  <c r="U13" i="15"/>
  <c r="V13" i="15"/>
  <c r="V15" i="16" s="1"/>
  <c r="H14" i="15"/>
  <c r="H16" i="16" s="1"/>
  <c r="I14" i="15"/>
  <c r="J14" i="15"/>
  <c r="J16" i="16" s="1"/>
  <c r="K14" i="15"/>
  <c r="K16" i="16" s="1"/>
  <c r="L14" i="15"/>
  <c r="M14" i="15"/>
  <c r="N14" i="15"/>
  <c r="O14" i="15"/>
  <c r="O16" i="16" s="1"/>
  <c r="P14" i="15"/>
  <c r="Q14" i="15"/>
  <c r="R14" i="15"/>
  <c r="R16" i="16" s="1"/>
  <c r="S14" i="15"/>
  <c r="S16" i="16" s="1"/>
  <c r="T14" i="15"/>
  <c r="U14" i="15"/>
  <c r="V14" i="15"/>
  <c r="V16" i="16" s="1"/>
  <c r="H15" i="15"/>
  <c r="H17" i="16" s="1"/>
  <c r="I15" i="15"/>
  <c r="J15" i="15"/>
  <c r="J17" i="16" s="1"/>
  <c r="K15" i="15"/>
  <c r="K17" i="16" s="1"/>
  <c r="L15" i="15"/>
  <c r="M15" i="15"/>
  <c r="N15" i="15"/>
  <c r="N17" i="16" s="1"/>
  <c r="O15" i="15"/>
  <c r="O17" i="16" s="1"/>
  <c r="P15" i="15"/>
  <c r="P17" i="16" s="1"/>
  <c r="Q15" i="15"/>
  <c r="Q17" i="16" s="1"/>
  <c r="R15" i="15"/>
  <c r="R17" i="16" s="1"/>
  <c r="S15" i="15"/>
  <c r="T15" i="15"/>
  <c r="U15" i="15"/>
  <c r="U17" i="16" s="1"/>
  <c r="V15" i="15"/>
  <c r="V17" i="16" s="1"/>
  <c r="H16" i="15"/>
  <c r="H18" i="16" s="1"/>
  <c r="I16" i="15"/>
  <c r="J16" i="15"/>
  <c r="K16" i="15"/>
  <c r="K18" i="16" s="1"/>
  <c r="L16" i="15"/>
  <c r="M16" i="15"/>
  <c r="N16" i="15"/>
  <c r="O16" i="15"/>
  <c r="O18" i="16" s="1"/>
  <c r="P16" i="15"/>
  <c r="P18" i="16" s="1"/>
  <c r="Q16" i="15"/>
  <c r="Q18" i="16" s="1"/>
  <c r="R16" i="15"/>
  <c r="S16" i="15"/>
  <c r="S18" i="16" s="1"/>
  <c r="T16" i="15"/>
  <c r="T18" i="16" s="1"/>
  <c r="U16" i="15"/>
  <c r="U18" i="16" s="1"/>
  <c r="V16" i="15"/>
  <c r="V18" i="16" s="1"/>
  <c r="H17" i="15"/>
  <c r="I17" i="15"/>
  <c r="J17" i="15"/>
  <c r="K17" i="15"/>
  <c r="K19" i="16" s="1"/>
  <c r="L17" i="15"/>
  <c r="M17" i="15"/>
  <c r="N17" i="15"/>
  <c r="N19" i="16" s="1"/>
  <c r="O17" i="15"/>
  <c r="O19" i="16" s="1"/>
  <c r="P17" i="15"/>
  <c r="P19" i="16" s="1"/>
  <c r="Q17" i="15"/>
  <c r="Q19" i="16" s="1"/>
  <c r="R17" i="15"/>
  <c r="R19" i="16" s="1"/>
  <c r="S17" i="15"/>
  <c r="S19" i="16" s="1"/>
  <c r="T17" i="15"/>
  <c r="T19" i="16" s="1"/>
  <c r="U17" i="15"/>
  <c r="V17" i="15"/>
  <c r="V19" i="16" s="1"/>
  <c r="I2" i="15"/>
  <c r="J2" i="15"/>
  <c r="J4" i="16" s="1"/>
  <c r="K2" i="15"/>
  <c r="K4" i="16" s="1"/>
  <c r="L2" i="15"/>
  <c r="M2" i="15"/>
  <c r="N2" i="15"/>
  <c r="N4" i="16" s="1"/>
  <c r="O2" i="15"/>
  <c r="P2" i="15"/>
  <c r="Q2" i="15"/>
  <c r="Q4" i="16" s="1"/>
  <c r="R2" i="15"/>
  <c r="S2" i="15"/>
  <c r="S4" i="16" s="1"/>
  <c r="T2" i="15"/>
  <c r="U2" i="15"/>
  <c r="U4" i="16" s="1"/>
  <c r="V2" i="15"/>
  <c r="V4" i="16" s="1"/>
  <c r="H18" i="15"/>
  <c r="H20" i="16" s="1"/>
  <c r="H19" i="15"/>
  <c r="H21" i="16" s="1"/>
  <c r="H20" i="15"/>
  <c r="H22" i="16" s="1"/>
  <c r="H21" i="15"/>
  <c r="H22" i="15"/>
  <c r="H24" i="16" s="1"/>
  <c r="H23" i="15"/>
  <c r="H25" i="16" s="1"/>
  <c r="H24" i="15"/>
  <c r="H26" i="16" s="1"/>
  <c r="H25" i="15"/>
  <c r="H26" i="15"/>
  <c r="H28" i="16" s="1"/>
  <c r="H27" i="15"/>
  <c r="H29" i="16" s="1"/>
  <c r="H28" i="15"/>
  <c r="H30" i="16" s="1"/>
  <c r="H29" i="15"/>
  <c r="H30" i="15"/>
  <c r="H32" i="16" s="1"/>
  <c r="H31" i="15"/>
  <c r="H33" i="16" s="1"/>
  <c r="H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2" i="15"/>
  <c r="C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3" i="15"/>
  <c r="E5" i="16" s="1"/>
  <c r="E4" i="15"/>
  <c r="E6" i="16" s="1"/>
  <c r="E5" i="15"/>
  <c r="E7" i="16" s="1"/>
  <c r="E6" i="15"/>
  <c r="E8" i="16" s="1"/>
  <c r="E7" i="15"/>
  <c r="E9" i="16" s="1"/>
  <c r="E8" i="15"/>
  <c r="E10" i="16" s="1"/>
  <c r="E9" i="15"/>
  <c r="E11" i="16" s="1"/>
  <c r="E10" i="15"/>
  <c r="E12" i="16" s="1"/>
  <c r="E11" i="15"/>
  <c r="E13" i="16" s="1"/>
  <c r="E12" i="15"/>
  <c r="E14" i="16" s="1"/>
  <c r="E13" i="15"/>
  <c r="E15" i="16" s="1"/>
  <c r="E14" i="15"/>
  <c r="E16" i="16" s="1"/>
  <c r="E15" i="15"/>
  <c r="E17" i="16" s="1"/>
  <c r="E16" i="15"/>
  <c r="E18" i="16" s="1"/>
  <c r="E17" i="15"/>
  <c r="E19" i="16" s="1"/>
  <c r="E18" i="15"/>
  <c r="E20" i="16" s="1"/>
  <c r="E19" i="15"/>
  <c r="E21" i="16" s="1"/>
  <c r="E20" i="15"/>
  <c r="E22" i="16" s="1"/>
  <c r="E21" i="15"/>
  <c r="E23" i="16" s="1"/>
  <c r="E22" i="15"/>
  <c r="E24" i="16" s="1"/>
  <c r="E23" i="15"/>
  <c r="E25" i="16" s="1"/>
  <c r="E24" i="15"/>
  <c r="E26" i="16" s="1"/>
  <c r="E25" i="15"/>
  <c r="E27" i="16" s="1"/>
  <c r="E26" i="15"/>
  <c r="E28" i="16" s="1"/>
  <c r="E27" i="15"/>
  <c r="E29" i="16" s="1"/>
  <c r="E28" i="15"/>
  <c r="E30" i="16" s="1"/>
  <c r="E29" i="15"/>
  <c r="E31" i="16" s="1"/>
  <c r="E30" i="15"/>
  <c r="E32" i="16" s="1"/>
  <c r="E31" i="15"/>
  <c r="E33" i="16" s="1"/>
  <c r="E2" i="15"/>
  <c r="E4" i="16" s="1"/>
  <c r="E4" i="14" l="1"/>
  <c r="D4" i="14"/>
  <c r="B4" i="14"/>
  <c r="C4" i="14"/>
  <c r="BB5" i="13" l="1"/>
  <c r="AU4" i="13" l="1"/>
  <c r="AT4" i="13"/>
  <c r="AS4" i="13"/>
  <c r="BA5" i="13" l="1"/>
  <c r="BD5" i="13" s="1"/>
  <c r="BA6" i="13"/>
  <c r="BD6" i="13" s="1"/>
  <c r="BA7" i="13"/>
  <c r="BD7" i="13" s="1"/>
  <c r="BA8" i="13"/>
  <c r="BD8" i="13" s="1"/>
  <c r="BA9" i="13"/>
  <c r="BD9" i="13" s="1"/>
  <c r="BA10" i="13"/>
  <c r="BD10" i="13" s="1"/>
  <c r="BA11" i="13"/>
  <c r="BD11" i="13" s="1"/>
  <c r="BA12" i="13"/>
  <c r="BD12" i="13" s="1"/>
  <c r="BA13" i="13"/>
  <c r="BD13" i="13" s="1"/>
  <c r="BA14" i="13"/>
  <c r="BD14" i="13" s="1"/>
  <c r="BA15" i="13"/>
  <c r="BD15" i="13" s="1"/>
  <c r="BA16" i="13"/>
  <c r="BD16" i="13" s="1"/>
  <c r="BA17" i="13"/>
  <c r="BD17" i="13" s="1"/>
  <c r="BA18" i="13"/>
  <c r="BD18" i="13" s="1"/>
  <c r="BA19" i="13"/>
  <c r="BD19" i="13" s="1"/>
  <c r="BA20" i="13"/>
  <c r="BD20" i="13" s="1"/>
  <c r="BA21" i="13"/>
  <c r="BD21" i="13" s="1"/>
  <c r="BA22" i="13"/>
  <c r="BD22" i="13" s="1"/>
  <c r="BA23" i="13"/>
  <c r="BD23" i="13" s="1"/>
  <c r="BA24" i="13"/>
  <c r="BD24" i="13" s="1"/>
  <c r="BA25" i="13"/>
  <c r="BD25" i="13" s="1"/>
  <c r="BA26" i="13"/>
  <c r="BD26" i="13" s="1"/>
  <c r="BA27" i="13"/>
  <c r="BD27" i="13" s="1"/>
  <c r="BA28" i="13"/>
  <c r="BD28" i="13" s="1"/>
  <c r="BA29" i="13"/>
  <c r="BD29" i="13" s="1"/>
  <c r="BA30" i="13"/>
  <c r="BD30" i="13" s="1"/>
  <c r="BA31" i="13"/>
  <c r="BD31" i="13" s="1"/>
  <c r="BA32" i="13"/>
  <c r="BD32" i="13" s="1"/>
  <c r="BA33" i="13"/>
  <c r="BD33" i="13" s="1"/>
  <c r="BA34" i="13"/>
  <c r="BD34" i="13" s="1"/>
  <c r="AY6" i="13"/>
  <c r="BB6" i="13" s="1"/>
  <c r="AY7" i="13"/>
  <c r="BB7" i="13" s="1"/>
  <c r="AY8" i="13"/>
  <c r="BB8" i="13" s="1"/>
  <c r="AY9" i="13"/>
  <c r="BB9" i="13" s="1"/>
  <c r="AY10" i="13"/>
  <c r="BB10" i="13" s="1"/>
  <c r="AY11" i="13"/>
  <c r="BB11" i="13" s="1"/>
  <c r="AY12" i="13"/>
  <c r="BB12" i="13" s="1"/>
  <c r="AY13" i="13"/>
  <c r="BB13" i="13" s="1"/>
  <c r="AY14" i="13"/>
  <c r="BB14" i="13" s="1"/>
  <c r="AY15" i="13"/>
  <c r="BB15" i="13" s="1"/>
  <c r="AY16" i="13"/>
  <c r="BB16" i="13" s="1"/>
  <c r="AY17" i="13"/>
  <c r="BB17" i="13" s="1"/>
  <c r="AY18" i="13"/>
  <c r="BB18" i="13" s="1"/>
  <c r="AY19" i="13"/>
  <c r="BB19" i="13" s="1"/>
  <c r="AY20" i="13"/>
  <c r="BB20" i="13" s="1"/>
  <c r="AY21" i="13"/>
  <c r="BB21" i="13" s="1"/>
  <c r="AY22" i="13"/>
  <c r="BB22" i="13" s="1"/>
  <c r="AY23" i="13"/>
  <c r="BB23" i="13" s="1"/>
  <c r="AY24" i="13"/>
  <c r="BB24" i="13" s="1"/>
  <c r="AY25" i="13"/>
  <c r="BB25" i="13" s="1"/>
  <c r="AY26" i="13"/>
  <c r="BB26" i="13" s="1"/>
  <c r="AY27" i="13"/>
  <c r="BB27" i="13" s="1"/>
  <c r="AY28" i="13"/>
  <c r="BB28" i="13" s="1"/>
  <c r="AY29" i="13"/>
  <c r="BB29" i="13" s="1"/>
  <c r="AY30" i="13"/>
  <c r="BB30" i="13" s="1"/>
  <c r="AY31" i="13"/>
  <c r="BB31" i="13" s="1"/>
  <c r="AY32" i="13"/>
  <c r="BB32" i="13" s="1"/>
  <c r="AY33" i="13"/>
  <c r="BB33" i="13" s="1"/>
  <c r="AY34" i="13"/>
  <c r="BB34" i="13" s="1"/>
  <c r="AY5" i="13"/>
  <c r="AZ6" i="13"/>
  <c r="BC6" i="13" s="1"/>
  <c r="AZ7" i="13"/>
  <c r="BC7" i="13" s="1"/>
  <c r="AZ8" i="13"/>
  <c r="BC8" i="13" s="1"/>
  <c r="AZ9" i="13"/>
  <c r="BC9" i="13" s="1"/>
  <c r="AZ10" i="13"/>
  <c r="BC10" i="13" s="1"/>
  <c r="AZ11" i="13"/>
  <c r="BC11" i="13" s="1"/>
  <c r="AZ12" i="13"/>
  <c r="BC12" i="13" s="1"/>
  <c r="AZ13" i="13"/>
  <c r="BC13" i="13" s="1"/>
  <c r="AZ14" i="13"/>
  <c r="BC14" i="13" s="1"/>
  <c r="AZ15" i="13"/>
  <c r="BC15" i="13" s="1"/>
  <c r="AZ16" i="13"/>
  <c r="BC16" i="13" s="1"/>
  <c r="AZ17" i="13"/>
  <c r="BC17" i="13" s="1"/>
  <c r="AZ18" i="13"/>
  <c r="BC18" i="13" s="1"/>
  <c r="AZ19" i="13"/>
  <c r="BC19" i="13" s="1"/>
  <c r="AZ20" i="13"/>
  <c r="BC20" i="13" s="1"/>
  <c r="AZ21" i="13"/>
  <c r="BC21" i="13" s="1"/>
  <c r="AZ22" i="13"/>
  <c r="BC22" i="13" s="1"/>
  <c r="AZ23" i="13"/>
  <c r="BC23" i="13" s="1"/>
  <c r="AZ24" i="13"/>
  <c r="BC24" i="13" s="1"/>
  <c r="AZ25" i="13"/>
  <c r="BC25" i="13" s="1"/>
  <c r="AZ26" i="13"/>
  <c r="BC26" i="13" s="1"/>
  <c r="AZ27" i="13"/>
  <c r="BC27" i="13" s="1"/>
  <c r="AZ28" i="13"/>
  <c r="BC28" i="13" s="1"/>
  <c r="AZ29" i="13"/>
  <c r="BC29" i="13" s="1"/>
  <c r="AZ30" i="13"/>
  <c r="BC30" i="13" s="1"/>
  <c r="AZ31" i="13"/>
  <c r="BC31" i="13" s="1"/>
  <c r="AZ32" i="13"/>
  <c r="BC32" i="13" s="1"/>
  <c r="AZ33" i="13"/>
  <c r="BC33" i="13" s="1"/>
  <c r="AZ34" i="13"/>
  <c r="BC34" i="13" s="1"/>
  <c r="AZ5" i="13"/>
  <c r="BC5" i="13" s="1"/>
  <c r="U34" i="11" l="1"/>
  <c r="T34" i="11"/>
  <c r="S34" i="11"/>
  <c r="R34" i="11"/>
  <c r="Q34" i="11"/>
  <c r="P34" i="11"/>
  <c r="O34" i="11"/>
  <c r="N34" i="11"/>
  <c r="K34" i="11"/>
  <c r="E34" i="11"/>
  <c r="W34" i="11" s="1"/>
  <c r="W35" i="11" s="1"/>
  <c r="D34" i="11"/>
  <c r="C34" i="11"/>
  <c r="B34" i="11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65" i="13"/>
  <c r="AN66" i="13"/>
  <c r="AN67" i="13"/>
  <c r="AN68" i="13"/>
  <c r="AN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39" i="13"/>
  <c r="V65" i="13"/>
  <c r="V66" i="13"/>
  <c r="V67" i="13"/>
  <c r="V68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39" i="13"/>
  <c r="G34" i="13" l="1"/>
  <c r="G33" i="13"/>
  <c r="G32" i="13"/>
  <c r="G31" i="13"/>
  <c r="G30" i="13"/>
  <c r="G29" i="13"/>
  <c r="G28" i="13"/>
  <c r="G27" i="13"/>
  <c r="G26" i="13"/>
  <c r="D29" i="13" l="1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M33" i="13" l="1"/>
  <c r="S33" i="13"/>
  <c r="U33" i="13" s="1"/>
  <c r="M32" i="13"/>
  <c r="S32" i="13"/>
  <c r="U32" i="13" s="1"/>
  <c r="M31" i="13"/>
  <c r="S31" i="13"/>
  <c r="U31" i="13" s="1"/>
  <c r="M34" i="13"/>
  <c r="S34" i="13"/>
  <c r="U34" i="13" s="1"/>
  <c r="M30" i="13"/>
  <c r="S30" i="13"/>
  <c r="U30" i="13" s="1"/>
  <c r="M29" i="13"/>
  <c r="S29" i="13"/>
  <c r="U29" i="13" s="1"/>
  <c r="D28" i="13"/>
  <c r="H28" i="13" s="1"/>
  <c r="D27" i="13"/>
  <c r="H27" i="13" s="1"/>
  <c r="D26" i="13"/>
  <c r="H26" i="13" s="1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D10" i="13"/>
  <c r="G9" i="13"/>
  <c r="D9" i="13"/>
  <c r="G8" i="13"/>
  <c r="D8" i="13"/>
  <c r="G7" i="13"/>
  <c r="D7" i="13"/>
  <c r="G6" i="13"/>
  <c r="D6" i="13"/>
  <c r="G5" i="13"/>
  <c r="D5" i="13"/>
  <c r="AM29" i="13" l="1"/>
  <c r="AK29" i="13"/>
  <c r="AQ29" i="13"/>
  <c r="AI29" i="13"/>
  <c r="AQ34" i="13"/>
  <c r="AI34" i="13"/>
  <c r="AK34" i="13"/>
  <c r="AK32" i="13"/>
  <c r="AQ32" i="13"/>
  <c r="AI32" i="13"/>
  <c r="AM32" i="13"/>
  <c r="AQ30" i="13"/>
  <c r="AI30" i="13"/>
  <c r="AK30" i="13"/>
  <c r="AM30" i="13"/>
  <c r="AM31" i="13"/>
  <c r="AK31" i="13"/>
  <c r="AQ31" i="13"/>
  <c r="AI31" i="13"/>
  <c r="AM33" i="13"/>
  <c r="AQ33" i="13"/>
  <c r="AI33" i="13"/>
  <c r="AK33" i="13"/>
  <c r="AA29" i="13"/>
  <c r="AE29" i="13"/>
  <c r="W29" i="13"/>
  <c r="Y29" i="13"/>
  <c r="AC29" i="13"/>
  <c r="AC34" i="13"/>
  <c r="AE34" i="13"/>
  <c r="W34" i="13"/>
  <c r="Y34" i="13"/>
  <c r="AA34" i="13"/>
  <c r="AC30" i="13"/>
  <c r="AE30" i="13"/>
  <c r="W30" i="13"/>
  <c r="Y30" i="13"/>
  <c r="AA30" i="13"/>
  <c r="AC31" i="13"/>
  <c r="AE31" i="13"/>
  <c r="Y31" i="13"/>
  <c r="W31" i="13"/>
  <c r="AA31" i="13"/>
  <c r="AA33" i="13"/>
  <c r="AE33" i="13"/>
  <c r="W33" i="13"/>
  <c r="AC33" i="13"/>
  <c r="Y33" i="13"/>
  <c r="AC32" i="13"/>
  <c r="AA32" i="13"/>
  <c r="AE32" i="13"/>
  <c r="Y32" i="13"/>
  <c r="W32" i="13"/>
  <c r="M26" i="13"/>
  <c r="S26" i="13"/>
  <c r="U26" i="13" s="1"/>
  <c r="M27" i="13"/>
  <c r="S27" i="13"/>
  <c r="U27" i="13" s="1"/>
  <c r="M28" i="13"/>
  <c r="S28" i="13"/>
  <c r="U28" i="13" s="1"/>
  <c r="H23" i="13"/>
  <c r="S23" i="13" s="1"/>
  <c r="U23" i="13" s="1"/>
  <c r="H17" i="13"/>
  <c r="S17" i="13" s="1"/>
  <c r="U17" i="13" s="1"/>
  <c r="H8" i="13"/>
  <c r="S8" i="13" s="1"/>
  <c r="H9" i="13"/>
  <c r="M9" i="13" s="1"/>
  <c r="H16" i="13"/>
  <c r="S16" i="13" s="1"/>
  <c r="U16" i="13" s="1"/>
  <c r="H20" i="13"/>
  <c r="M20" i="13" s="1"/>
  <c r="H22" i="13"/>
  <c r="S22" i="13" s="1"/>
  <c r="U22" i="13" s="1"/>
  <c r="H14" i="13"/>
  <c r="M14" i="13" s="1"/>
  <c r="H12" i="13"/>
  <c r="M12" i="13" s="1"/>
  <c r="H6" i="13"/>
  <c r="S6" i="13" s="1"/>
  <c r="U6" i="13" s="1"/>
  <c r="H7" i="13"/>
  <c r="H15" i="13"/>
  <c r="S15" i="13" s="1"/>
  <c r="H19" i="13"/>
  <c r="S19" i="13" s="1"/>
  <c r="U19" i="13" s="1"/>
  <c r="H13" i="13"/>
  <c r="M13" i="13" s="1"/>
  <c r="H18" i="13"/>
  <c r="M18" i="13" s="1"/>
  <c r="H24" i="13"/>
  <c r="S24" i="13" s="1"/>
  <c r="U24" i="13" s="1"/>
  <c r="H5" i="13"/>
  <c r="H11" i="13"/>
  <c r="M11" i="13" s="1"/>
  <c r="H25" i="13"/>
  <c r="H21" i="13"/>
  <c r="M23" i="13"/>
  <c r="AK24" i="13" l="1"/>
  <c r="AQ24" i="13"/>
  <c r="AI24" i="13"/>
  <c r="AM24" i="13"/>
  <c r="AK28" i="13"/>
  <c r="AQ28" i="13"/>
  <c r="AM28" i="13"/>
  <c r="AI28" i="13"/>
  <c r="AQ26" i="13"/>
  <c r="AI26" i="13"/>
  <c r="AM26" i="13"/>
  <c r="AK26" i="13"/>
  <c r="AM19" i="13"/>
  <c r="AQ19" i="13"/>
  <c r="AK19" i="13"/>
  <c r="AK16" i="13"/>
  <c r="AQ16" i="13"/>
  <c r="AM16" i="13"/>
  <c r="AM23" i="13"/>
  <c r="AK23" i="13"/>
  <c r="AQ23" i="13"/>
  <c r="AI23" i="13"/>
  <c r="AQ22" i="13"/>
  <c r="AI22" i="13"/>
  <c r="AK22" i="13"/>
  <c r="AM22" i="13"/>
  <c r="AQ6" i="13"/>
  <c r="AM6" i="13"/>
  <c r="AK6" i="13"/>
  <c r="AM17" i="13"/>
  <c r="AK17" i="13"/>
  <c r="AQ17" i="13"/>
  <c r="AQ27" i="13"/>
  <c r="AI27" i="13"/>
  <c r="AM27" i="13"/>
  <c r="AK27" i="13"/>
  <c r="AC19" i="13"/>
  <c r="AE19" i="13"/>
  <c r="AG19" i="13"/>
  <c r="AA19" i="13"/>
  <c r="W19" i="13"/>
  <c r="Y19" i="13"/>
  <c r="AC23" i="13"/>
  <c r="AE23" i="13"/>
  <c r="Y23" i="13"/>
  <c r="W23" i="13"/>
  <c r="AA23" i="13"/>
  <c r="AC24" i="13"/>
  <c r="AA24" i="13"/>
  <c r="AE24" i="13"/>
  <c r="Y24" i="13"/>
  <c r="W24" i="13"/>
  <c r="U15" i="13"/>
  <c r="AC28" i="13"/>
  <c r="Y28" i="13"/>
  <c r="AE28" i="13"/>
  <c r="W28" i="13"/>
  <c r="AA28" i="13"/>
  <c r="AC26" i="13"/>
  <c r="W26" i="13"/>
  <c r="AE26" i="13"/>
  <c r="Y26" i="13"/>
  <c r="AA26" i="13"/>
  <c r="AC22" i="13"/>
  <c r="AE22" i="13"/>
  <c r="W22" i="13"/>
  <c r="Y22" i="13"/>
  <c r="AA22" i="13"/>
  <c r="U8" i="13"/>
  <c r="W6" i="13"/>
  <c r="AG6" i="13"/>
  <c r="AE6" i="13"/>
  <c r="Y6" i="13"/>
  <c r="AA6" i="13"/>
  <c r="AC6" i="13"/>
  <c r="W17" i="13"/>
  <c r="AE17" i="13"/>
  <c r="AC17" i="13"/>
  <c r="AA17" i="13"/>
  <c r="Y17" i="13"/>
  <c r="AC27" i="13"/>
  <c r="AE27" i="13"/>
  <c r="W27" i="13"/>
  <c r="Y27" i="13"/>
  <c r="AA27" i="13"/>
  <c r="W16" i="13"/>
  <c r="AE16" i="13"/>
  <c r="AA16" i="13"/>
  <c r="AC16" i="13"/>
  <c r="Y16" i="13"/>
  <c r="M5" i="13"/>
  <c r="S5" i="13"/>
  <c r="AI8" i="13"/>
  <c r="M17" i="13"/>
  <c r="M6" i="13"/>
  <c r="S9" i="13"/>
  <c r="U9" i="13" s="1"/>
  <c r="S11" i="13"/>
  <c r="U11" i="13" s="1"/>
  <c r="M8" i="13"/>
  <c r="M24" i="13"/>
  <c r="S14" i="13"/>
  <c r="U14" i="13" s="1"/>
  <c r="S12" i="13"/>
  <c r="U12" i="13" s="1"/>
  <c r="M22" i="13"/>
  <c r="S20" i="13"/>
  <c r="U20" i="13" s="1"/>
  <c r="M15" i="13"/>
  <c r="M16" i="13"/>
  <c r="M19" i="13"/>
  <c r="S13" i="13"/>
  <c r="U13" i="13" s="1"/>
  <c r="S18" i="13"/>
  <c r="U18" i="13" s="1"/>
  <c r="U5" i="13"/>
  <c r="AK5" i="13" s="1"/>
  <c r="S7" i="13"/>
  <c r="U7" i="13" s="1"/>
  <c r="M7" i="13"/>
  <c r="M25" i="13"/>
  <c r="S25" i="13"/>
  <c r="U25" i="13" s="1"/>
  <c r="M21" i="13"/>
  <c r="S21" i="13"/>
  <c r="U21" i="13" s="1"/>
  <c r="AK7" i="13" l="1"/>
  <c r="AQ7" i="13"/>
  <c r="AM7" i="13"/>
  <c r="AK12" i="13"/>
  <c r="AQ12" i="13"/>
  <c r="AM12" i="13"/>
  <c r="AM21" i="13"/>
  <c r="AQ21" i="13"/>
  <c r="AK21" i="13"/>
  <c r="AI21" i="13"/>
  <c r="AQ18" i="13"/>
  <c r="AK18" i="13"/>
  <c r="AM18" i="13"/>
  <c r="AQ14" i="13"/>
  <c r="AM14" i="13"/>
  <c r="AK14" i="13"/>
  <c r="AM11" i="13"/>
  <c r="AQ11" i="13"/>
  <c r="AK11" i="13"/>
  <c r="AK8" i="13"/>
  <c r="AQ8" i="13"/>
  <c r="AM8" i="13"/>
  <c r="AK15" i="13"/>
  <c r="AQ15" i="13"/>
  <c r="AM15" i="13"/>
  <c r="AM25" i="13"/>
  <c r="AQ25" i="13"/>
  <c r="AI25" i="13"/>
  <c r="AK25" i="13"/>
  <c r="AM13" i="13"/>
  <c r="AK13" i="13"/>
  <c r="AQ13" i="13"/>
  <c r="AK20" i="13"/>
  <c r="AQ20" i="13"/>
  <c r="AI20" i="13"/>
  <c r="AM20" i="13"/>
  <c r="AM9" i="13"/>
  <c r="AQ9" i="13"/>
  <c r="AK9" i="13"/>
  <c r="W13" i="13"/>
  <c r="AE13" i="13"/>
  <c r="Y13" i="13"/>
  <c r="AC13" i="13"/>
  <c r="AA13" i="13"/>
  <c r="AC20" i="13"/>
  <c r="AA20" i="13"/>
  <c r="AE20" i="13"/>
  <c r="W20" i="13"/>
  <c r="Y20" i="13"/>
  <c r="AC11" i="13"/>
  <c r="AE11" i="13"/>
  <c r="Y11" i="13"/>
  <c r="AA11" i="13"/>
  <c r="W11" i="13"/>
  <c r="AA25" i="13"/>
  <c r="AE25" i="13"/>
  <c r="W25" i="13"/>
  <c r="AC25" i="13"/>
  <c r="Y25" i="13"/>
  <c r="W9" i="13"/>
  <c r="AE9" i="13"/>
  <c r="AA9" i="13"/>
  <c r="AC9" i="13"/>
  <c r="Y9" i="13"/>
  <c r="W8" i="13"/>
  <c r="AE8" i="13"/>
  <c r="Y8" i="13"/>
  <c r="AA8" i="13"/>
  <c r="AC8" i="13"/>
  <c r="AA7" i="13"/>
  <c r="AE7" i="13"/>
  <c r="W7" i="13"/>
  <c r="AG7" i="13"/>
  <c r="AC7" i="13"/>
  <c r="Y7" i="13"/>
  <c r="AA5" i="13"/>
  <c r="AC5" i="13"/>
  <c r="AE5" i="13"/>
  <c r="AA12" i="13"/>
  <c r="AE12" i="13"/>
  <c r="Y12" i="13"/>
  <c r="W12" i="13"/>
  <c r="AC12" i="13"/>
  <c r="AA15" i="13"/>
  <c r="AE15" i="13"/>
  <c r="W15" i="13"/>
  <c r="Y15" i="13"/>
  <c r="AC15" i="13"/>
  <c r="AA21" i="13"/>
  <c r="AE21" i="13"/>
  <c r="W21" i="13"/>
  <c r="AC21" i="13"/>
  <c r="Y21" i="13"/>
  <c r="W18" i="13"/>
  <c r="AE18" i="13"/>
  <c r="Y18" i="13"/>
  <c r="AA18" i="13"/>
  <c r="AC18" i="13"/>
  <c r="W14" i="13"/>
  <c r="AE14" i="13"/>
  <c r="Y14" i="13"/>
  <c r="AA14" i="13"/>
  <c r="AC14" i="13"/>
  <c r="AI15" i="13"/>
  <c r="AI19" i="13"/>
  <c r="AI16" i="13"/>
  <c r="AI17" i="13"/>
  <c r="AI9" i="13"/>
  <c r="AI11" i="13"/>
  <c r="AI6" i="13"/>
  <c r="AI14" i="13"/>
  <c r="AM5" i="13"/>
  <c r="Y5" i="13"/>
  <c r="AQ5" i="13"/>
  <c r="W5" i="13"/>
  <c r="AI5" i="13"/>
  <c r="AI12" i="13" l="1"/>
  <c r="AI18" i="13"/>
  <c r="AI13" i="13"/>
  <c r="AI7" i="13"/>
  <c r="H34" i="11" l="1"/>
  <c r="I34" i="11"/>
  <c r="J34" i="11"/>
  <c r="G10" i="13" l="1"/>
  <c r="H10" i="13" s="1"/>
  <c r="S10" i="13" l="1"/>
  <c r="U10" i="13" s="1"/>
  <c r="M10" i="13"/>
  <c r="AQ10" i="13" l="1"/>
  <c r="AK10" i="13"/>
  <c r="AM10" i="13"/>
  <c r="W10" i="13"/>
  <c r="AE10" i="13"/>
  <c r="Y10" i="13"/>
  <c r="AA10" i="13"/>
  <c r="AC10" i="13"/>
  <c r="AI10" i="13"/>
  <c r="L34" i="11" l="1"/>
  <c r="M35" i="11" s="1"/>
  <c r="P35" i="11" l="1"/>
  <c r="B35" i="11"/>
  <c r="E35" i="11"/>
  <c r="U35" i="11"/>
  <c r="R35" i="11"/>
  <c r="L35" i="11"/>
  <c r="T35" i="11"/>
  <c r="S35" i="11"/>
  <c r="I35" i="11"/>
  <c r="J35" i="11"/>
  <c r="N35" i="11"/>
  <c r="H35" i="11"/>
  <c r="O35" i="11"/>
  <c r="Q35" i="11"/>
  <c r="C35" i="11"/>
  <c r="K35" i="11"/>
  <c r="D35" i="11"/>
</calcChain>
</file>

<file path=xl/sharedStrings.xml><?xml version="1.0" encoding="utf-8"?>
<sst xmlns="http://schemas.openxmlformats.org/spreadsheetml/2006/main" count="716" uniqueCount="109">
  <si>
    <t>Average blank</t>
  </si>
  <si>
    <t>Filter No.</t>
  </si>
  <si>
    <t>Start</t>
  </si>
  <si>
    <t>Qn</t>
  </si>
  <si>
    <t>Standard</t>
  </si>
  <si>
    <t>Sampled vol.(m³)</t>
  </si>
  <si>
    <t>Blank 1st w. (mg)</t>
  </si>
  <si>
    <t>Blank 2nd w. (mg)</t>
  </si>
  <si>
    <t>Mass conc. (ug/m3)</t>
  </si>
  <si>
    <t>Federico</t>
  </si>
  <si>
    <t>IC sample (mg)</t>
  </si>
  <si>
    <t>dilution (ml)</t>
  </si>
  <si>
    <t>blank + dust</t>
  </si>
  <si>
    <t>SO4- (mg/L)</t>
  </si>
  <si>
    <t>from IC</t>
  </si>
  <si>
    <t>in the sample (ug/m3)</t>
  </si>
  <si>
    <t>SO4-</t>
  </si>
  <si>
    <t>sampled surface</t>
  </si>
  <si>
    <t>(cm2)</t>
  </si>
  <si>
    <t>NO3- (mg/L)</t>
  </si>
  <si>
    <t>NO3-</t>
  </si>
  <si>
    <t>K+ (mg/L)</t>
  </si>
  <si>
    <t>K+</t>
  </si>
  <si>
    <t>NH4+ (mg/L)</t>
  </si>
  <si>
    <t>NH4+</t>
  </si>
  <si>
    <t>(ug/m3)</t>
  </si>
  <si>
    <t>TOC blank</t>
  </si>
  <si>
    <t>IC blank</t>
  </si>
  <si>
    <t>TC blank</t>
  </si>
  <si>
    <t>TOC filter</t>
  </si>
  <si>
    <t>IC filter</t>
  </si>
  <si>
    <t>TC filter</t>
  </si>
  <si>
    <t>Operator Federico</t>
  </si>
  <si>
    <t>Fl- (mg/L)</t>
  </si>
  <si>
    <t>Fl-</t>
  </si>
  <si>
    <t>Cl- (mg/L)</t>
  </si>
  <si>
    <t>Cl-</t>
  </si>
  <si>
    <t>NO2- (mg/L)</t>
  </si>
  <si>
    <t>NO2-</t>
  </si>
  <si>
    <t>PO4- (mg/L)</t>
  </si>
  <si>
    <t>PO4-</t>
  </si>
  <si>
    <t>Ca+ (mg/L)</t>
  </si>
  <si>
    <t>Ca+</t>
  </si>
  <si>
    <t>Date</t>
  </si>
  <si>
    <t>conc</t>
  </si>
  <si>
    <t>ION</t>
  </si>
  <si>
    <t>(mg/L)</t>
  </si>
  <si>
    <t>TC</t>
  </si>
  <si>
    <t>NEW METHODOLOGY</t>
  </si>
  <si>
    <t>mass on 3 punches of filter (4.65%)</t>
  </si>
  <si>
    <t>Loaded 1st w (mg)</t>
  </si>
  <si>
    <t>Loaded 2nd w (mg)</t>
  </si>
  <si>
    <t>Average Loaded (mg)</t>
  </si>
  <si>
    <t>Br- (mg/L)</t>
  </si>
  <si>
    <t>Br-</t>
  </si>
  <si>
    <t>Na+ (mg/L)</t>
  </si>
  <si>
    <t>Na+</t>
  </si>
  <si>
    <t>TOC filter (no blank)</t>
  </si>
  <si>
    <t>IC filter (no blank)</t>
  </si>
  <si>
    <t>TC filter (no blank)</t>
  </si>
  <si>
    <t>Si</t>
  </si>
  <si>
    <t>Sb</t>
  </si>
  <si>
    <t>SO4</t>
  </si>
  <si>
    <t>Fe</t>
  </si>
  <si>
    <t>Ba</t>
  </si>
  <si>
    <t>Zn</t>
  </si>
  <si>
    <t>Mg</t>
  </si>
  <si>
    <t>NO3</t>
  </si>
  <si>
    <t>Cl</t>
  </si>
  <si>
    <t>NO2</t>
  </si>
  <si>
    <t>PO4</t>
  </si>
  <si>
    <t>NH4</t>
  </si>
  <si>
    <t>sum</t>
  </si>
  <si>
    <t>Al</t>
  </si>
  <si>
    <t>V</t>
  </si>
  <si>
    <t>Ni</t>
  </si>
  <si>
    <t>%</t>
  </si>
  <si>
    <t>mass</t>
  </si>
  <si>
    <t>PM2.5 (ug)</t>
  </si>
  <si>
    <t>Stop Time</t>
  </si>
  <si>
    <t>NA</t>
  </si>
  <si>
    <t xml:space="preserve"> 24h00min</t>
  </si>
  <si>
    <t xml:space="preserve"> 22h22min</t>
  </si>
  <si>
    <t xml:space="preserve"> 23h59min</t>
  </si>
  <si>
    <t xml:space="preserve"> 10h42min</t>
  </si>
  <si>
    <t xml:space="preserve"> 23h57min</t>
  </si>
  <si>
    <t xml:space="preserve"> 23h58min</t>
  </si>
  <si>
    <t xml:space="preserve"> 16h26min</t>
  </si>
  <si>
    <t>sampling_time (hours)</t>
  </si>
  <si>
    <t>Pressure (Pa)</t>
  </si>
  <si>
    <t>Temp Filter ©</t>
  </si>
  <si>
    <t>Temp. (Ambient)</t>
  </si>
  <si>
    <t>PM2.5</t>
  </si>
  <si>
    <t>IC and TOC conc (mg/L)</t>
  </si>
  <si>
    <t>F</t>
  </si>
  <si>
    <t>F-</t>
  </si>
  <si>
    <t>Na (EDX)</t>
  </si>
  <si>
    <t>Ca (EDX)</t>
  </si>
  <si>
    <t>K (EDX)</t>
  </si>
  <si>
    <t>OC</t>
  </si>
  <si>
    <t>EC</t>
  </si>
  <si>
    <t>MDL</t>
  </si>
  <si>
    <t>Err_Fraction</t>
  </si>
  <si>
    <t>unexplained</t>
  </si>
  <si>
    <t>Cl (EDX)</t>
  </si>
  <si>
    <t xml:space="preserve">Cl </t>
  </si>
  <si>
    <t>Na</t>
  </si>
  <si>
    <t xml:space="preserve">K 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</si>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</sst>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m\-yy\ hh:mm"/>
    <numFmt numFmtId="166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rgb="FF000099"/>
      <name val="Arial"/>
      <family val="2"/>
    </font>
    <font>
      <sz val="10"/>
      <color rgb="FFFF0000"/>
      <name val="Arial"/>
      <family val="2"/>
    </font>
    <font>
      <sz val="10"/>
      <color theme="1" tint="0.3499862666707357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99"/>
      <name val="Arial"/>
      <family val="2"/>
    </font>
    <font>
      <sz val="8"/>
      <color theme="1" tint="0.34998626667073579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/>
    <xf numFmtId="164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65" fontId="0" fillId="0" borderId="0" xfId="0" applyNumberForma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NumberFormat="1" applyFont="1" applyFill="1"/>
    <xf numFmtId="0" fontId="7" fillId="2" borderId="0" xfId="0" applyFont="1" applyFill="1" applyAlignment="1">
      <alignment horizontal="center"/>
    </xf>
    <xf numFmtId="2" fontId="0" fillId="0" borderId="0" xfId="0" applyNumberFormat="1"/>
    <xf numFmtId="0" fontId="5" fillId="5" borderId="0" xfId="0" applyFont="1" applyFill="1" applyAlignment="1">
      <alignment horizontal="center"/>
    </xf>
    <xf numFmtId="2" fontId="0" fillId="5" borderId="0" xfId="0" applyNumberFormat="1" applyFill="1"/>
    <xf numFmtId="0" fontId="0" fillId="5" borderId="0" xfId="0" applyFill="1"/>
    <xf numFmtId="2" fontId="8" fillId="5" borderId="0" xfId="0" applyNumberFormat="1" applyFont="1" applyFill="1"/>
    <xf numFmtId="166" fontId="0" fillId="0" borderId="0" xfId="0" applyNumberFormat="1" applyFill="1"/>
    <xf numFmtId="2" fontId="0" fillId="6" borderId="0" xfId="0" applyNumberFormat="1" applyFill="1"/>
    <xf numFmtId="0" fontId="0" fillId="0" borderId="0" xfId="0" applyAlignment="1">
      <alignment horizontal="right"/>
    </xf>
    <xf numFmtId="165" fontId="1" fillId="0" borderId="0" xfId="0" applyNumberFormat="1" applyFont="1" applyFill="1"/>
    <xf numFmtId="165" fontId="3" fillId="0" borderId="0" xfId="0" applyNumberFormat="1" applyFont="1" applyFill="1"/>
    <xf numFmtId="0" fontId="7" fillId="0" borderId="0" xfId="0" applyFont="1"/>
    <xf numFmtId="0" fontId="9" fillId="0" borderId="0" xfId="0" applyFont="1"/>
    <xf numFmtId="0" fontId="1" fillId="0" borderId="0" xfId="0" applyFont="1"/>
    <xf numFmtId="2" fontId="3" fillId="0" borderId="0" xfId="0" applyNumberFormat="1" applyFont="1"/>
    <xf numFmtId="0" fontId="5" fillId="6" borderId="0" xfId="0" applyFont="1" applyFill="1"/>
    <xf numFmtId="0" fontId="0" fillId="6" borderId="0" xfId="0" applyFill="1"/>
    <xf numFmtId="0" fontId="1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/>
    <xf numFmtId="0" fontId="4" fillId="0" borderId="0" xfId="0" applyNumberFormat="1" applyFont="1" applyFill="1"/>
    <xf numFmtId="165" fontId="0" fillId="6" borderId="0" xfId="0" applyNumberFormat="1" applyFill="1" applyAlignment="1">
      <alignment horizontal="center"/>
    </xf>
    <xf numFmtId="2" fontId="1" fillId="0" borderId="0" xfId="0" applyNumberFormat="1" applyFont="1"/>
    <xf numFmtId="165" fontId="0" fillId="6" borderId="0" xfId="0" applyNumberFormat="1" applyFill="1"/>
    <xf numFmtId="0" fontId="10" fillId="2" borderId="0" xfId="0" applyFont="1" applyFill="1" applyAlignment="1">
      <alignment horizontal="center"/>
    </xf>
    <xf numFmtId="2" fontId="9" fillId="0" borderId="0" xfId="0" applyNumberFormat="1" applyFont="1"/>
    <xf numFmtId="2" fontId="0" fillId="3" borderId="0" xfId="0" applyNumberFormat="1" applyFill="1"/>
    <xf numFmtId="2" fontId="0" fillId="4" borderId="0" xfId="0" applyNumberFormat="1" applyFill="1"/>
    <xf numFmtId="2" fontId="1" fillId="6" borderId="0" xfId="0" applyNumberFormat="1" applyFont="1" applyFill="1"/>
    <xf numFmtId="2" fontId="0" fillId="7" borderId="0" xfId="0" applyNumberFormat="1" applyFill="1"/>
    <xf numFmtId="165" fontId="3" fillId="6" borderId="0" xfId="0" applyNumberFormat="1" applyFont="1" applyFill="1"/>
    <xf numFmtId="2" fontId="10" fillId="0" borderId="0" xfId="0" applyNumberFormat="1" applyFont="1"/>
    <xf numFmtId="2" fontId="1" fillId="3" borderId="0" xfId="0" applyNumberFormat="1" applyFont="1" applyFill="1"/>
    <xf numFmtId="2" fontId="11" fillId="0" borderId="0" xfId="0" applyNumberFormat="1" applyFont="1"/>
    <xf numFmtId="0" fontId="12" fillId="0" borderId="0" xfId="0" applyFont="1" applyFill="1"/>
    <xf numFmtId="0" fontId="12" fillId="0" borderId="0" xfId="0" applyFont="1"/>
    <xf numFmtId="165" fontId="12" fillId="0" borderId="0" xfId="0" applyNumberFormat="1" applyFont="1" applyFill="1"/>
    <xf numFmtId="0" fontId="16" fillId="0" borderId="0" xfId="0" applyFont="1"/>
    <xf numFmtId="164" fontId="13" fillId="0" borderId="0" xfId="0" applyNumberFormat="1" applyFont="1" applyFill="1"/>
    <xf numFmtId="164" fontId="13" fillId="0" borderId="0" xfId="0" applyNumberFormat="1" applyFont="1"/>
    <xf numFmtId="164" fontId="14" fillId="0" borderId="0" xfId="0" applyNumberFormat="1" applyFont="1"/>
    <xf numFmtId="164" fontId="15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EXPO 2020 constr. 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EXPO2020_Dubai!$J$5:$J$34</c:f>
              <c:numCache>
                <c:formatCode>dd\-mmm\-yy\ hh:mm</c:formatCode>
                <c:ptCount val="30"/>
                <c:pt idx="0">
                  <c:v>43220.370833333334</c:v>
                </c:pt>
                <c:pt idx="1">
                  <c:v>43218.36041666667</c:v>
                </c:pt>
                <c:pt idx="2">
                  <c:v>43219.361111111109</c:v>
                </c:pt>
                <c:pt idx="3">
                  <c:v>43222.838888888888</c:v>
                </c:pt>
                <c:pt idx="4">
                  <c:v>43234.013888888891</c:v>
                </c:pt>
                <c:pt idx="5">
                  <c:v>43216.500694444447</c:v>
                </c:pt>
                <c:pt idx="6">
                  <c:v>43217.318055555559</c:v>
                </c:pt>
                <c:pt idx="7">
                  <c:v>43223.856944444444</c:v>
                </c:pt>
                <c:pt idx="8">
                  <c:v>43224.870833333334</c:v>
                </c:pt>
                <c:pt idx="9">
                  <c:v>43225.87222222222</c:v>
                </c:pt>
                <c:pt idx="10">
                  <c:v>43237.795138888891</c:v>
                </c:pt>
                <c:pt idx="11">
                  <c:v>43233.011805555558</c:v>
                </c:pt>
                <c:pt idx="12">
                  <c:v>43226.878472222219</c:v>
                </c:pt>
                <c:pt idx="13">
                  <c:v>43230.993055555555</c:v>
                </c:pt>
                <c:pt idx="14">
                  <c:v>43228.969444444447</c:v>
                </c:pt>
                <c:pt idx="15">
                  <c:v>43227.951388888891</c:v>
                </c:pt>
                <c:pt idx="16">
                  <c:v>43229.981944444444</c:v>
                </c:pt>
                <c:pt idx="17">
                  <c:v>43243.895138888889</c:v>
                </c:pt>
                <c:pt idx="18">
                  <c:v>43245.912499999999</c:v>
                </c:pt>
                <c:pt idx="19">
                  <c:v>43236.793055555558</c:v>
                </c:pt>
                <c:pt idx="20">
                  <c:v>43238.80972222222</c:v>
                </c:pt>
                <c:pt idx="21">
                  <c:v>43240.840277777781</c:v>
                </c:pt>
                <c:pt idx="22">
                  <c:v>43232.004166666666</c:v>
                </c:pt>
                <c:pt idx="23">
                  <c:v>43247.990972222222</c:v>
                </c:pt>
                <c:pt idx="24">
                  <c:v>43241.847916666666</c:v>
                </c:pt>
                <c:pt idx="25">
                  <c:v>43242.850694444445</c:v>
                </c:pt>
                <c:pt idx="26">
                  <c:v>43239.832638888889</c:v>
                </c:pt>
                <c:pt idx="27">
                  <c:v>43244.902777777781</c:v>
                </c:pt>
                <c:pt idx="28">
                  <c:v>43235.777777777781</c:v>
                </c:pt>
                <c:pt idx="29">
                  <c:v>43246.966666666667</c:v>
                </c:pt>
              </c:numCache>
            </c:numRef>
          </c:cat>
          <c:val>
            <c:numRef>
              <c:f>EXPO2020_Dubai!$M$5:$M$34</c:f>
              <c:numCache>
                <c:formatCode>0.00</c:formatCode>
                <c:ptCount val="30"/>
                <c:pt idx="0">
                  <c:v>176.65289256198369</c:v>
                </c:pt>
                <c:pt idx="1">
                  <c:v>310.09456784693225</c:v>
                </c:pt>
                <c:pt idx="2">
                  <c:v>74.565037282518531</c:v>
                </c:pt>
                <c:pt idx="3">
                  <c:v>152.04081632653097</c:v>
                </c:pt>
                <c:pt idx="4">
                  <c:v>13528.319405756733</c:v>
                </c:pt>
                <c:pt idx="5">
                  <c:v>106.36121906320346</c:v>
                </c:pt>
                <c:pt idx="6">
                  <c:v>67.250866109639233</c:v>
                </c:pt>
                <c:pt idx="7">
                  <c:v>74.642126789365875</c:v>
                </c:pt>
                <c:pt idx="8">
                  <c:v>76.765609007164215</c:v>
                </c:pt>
                <c:pt idx="9">
                  <c:v>89.594787212380481</c:v>
                </c:pt>
                <c:pt idx="10">
                  <c:v>113.05241521068859</c:v>
                </c:pt>
                <c:pt idx="11">
                  <c:v>279.38741721854302</c:v>
                </c:pt>
                <c:pt idx="12">
                  <c:v>73.409461663948264</c:v>
                </c:pt>
                <c:pt idx="13">
                  <c:v>3974.5183343691724</c:v>
                </c:pt>
                <c:pt idx="14">
                  <c:v>95.482546201231855</c:v>
                </c:pt>
                <c:pt idx="15">
                  <c:v>71.589282061771328</c:v>
                </c:pt>
                <c:pt idx="16">
                  <c:v>242.94019933554767</c:v>
                </c:pt>
                <c:pt idx="17">
                  <c:v>326.10939112487119</c:v>
                </c:pt>
                <c:pt idx="18">
                  <c:v>168.45804051260805</c:v>
                </c:pt>
                <c:pt idx="19">
                  <c:v>159.46502057613168</c:v>
                </c:pt>
                <c:pt idx="20">
                  <c:v>138.77551020408185</c:v>
                </c:pt>
                <c:pt idx="21">
                  <c:v>96.094868125128144</c:v>
                </c:pt>
                <c:pt idx="22">
                  <c:v>276.18069815195048</c:v>
                </c:pt>
                <c:pt idx="23">
                  <c:v>394.24668874172147</c:v>
                </c:pt>
                <c:pt idx="24">
                  <c:v>75.376884422110052</c:v>
                </c:pt>
                <c:pt idx="25">
                  <c:v>180.26370004120284</c:v>
                </c:pt>
                <c:pt idx="26">
                  <c:v>95.509042877463713</c:v>
                </c:pt>
                <c:pt idx="27">
                  <c:v>311.14327062228648</c:v>
                </c:pt>
                <c:pt idx="28">
                  <c:v>364.64771322620555</c:v>
                </c:pt>
                <c:pt idx="29">
                  <c:v>229.57600827300976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3-4A7E-AAD1-3EDA97C3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88128"/>
        <c:axId val="321888784"/>
      </c:lineChart>
      <c:dateAx>
        <c:axId val="321888128"/>
        <c:scaling>
          <c:orientation val="minMax"/>
        </c:scaling>
        <c:delete val="0"/>
        <c:axPos val="b"/>
        <c:numFmt formatCode="dd\-mmm\-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784"/>
        <c:crosses val="autoZero"/>
        <c:auto val="1"/>
        <c:lblOffset val="100"/>
        <c:baseTimeUnit val="days"/>
      </c:dateAx>
      <c:valAx>
        <c:axId val="3218887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PM2.5 (um m-3)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35</xdr:row>
      <xdr:rowOff>138112</xdr:rowOff>
    </xdr:from>
    <xdr:to>
      <xdr:col>5</xdr:col>
      <xdr:colOff>761999</xdr:colOff>
      <xdr:row>52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8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L18" sqref="AL18"/>
    </sheetView>
  </sheetViews>
  <sheetFormatPr defaultRowHeight="12.75" x14ac:dyDescent="0.2"/>
  <cols>
    <col min="2" max="2" width="18.42578125" customWidth="1"/>
    <col min="3" max="3" width="17.42578125" customWidth="1"/>
    <col min="4" max="4" width="15.28515625" customWidth="1"/>
    <col min="5" max="5" width="18.140625" customWidth="1"/>
    <col min="6" max="6" width="18" customWidth="1"/>
    <col min="7" max="7" width="21.28515625" customWidth="1"/>
    <col min="8" max="8" width="16.5703125" customWidth="1"/>
    <col min="9" max="10" width="15.42578125" bestFit="1" customWidth="1"/>
    <col min="11" max="11" width="21.42578125" bestFit="1" customWidth="1"/>
    <col min="12" max="12" width="17.28515625" customWidth="1"/>
    <col min="13" max="13" width="23.28515625" customWidth="1"/>
    <col min="18" max="18" width="15.140625" customWidth="1"/>
    <col min="19" max="19" width="31.7109375" customWidth="1"/>
    <col min="20" max="20" width="11.85546875" bestFit="1" customWidth="1"/>
    <col min="21" max="21" width="22.85546875" bestFit="1" customWidth="1"/>
    <col min="22" max="22" width="11.5703125" bestFit="1" customWidth="1"/>
    <col min="23" max="23" width="20.85546875" bestFit="1" customWidth="1"/>
    <col min="24" max="24" width="11.5703125" bestFit="1" customWidth="1"/>
    <col min="25" max="25" width="20.85546875" bestFit="1" customWidth="1"/>
    <col min="26" max="26" width="14.28515625" customWidth="1"/>
    <col min="27" max="37" width="20" customWidth="1"/>
    <col min="38" max="39" width="20.85546875" customWidth="1"/>
    <col min="40" max="40" width="11.5703125" bestFit="1" customWidth="1"/>
    <col min="41" max="41" width="20.85546875" bestFit="1" customWidth="1"/>
    <col min="42" max="44" width="20.85546875" customWidth="1"/>
    <col min="45" max="45" width="10.42578125" bestFit="1" customWidth="1"/>
    <col min="46" max="46" width="8.42578125" bestFit="1" customWidth="1"/>
    <col min="47" max="47" width="9" bestFit="1" customWidth="1"/>
    <col min="48" max="50" width="9" customWidth="1"/>
    <col min="51" max="51" width="18.85546875" customWidth="1"/>
    <col min="52" max="52" width="17.42578125" bestFit="1" customWidth="1"/>
    <col min="53" max="53" width="18" bestFit="1" customWidth="1"/>
  </cols>
  <sheetData>
    <row r="1" spans="1:56" ht="15.75" x14ac:dyDescent="0.25">
      <c r="B1" s="28" t="s">
        <v>32</v>
      </c>
      <c r="C1" s="28" t="s">
        <v>9</v>
      </c>
      <c r="E1" s="29" t="s">
        <v>32</v>
      </c>
      <c r="F1" s="28" t="s">
        <v>9</v>
      </c>
      <c r="G1" s="7"/>
      <c r="I1" s="7"/>
      <c r="J1" s="7"/>
      <c r="K1" s="7"/>
      <c r="L1" s="4" t="s">
        <v>5</v>
      </c>
      <c r="N1" s="5"/>
      <c r="O1" s="5"/>
      <c r="P1" s="5"/>
      <c r="R1" s="9" t="s">
        <v>17</v>
      </c>
      <c r="S1" s="9" t="s">
        <v>10</v>
      </c>
      <c r="T1" s="10"/>
      <c r="U1" s="10"/>
      <c r="V1" s="9" t="s">
        <v>14</v>
      </c>
      <c r="W1" s="9" t="s">
        <v>16</v>
      </c>
      <c r="X1" s="9" t="s">
        <v>14</v>
      </c>
      <c r="Y1" s="9" t="s">
        <v>20</v>
      </c>
      <c r="Z1" s="9" t="s">
        <v>14</v>
      </c>
      <c r="AA1" s="9" t="s">
        <v>34</v>
      </c>
      <c r="AB1" s="9" t="s">
        <v>14</v>
      </c>
      <c r="AC1" s="9" t="s">
        <v>36</v>
      </c>
      <c r="AD1" s="9" t="s">
        <v>14</v>
      </c>
      <c r="AE1" s="9" t="s">
        <v>38</v>
      </c>
      <c r="AF1" s="9" t="s">
        <v>14</v>
      </c>
      <c r="AG1" s="9" t="s">
        <v>54</v>
      </c>
      <c r="AH1" s="9" t="s">
        <v>14</v>
      </c>
      <c r="AI1" s="9" t="s">
        <v>40</v>
      </c>
      <c r="AJ1" s="9" t="s">
        <v>14</v>
      </c>
      <c r="AK1" s="9" t="s">
        <v>56</v>
      </c>
      <c r="AL1" s="9" t="s">
        <v>14</v>
      </c>
      <c r="AM1" s="9" t="s">
        <v>24</v>
      </c>
      <c r="AN1" s="9" t="s">
        <v>14</v>
      </c>
      <c r="AO1" s="9" t="s">
        <v>22</v>
      </c>
      <c r="AP1" s="9" t="s">
        <v>14</v>
      </c>
      <c r="AQ1" s="9" t="s">
        <v>42</v>
      </c>
      <c r="AR1" s="9"/>
      <c r="AS1" s="11" t="s">
        <v>26</v>
      </c>
      <c r="AT1" s="11" t="s">
        <v>27</v>
      </c>
      <c r="AU1" s="11" t="s">
        <v>28</v>
      </c>
      <c r="AV1" s="1"/>
      <c r="AW1" s="1"/>
      <c r="AX1" s="1"/>
      <c r="AY1" s="11" t="s">
        <v>29</v>
      </c>
      <c r="AZ1" s="11" t="s">
        <v>30</v>
      </c>
      <c r="BA1" s="11" t="s">
        <v>31</v>
      </c>
      <c r="BB1" s="9" t="s">
        <v>29</v>
      </c>
      <c r="BC1" s="9" t="s">
        <v>30</v>
      </c>
      <c r="BD1" s="9" t="s">
        <v>31</v>
      </c>
    </row>
    <row r="2" spans="1:56" ht="15.75" x14ac:dyDescent="0.25">
      <c r="A2" s="4" t="s">
        <v>1</v>
      </c>
      <c r="B2" s="4" t="s">
        <v>6</v>
      </c>
      <c r="C2" s="4" t="s">
        <v>7</v>
      </c>
      <c r="D2" s="32" t="s">
        <v>0</v>
      </c>
      <c r="E2" s="6" t="s">
        <v>50</v>
      </c>
      <c r="F2" s="6" t="s">
        <v>51</v>
      </c>
      <c r="G2" s="33" t="s">
        <v>52</v>
      </c>
      <c r="H2" s="6" t="s">
        <v>78</v>
      </c>
      <c r="I2" s="4" t="s">
        <v>2</v>
      </c>
      <c r="J2" s="33" t="s">
        <v>79</v>
      </c>
      <c r="K2" s="4" t="s">
        <v>88</v>
      </c>
      <c r="L2" s="6" t="s">
        <v>4</v>
      </c>
      <c r="M2" s="5" t="s">
        <v>8</v>
      </c>
      <c r="N2" s="4" t="s">
        <v>91</v>
      </c>
      <c r="O2" s="4" t="s">
        <v>90</v>
      </c>
      <c r="P2" s="4" t="s">
        <v>89</v>
      </c>
      <c r="Q2" s="4" t="s">
        <v>3</v>
      </c>
      <c r="R2" s="9" t="s">
        <v>18</v>
      </c>
      <c r="S2" s="9" t="s">
        <v>12</v>
      </c>
      <c r="T2" s="9" t="s">
        <v>11</v>
      </c>
      <c r="U2" s="9" t="s">
        <v>93</v>
      </c>
      <c r="V2" s="9" t="s">
        <v>13</v>
      </c>
      <c r="W2" s="9" t="s">
        <v>15</v>
      </c>
      <c r="X2" s="9" t="s">
        <v>19</v>
      </c>
      <c r="Y2" s="9" t="s">
        <v>15</v>
      </c>
      <c r="Z2" s="9" t="s">
        <v>33</v>
      </c>
      <c r="AA2" s="9" t="s">
        <v>15</v>
      </c>
      <c r="AB2" s="9" t="s">
        <v>35</v>
      </c>
      <c r="AC2" s="9" t="s">
        <v>15</v>
      </c>
      <c r="AD2" s="9" t="s">
        <v>37</v>
      </c>
      <c r="AE2" s="9" t="s">
        <v>15</v>
      </c>
      <c r="AF2" s="9" t="s">
        <v>53</v>
      </c>
      <c r="AG2" s="9" t="s">
        <v>15</v>
      </c>
      <c r="AH2" s="9" t="s">
        <v>39</v>
      </c>
      <c r="AI2" s="9" t="s">
        <v>15</v>
      </c>
      <c r="AJ2" s="9" t="s">
        <v>55</v>
      </c>
      <c r="AK2" s="9" t="s">
        <v>15</v>
      </c>
      <c r="AL2" s="9" t="s">
        <v>23</v>
      </c>
      <c r="AM2" s="9" t="s">
        <v>15</v>
      </c>
      <c r="AN2" s="9" t="s">
        <v>21</v>
      </c>
      <c r="AO2" s="9" t="s">
        <v>15</v>
      </c>
      <c r="AP2" s="9" t="s">
        <v>41</v>
      </c>
      <c r="AQ2" s="9" t="s">
        <v>15</v>
      </c>
      <c r="AR2" s="9"/>
      <c r="AS2" s="11" t="s">
        <v>46</v>
      </c>
      <c r="AT2" s="11" t="s">
        <v>46</v>
      </c>
      <c r="AU2" s="11" t="s">
        <v>46</v>
      </c>
      <c r="AV2" s="1"/>
      <c r="AW2" s="1"/>
      <c r="AX2" s="1"/>
      <c r="AY2" s="11" t="s">
        <v>46</v>
      </c>
      <c r="AZ2" s="11" t="s">
        <v>46</v>
      </c>
      <c r="BA2" s="11" t="s">
        <v>46</v>
      </c>
      <c r="BB2" s="9" t="s">
        <v>25</v>
      </c>
      <c r="BC2" s="9" t="s">
        <v>25</v>
      </c>
      <c r="BD2" s="9" t="s">
        <v>25</v>
      </c>
    </row>
    <row r="3" spans="1:56" s="1" customFormat="1" x14ac:dyDescent="0.2">
      <c r="A3" s="12"/>
      <c r="B3" s="3"/>
      <c r="C3" s="3"/>
      <c r="D3" s="3"/>
      <c r="E3" s="3"/>
      <c r="F3" s="3"/>
      <c r="G3" s="3"/>
      <c r="H3" s="2"/>
      <c r="I3" s="8"/>
      <c r="J3" s="8"/>
      <c r="M3" s="3"/>
      <c r="P3"/>
      <c r="Q3" s="18" t="s">
        <v>48</v>
      </c>
      <c r="R3" s="18"/>
      <c r="S3" s="18" t="s">
        <v>49</v>
      </c>
      <c r="T3" s="16"/>
      <c r="U3" s="1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5"/>
      <c r="AI3" s="15"/>
      <c r="AJ3" s="15"/>
      <c r="AK3" s="15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1" t="s">
        <v>29</v>
      </c>
      <c r="AW3" s="11" t="s">
        <v>30</v>
      </c>
      <c r="AX3" s="11" t="s">
        <v>31</v>
      </c>
      <c r="AY3" s="11" t="s">
        <v>57</v>
      </c>
      <c r="AZ3" s="11" t="s">
        <v>58</v>
      </c>
      <c r="BA3" s="11" t="s">
        <v>59</v>
      </c>
      <c r="BB3" s="11" t="s">
        <v>29</v>
      </c>
      <c r="BC3" s="11" t="s">
        <v>30</v>
      </c>
      <c r="BD3" s="11" t="s">
        <v>31</v>
      </c>
    </row>
    <row r="4" spans="1:56" s="1" customFormat="1" x14ac:dyDescent="0.2">
      <c r="A4" s="12"/>
      <c r="B4" s="3"/>
      <c r="C4" s="3"/>
      <c r="D4" s="3"/>
      <c r="E4" s="3"/>
      <c r="F4" s="3"/>
      <c r="G4" s="3"/>
      <c r="H4" s="2"/>
      <c r="I4" s="8"/>
      <c r="J4" s="8"/>
      <c r="M4" s="3"/>
      <c r="P4"/>
      <c r="Q4" s="18"/>
      <c r="R4" s="18"/>
      <c r="S4" s="18"/>
      <c r="T4" s="16"/>
      <c r="U4" s="16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5"/>
      <c r="AI4" s="15"/>
      <c r="AJ4" s="15"/>
      <c r="AK4" s="15"/>
      <c r="AL4" s="17"/>
      <c r="AM4" s="17"/>
      <c r="AN4" s="17"/>
      <c r="AO4" s="17"/>
      <c r="AP4" s="17"/>
      <c r="AQ4" s="17"/>
      <c r="AR4" s="17"/>
      <c r="AS4" s="13">
        <f>AVERAGE(AS5:AS6)</f>
        <v>0.38180000000000003</v>
      </c>
      <c r="AT4" s="13">
        <f>AVERAGE(AT5:AT6)</f>
        <v>0.43140000000000001</v>
      </c>
      <c r="AU4" s="13">
        <f>AVERAGE(AU5:AU6)</f>
        <v>0.81315000000000004</v>
      </c>
      <c r="AV4" s="11" t="s">
        <v>46</v>
      </c>
      <c r="AW4" s="11" t="s">
        <v>46</v>
      </c>
      <c r="AX4" s="11" t="s">
        <v>46</v>
      </c>
      <c r="AY4" s="11" t="s">
        <v>46</v>
      </c>
      <c r="AZ4" s="11" t="s">
        <v>46</v>
      </c>
      <c r="BA4" s="11" t="s">
        <v>46</v>
      </c>
      <c r="BB4" s="11" t="s">
        <v>25</v>
      </c>
      <c r="BC4" s="11" t="s">
        <v>25</v>
      </c>
      <c r="BD4" s="11" t="s">
        <v>25</v>
      </c>
    </row>
    <row r="5" spans="1:56" s="1" customFormat="1" x14ac:dyDescent="0.2">
      <c r="A5" s="34">
        <v>1</v>
      </c>
      <c r="B5" s="3">
        <v>126.3</v>
      </c>
      <c r="C5" s="3">
        <v>126.2</v>
      </c>
      <c r="D5" s="3">
        <f t="shared" ref="D5:D28" si="0">AVERAGE(B5:C5)</f>
        <v>126.25</v>
      </c>
      <c r="E5" s="3">
        <v>134.69999999999999</v>
      </c>
      <c r="F5" s="3">
        <v>134.9</v>
      </c>
      <c r="G5" s="3">
        <f t="shared" ref="G5:G34" si="1">AVERAGE(E5:F5)</f>
        <v>134.80000000000001</v>
      </c>
      <c r="H5" s="3">
        <f t="shared" ref="H5:H10" si="2">(G5-D5) *1000</f>
        <v>8550.0000000000109</v>
      </c>
      <c r="I5" s="30" t="s">
        <v>80</v>
      </c>
      <c r="J5" s="8">
        <v>43220.370833333334</v>
      </c>
      <c r="K5" s="31" t="s">
        <v>81</v>
      </c>
      <c r="L5" s="1">
        <v>48.4</v>
      </c>
      <c r="M5" s="3">
        <f>H5/L5</f>
        <v>176.65289256198369</v>
      </c>
      <c r="N5">
        <v>35.6</v>
      </c>
      <c r="O5">
        <v>44.7</v>
      </c>
      <c r="P5">
        <v>1004</v>
      </c>
      <c r="Q5"/>
      <c r="R5"/>
      <c r="S5" s="19">
        <f>(H5*0.0465)/1000</f>
        <v>0.39757500000000051</v>
      </c>
      <c r="T5" s="3">
        <v>30</v>
      </c>
      <c r="U5" s="3">
        <f t="shared" ref="U5:U34" si="3">($S5/$T5)*1000</f>
        <v>13.252500000000017</v>
      </c>
      <c r="V5" s="1">
        <v>0.68967554389289354</v>
      </c>
      <c r="W5" s="3">
        <f t="shared" ref="W5:W34" si="4">(((V5/$U5)*$H5)/$L5)</f>
        <v>9.1932223926005534</v>
      </c>
      <c r="X5" s="1">
        <v>9.9754885915565805E-2</v>
      </c>
      <c r="Y5" s="3">
        <f t="shared" ref="Y5:Y34" si="5">(((X5/$U5)*$H5)/$L5)</f>
        <v>1.3297105560592617</v>
      </c>
      <c r="Z5" s="1">
        <v>4.4852742868139894E-2</v>
      </c>
      <c r="AA5" s="3">
        <f>(((Z5/$U5)*$H5)/$L5)</f>
        <v>0.59787713767181938</v>
      </c>
      <c r="AB5" s="1">
        <v>0</v>
      </c>
      <c r="AC5" s="3">
        <f>(((AB5/$U5)*$H5)/$L5)</f>
        <v>0</v>
      </c>
      <c r="AD5" s="1">
        <v>0</v>
      </c>
      <c r="AE5" s="3">
        <f t="shared" ref="AC5:AE34" si="6">(((AD5/$U5)*$H5)/$L5)</f>
        <v>0</v>
      </c>
      <c r="AF5" s="3"/>
      <c r="AG5" s="3"/>
      <c r="AI5" s="3">
        <f t="shared" ref="AI5:AI34" si="7">(((AH5/$U5)*$H5)/$L5)</f>
        <v>0</v>
      </c>
      <c r="AJ5" s="1">
        <v>0</v>
      </c>
      <c r="AK5" s="3">
        <f>(((AJ5/$U5)*$H5)/$L5)</f>
        <v>0</v>
      </c>
      <c r="AL5" s="1">
        <v>4.7652953151952837E-2</v>
      </c>
      <c r="AM5" s="3">
        <f t="shared" ref="AM5:AM33" si="8">(((AL5/$U5)*$H5)/$L5)</f>
        <v>0.63520332114040035</v>
      </c>
      <c r="AN5" s="1">
        <v>6.1223850014397341E-2</v>
      </c>
      <c r="AO5" s="3">
        <v>6.1223850014397341E-2</v>
      </c>
      <c r="AP5" s="1">
        <v>1.8664856632423321</v>
      </c>
      <c r="AQ5" s="3">
        <f t="shared" ref="AQ5:AQ34" si="9">(((AP5/$U5)*$H5)/$L5)</f>
        <v>24.879840885661586</v>
      </c>
      <c r="AS5" s="38">
        <v>0.47699999999999998</v>
      </c>
      <c r="AT5" s="38">
        <v>0.42599999999999999</v>
      </c>
      <c r="AU5" s="38">
        <v>0.90300000000000002</v>
      </c>
      <c r="AV5" s="1">
        <v>2.3809999999999998</v>
      </c>
      <c r="AW5" s="1">
        <v>0.63</v>
      </c>
      <c r="AX5" s="1">
        <v>3.0179999999999998</v>
      </c>
      <c r="AY5" s="1">
        <f t="shared" ref="AY5:AY34" si="10">AV5-$AS$5</f>
        <v>1.9039999999999999</v>
      </c>
      <c r="AZ5" s="1">
        <f t="shared" ref="AZ5:AZ34" si="11">AW5-$AT$5</f>
        <v>0.20400000000000001</v>
      </c>
      <c r="BA5" s="1">
        <f t="shared" ref="BA5:BA34" si="12">AX5-$AU$5</f>
        <v>2.1149999999999998</v>
      </c>
      <c r="BB5" s="3">
        <f>(((AY5/U5)*$H5)/$L5)</f>
        <v>25.379898693681682</v>
      </c>
      <c r="BC5" s="3">
        <f>(((AZ5/U5)*$H5)/$L5)</f>
        <v>2.7192748600373235</v>
      </c>
      <c r="BD5" s="3">
        <f>(((BA5/U5)*$H5)/$L5)</f>
        <v>28.19248200479872</v>
      </c>
    </row>
    <row r="6" spans="1:56" s="1" customFormat="1" x14ac:dyDescent="0.2">
      <c r="A6" s="34">
        <v>2</v>
      </c>
      <c r="B6" s="3">
        <v>127.6</v>
      </c>
      <c r="C6" s="3">
        <v>128</v>
      </c>
      <c r="D6" s="3">
        <f t="shared" si="0"/>
        <v>127.8</v>
      </c>
      <c r="E6" s="3">
        <v>142</v>
      </c>
      <c r="F6" s="3">
        <v>141.80000000000001</v>
      </c>
      <c r="G6" s="3">
        <f t="shared" si="1"/>
        <v>141.9</v>
      </c>
      <c r="H6" s="2">
        <f t="shared" si="2"/>
        <v>14100.000000000009</v>
      </c>
      <c r="I6" s="30" t="s">
        <v>80</v>
      </c>
      <c r="J6" s="8">
        <v>43218.36041666667</v>
      </c>
      <c r="K6" s="31" t="s">
        <v>82</v>
      </c>
      <c r="L6" s="1">
        <v>45.47</v>
      </c>
      <c r="M6" s="3">
        <f t="shared" ref="M6:M34" si="13">H6/L6</f>
        <v>310.09456784693225</v>
      </c>
      <c r="N6">
        <v>33.299999999999997</v>
      </c>
      <c r="O6">
        <v>42</v>
      </c>
      <c r="P6">
        <v>1006</v>
      </c>
      <c r="Q6"/>
      <c r="R6"/>
      <c r="S6" s="19">
        <f t="shared" ref="S6:S34" si="14">(H6*0.0465)/1000</f>
        <v>0.6556500000000004</v>
      </c>
      <c r="T6" s="3">
        <v>30</v>
      </c>
      <c r="U6" s="3">
        <f t="shared" si="3"/>
        <v>21.855000000000015</v>
      </c>
      <c r="V6" s="1">
        <v>0.80184749588091186</v>
      </c>
      <c r="W6" s="3">
        <f t="shared" si="4"/>
        <v>11.377192986242783</v>
      </c>
      <c r="X6" s="1">
        <v>0.11057647690320427</v>
      </c>
      <c r="Y6" s="3">
        <f t="shared" si="5"/>
        <v>1.5689391360940468</v>
      </c>
      <c r="Z6" s="1">
        <v>7.1454685719698374E-2</v>
      </c>
      <c r="AA6" s="3">
        <f t="shared" ref="AA6:AA34" si="15">(((Z6/$U6)*$H6)/$L6)</f>
        <v>1.0138508299651436</v>
      </c>
      <c r="AB6" s="1">
        <v>0</v>
      </c>
      <c r="AC6" s="3">
        <f t="shared" si="6"/>
        <v>0</v>
      </c>
      <c r="AD6" s="1">
        <v>7.2268606331872265E-3</v>
      </c>
      <c r="AE6" s="3">
        <f t="shared" ref="AE6" si="16">(((AD6/$U6)*$H6)/$L6)</f>
        <v>0.10253993250689539</v>
      </c>
      <c r="AG6" s="3">
        <f>(((AF6/$U6)*$H6)/$L6)</f>
        <v>0</v>
      </c>
      <c r="AI6" s="3">
        <f t="shared" si="7"/>
        <v>0</v>
      </c>
      <c r="AJ6" s="1">
        <v>0</v>
      </c>
      <c r="AK6" s="3">
        <f t="shared" ref="AK6:AK34" si="17">(((AJ6/$U6)*$H6)/$L6)</f>
        <v>0</v>
      </c>
      <c r="AL6" s="1">
        <v>0.14608710179077278</v>
      </c>
      <c r="AM6" s="3">
        <f t="shared" si="8"/>
        <v>2.0727895995342234</v>
      </c>
      <c r="AN6" s="1">
        <v>6.0093814343483931E-2</v>
      </c>
      <c r="AO6" s="3">
        <v>6.0093814343483931E-2</v>
      </c>
      <c r="AP6" s="1">
        <v>3.3546679236788051</v>
      </c>
      <c r="AQ6" s="3">
        <f t="shared" si="9"/>
        <v>47.598458021649229</v>
      </c>
      <c r="AS6" s="38">
        <v>0.28660000000000002</v>
      </c>
      <c r="AT6" s="38">
        <v>0.43680000000000002</v>
      </c>
      <c r="AU6" s="38">
        <v>0.72330000000000005</v>
      </c>
      <c r="AV6" s="1">
        <v>2.3559999999999999</v>
      </c>
      <c r="AW6" s="1">
        <v>1.091</v>
      </c>
      <c r="AX6" s="1">
        <v>3.4470000000000001</v>
      </c>
      <c r="AY6" s="1">
        <f t="shared" si="10"/>
        <v>1.879</v>
      </c>
      <c r="AZ6" s="1">
        <f t="shared" si="11"/>
        <v>0.66500000000000004</v>
      </c>
      <c r="BA6" s="1">
        <f t="shared" si="12"/>
        <v>2.544</v>
      </c>
      <c r="BB6" s="3">
        <f t="shared" ref="BB6:BB34" si="18">(((AY6/U6)*$H6)/$L6)</f>
        <v>26.660612810999101</v>
      </c>
      <c r="BC6" s="3">
        <f t="shared" ref="BC6:BC34" si="19">(((AZ6/U6)*$H6)/$L6)</f>
        <v>9.435501606873018</v>
      </c>
      <c r="BD6" s="3">
        <f t="shared" ref="BD6:BD34" si="20">(((BA6/U6)*$H6)/$L6)</f>
        <v>36.096114417872116</v>
      </c>
    </row>
    <row r="7" spans="1:56" x14ac:dyDescent="0.2">
      <c r="A7" s="34">
        <v>3</v>
      </c>
      <c r="B7" s="3">
        <v>125.7</v>
      </c>
      <c r="C7" s="3">
        <v>125.6</v>
      </c>
      <c r="D7" s="3">
        <f t="shared" si="0"/>
        <v>125.65</v>
      </c>
      <c r="E7" s="3">
        <v>130.5</v>
      </c>
      <c r="F7" s="3">
        <v>128</v>
      </c>
      <c r="G7" s="3">
        <f t="shared" si="1"/>
        <v>129.25</v>
      </c>
      <c r="H7" s="2">
        <f t="shared" si="2"/>
        <v>3599.9999999999945</v>
      </c>
      <c r="I7" s="30" t="s">
        <v>80</v>
      </c>
      <c r="J7" s="8">
        <v>43219.361111111109</v>
      </c>
      <c r="K7" s="31" t="s">
        <v>81</v>
      </c>
      <c r="L7" s="1">
        <v>48.28</v>
      </c>
      <c r="M7" s="3">
        <f t="shared" si="13"/>
        <v>74.565037282518531</v>
      </c>
      <c r="N7">
        <v>36.4</v>
      </c>
      <c r="O7">
        <v>45.1</v>
      </c>
      <c r="P7">
        <v>1005</v>
      </c>
      <c r="S7" s="19">
        <f t="shared" si="14"/>
        <v>0.16739999999999974</v>
      </c>
      <c r="T7" s="3">
        <v>30</v>
      </c>
      <c r="U7" s="3">
        <f t="shared" si="3"/>
        <v>5.5799999999999912</v>
      </c>
      <c r="V7">
        <v>0.71398009518341954</v>
      </c>
      <c r="W7" s="3">
        <f t="shared" si="4"/>
        <v>9.5408516875139586</v>
      </c>
      <c r="X7">
        <v>0.11055065968441558</v>
      </c>
      <c r="Y7" s="3">
        <f t="shared" si="5"/>
        <v>1.4772785055511608</v>
      </c>
      <c r="Z7">
        <v>0</v>
      </c>
      <c r="AA7" s="3">
        <f t="shared" si="15"/>
        <v>0</v>
      </c>
      <c r="AB7">
        <v>0</v>
      </c>
      <c r="AC7" s="3">
        <f t="shared" si="6"/>
        <v>0</v>
      </c>
      <c r="AD7">
        <v>0</v>
      </c>
      <c r="AE7" s="3">
        <f t="shared" ref="AE7" si="21">(((AD7/$U7)*$H7)/$L7)</f>
        <v>0</v>
      </c>
      <c r="AG7" s="3">
        <f>(((AF7/$U7)*$H7)/$L7)</f>
        <v>0</v>
      </c>
      <c r="AI7" s="3">
        <f t="shared" si="7"/>
        <v>0</v>
      </c>
      <c r="AJ7" s="1">
        <v>0</v>
      </c>
      <c r="AK7" s="3">
        <f t="shared" si="17"/>
        <v>0</v>
      </c>
      <c r="AL7">
        <v>0.17326071786233588</v>
      </c>
      <c r="AM7" s="3">
        <f t="shared" si="8"/>
        <v>2.3152673632618312</v>
      </c>
      <c r="AN7">
        <v>-0.10127240542842741</v>
      </c>
      <c r="AO7" s="3">
        <v>0</v>
      </c>
      <c r="AP7">
        <v>0.75666717814928985</v>
      </c>
      <c r="AQ7" s="3">
        <f t="shared" si="9"/>
        <v>10.111275331390678</v>
      </c>
      <c r="AV7">
        <v>1.369</v>
      </c>
      <c r="AW7">
        <v>0.45290000000000002</v>
      </c>
      <c r="AX7">
        <v>1.8220000000000001</v>
      </c>
      <c r="AY7" s="1">
        <f t="shared" si="10"/>
        <v>0.89200000000000002</v>
      </c>
      <c r="AZ7" s="1">
        <f t="shared" si="11"/>
        <v>2.6900000000000035E-2</v>
      </c>
      <c r="BA7" s="1">
        <f t="shared" si="12"/>
        <v>0.91900000000000004</v>
      </c>
      <c r="BB7" s="3">
        <f t="shared" si="18"/>
        <v>11.919715637277173</v>
      </c>
      <c r="BC7" s="3">
        <f t="shared" si="19"/>
        <v>0.3594622765053323</v>
      </c>
      <c r="BD7" s="3">
        <f t="shared" si="20"/>
        <v>12.280514204773233</v>
      </c>
    </row>
    <row r="8" spans="1:56" ht="13.5" customHeight="1" x14ac:dyDescent="0.2">
      <c r="A8" s="34">
        <v>4</v>
      </c>
      <c r="B8" s="3">
        <v>125.5</v>
      </c>
      <c r="C8" s="3">
        <v>125.2</v>
      </c>
      <c r="D8" s="3">
        <f t="shared" si="0"/>
        <v>125.35</v>
      </c>
      <c r="E8" s="3">
        <v>132.80000000000001</v>
      </c>
      <c r="F8" s="3">
        <v>132.80000000000001</v>
      </c>
      <c r="G8" s="3">
        <f t="shared" si="1"/>
        <v>132.80000000000001</v>
      </c>
      <c r="H8" s="2">
        <f t="shared" si="2"/>
        <v>7450.0000000000173</v>
      </c>
      <c r="I8" s="30" t="s">
        <v>80</v>
      </c>
      <c r="J8" s="8">
        <v>43222.838888888888</v>
      </c>
      <c r="K8" s="31" t="s">
        <v>83</v>
      </c>
      <c r="L8" s="1">
        <v>49</v>
      </c>
      <c r="M8" s="3">
        <f t="shared" si="13"/>
        <v>152.04081632653097</v>
      </c>
      <c r="N8">
        <v>32.200000000000003</v>
      </c>
      <c r="O8">
        <v>40.6</v>
      </c>
      <c r="P8">
        <v>1006</v>
      </c>
      <c r="S8" s="19">
        <f t="shared" si="14"/>
        <v>0.34642500000000082</v>
      </c>
      <c r="T8" s="3">
        <v>30</v>
      </c>
      <c r="U8" s="3">
        <f t="shared" si="3"/>
        <v>11.547500000000026</v>
      </c>
      <c r="V8" s="1">
        <v>0.77370305818230345</v>
      </c>
      <c r="W8" s="3">
        <f t="shared" si="4"/>
        <v>10.187005374355543</v>
      </c>
      <c r="X8" s="21">
        <v>0.15161845131148122</v>
      </c>
      <c r="Y8" s="3">
        <f t="shared" si="5"/>
        <v>1.9962929731597263</v>
      </c>
      <c r="Z8">
        <v>4.7460745733853504E-2</v>
      </c>
      <c r="AA8" s="3">
        <f t="shared" si="15"/>
        <v>0.62489461137397639</v>
      </c>
      <c r="AB8">
        <v>0</v>
      </c>
      <c r="AC8" s="3">
        <f t="shared" si="6"/>
        <v>0</v>
      </c>
      <c r="AD8">
        <v>0</v>
      </c>
      <c r="AE8" s="3">
        <f t="shared" ref="AE8" si="22">(((AD8/$U8)*$H8)/$L8)</f>
        <v>0</v>
      </c>
      <c r="AG8" s="3"/>
      <c r="AI8" s="3">
        <f t="shared" si="7"/>
        <v>0</v>
      </c>
      <c r="AJ8" s="1">
        <v>0</v>
      </c>
      <c r="AK8" s="3">
        <f t="shared" si="17"/>
        <v>0</v>
      </c>
      <c r="AL8">
        <v>3.2117258028049434E-2</v>
      </c>
      <c r="AM8" s="3">
        <f t="shared" si="8"/>
        <v>0.42287370675509467</v>
      </c>
      <c r="AN8">
        <v>-9.8372055562018113E-2</v>
      </c>
      <c r="AO8" s="3">
        <v>0</v>
      </c>
      <c r="AP8">
        <v>1.5417013980434695</v>
      </c>
      <c r="AQ8" s="3">
        <f t="shared" si="9"/>
        <v>20.298899250078602</v>
      </c>
      <c r="AV8">
        <v>1.5980000000000001</v>
      </c>
      <c r="AW8">
        <v>0.55379999999999996</v>
      </c>
      <c r="AX8">
        <v>2.1520000000000001</v>
      </c>
      <c r="AY8" s="1">
        <f t="shared" si="10"/>
        <v>1.121</v>
      </c>
      <c r="AZ8" s="1">
        <f t="shared" si="11"/>
        <v>0.12779999999999997</v>
      </c>
      <c r="BA8" s="1">
        <f t="shared" si="12"/>
        <v>1.2490000000000001</v>
      </c>
      <c r="BB8" s="3">
        <f t="shared" si="18"/>
        <v>14.759710335747204</v>
      </c>
      <c r="BC8" s="3">
        <f t="shared" si="19"/>
        <v>1.682685977616853</v>
      </c>
      <c r="BD8" s="3">
        <f t="shared" si="20"/>
        <v>16.445029624753129</v>
      </c>
    </row>
    <row r="9" spans="1:56" ht="12" customHeight="1" x14ac:dyDescent="0.2">
      <c r="A9" s="34">
        <v>5</v>
      </c>
      <c r="B9" s="3">
        <v>126.3</v>
      </c>
      <c r="C9" s="3">
        <v>126.4</v>
      </c>
      <c r="D9" s="3">
        <f t="shared" si="0"/>
        <v>126.35</v>
      </c>
      <c r="E9" s="3">
        <v>418.2</v>
      </c>
      <c r="F9" s="3">
        <v>417.3</v>
      </c>
      <c r="G9" s="3">
        <f t="shared" si="1"/>
        <v>417.75</v>
      </c>
      <c r="H9" s="2">
        <f t="shared" si="2"/>
        <v>291400</v>
      </c>
      <c r="I9" s="30" t="s">
        <v>80</v>
      </c>
      <c r="J9" s="37">
        <v>43234.013888888891</v>
      </c>
      <c r="K9" s="35" t="s">
        <v>84</v>
      </c>
      <c r="L9" s="1">
        <v>21.54</v>
      </c>
      <c r="M9" s="20">
        <f t="shared" si="13"/>
        <v>13528.319405756733</v>
      </c>
      <c r="N9">
        <v>36</v>
      </c>
      <c r="O9">
        <v>42.2</v>
      </c>
      <c r="P9">
        <v>1001</v>
      </c>
      <c r="Q9" s="4"/>
      <c r="R9" s="4"/>
      <c r="S9" s="19">
        <f t="shared" si="14"/>
        <v>13.5501</v>
      </c>
      <c r="T9" s="3">
        <v>30</v>
      </c>
      <c r="U9" s="3">
        <f t="shared" si="3"/>
        <v>451.67</v>
      </c>
      <c r="V9">
        <v>0.86569979618477089</v>
      </c>
      <c r="W9" s="3">
        <f t="shared" si="4"/>
        <v>25.929247796590616</v>
      </c>
      <c r="X9">
        <v>1.7631262108371404E-2</v>
      </c>
      <c r="Y9" s="3">
        <f t="shared" si="5"/>
        <v>0.5280876421472851</v>
      </c>
      <c r="Z9">
        <v>0.10779187311123883</v>
      </c>
      <c r="AA9" s="3">
        <f t="shared" si="15"/>
        <v>3.2285582146116405</v>
      </c>
      <c r="AB9">
        <v>0.20479532099305076</v>
      </c>
      <c r="AC9" s="3">
        <f t="shared" si="6"/>
        <v>6.1339839156872671</v>
      </c>
      <c r="AD9">
        <v>0</v>
      </c>
      <c r="AE9" s="3">
        <f t="shared" ref="AE9" si="23">(((AD9/$U9)*$H9)/$L9)</f>
        <v>0</v>
      </c>
      <c r="AG9" s="3"/>
      <c r="AI9" s="3">
        <f t="shared" si="7"/>
        <v>0</v>
      </c>
      <c r="AJ9" s="1">
        <v>0.1738480696554372</v>
      </c>
      <c r="AK9" s="3">
        <f t="shared" si="17"/>
        <v>5.2070587251156795</v>
      </c>
      <c r="AL9">
        <v>4.5941913131360423E-2</v>
      </c>
      <c r="AM9" s="3">
        <f t="shared" si="8"/>
        <v>1.376041966374949</v>
      </c>
      <c r="AN9">
        <v>0</v>
      </c>
      <c r="AO9" s="3">
        <v>0</v>
      </c>
      <c r="AP9">
        <v>4.6345199547336016</v>
      </c>
      <c r="AQ9" s="3">
        <f t="shared" si="9"/>
        <v>138.81211114306771</v>
      </c>
      <c r="AV9">
        <v>0.95</v>
      </c>
      <c r="AW9">
        <v>2.4649999999999999</v>
      </c>
      <c r="AX9">
        <v>3.4159999999999999</v>
      </c>
      <c r="AY9" s="1">
        <f t="shared" si="10"/>
        <v>0.47299999999999998</v>
      </c>
      <c r="AZ9" s="1">
        <f t="shared" si="11"/>
        <v>2.0389999999999997</v>
      </c>
      <c r="BA9" s="1">
        <f t="shared" si="12"/>
        <v>2.5129999999999999</v>
      </c>
      <c r="BB9" s="3">
        <f t="shared" si="18"/>
        <v>14.16719082277533</v>
      </c>
      <c r="BC9" s="3">
        <f t="shared" si="19"/>
        <v>61.071674603887736</v>
      </c>
      <c r="BD9" s="3">
        <f t="shared" si="20"/>
        <v>75.268817204301072</v>
      </c>
    </row>
    <row r="10" spans="1:56" x14ac:dyDescent="0.2">
      <c r="A10" s="34">
        <v>6</v>
      </c>
      <c r="B10" s="3">
        <v>127.5</v>
      </c>
      <c r="C10" s="3">
        <v>127.7</v>
      </c>
      <c r="D10" s="3">
        <f t="shared" si="0"/>
        <v>127.6</v>
      </c>
      <c r="E10" s="3">
        <v>132.80000000000001</v>
      </c>
      <c r="F10" s="3">
        <v>132.80000000000001</v>
      </c>
      <c r="G10" s="3">
        <f t="shared" si="1"/>
        <v>132.80000000000001</v>
      </c>
      <c r="H10" s="2">
        <f t="shared" si="2"/>
        <v>5200.0000000000173</v>
      </c>
      <c r="I10" s="30" t="s">
        <v>80</v>
      </c>
      <c r="J10" s="8">
        <v>43216.500694444447</v>
      </c>
      <c r="K10" s="31" t="s">
        <v>85</v>
      </c>
      <c r="L10" s="1">
        <v>48.89</v>
      </c>
      <c r="M10" s="3">
        <f t="shared" si="13"/>
        <v>106.36121906320346</v>
      </c>
      <c r="N10">
        <v>31.6</v>
      </c>
      <c r="O10">
        <v>40.200000000000003</v>
      </c>
      <c r="P10">
        <v>1007</v>
      </c>
      <c r="S10" s="19">
        <f t="shared" si="14"/>
        <v>0.24180000000000082</v>
      </c>
      <c r="T10" s="3">
        <v>30</v>
      </c>
      <c r="U10" s="3">
        <f t="shared" si="3"/>
        <v>8.0600000000000271</v>
      </c>
      <c r="V10">
        <v>1.4730946660049371</v>
      </c>
      <c r="W10" s="3">
        <f t="shared" si="4"/>
        <v>19.439223879874334</v>
      </c>
      <c r="X10" s="21">
        <v>0.15172608633393569</v>
      </c>
      <c r="Y10" s="3">
        <f t="shared" si="5"/>
        <v>2.0022049015094545</v>
      </c>
      <c r="Z10">
        <v>0.17471672069259681</v>
      </c>
      <c r="AA10" s="3">
        <f t="shared" si="15"/>
        <v>2.3055934743907889</v>
      </c>
      <c r="AB10">
        <v>0.28977796086204377</v>
      </c>
      <c r="AC10" s="3">
        <f t="shared" si="6"/>
        <v>3.8239624286521257</v>
      </c>
      <c r="AD10">
        <v>0</v>
      </c>
      <c r="AE10" s="3">
        <f t="shared" ref="AE10" si="24">(((AD10/$U10)*$H10)/$L10)</f>
        <v>0</v>
      </c>
      <c r="AG10" s="3"/>
      <c r="AI10" s="3">
        <f t="shared" si="7"/>
        <v>0</v>
      </c>
      <c r="AJ10" s="1">
        <v>0.30639544331740343</v>
      </c>
      <c r="AK10" s="3">
        <f t="shared" si="17"/>
        <v>4.0432497353163246</v>
      </c>
      <c r="AL10">
        <v>0.1244580149269624</v>
      </c>
      <c r="AM10" s="3">
        <f t="shared" si="8"/>
        <v>1.6423704950146465</v>
      </c>
      <c r="AN10">
        <v>0</v>
      </c>
      <c r="AO10" s="3">
        <v>0</v>
      </c>
      <c r="AP10">
        <v>4.5116904065985874</v>
      </c>
      <c r="AQ10" s="3">
        <f t="shared" si="9"/>
        <v>59.53708333518415</v>
      </c>
      <c r="AV10">
        <v>2.6509999999999998</v>
      </c>
      <c r="AW10">
        <v>1.3440000000000001</v>
      </c>
      <c r="AX10">
        <v>3.9950000000000001</v>
      </c>
      <c r="AY10" s="1">
        <f t="shared" si="10"/>
        <v>2.1739999999999999</v>
      </c>
      <c r="AZ10" s="1">
        <f t="shared" si="11"/>
        <v>0.91800000000000015</v>
      </c>
      <c r="BA10" s="1">
        <f t="shared" si="12"/>
        <v>3.0920000000000001</v>
      </c>
      <c r="BB10" s="3">
        <f t="shared" si="18"/>
        <v>28.688497548809373</v>
      </c>
      <c r="BC10" s="3">
        <f t="shared" si="19"/>
        <v>12.11409418114398</v>
      </c>
      <c r="BD10" s="3">
        <f t="shared" si="20"/>
        <v>40.802591729953349</v>
      </c>
    </row>
    <row r="11" spans="1:56" x14ac:dyDescent="0.2">
      <c r="A11" s="34">
        <v>7</v>
      </c>
      <c r="B11" s="3">
        <v>125</v>
      </c>
      <c r="C11" s="3">
        <v>124.9</v>
      </c>
      <c r="D11" s="3">
        <f t="shared" si="0"/>
        <v>124.95</v>
      </c>
      <c r="E11" s="3">
        <v>128.30000000000001</v>
      </c>
      <c r="F11" s="3">
        <v>128.19999999999999</v>
      </c>
      <c r="G11" s="3">
        <f t="shared" si="1"/>
        <v>128.25</v>
      </c>
      <c r="H11" s="2">
        <f t="shared" ref="H11:H34" si="25">(G11-D11) *1000</f>
        <v>3299.9999999999973</v>
      </c>
      <c r="I11" s="30" t="s">
        <v>80</v>
      </c>
      <c r="J11" s="8">
        <v>43217.318055555559</v>
      </c>
      <c r="K11" s="31" t="s">
        <v>81</v>
      </c>
      <c r="L11" s="1">
        <v>49.07</v>
      </c>
      <c r="M11" s="3">
        <f t="shared" si="13"/>
        <v>67.250866109639233</v>
      </c>
      <c r="N11">
        <v>31.5</v>
      </c>
      <c r="O11">
        <v>40.4</v>
      </c>
      <c r="P11">
        <v>1005</v>
      </c>
      <c r="S11" s="19">
        <f t="shared" si="14"/>
        <v>0.15344999999999986</v>
      </c>
      <c r="T11" s="3">
        <v>30</v>
      </c>
      <c r="U11" s="3">
        <f t="shared" si="3"/>
        <v>5.1149999999999958</v>
      </c>
      <c r="V11">
        <v>0.97047237246729623</v>
      </c>
      <c r="W11" s="3">
        <f t="shared" si="4"/>
        <v>12.759551824809801</v>
      </c>
      <c r="X11">
        <v>6.4995892381465858E-2</v>
      </c>
      <c r="Y11" s="3">
        <f t="shared" si="5"/>
        <v>0.85455133063978195</v>
      </c>
      <c r="Z11">
        <v>6.5252084067273453E-2</v>
      </c>
      <c r="AA11" s="3">
        <f t="shared" si="15"/>
        <v>0.85791968113062245</v>
      </c>
      <c r="AB11">
        <v>0</v>
      </c>
      <c r="AC11" s="3">
        <f t="shared" si="6"/>
        <v>0</v>
      </c>
      <c r="AD11">
        <v>0</v>
      </c>
      <c r="AE11" s="3">
        <f t="shared" ref="AE11" si="26">(((AD11/$U11)*$H11)/$L11)</f>
        <v>0</v>
      </c>
      <c r="AG11" s="3"/>
      <c r="AI11" s="3">
        <f t="shared" si="7"/>
        <v>0</v>
      </c>
      <c r="AJ11" s="1">
        <v>0</v>
      </c>
      <c r="AK11" s="3">
        <f t="shared" si="17"/>
        <v>0</v>
      </c>
      <c r="AL11">
        <v>0.1454453057864481</v>
      </c>
      <c r="AM11" s="3">
        <f t="shared" si="8"/>
        <v>1.9122820695444704</v>
      </c>
      <c r="AN11">
        <v>-0.18771495315670961</v>
      </c>
      <c r="AO11" s="3">
        <v>0</v>
      </c>
      <c r="AP11">
        <v>1.4146204307191264</v>
      </c>
      <c r="AQ11" s="3">
        <f t="shared" si="9"/>
        <v>18.599110299560554</v>
      </c>
      <c r="AV11">
        <v>1.383</v>
      </c>
      <c r="AW11">
        <v>0.75870000000000004</v>
      </c>
      <c r="AX11">
        <v>2.141</v>
      </c>
      <c r="AY11" s="1">
        <f t="shared" si="10"/>
        <v>0.90600000000000003</v>
      </c>
      <c r="AZ11" s="1">
        <f t="shared" si="11"/>
        <v>0.33270000000000005</v>
      </c>
      <c r="BA11" s="1">
        <f t="shared" si="12"/>
        <v>1.238</v>
      </c>
      <c r="BB11" s="3">
        <f t="shared" si="18"/>
        <v>11.911883615900921</v>
      </c>
      <c r="BC11" s="3">
        <f t="shared" si="19"/>
        <v>4.3742645463689138</v>
      </c>
      <c r="BD11" s="3">
        <f t="shared" si="20"/>
        <v>16.276944720182492</v>
      </c>
    </row>
    <row r="12" spans="1:56" x14ac:dyDescent="0.2">
      <c r="A12" s="34">
        <v>8</v>
      </c>
      <c r="B12" s="3">
        <v>125.4</v>
      </c>
      <c r="C12" s="3">
        <v>125.5</v>
      </c>
      <c r="D12" s="3">
        <f t="shared" si="0"/>
        <v>125.45</v>
      </c>
      <c r="E12" s="3">
        <v>129</v>
      </c>
      <c r="F12" s="3">
        <v>129.19999999999999</v>
      </c>
      <c r="G12" s="3">
        <f t="shared" si="1"/>
        <v>129.1</v>
      </c>
      <c r="H12" s="2">
        <f t="shared" si="25"/>
        <v>3649.9999999999914</v>
      </c>
      <c r="I12" s="30" t="s">
        <v>80</v>
      </c>
      <c r="J12" s="8">
        <v>43223.856944444444</v>
      </c>
      <c r="K12" s="31" t="s">
        <v>81</v>
      </c>
      <c r="L12" s="1">
        <v>48.9</v>
      </c>
      <c r="M12" s="3">
        <f t="shared" si="13"/>
        <v>74.642126789365875</v>
      </c>
      <c r="N12">
        <v>32.6</v>
      </c>
      <c r="O12">
        <v>41.2</v>
      </c>
      <c r="P12">
        <v>1005</v>
      </c>
      <c r="S12" s="19">
        <f t="shared" si="14"/>
        <v>0.1697249999999996</v>
      </c>
      <c r="T12" s="3">
        <v>30</v>
      </c>
      <c r="U12" s="3">
        <f t="shared" si="3"/>
        <v>5.6574999999999864</v>
      </c>
      <c r="V12">
        <v>0.76073533368675617</v>
      </c>
      <c r="W12" s="3">
        <f t="shared" si="4"/>
        <v>10.036748251029174</v>
      </c>
      <c r="X12">
        <v>6.3924193052962042E-2</v>
      </c>
      <c r="Y12" s="3">
        <f t="shared" si="5"/>
        <v>0.84338271723678393</v>
      </c>
      <c r="Z12">
        <v>8.7828845161216362E-3</v>
      </c>
      <c r="AA12" s="3">
        <f t="shared" si="15"/>
        <v>0.11587683245757158</v>
      </c>
      <c r="AB12">
        <v>0</v>
      </c>
      <c r="AC12" s="3">
        <f t="shared" si="6"/>
        <v>0</v>
      </c>
      <c r="AD12">
        <v>0</v>
      </c>
      <c r="AE12" s="3">
        <f t="shared" ref="AE12" si="27">(((AD12/$U12)*$H12)/$L12)</f>
        <v>0</v>
      </c>
      <c r="AG12" s="3"/>
      <c r="AI12" s="3">
        <f t="shared" si="7"/>
        <v>0</v>
      </c>
      <c r="AJ12" s="1">
        <v>0</v>
      </c>
      <c r="AK12" s="3">
        <f t="shared" si="17"/>
        <v>0</v>
      </c>
      <c r="AL12">
        <v>0.10413619928087603</v>
      </c>
      <c r="AM12" s="3">
        <f t="shared" si="8"/>
        <v>1.373919114465018</v>
      </c>
      <c r="AN12">
        <v>-0.19998280414129033</v>
      </c>
      <c r="AO12" s="3">
        <v>0</v>
      </c>
      <c r="AP12">
        <v>1.1742792750785007</v>
      </c>
      <c r="AQ12" s="3">
        <f t="shared" si="9"/>
        <v>15.492832971548266</v>
      </c>
      <c r="AV12">
        <v>1.3129999999999999</v>
      </c>
      <c r="AW12">
        <v>0.4405</v>
      </c>
      <c r="AX12">
        <v>1.7529999999999999</v>
      </c>
      <c r="AY12" s="1">
        <f t="shared" si="10"/>
        <v>0.83599999999999997</v>
      </c>
      <c r="AZ12" s="1">
        <f t="shared" si="11"/>
        <v>1.4500000000000013E-2</v>
      </c>
      <c r="BA12" s="1">
        <f t="shared" si="12"/>
        <v>0.84999999999999987</v>
      </c>
      <c r="BB12" s="3">
        <f t="shared" si="18"/>
        <v>11.02975130285639</v>
      </c>
      <c r="BC12" s="3">
        <f t="shared" si="19"/>
        <v>0.19130549508542799</v>
      </c>
      <c r="BD12" s="3">
        <f t="shared" si="20"/>
        <v>11.214460056731975</v>
      </c>
    </row>
    <row r="13" spans="1:56" x14ac:dyDescent="0.2">
      <c r="A13" s="34">
        <v>9</v>
      </c>
      <c r="B13" s="3">
        <v>125.9</v>
      </c>
      <c r="C13" s="3">
        <v>125.9</v>
      </c>
      <c r="D13" s="3">
        <f t="shared" si="0"/>
        <v>125.9</v>
      </c>
      <c r="E13" s="3">
        <v>129.69999999999999</v>
      </c>
      <c r="F13" s="3">
        <v>129.6</v>
      </c>
      <c r="G13" s="3">
        <f t="shared" si="1"/>
        <v>129.64999999999998</v>
      </c>
      <c r="H13" s="2">
        <f t="shared" si="25"/>
        <v>3749.9999999999718</v>
      </c>
      <c r="I13" s="30" t="s">
        <v>80</v>
      </c>
      <c r="J13" s="8">
        <v>43224.870833333334</v>
      </c>
      <c r="K13" s="31" t="s">
        <v>85</v>
      </c>
      <c r="L13" s="1">
        <v>48.85</v>
      </c>
      <c r="M13" s="3">
        <f t="shared" si="13"/>
        <v>76.765609007164215</v>
      </c>
      <c r="N13">
        <v>32.5</v>
      </c>
      <c r="O13">
        <v>41.3</v>
      </c>
      <c r="P13">
        <v>1006</v>
      </c>
      <c r="S13" s="19">
        <f t="shared" si="14"/>
        <v>0.1743749999999987</v>
      </c>
      <c r="T13" s="3">
        <v>30</v>
      </c>
      <c r="U13" s="3">
        <f t="shared" si="3"/>
        <v>5.8124999999999565</v>
      </c>
      <c r="V13">
        <v>0.56794259095560296</v>
      </c>
      <c r="W13" s="3">
        <f t="shared" si="4"/>
        <v>7.5008101291722911</v>
      </c>
      <c r="X13">
        <v>4.405556520448739E-2</v>
      </c>
      <c r="Y13" s="3">
        <f t="shared" si="5"/>
        <v>0.58184125472298198</v>
      </c>
      <c r="Z13">
        <v>0</v>
      </c>
      <c r="AA13" s="3">
        <f t="shared" si="15"/>
        <v>0</v>
      </c>
      <c r="AB13">
        <v>0</v>
      </c>
      <c r="AC13" s="3">
        <f t="shared" si="6"/>
        <v>0</v>
      </c>
      <c r="AD13">
        <v>0</v>
      </c>
      <c r="AE13" s="3">
        <f t="shared" ref="AE13" si="28">(((AD13/$U13)*$H13)/$L13)</f>
        <v>0</v>
      </c>
      <c r="AG13" s="3"/>
      <c r="AI13" s="3">
        <f t="shared" si="7"/>
        <v>0</v>
      </c>
      <c r="AJ13" s="1">
        <v>0</v>
      </c>
      <c r="AK13" s="3">
        <f t="shared" si="17"/>
        <v>0</v>
      </c>
      <c r="AL13">
        <v>4.1120674161702508E-2</v>
      </c>
      <c r="AM13" s="3">
        <f t="shared" si="8"/>
        <v>0.54308018835411243</v>
      </c>
      <c r="AN13">
        <v>-0.21130159300975726</v>
      </c>
      <c r="AO13" s="3">
        <v>0</v>
      </c>
      <c r="AP13">
        <v>1.0629003442225375</v>
      </c>
      <c r="AQ13" s="3">
        <f t="shared" si="9"/>
        <v>14.037710492588074</v>
      </c>
      <c r="AV13">
        <v>0.93540000000000001</v>
      </c>
      <c r="AW13">
        <v>0.67530000000000001</v>
      </c>
      <c r="AX13">
        <v>1.611</v>
      </c>
      <c r="AY13" s="1">
        <f t="shared" si="10"/>
        <v>0.45840000000000003</v>
      </c>
      <c r="AZ13" s="1">
        <f t="shared" si="11"/>
        <v>0.24930000000000002</v>
      </c>
      <c r="BA13" s="1">
        <f t="shared" si="12"/>
        <v>0.70799999999999996</v>
      </c>
      <c r="BB13" s="3">
        <f t="shared" si="18"/>
        <v>6.0540826097005311</v>
      </c>
      <c r="BC13" s="3">
        <f t="shared" si="19"/>
        <v>3.2925017334169775</v>
      </c>
      <c r="BD13" s="3">
        <f t="shared" si="20"/>
        <v>9.3505464390662638</v>
      </c>
    </row>
    <row r="14" spans="1:56" x14ac:dyDescent="0.2">
      <c r="A14" s="34">
        <v>10</v>
      </c>
      <c r="B14" s="3">
        <v>127.5</v>
      </c>
      <c r="C14" s="3">
        <v>127.8</v>
      </c>
      <c r="D14" s="3">
        <f t="shared" si="0"/>
        <v>127.65</v>
      </c>
      <c r="E14" s="3">
        <v>132</v>
      </c>
      <c r="F14" s="3">
        <v>132.1</v>
      </c>
      <c r="G14" s="3">
        <f t="shared" si="1"/>
        <v>132.05000000000001</v>
      </c>
      <c r="H14" s="2">
        <f t="shared" si="25"/>
        <v>4400.0000000000055</v>
      </c>
      <c r="I14" s="30" t="s">
        <v>80</v>
      </c>
      <c r="J14" s="8">
        <v>43225.87222222222</v>
      </c>
      <c r="K14" s="31" t="s">
        <v>81</v>
      </c>
      <c r="L14" s="1">
        <v>49.11</v>
      </c>
      <c r="M14" s="3">
        <f t="shared" si="13"/>
        <v>89.594787212380481</v>
      </c>
      <c r="N14">
        <v>31.5</v>
      </c>
      <c r="O14">
        <v>40.4</v>
      </c>
      <c r="P14">
        <v>1006</v>
      </c>
      <c r="S14" s="19">
        <f t="shared" si="14"/>
        <v>0.20460000000000025</v>
      </c>
      <c r="T14" s="3">
        <v>30</v>
      </c>
      <c r="U14" s="3">
        <f t="shared" si="3"/>
        <v>6.8200000000000083</v>
      </c>
      <c r="V14">
        <v>0.73704062922054092</v>
      </c>
      <c r="W14" s="3">
        <f t="shared" si="4"/>
        <v>9.6825510765239446</v>
      </c>
      <c r="X14">
        <v>4.4745036812162131E-2</v>
      </c>
      <c r="Y14" s="3">
        <f t="shared" si="5"/>
        <v>0.58781848269733039</v>
      </c>
      <c r="Z14">
        <v>6.7518625292584566E-2</v>
      </c>
      <c r="AA14" s="3">
        <f t="shared" si="15"/>
        <v>0.88699660791225199</v>
      </c>
      <c r="AB14">
        <v>0</v>
      </c>
      <c r="AC14" s="3">
        <f t="shared" si="6"/>
        <v>0</v>
      </c>
      <c r="AD14">
        <v>0</v>
      </c>
      <c r="AE14" s="3">
        <f t="shared" ref="AE14" si="29">(((AD14/$U14)*$H14)/$L14)</f>
        <v>0</v>
      </c>
      <c r="AG14" s="3"/>
      <c r="AI14" s="3">
        <f t="shared" si="7"/>
        <v>0</v>
      </c>
      <c r="AJ14" s="1">
        <v>5.6628443802553274E-3</v>
      </c>
      <c r="AK14" s="3">
        <f t="shared" si="17"/>
        <v>7.4393157956862188E-2</v>
      </c>
      <c r="AL14">
        <v>0.14346014150749298</v>
      </c>
      <c r="AM14" s="3">
        <f t="shared" si="8"/>
        <v>1.8846452861908813</v>
      </c>
      <c r="AN14">
        <v>0</v>
      </c>
      <c r="AO14" s="3">
        <v>0</v>
      </c>
      <c r="AP14">
        <v>2.3813938042402061</v>
      </c>
      <c r="AQ14" s="3">
        <f t="shared" si="9"/>
        <v>31.284526563017927</v>
      </c>
      <c r="AV14">
        <v>1.083</v>
      </c>
      <c r="AW14">
        <v>1.4710000000000001</v>
      </c>
      <c r="AX14">
        <v>2.5539999999999998</v>
      </c>
      <c r="AY14" s="1">
        <f t="shared" si="10"/>
        <v>0.60599999999999998</v>
      </c>
      <c r="AZ14" s="1">
        <f t="shared" si="11"/>
        <v>1.0450000000000002</v>
      </c>
      <c r="BA14" s="1">
        <f t="shared" si="12"/>
        <v>1.6509999999999998</v>
      </c>
      <c r="BB14" s="3">
        <f t="shared" si="18"/>
        <v>7.9610617376396631</v>
      </c>
      <c r="BC14" s="3">
        <f t="shared" si="19"/>
        <v>13.728233524477641</v>
      </c>
      <c r="BD14" s="3">
        <f t="shared" si="20"/>
        <v>21.689295262117298</v>
      </c>
    </row>
    <row r="15" spans="1:56" x14ac:dyDescent="0.2">
      <c r="A15" s="34">
        <v>11</v>
      </c>
      <c r="B15" s="3">
        <v>127.4</v>
      </c>
      <c r="C15" s="3">
        <v>127.4</v>
      </c>
      <c r="D15" s="3">
        <f t="shared" si="0"/>
        <v>127.4</v>
      </c>
      <c r="E15" s="3">
        <v>132.80000000000001</v>
      </c>
      <c r="F15" s="3">
        <v>133</v>
      </c>
      <c r="G15" s="3">
        <f t="shared" si="1"/>
        <v>132.9</v>
      </c>
      <c r="H15" s="2">
        <f t="shared" si="25"/>
        <v>5500</v>
      </c>
      <c r="I15" s="30" t="s">
        <v>80</v>
      </c>
      <c r="J15" s="8">
        <v>43237.795138888891</v>
      </c>
      <c r="K15" s="31" t="s">
        <v>81</v>
      </c>
      <c r="L15" s="1">
        <v>48.65</v>
      </c>
      <c r="M15" s="3">
        <f t="shared" si="13"/>
        <v>113.05241521068859</v>
      </c>
      <c r="N15">
        <v>34.1</v>
      </c>
      <c r="O15">
        <v>43.2</v>
      </c>
      <c r="P15">
        <v>1005</v>
      </c>
      <c r="S15" s="19">
        <f t="shared" si="14"/>
        <v>0.25574999999999998</v>
      </c>
      <c r="T15" s="3">
        <v>30</v>
      </c>
      <c r="U15" s="3">
        <f t="shared" si="3"/>
        <v>8.5250000000000004</v>
      </c>
      <c r="V15">
        <v>0.71849279952597622</v>
      </c>
      <c r="W15" s="3">
        <f t="shared" si="4"/>
        <v>9.5281344630968547</v>
      </c>
      <c r="X15">
        <v>9.0681652170958138E-2</v>
      </c>
      <c r="Y15" s="3">
        <f t="shared" si="5"/>
        <v>1.2025548144542404</v>
      </c>
      <c r="Z15">
        <v>1.8568903854500052E-3</v>
      </c>
      <c r="AA15" s="3">
        <f t="shared" si="15"/>
        <v>2.4624744030103174E-2</v>
      </c>
      <c r="AB15">
        <v>0</v>
      </c>
      <c r="AC15" s="3">
        <f t="shared" si="6"/>
        <v>0</v>
      </c>
      <c r="AD15">
        <v>0</v>
      </c>
      <c r="AE15" s="3">
        <f t="shared" ref="AE15" si="30">(((AD15/$U15)*$H15)/$L15)</f>
        <v>0</v>
      </c>
      <c r="AG15" s="3"/>
      <c r="AI15" s="3">
        <f t="shared" si="7"/>
        <v>0</v>
      </c>
      <c r="AJ15" s="1">
        <v>5.9960788033916579E-2</v>
      </c>
      <c r="AK15" s="3">
        <f t="shared" si="17"/>
        <v>0.79515682172087099</v>
      </c>
      <c r="AL15">
        <v>9.8329198634214854E-2</v>
      </c>
      <c r="AM15" s="3">
        <f t="shared" si="8"/>
        <v>1.303971072296719</v>
      </c>
      <c r="AN15">
        <v>-0.21865955156820849</v>
      </c>
      <c r="AO15" s="3">
        <v>0</v>
      </c>
      <c r="AP15">
        <v>1.1509284227285312</v>
      </c>
      <c r="AQ15" s="3">
        <f t="shared" si="9"/>
        <v>15.262784507224495</v>
      </c>
      <c r="AV15">
        <v>1.282</v>
      </c>
      <c r="AW15">
        <v>0.84240000000000004</v>
      </c>
      <c r="AX15">
        <v>2.1240000000000001</v>
      </c>
      <c r="AY15" s="1">
        <f t="shared" si="10"/>
        <v>0.80500000000000005</v>
      </c>
      <c r="AZ15" s="1">
        <f t="shared" si="11"/>
        <v>0.41640000000000005</v>
      </c>
      <c r="BA15" s="1">
        <f t="shared" si="12"/>
        <v>1.2210000000000001</v>
      </c>
      <c r="BB15" s="3">
        <f t="shared" si="18"/>
        <v>10.675330703179393</v>
      </c>
      <c r="BC15" s="3">
        <f t="shared" si="19"/>
        <v>5.5219971488247186</v>
      </c>
      <c r="BD15" s="3">
        <f t="shared" si="20"/>
        <v>16.192023339853463</v>
      </c>
    </row>
    <row r="16" spans="1:56" x14ac:dyDescent="0.2">
      <c r="A16" s="34">
        <v>12</v>
      </c>
      <c r="B16" s="3">
        <v>127.2</v>
      </c>
      <c r="C16" s="3">
        <v>127.5</v>
      </c>
      <c r="D16" s="3">
        <f t="shared" si="0"/>
        <v>127.35</v>
      </c>
      <c r="E16" s="3">
        <v>140.69999999999999</v>
      </c>
      <c r="F16" s="3">
        <v>141</v>
      </c>
      <c r="G16" s="3">
        <f t="shared" si="1"/>
        <v>140.85</v>
      </c>
      <c r="H16" s="2">
        <f t="shared" si="25"/>
        <v>13500</v>
      </c>
      <c r="I16" s="30" t="s">
        <v>80</v>
      </c>
      <c r="J16" s="8">
        <v>43233.011805555558</v>
      </c>
      <c r="K16" s="31" t="s">
        <v>81</v>
      </c>
      <c r="L16" s="1">
        <v>48.32</v>
      </c>
      <c r="M16" s="3">
        <f t="shared" si="13"/>
        <v>279.38741721854302</v>
      </c>
      <c r="N16">
        <v>35.1</v>
      </c>
      <c r="O16">
        <v>43.9</v>
      </c>
      <c r="P16">
        <v>1002</v>
      </c>
      <c r="S16" s="19">
        <f t="shared" si="14"/>
        <v>0.62775000000000003</v>
      </c>
      <c r="T16" s="3">
        <v>30</v>
      </c>
      <c r="U16" s="3">
        <f t="shared" si="3"/>
        <v>20.925000000000004</v>
      </c>
      <c r="V16">
        <v>0.60885205644325457</v>
      </c>
      <c r="W16" s="3">
        <f t="shared" si="4"/>
        <v>8.1293000486441791</v>
      </c>
      <c r="X16">
        <v>0.114844290968111</v>
      </c>
      <c r="Y16" s="3">
        <f t="shared" si="5"/>
        <v>1.533383504701332</v>
      </c>
      <c r="Z16">
        <v>0</v>
      </c>
      <c r="AA16" s="3">
        <f t="shared" si="15"/>
        <v>0</v>
      </c>
      <c r="AB16">
        <v>3.4396271644699383E-2</v>
      </c>
      <c r="AC16" s="3">
        <f t="shared" si="6"/>
        <v>0.4592537871808825</v>
      </c>
      <c r="AD16">
        <v>0</v>
      </c>
      <c r="AE16" s="3">
        <f t="shared" ref="AE16" si="31">(((AD16/$U16)*$H16)/$L16)</f>
        <v>0</v>
      </c>
      <c r="AG16" s="3"/>
      <c r="AI16" s="3">
        <f t="shared" si="7"/>
        <v>0</v>
      </c>
      <c r="AJ16" s="1">
        <v>4.8940031458903688E-2</v>
      </c>
      <c r="AK16" s="3">
        <f t="shared" si="17"/>
        <v>0.65343985605244181</v>
      </c>
      <c r="AL16">
        <v>3.4814750816746121E-2</v>
      </c>
      <c r="AM16" s="3">
        <f t="shared" si="8"/>
        <v>0.46484125743358939</v>
      </c>
      <c r="AN16">
        <v>-0.12845544421457677</v>
      </c>
      <c r="AO16" s="3">
        <v>0</v>
      </c>
      <c r="AP16">
        <v>2.8948036235329551</v>
      </c>
      <c r="AQ16" s="3">
        <f t="shared" si="9"/>
        <v>38.6509776694744</v>
      </c>
      <c r="AV16">
        <v>1.571</v>
      </c>
      <c r="AW16">
        <v>1.8089999999999999</v>
      </c>
      <c r="AX16">
        <v>3.38</v>
      </c>
      <c r="AY16" s="1">
        <f t="shared" si="10"/>
        <v>1.0939999999999999</v>
      </c>
      <c r="AZ16" s="1">
        <f t="shared" si="11"/>
        <v>1.383</v>
      </c>
      <c r="BA16" s="1">
        <f t="shared" si="12"/>
        <v>2.4769999999999999</v>
      </c>
      <c r="BB16" s="3">
        <f t="shared" si="18"/>
        <v>14.60692159794915</v>
      </c>
      <c r="BC16" s="3">
        <f t="shared" si="19"/>
        <v>18.465605639820549</v>
      </c>
      <c r="BD16" s="3">
        <f t="shared" si="20"/>
        <v>33.072527237769698</v>
      </c>
    </row>
    <row r="17" spans="1:56" x14ac:dyDescent="0.2">
      <c r="A17" s="34">
        <v>13</v>
      </c>
      <c r="B17" s="3">
        <v>126.6</v>
      </c>
      <c r="C17" s="3">
        <v>126.8</v>
      </c>
      <c r="D17" s="3">
        <f t="shared" si="0"/>
        <v>126.69999999999999</v>
      </c>
      <c r="E17" s="3">
        <v>130.19999999999999</v>
      </c>
      <c r="F17" s="3">
        <v>130.4</v>
      </c>
      <c r="G17" s="3">
        <f t="shared" si="1"/>
        <v>130.30000000000001</v>
      </c>
      <c r="H17" s="2">
        <f t="shared" si="25"/>
        <v>3600.0000000000227</v>
      </c>
      <c r="I17" s="30" t="s">
        <v>80</v>
      </c>
      <c r="J17" s="8">
        <v>43226.878472222219</v>
      </c>
      <c r="K17" s="31" t="s">
        <v>81</v>
      </c>
      <c r="L17" s="1">
        <v>49.04</v>
      </c>
      <c r="M17" s="3">
        <f t="shared" si="13"/>
        <v>73.409461663948264</v>
      </c>
      <c r="N17">
        <v>31.6</v>
      </c>
      <c r="O17">
        <v>40.6</v>
      </c>
      <c r="P17">
        <v>1005</v>
      </c>
      <c r="S17" s="19">
        <f t="shared" si="14"/>
        <v>0.16740000000000105</v>
      </c>
      <c r="T17" s="3">
        <v>30</v>
      </c>
      <c r="U17" s="3">
        <f t="shared" si="3"/>
        <v>5.5800000000000347</v>
      </c>
      <c r="V17">
        <v>0.90892547693768566</v>
      </c>
      <c r="W17" s="3">
        <f t="shared" si="4"/>
        <v>11.957657697964608</v>
      </c>
      <c r="X17">
        <v>5.7663897161471689E-2</v>
      </c>
      <c r="Y17" s="3">
        <f t="shared" si="5"/>
        <v>0.75861570753922669</v>
      </c>
      <c r="Z17">
        <v>1.8412132782122614E-2</v>
      </c>
      <c r="AA17" s="3">
        <f t="shared" si="15"/>
        <v>0.24222665871339547</v>
      </c>
      <c r="AB17">
        <v>0</v>
      </c>
      <c r="AC17" s="3">
        <f t="shared" si="6"/>
        <v>0</v>
      </c>
      <c r="AD17">
        <v>0</v>
      </c>
      <c r="AE17" s="3">
        <f t="shared" ref="AE17" si="32">(((AD17/$U17)*$H17)/$L17)</f>
        <v>0</v>
      </c>
      <c r="AG17" s="3"/>
      <c r="AI17" s="3">
        <f t="shared" si="7"/>
        <v>0</v>
      </c>
      <c r="AJ17" s="1">
        <v>0</v>
      </c>
      <c r="AK17" s="3">
        <f t="shared" si="17"/>
        <v>0</v>
      </c>
      <c r="AL17">
        <v>0.14759915338348273</v>
      </c>
      <c r="AM17" s="3">
        <f t="shared" si="8"/>
        <v>1.9417875254365462</v>
      </c>
      <c r="AN17">
        <v>-0.23530191326996852</v>
      </c>
      <c r="AO17" s="3">
        <v>0</v>
      </c>
      <c r="AP17">
        <v>1.0489252989479527</v>
      </c>
      <c r="AQ17" s="3">
        <f t="shared" si="9"/>
        <v>13.799469806714109</v>
      </c>
      <c r="AV17">
        <v>0.90620000000000001</v>
      </c>
      <c r="AW17">
        <v>0.67359999999999998</v>
      </c>
      <c r="AX17">
        <v>1.58</v>
      </c>
      <c r="AY17" s="1">
        <f t="shared" si="10"/>
        <v>0.42920000000000003</v>
      </c>
      <c r="AZ17" s="1">
        <f t="shared" si="11"/>
        <v>0.24759999999999999</v>
      </c>
      <c r="BA17" s="1">
        <f t="shared" si="12"/>
        <v>0.67700000000000005</v>
      </c>
      <c r="BB17" s="3">
        <f t="shared" si="18"/>
        <v>5.6464768720728316</v>
      </c>
      <c r="BC17" s="3">
        <f t="shared" si="19"/>
        <v>3.2573804136189026</v>
      </c>
      <c r="BD17" s="3">
        <f t="shared" si="20"/>
        <v>8.9064884491922349</v>
      </c>
    </row>
    <row r="18" spans="1:56" x14ac:dyDescent="0.2">
      <c r="A18" s="34">
        <v>14</v>
      </c>
      <c r="B18" s="3">
        <v>126</v>
      </c>
      <c r="C18" s="3">
        <v>126.1</v>
      </c>
      <c r="D18" s="3">
        <f t="shared" si="0"/>
        <v>126.05</v>
      </c>
      <c r="E18" s="3">
        <v>323.3</v>
      </c>
      <c r="F18" s="3">
        <v>312.5</v>
      </c>
      <c r="G18" s="3">
        <f t="shared" si="1"/>
        <v>317.89999999999998</v>
      </c>
      <c r="H18" s="2">
        <f t="shared" si="25"/>
        <v>191849.99999999997</v>
      </c>
      <c r="I18" s="30" t="s">
        <v>80</v>
      </c>
      <c r="J18" s="37">
        <v>43230.993055555555</v>
      </c>
      <c r="K18" s="31" t="s">
        <v>81</v>
      </c>
      <c r="L18" s="1">
        <v>48.27</v>
      </c>
      <c r="M18" s="20">
        <f t="shared" si="13"/>
        <v>3974.5183343691724</v>
      </c>
      <c r="N18">
        <v>35.700000000000003</v>
      </c>
      <c r="O18">
        <v>47.2</v>
      </c>
      <c r="P18">
        <v>1003</v>
      </c>
      <c r="S18" s="19">
        <f t="shared" si="14"/>
        <v>8.9210249999999984</v>
      </c>
      <c r="T18" s="3">
        <v>30</v>
      </c>
      <c r="U18" s="3">
        <f t="shared" si="3"/>
        <v>297.36749999999995</v>
      </c>
      <c r="V18">
        <v>0.74887703583149867</v>
      </c>
      <c r="W18" s="3">
        <f t="shared" si="4"/>
        <v>10.009249528278415</v>
      </c>
      <c r="X18">
        <v>3.0586760128462509E-2</v>
      </c>
      <c r="Y18" s="3">
        <f t="shared" si="5"/>
        <v>0.40881279534423315</v>
      </c>
      <c r="Z18">
        <v>6.4395540635478921E-2</v>
      </c>
      <c r="AA18" s="3">
        <f t="shared" si="15"/>
        <v>0.86069007846293255</v>
      </c>
      <c r="AB18">
        <v>7.8864902195622033E-2</v>
      </c>
      <c r="AC18" s="3">
        <f t="shared" si="6"/>
        <v>1.0540829099169593</v>
      </c>
      <c r="AD18">
        <v>0</v>
      </c>
      <c r="AE18" s="3">
        <f t="shared" ref="AE18" si="33">(((AD18/$U18)*$H18)/$L18)</f>
        <v>0</v>
      </c>
      <c r="AG18" s="3"/>
      <c r="AI18" s="3">
        <f t="shared" si="7"/>
        <v>0</v>
      </c>
      <c r="AJ18" s="1">
        <v>8.2149652585417288E-2</v>
      </c>
      <c r="AK18" s="3">
        <f t="shared" si="17"/>
        <v>1.0979858268398495</v>
      </c>
      <c r="AL18">
        <v>4.5220974506080314E-2</v>
      </c>
      <c r="AM18" s="3">
        <f t="shared" si="8"/>
        <v>0.60440899651931423</v>
      </c>
      <c r="AN18">
        <v>0</v>
      </c>
      <c r="AO18" s="3">
        <v>0</v>
      </c>
      <c r="AP18">
        <v>4.3393000236040331</v>
      </c>
      <c r="AQ18" s="3">
        <f t="shared" si="9"/>
        <v>57.997688053142383</v>
      </c>
      <c r="AV18">
        <v>0.84</v>
      </c>
      <c r="AW18">
        <v>3.4209999999999998</v>
      </c>
      <c r="AX18">
        <v>3.4209999999999998</v>
      </c>
      <c r="AY18" s="1">
        <f t="shared" si="10"/>
        <v>0.36299999999999999</v>
      </c>
      <c r="AZ18" s="1">
        <f t="shared" si="11"/>
        <v>2.9949999999999997</v>
      </c>
      <c r="BA18" s="1">
        <f t="shared" si="12"/>
        <v>2.5179999999999998</v>
      </c>
      <c r="BB18" s="3">
        <f t="shared" si="18"/>
        <v>4.8517412137372435</v>
      </c>
      <c r="BC18" s="3">
        <f t="shared" si="19"/>
        <v>40.030206432900954</v>
      </c>
      <c r="BD18" s="3">
        <f t="shared" si="20"/>
        <v>33.654777895841264</v>
      </c>
    </row>
    <row r="19" spans="1:56" x14ac:dyDescent="0.2">
      <c r="A19" s="34">
        <v>15</v>
      </c>
      <c r="B19" s="3">
        <v>127.6</v>
      </c>
      <c r="C19" s="3">
        <v>127.5</v>
      </c>
      <c r="D19" s="3">
        <f t="shared" si="0"/>
        <v>127.55</v>
      </c>
      <c r="E19" s="3">
        <v>132.19999999999999</v>
      </c>
      <c r="F19" s="3">
        <v>132.19999999999999</v>
      </c>
      <c r="G19" s="3">
        <f t="shared" si="1"/>
        <v>132.19999999999999</v>
      </c>
      <c r="H19" s="2">
        <f t="shared" si="25"/>
        <v>4649.9999999999918</v>
      </c>
      <c r="I19" s="30" t="s">
        <v>80</v>
      </c>
      <c r="J19" s="8">
        <v>43228.969444444447</v>
      </c>
      <c r="K19" s="31" t="s">
        <v>81</v>
      </c>
      <c r="L19" s="1">
        <v>48.7</v>
      </c>
      <c r="M19" s="3">
        <f t="shared" si="13"/>
        <v>95.482546201231855</v>
      </c>
      <c r="N19">
        <v>32.6</v>
      </c>
      <c r="O19">
        <v>41.5</v>
      </c>
      <c r="P19">
        <v>1002</v>
      </c>
      <c r="S19" s="19">
        <f t="shared" si="14"/>
        <v>0.21622499999999961</v>
      </c>
      <c r="T19" s="3">
        <v>30</v>
      </c>
      <c r="U19" s="3">
        <f t="shared" si="3"/>
        <v>7.2074999999999871</v>
      </c>
      <c r="V19">
        <v>1.6103942530430464</v>
      </c>
      <c r="W19" s="3">
        <f t="shared" si="4"/>
        <v>21.333963741710889</v>
      </c>
      <c r="X19">
        <v>0.13567233222660313</v>
      </c>
      <c r="Y19" s="3">
        <f t="shared" si="5"/>
        <v>1.7973416205418709</v>
      </c>
      <c r="Z19">
        <v>1.7704033161092592E-2</v>
      </c>
      <c r="AA19" s="3">
        <f t="shared" si="15"/>
        <v>0.23453710222021051</v>
      </c>
      <c r="AB19">
        <v>0</v>
      </c>
      <c r="AC19" s="3">
        <f t="shared" si="6"/>
        <v>0</v>
      </c>
      <c r="AD19">
        <v>0</v>
      </c>
      <c r="AE19" s="3">
        <f t="shared" ref="AE19" si="34">(((AD19/$U19)*$H19)/$L19)</f>
        <v>0</v>
      </c>
      <c r="AG19" s="3">
        <f>(((AF19/$U19)*$H19)/$L19)</f>
        <v>0</v>
      </c>
      <c r="AI19" s="3">
        <f t="shared" si="7"/>
        <v>0</v>
      </c>
      <c r="AJ19" s="1">
        <v>7.3457564791026497E-2</v>
      </c>
      <c r="AK19" s="3">
        <f t="shared" si="17"/>
        <v>0.97314121734154457</v>
      </c>
      <c r="AL19">
        <v>0.22623191957788247</v>
      </c>
      <c r="AM19" s="3">
        <f t="shared" si="8"/>
        <v>2.9970447052776374</v>
      </c>
      <c r="AN19">
        <v>0</v>
      </c>
      <c r="AO19" s="3">
        <v>0</v>
      </c>
      <c r="AP19">
        <v>3.6944781790948134</v>
      </c>
      <c r="AQ19" s="3">
        <f t="shared" si="9"/>
        <v>48.94320963230858</v>
      </c>
      <c r="AV19">
        <v>0.88080000000000003</v>
      </c>
      <c r="AW19">
        <v>1.9710000000000001</v>
      </c>
      <c r="AX19">
        <v>2.8519999999999999</v>
      </c>
      <c r="AY19" s="1">
        <f t="shared" si="10"/>
        <v>0.40380000000000005</v>
      </c>
      <c r="AZ19" s="1">
        <f t="shared" si="11"/>
        <v>1.5450000000000002</v>
      </c>
      <c r="BA19" s="1">
        <f t="shared" si="12"/>
        <v>1.9489999999999998</v>
      </c>
      <c r="BB19" s="3">
        <f t="shared" si="18"/>
        <v>5.3494071669868193</v>
      </c>
      <c r="BC19" s="3">
        <f t="shared" si="19"/>
        <v>20.46764257799563</v>
      </c>
      <c r="BD19" s="3">
        <f t="shared" si="20"/>
        <v>25.819699278002251</v>
      </c>
    </row>
    <row r="20" spans="1:56" x14ac:dyDescent="0.2">
      <c r="A20" s="34">
        <v>16</v>
      </c>
      <c r="B20" s="3">
        <v>127.2</v>
      </c>
      <c r="C20" s="3">
        <v>127.1</v>
      </c>
      <c r="D20" s="3">
        <f t="shared" si="0"/>
        <v>127.15</v>
      </c>
      <c r="E20" s="3">
        <v>130.9</v>
      </c>
      <c r="F20" s="3">
        <v>130.4</v>
      </c>
      <c r="G20" s="3">
        <f t="shared" si="1"/>
        <v>130.65</v>
      </c>
      <c r="H20" s="2">
        <f t="shared" si="25"/>
        <v>3500</v>
      </c>
      <c r="I20" s="30" t="s">
        <v>80</v>
      </c>
      <c r="J20" s="8">
        <v>43227.951388888891</v>
      </c>
      <c r="K20" s="31" t="s">
        <v>81</v>
      </c>
      <c r="L20" s="1">
        <v>48.89</v>
      </c>
      <c r="M20" s="3">
        <f t="shared" si="13"/>
        <v>71.589282061771328</v>
      </c>
      <c r="N20">
        <v>32.200000000000003</v>
      </c>
      <c r="O20">
        <v>40.6</v>
      </c>
      <c r="P20">
        <v>1003</v>
      </c>
      <c r="S20" s="19">
        <f t="shared" si="14"/>
        <v>0.16275000000000001</v>
      </c>
      <c r="T20" s="3">
        <v>30</v>
      </c>
      <c r="U20" s="3">
        <f t="shared" si="3"/>
        <v>5.4249999999999998</v>
      </c>
      <c r="V20">
        <v>0.83819412337393451</v>
      </c>
      <c r="W20" s="3">
        <f t="shared" si="4"/>
        <v>11.060961386310737</v>
      </c>
      <c r="X20">
        <v>6.10157694568213E-2</v>
      </c>
      <c r="Y20" s="3">
        <f t="shared" si="5"/>
        <v>0.80517513914477268</v>
      </c>
      <c r="Z20">
        <v>0</v>
      </c>
      <c r="AA20" s="3">
        <f t="shared" si="15"/>
        <v>0</v>
      </c>
      <c r="AB20">
        <v>0</v>
      </c>
      <c r="AC20" s="3">
        <f t="shared" si="6"/>
        <v>0</v>
      </c>
      <c r="AD20">
        <v>0</v>
      </c>
      <c r="AE20" s="3">
        <f t="shared" ref="AE20" si="35">(((AD20/$U20)*$H20)/$L20)</f>
        <v>0</v>
      </c>
      <c r="AI20" s="3">
        <f t="shared" si="7"/>
        <v>0</v>
      </c>
      <c r="AJ20" s="1">
        <v>0</v>
      </c>
      <c r="AK20" s="3">
        <f t="shared" si="17"/>
        <v>0</v>
      </c>
      <c r="AL20">
        <v>4.4630403033471877E-2</v>
      </c>
      <c r="AM20" s="3">
        <f t="shared" si="8"/>
        <v>0.5889508776578346</v>
      </c>
      <c r="AN20">
        <v>-0.2851603972079656</v>
      </c>
      <c r="AO20">
        <v>0</v>
      </c>
      <c r="AP20">
        <v>0.78260399174694084</v>
      </c>
      <c r="AQ20" s="3">
        <f t="shared" si="9"/>
        <v>10.327383946145604</v>
      </c>
      <c r="AV20">
        <v>1.472</v>
      </c>
      <c r="AW20">
        <v>0.31940000000000002</v>
      </c>
      <c r="AX20">
        <v>1.7909999999999999</v>
      </c>
      <c r="AY20" s="1">
        <f t="shared" si="10"/>
        <v>0.995</v>
      </c>
      <c r="AZ20" s="1">
        <f t="shared" si="11"/>
        <v>-0.10659999999999997</v>
      </c>
      <c r="BA20" s="1">
        <f t="shared" si="12"/>
        <v>0.8879999999999999</v>
      </c>
      <c r="BB20" s="3">
        <f t="shared" si="18"/>
        <v>13.130200120085249</v>
      </c>
      <c r="BC20" s="3">
        <f t="shared" si="19"/>
        <v>-1.4067128972875245</v>
      </c>
      <c r="BD20" s="3">
        <f t="shared" si="20"/>
        <v>11.718208750387637</v>
      </c>
    </row>
    <row r="21" spans="1:56" x14ac:dyDescent="0.2">
      <c r="A21" s="34">
        <v>17</v>
      </c>
      <c r="B21" s="3">
        <v>125.5</v>
      </c>
      <c r="C21" s="3">
        <v>125.4</v>
      </c>
      <c r="D21" s="3">
        <f t="shared" si="0"/>
        <v>125.45</v>
      </c>
      <c r="E21" s="3">
        <v>137.1</v>
      </c>
      <c r="F21" s="3">
        <v>137.19999999999999</v>
      </c>
      <c r="G21" s="3">
        <f t="shared" si="1"/>
        <v>137.14999999999998</v>
      </c>
      <c r="H21" s="2">
        <f t="shared" si="25"/>
        <v>11699.999999999975</v>
      </c>
      <c r="I21" s="30" t="s">
        <v>80</v>
      </c>
      <c r="J21" s="8">
        <v>43229.981944444444</v>
      </c>
      <c r="K21" s="31" t="s">
        <v>81</v>
      </c>
      <c r="L21" s="1">
        <v>48.16</v>
      </c>
      <c r="M21" s="3">
        <f t="shared" si="13"/>
        <v>242.94019933554767</v>
      </c>
      <c r="N21">
        <v>36</v>
      </c>
      <c r="O21">
        <v>45.1</v>
      </c>
      <c r="P21">
        <v>1002</v>
      </c>
      <c r="S21" s="19">
        <f t="shared" si="14"/>
        <v>0.54404999999999881</v>
      </c>
      <c r="T21" s="3">
        <v>30</v>
      </c>
      <c r="U21" s="3">
        <f t="shared" si="3"/>
        <v>18.134999999999959</v>
      </c>
      <c r="V21">
        <v>1.2627366996468061</v>
      </c>
      <c r="W21" s="3">
        <f t="shared" si="4"/>
        <v>16.915881197712011</v>
      </c>
      <c r="X21">
        <v>0.1859058060214458</v>
      </c>
      <c r="Y21" s="3">
        <f t="shared" si="5"/>
        <v>2.4904325102004852</v>
      </c>
      <c r="Z21">
        <v>4.7530524620595593E-2</v>
      </c>
      <c r="AA21" s="3">
        <f t="shared" si="15"/>
        <v>0.63672870834577744</v>
      </c>
      <c r="AB21">
        <v>0</v>
      </c>
      <c r="AC21" s="3">
        <f t="shared" si="6"/>
        <v>0</v>
      </c>
      <c r="AD21">
        <v>0</v>
      </c>
      <c r="AE21" s="3">
        <f t="shared" ref="AE21" si="36">(((AD21/$U21)*$H21)/$L21)</f>
        <v>0</v>
      </c>
      <c r="AI21" s="3">
        <f t="shared" si="7"/>
        <v>0</v>
      </c>
      <c r="AJ21" s="1">
        <v>3.827109063917411E-2</v>
      </c>
      <c r="AK21" s="3">
        <f t="shared" si="17"/>
        <v>0.51268742148716806</v>
      </c>
      <c r="AL21">
        <v>0.20433994687271029</v>
      </c>
      <c r="AM21" s="3">
        <f t="shared" si="8"/>
        <v>2.7373800620607422</v>
      </c>
      <c r="AN21">
        <v>-0.19509259088917963</v>
      </c>
      <c r="AO21">
        <v>0</v>
      </c>
      <c r="AP21">
        <v>2.3219531704802643</v>
      </c>
      <c r="AQ21" s="3">
        <f t="shared" si="9"/>
        <v>31.105363445507781</v>
      </c>
      <c r="AV21">
        <v>1.222</v>
      </c>
      <c r="AW21">
        <v>1.411</v>
      </c>
      <c r="AX21">
        <v>2.6320000000000001</v>
      </c>
      <c r="AY21" s="1">
        <f t="shared" si="10"/>
        <v>0.745</v>
      </c>
      <c r="AZ21" s="1">
        <f t="shared" si="11"/>
        <v>0.9850000000000001</v>
      </c>
      <c r="BA21" s="1">
        <f t="shared" si="12"/>
        <v>1.7290000000000001</v>
      </c>
      <c r="BB21" s="3">
        <f t="shared" si="18"/>
        <v>9.9801736148322817</v>
      </c>
      <c r="BC21" s="3">
        <f t="shared" si="19"/>
        <v>13.195263101489662</v>
      </c>
      <c r="BD21" s="3">
        <f t="shared" si="20"/>
        <v>23.162040510127532</v>
      </c>
    </row>
    <row r="22" spans="1:56" x14ac:dyDescent="0.2">
      <c r="A22" s="34">
        <v>18</v>
      </c>
      <c r="B22" s="3">
        <v>126.8</v>
      </c>
      <c r="C22" s="3">
        <v>126.6</v>
      </c>
      <c r="D22" s="3">
        <f t="shared" si="0"/>
        <v>126.69999999999999</v>
      </c>
      <c r="E22" s="3">
        <v>142.5</v>
      </c>
      <c r="F22" s="3">
        <v>142.5</v>
      </c>
      <c r="G22" s="3">
        <f t="shared" si="1"/>
        <v>142.5</v>
      </c>
      <c r="H22" s="2">
        <f t="shared" si="25"/>
        <v>15800.000000000011</v>
      </c>
      <c r="I22" s="30" t="s">
        <v>80</v>
      </c>
      <c r="J22" s="8">
        <v>43243.895138888889</v>
      </c>
      <c r="K22" s="31" t="s">
        <v>81</v>
      </c>
      <c r="L22" s="1">
        <v>48.45</v>
      </c>
      <c r="M22" s="3">
        <f t="shared" si="13"/>
        <v>326.10939112487119</v>
      </c>
      <c r="N22">
        <v>35.200000000000003</v>
      </c>
      <c r="O22">
        <v>44.5</v>
      </c>
      <c r="P22">
        <v>1005</v>
      </c>
      <c r="S22" s="19">
        <f t="shared" si="14"/>
        <v>0.73470000000000046</v>
      </c>
      <c r="T22" s="3">
        <v>30</v>
      </c>
      <c r="U22" s="3">
        <f t="shared" si="3"/>
        <v>24.490000000000016</v>
      </c>
      <c r="V22">
        <v>1.0649055248819845</v>
      </c>
      <c r="W22" s="3">
        <f t="shared" si="4"/>
        <v>14.180305934045535</v>
      </c>
      <c r="X22">
        <v>0.18407895817395337</v>
      </c>
      <c r="Y22" s="3">
        <f t="shared" si="5"/>
        <v>2.4511995495716015</v>
      </c>
      <c r="Z22">
        <v>2.6835554666719497E-2</v>
      </c>
      <c r="AA22" s="3">
        <f t="shared" si="15"/>
        <v>0.35734284985145309</v>
      </c>
      <c r="AB22">
        <v>0.13002849273421146</v>
      </c>
      <c r="AC22" s="3">
        <f t="shared" si="6"/>
        <v>1.7314623354201066</v>
      </c>
      <c r="AD22">
        <v>2.3111405393221873E-2</v>
      </c>
      <c r="AE22" s="3">
        <f t="shared" ref="AE22" si="37">(((AD22/$U22)*$H22)/$L22)</f>
        <v>0.30775199431701283</v>
      </c>
      <c r="AI22" s="3">
        <f t="shared" si="7"/>
        <v>0</v>
      </c>
      <c r="AJ22" s="1">
        <v>0.18548140030530247</v>
      </c>
      <c r="AK22" s="3">
        <f t="shared" si="17"/>
        <v>2.4698745005533134</v>
      </c>
      <c r="AL22">
        <v>0.13753669610499919</v>
      </c>
      <c r="AM22" s="3">
        <f t="shared" si="8"/>
        <v>1.8314417404707104</v>
      </c>
      <c r="AN22">
        <v>0</v>
      </c>
      <c r="AO22">
        <v>0</v>
      </c>
      <c r="AP22">
        <v>3.1886487886888815</v>
      </c>
      <c r="AQ22" s="3">
        <f t="shared" si="9"/>
        <v>42.460119027782298</v>
      </c>
      <c r="AV22">
        <v>0.92900000000000005</v>
      </c>
      <c r="AW22">
        <v>2.0939999999999999</v>
      </c>
      <c r="AX22">
        <v>3.0230000000000001</v>
      </c>
      <c r="AY22" s="1">
        <f t="shared" si="10"/>
        <v>0.45200000000000007</v>
      </c>
      <c r="AZ22" s="1">
        <f t="shared" si="11"/>
        <v>1.6679999999999999</v>
      </c>
      <c r="BA22" s="1">
        <f t="shared" si="12"/>
        <v>2.12</v>
      </c>
      <c r="BB22" s="3">
        <f t="shared" si="18"/>
        <v>6.0188421718432714</v>
      </c>
      <c r="BC22" s="3">
        <f t="shared" si="19"/>
        <v>22.211125536802157</v>
      </c>
      <c r="BD22" s="3">
        <f t="shared" si="20"/>
        <v>28.229967708645425</v>
      </c>
    </row>
    <row r="23" spans="1:56" x14ac:dyDescent="0.2">
      <c r="A23" s="34">
        <v>19</v>
      </c>
      <c r="B23" s="3">
        <v>125.4</v>
      </c>
      <c r="C23" s="3">
        <v>125.7</v>
      </c>
      <c r="D23" s="3">
        <f t="shared" si="0"/>
        <v>125.55000000000001</v>
      </c>
      <c r="E23" s="3">
        <v>133.80000000000001</v>
      </c>
      <c r="F23" s="3">
        <v>133.6</v>
      </c>
      <c r="G23" s="3">
        <f t="shared" si="1"/>
        <v>133.69999999999999</v>
      </c>
      <c r="H23" s="2">
        <f t="shared" si="25"/>
        <v>8149.9999999999773</v>
      </c>
      <c r="I23" s="30" t="s">
        <v>80</v>
      </c>
      <c r="J23" s="8">
        <v>43245.912499999999</v>
      </c>
      <c r="K23" s="31" t="s">
        <v>81</v>
      </c>
      <c r="L23" s="1">
        <v>48.38</v>
      </c>
      <c r="M23" s="3">
        <f t="shared" si="13"/>
        <v>168.45804051260805</v>
      </c>
      <c r="N23">
        <v>34.799999999999997</v>
      </c>
      <c r="O23">
        <v>43.6</v>
      </c>
      <c r="P23">
        <v>1002</v>
      </c>
      <c r="Q23" s="4"/>
      <c r="R23" s="4"/>
      <c r="S23" s="19">
        <f t="shared" si="14"/>
        <v>0.37897499999999895</v>
      </c>
      <c r="T23" s="3">
        <v>30</v>
      </c>
      <c r="U23" s="3">
        <f t="shared" si="3"/>
        <v>12.632499999999965</v>
      </c>
      <c r="V23">
        <v>0.97456914316809107</v>
      </c>
      <c r="W23" s="3">
        <f t="shared" si="4"/>
        <v>12.996161345905282</v>
      </c>
      <c r="X23">
        <v>0.1261362868686946</v>
      </c>
      <c r="Y23" s="3">
        <f t="shared" si="5"/>
        <v>1.6820638609488672</v>
      </c>
      <c r="Z23">
        <v>8.2401407592330722E-3</v>
      </c>
      <c r="AA23" s="3">
        <f t="shared" si="15"/>
        <v>0.10988465987322235</v>
      </c>
      <c r="AB23">
        <v>5.0785879671976009E-2</v>
      </c>
      <c r="AC23" s="3">
        <f t="shared" si="6"/>
        <v>0.67724439147042903</v>
      </c>
      <c r="AD23">
        <v>0</v>
      </c>
      <c r="AE23" s="3">
        <f t="shared" ref="AE23" si="38">(((AD23/$U23)*$H23)/$L23)</f>
        <v>0</v>
      </c>
      <c r="AI23" s="3">
        <f t="shared" si="7"/>
        <v>0</v>
      </c>
      <c r="AJ23" s="1">
        <v>7.3242740225831104E-2</v>
      </c>
      <c r="AK23" s="3">
        <f t="shared" si="17"/>
        <v>0.97671312093548524</v>
      </c>
      <c r="AL23">
        <v>9.7862475865145626E-2</v>
      </c>
      <c r="AM23" s="3">
        <f t="shared" si="8"/>
        <v>1.3050244151161587</v>
      </c>
      <c r="AN23">
        <v>-0.21918482324562927</v>
      </c>
      <c r="AO23">
        <v>0</v>
      </c>
      <c r="AP23">
        <v>2.24002350931287</v>
      </c>
      <c r="AQ23" s="3">
        <f t="shared" si="9"/>
        <v>29.871361257155982</v>
      </c>
      <c r="AV23">
        <v>1.04</v>
      </c>
      <c r="AW23">
        <v>1.278</v>
      </c>
      <c r="AX23">
        <v>2.3170000000000002</v>
      </c>
      <c r="AY23" s="1">
        <f t="shared" si="10"/>
        <v>0.56300000000000006</v>
      </c>
      <c r="AZ23" s="1">
        <f t="shared" si="11"/>
        <v>0.85200000000000009</v>
      </c>
      <c r="BA23" s="1">
        <f t="shared" si="12"/>
        <v>1.4140000000000001</v>
      </c>
      <c r="BB23" s="3">
        <f t="shared" si="18"/>
        <v>7.507767805944872</v>
      </c>
      <c r="BC23" s="3">
        <f t="shared" si="19"/>
        <v>11.361666377735402</v>
      </c>
      <c r="BD23" s="3">
        <f t="shared" si="20"/>
        <v>18.85609889450453</v>
      </c>
    </row>
    <row r="24" spans="1:56" x14ac:dyDescent="0.2">
      <c r="A24" s="34">
        <v>20</v>
      </c>
      <c r="B24" s="3">
        <v>126.4</v>
      </c>
      <c r="C24" s="3">
        <v>126.1</v>
      </c>
      <c r="D24" s="3">
        <f t="shared" si="0"/>
        <v>126.25</v>
      </c>
      <c r="E24" s="3">
        <v>134.4</v>
      </c>
      <c r="F24" s="3">
        <v>133.6</v>
      </c>
      <c r="G24" s="3">
        <f t="shared" si="1"/>
        <v>134</v>
      </c>
      <c r="H24" s="2">
        <f t="shared" si="25"/>
        <v>7750</v>
      </c>
      <c r="I24" s="30" t="s">
        <v>80</v>
      </c>
      <c r="J24" s="8">
        <v>43236.793055555558</v>
      </c>
      <c r="K24" s="31" t="s">
        <v>86</v>
      </c>
      <c r="L24" s="1">
        <v>48.6</v>
      </c>
      <c r="M24" s="3">
        <f t="shared" si="13"/>
        <v>159.46502057613168</v>
      </c>
      <c r="N24">
        <v>33.700000000000003</v>
      </c>
      <c r="O24">
        <v>43.2</v>
      </c>
      <c r="P24">
        <v>1004</v>
      </c>
      <c r="S24" s="19">
        <f t="shared" si="14"/>
        <v>0.360375</v>
      </c>
      <c r="T24" s="3">
        <v>30</v>
      </c>
      <c r="U24" s="3">
        <f t="shared" si="3"/>
        <v>12.012500000000001</v>
      </c>
      <c r="V24">
        <v>0.6432860860747881</v>
      </c>
      <c r="W24" s="3">
        <f t="shared" si="4"/>
        <v>8.5395736900940928</v>
      </c>
      <c r="X24">
        <v>5.9988775679970963E-2</v>
      </c>
      <c r="Y24" s="3">
        <f t="shared" si="5"/>
        <v>0.79634641815971008</v>
      </c>
      <c r="Z24">
        <v>1.0286596573718665E-3</v>
      </c>
      <c r="AA24" s="3">
        <f t="shared" si="15"/>
        <v>1.3655378433185535E-2</v>
      </c>
      <c r="AB24">
        <v>0</v>
      </c>
      <c r="AC24" s="3">
        <f t="shared" si="6"/>
        <v>0</v>
      </c>
      <c r="AD24">
        <v>0</v>
      </c>
      <c r="AE24" s="3">
        <f t="shared" ref="AE24" si="39">(((AD24/$U24)*$H24)/$L24)</f>
        <v>0</v>
      </c>
      <c r="AI24" s="3">
        <f t="shared" si="7"/>
        <v>0</v>
      </c>
      <c r="AJ24" s="1">
        <v>0</v>
      </c>
      <c r="AK24" s="3">
        <f t="shared" si="17"/>
        <v>0</v>
      </c>
      <c r="AL24">
        <v>1.2812925875742009E-2</v>
      </c>
      <c r="AM24" s="3">
        <f t="shared" si="8"/>
        <v>0.17009061297945055</v>
      </c>
      <c r="AN24">
        <v>-0.29803976260133402</v>
      </c>
      <c r="AO24">
        <v>0</v>
      </c>
      <c r="AP24">
        <v>1.1251108429389727</v>
      </c>
      <c r="AQ24" s="3">
        <f t="shared" si="9"/>
        <v>14.935760559391644</v>
      </c>
      <c r="AV24">
        <v>0.64849999999999997</v>
      </c>
      <c r="AW24">
        <v>0.76600000000000001</v>
      </c>
      <c r="AX24">
        <v>1.415</v>
      </c>
      <c r="AY24" s="1">
        <f t="shared" si="10"/>
        <v>0.17149999999999999</v>
      </c>
      <c r="AZ24" s="1">
        <f t="shared" si="11"/>
        <v>0.34</v>
      </c>
      <c r="BA24" s="1">
        <f t="shared" si="12"/>
        <v>0.51200000000000001</v>
      </c>
      <c r="BB24" s="3">
        <f t="shared" si="18"/>
        <v>2.2766494092658962</v>
      </c>
      <c r="BC24" s="3">
        <f t="shared" si="19"/>
        <v>4.5134740475242268</v>
      </c>
      <c r="BD24" s="3">
        <f t="shared" si="20"/>
        <v>6.7967609186247167</v>
      </c>
    </row>
    <row r="25" spans="1:56" x14ac:dyDescent="0.2">
      <c r="A25" s="34">
        <v>21</v>
      </c>
      <c r="B25" s="3">
        <v>124.8</v>
      </c>
      <c r="C25" s="3">
        <v>125.1</v>
      </c>
      <c r="D25" s="3">
        <f t="shared" si="0"/>
        <v>124.94999999999999</v>
      </c>
      <c r="E25" s="3">
        <v>131.69999999999999</v>
      </c>
      <c r="F25" s="3">
        <v>131.80000000000001</v>
      </c>
      <c r="G25" s="3">
        <f t="shared" si="1"/>
        <v>131.75</v>
      </c>
      <c r="H25" s="2">
        <f t="shared" si="25"/>
        <v>6800.0000000000109</v>
      </c>
      <c r="I25" s="30" t="s">
        <v>80</v>
      </c>
      <c r="J25" s="8">
        <v>43238.80972222222</v>
      </c>
      <c r="K25" s="31" t="s">
        <v>83</v>
      </c>
      <c r="L25" s="1">
        <v>49</v>
      </c>
      <c r="M25" s="3">
        <f t="shared" si="13"/>
        <v>138.77551020408185</v>
      </c>
      <c r="N25">
        <v>31.8</v>
      </c>
      <c r="O25">
        <v>40.6</v>
      </c>
      <c r="P25">
        <v>1005</v>
      </c>
      <c r="S25" s="19">
        <f t="shared" si="14"/>
        <v>0.31620000000000048</v>
      </c>
      <c r="T25" s="3">
        <v>30</v>
      </c>
      <c r="U25" s="3">
        <f t="shared" si="3"/>
        <v>10.540000000000017</v>
      </c>
      <c r="V25">
        <v>1.104486786417461</v>
      </c>
      <c r="W25" s="3">
        <f t="shared" si="4"/>
        <v>14.542288168761829</v>
      </c>
      <c r="X25">
        <v>9.1492616572937058E-2</v>
      </c>
      <c r="Y25" s="3">
        <f t="shared" si="5"/>
        <v>1.2046427461874532</v>
      </c>
      <c r="Z25">
        <v>3.3835956836784531E-2</v>
      </c>
      <c r="AA25" s="3">
        <f t="shared" si="15"/>
        <v>0.44550305249222555</v>
      </c>
      <c r="AB25">
        <v>0</v>
      </c>
      <c r="AC25" s="3">
        <f t="shared" si="6"/>
        <v>0</v>
      </c>
      <c r="AD25">
        <v>2.3722396288963332E-2</v>
      </c>
      <c r="AE25" s="3">
        <f t="shared" ref="AE25" si="40">(((AD25/$U25)*$H25)/$L25)</f>
        <v>0.31234228161900368</v>
      </c>
      <c r="AI25" s="3">
        <f t="shared" si="7"/>
        <v>0</v>
      </c>
      <c r="AJ25" s="1">
        <v>0</v>
      </c>
      <c r="AK25" s="3">
        <f t="shared" si="17"/>
        <v>0</v>
      </c>
      <c r="AL25">
        <v>0.15491015442364009</v>
      </c>
      <c r="AM25" s="3">
        <f t="shared" si="8"/>
        <v>2.0396333696331808</v>
      </c>
      <c r="AN25">
        <v>-0.28353985355017342</v>
      </c>
      <c r="AO25">
        <v>0</v>
      </c>
      <c r="AP25">
        <v>1.0474380482766699</v>
      </c>
      <c r="AQ25" s="3">
        <f t="shared" si="9"/>
        <v>13.791152709370241</v>
      </c>
      <c r="AV25">
        <v>1.1459999999999999</v>
      </c>
      <c r="AW25">
        <v>0.55400000000000005</v>
      </c>
      <c r="AX25">
        <v>1.7</v>
      </c>
      <c r="AY25" s="1">
        <f t="shared" si="10"/>
        <v>0.66899999999999993</v>
      </c>
      <c r="AZ25" s="1">
        <f t="shared" si="11"/>
        <v>0.12800000000000006</v>
      </c>
      <c r="BA25" s="1">
        <f t="shared" si="12"/>
        <v>0.79699999999999993</v>
      </c>
      <c r="BB25" s="3">
        <f t="shared" si="18"/>
        <v>8.8084265964450292</v>
      </c>
      <c r="BC25" s="3">
        <f t="shared" si="19"/>
        <v>1.6853192890059259</v>
      </c>
      <c r="BD25" s="3">
        <f t="shared" si="20"/>
        <v>10.493745885450954</v>
      </c>
    </row>
    <row r="26" spans="1:56" x14ac:dyDescent="0.2">
      <c r="A26" s="34">
        <v>22</v>
      </c>
      <c r="B26" s="3">
        <v>124.4</v>
      </c>
      <c r="C26" s="3">
        <v>124.9</v>
      </c>
      <c r="D26" s="3">
        <f t="shared" si="0"/>
        <v>124.65</v>
      </c>
      <c r="E26" s="3">
        <v>129.30000000000001</v>
      </c>
      <c r="F26" s="3">
        <v>129.4</v>
      </c>
      <c r="G26" s="3">
        <f t="shared" si="1"/>
        <v>129.35000000000002</v>
      </c>
      <c r="H26" s="2">
        <f t="shared" si="25"/>
        <v>4700.0000000000173</v>
      </c>
      <c r="I26" s="30" t="s">
        <v>80</v>
      </c>
      <c r="J26" s="8">
        <v>43240.840277777781</v>
      </c>
      <c r="K26" s="31" t="s">
        <v>85</v>
      </c>
      <c r="L26" s="1">
        <v>48.91</v>
      </c>
      <c r="M26" s="3">
        <f t="shared" si="13"/>
        <v>96.094868125128144</v>
      </c>
      <c r="N26">
        <v>31.9</v>
      </c>
      <c r="O26">
        <v>40.9</v>
      </c>
      <c r="P26">
        <v>1005</v>
      </c>
      <c r="S26" s="19">
        <f t="shared" si="14"/>
        <v>0.2185500000000008</v>
      </c>
      <c r="T26" s="3">
        <v>30</v>
      </c>
      <c r="U26" s="3">
        <f t="shared" si="3"/>
        <v>7.2850000000000268</v>
      </c>
      <c r="V26">
        <v>1.5189050675936762</v>
      </c>
      <c r="W26" s="3">
        <f t="shared" si="4"/>
        <v>20.035550056966731</v>
      </c>
      <c r="X26">
        <v>7.3261863457671828E-2</v>
      </c>
      <c r="Y26" s="3">
        <f t="shared" si="5"/>
        <v>0.96638148353686948</v>
      </c>
      <c r="Z26">
        <v>4.4876530382940261E-2</v>
      </c>
      <c r="AA26" s="3">
        <f t="shared" si="15"/>
        <v>0.59195666013204329</v>
      </c>
      <c r="AB26">
        <v>0</v>
      </c>
      <c r="AC26" s="3">
        <f t="shared" si="6"/>
        <v>0</v>
      </c>
      <c r="AD26">
        <v>0</v>
      </c>
      <c r="AE26" s="3">
        <f t="shared" ref="AE26" si="41">(((AD26/$U26)*$H26)/$L26)</f>
        <v>0</v>
      </c>
      <c r="AI26" s="3">
        <f t="shared" si="7"/>
        <v>0</v>
      </c>
      <c r="AJ26" s="1">
        <v>3.2393149895134421E-2</v>
      </c>
      <c r="AK26" s="3">
        <f t="shared" si="17"/>
        <v>0.42729107307212622</v>
      </c>
      <c r="AL26">
        <v>0.2206949201817664</v>
      </c>
      <c r="AM26" s="3">
        <f t="shared" si="8"/>
        <v>2.9111392245370551</v>
      </c>
      <c r="AN26">
        <v>-0.29172329828424193</v>
      </c>
      <c r="AO26">
        <v>0</v>
      </c>
      <c r="AP26">
        <v>1.0008880065583501</v>
      </c>
      <c r="AQ26" s="3">
        <f t="shared" si="9"/>
        <v>13.202498421173193</v>
      </c>
      <c r="AV26">
        <v>0.83660000000000001</v>
      </c>
      <c r="AW26">
        <v>0.62570000000000003</v>
      </c>
      <c r="AX26">
        <v>1.462</v>
      </c>
      <c r="AY26" s="1">
        <f t="shared" si="10"/>
        <v>0.35960000000000003</v>
      </c>
      <c r="AZ26" s="1">
        <f t="shared" si="11"/>
        <v>0.19970000000000004</v>
      </c>
      <c r="BA26" s="1">
        <f t="shared" si="12"/>
        <v>0.55899999999999994</v>
      </c>
      <c r="BB26" s="3">
        <f t="shared" si="18"/>
        <v>4.7434062563892869</v>
      </c>
      <c r="BC26" s="3">
        <f t="shared" si="19"/>
        <v>2.6341997480560089</v>
      </c>
      <c r="BD26" s="3">
        <f t="shared" si="20"/>
        <v>7.3736487689699981</v>
      </c>
    </row>
    <row r="27" spans="1:56" x14ac:dyDescent="0.2">
      <c r="A27" s="34">
        <v>23</v>
      </c>
      <c r="B27" s="3">
        <v>125.1</v>
      </c>
      <c r="C27" s="3">
        <v>125.9</v>
      </c>
      <c r="D27" s="3">
        <f t="shared" si="0"/>
        <v>125.5</v>
      </c>
      <c r="E27" s="2">
        <v>138.9</v>
      </c>
      <c r="F27" s="2">
        <v>139</v>
      </c>
      <c r="G27" s="2">
        <f t="shared" si="1"/>
        <v>138.94999999999999</v>
      </c>
      <c r="H27" s="2">
        <f t="shared" si="25"/>
        <v>13449.999999999989</v>
      </c>
      <c r="I27" s="30" t="s">
        <v>80</v>
      </c>
      <c r="J27" s="8">
        <v>43232.004166666666</v>
      </c>
      <c r="K27" s="31" t="s">
        <v>81</v>
      </c>
      <c r="L27" s="1">
        <v>48.7</v>
      </c>
      <c r="M27" s="3">
        <f t="shared" si="13"/>
        <v>276.18069815195048</v>
      </c>
      <c r="N27">
        <v>33.700000000000003</v>
      </c>
      <c r="O27">
        <v>43.2</v>
      </c>
      <c r="P27">
        <v>1005</v>
      </c>
      <c r="S27" s="19">
        <f t="shared" si="14"/>
        <v>0.62542499999999945</v>
      </c>
      <c r="T27" s="3">
        <v>30</v>
      </c>
      <c r="U27" s="3">
        <f t="shared" si="3"/>
        <v>20.847499999999982</v>
      </c>
      <c r="V27">
        <v>0.60797701476126054</v>
      </c>
      <c r="W27" s="3">
        <f t="shared" si="4"/>
        <v>8.0542758794629457</v>
      </c>
      <c r="X27">
        <v>6.5147948206837114E-2</v>
      </c>
      <c r="Y27" s="3">
        <f t="shared" si="5"/>
        <v>0.86305819973288889</v>
      </c>
      <c r="Z27">
        <v>4.0921977853311753E-2</v>
      </c>
      <c r="AA27" s="3">
        <f t="shared" si="15"/>
        <v>0.54212065779044516</v>
      </c>
      <c r="AB27">
        <v>0</v>
      </c>
      <c r="AC27" s="3">
        <f t="shared" si="6"/>
        <v>0</v>
      </c>
      <c r="AD27">
        <v>0</v>
      </c>
      <c r="AE27" s="3">
        <f t="shared" ref="AE27" si="42">(((AD27/$U27)*$H27)/$L27)</f>
        <v>0</v>
      </c>
      <c r="AI27" s="3">
        <f t="shared" si="7"/>
        <v>0</v>
      </c>
      <c r="AJ27" s="1">
        <v>0</v>
      </c>
      <c r="AK27" s="3">
        <f t="shared" si="17"/>
        <v>0</v>
      </c>
      <c r="AL27">
        <v>0.13844720741513139</v>
      </c>
      <c r="AM27" s="3">
        <f t="shared" si="8"/>
        <v>1.8341022377310909</v>
      </c>
      <c r="AN27">
        <v>0</v>
      </c>
      <c r="AO27">
        <v>0</v>
      </c>
      <c r="AP27">
        <v>1.5691061043620858</v>
      </c>
      <c r="AQ27" s="3">
        <f t="shared" si="9"/>
        <v>20.786992175426715</v>
      </c>
      <c r="AV27">
        <v>1.1259999999999999</v>
      </c>
      <c r="AW27">
        <v>1.21</v>
      </c>
      <c r="AX27">
        <v>2.3359999999999999</v>
      </c>
      <c r="AY27" s="1">
        <f t="shared" si="10"/>
        <v>0.64899999999999991</v>
      </c>
      <c r="AZ27" s="1">
        <f t="shared" si="11"/>
        <v>0.78400000000000003</v>
      </c>
      <c r="BA27" s="1">
        <f t="shared" si="12"/>
        <v>1.4329999999999998</v>
      </c>
      <c r="BB27" s="3">
        <f t="shared" si="18"/>
        <v>8.5977346492680642</v>
      </c>
      <c r="BC27" s="3">
        <f t="shared" si="19"/>
        <v>10.386169437636616</v>
      </c>
      <c r="BD27" s="3">
        <f t="shared" si="20"/>
        <v>18.983904086904683</v>
      </c>
    </row>
    <row r="28" spans="1:56" x14ac:dyDescent="0.2">
      <c r="A28" s="34">
        <v>24</v>
      </c>
      <c r="B28" s="3">
        <v>125.9</v>
      </c>
      <c r="C28" s="3">
        <v>125.9</v>
      </c>
      <c r="D28" s="3">
        <f t="shared" si="0"/>
        <v>125.9</v>
      </c>
      <c r="E28" s="2">
        <v>144.9</v>
      </c>
      <c r="F28" s="2">
        <v>145</v>
      </c>
      <c r="G28" s="2">
        <f t="shared" si="1"/>
        <v>144.94999999999999</v>
      </c>
      <c r="H28" s="2">
        <f t="shared" si="25"/>
        <v>19049.999999999982</v>
      </c>
      <c r="I28" s="30" t="s">
        <v>80</v>
      </c>
      <c r="J28" s="8">
        <v>43247.990972222222</v>
      </c>
      <c r="K28" s="31" t="s">
        <v>81</v>
      </c>
      <c r="L28">
        <v>48.32</v>
      </c>
      <c r="M28" s="3">
        <f t="shared" si="13"/>
        <v>394.24668874172147</v>
      </c>
      <c r="N28">
        <v>35.299999999999997</v>
      </c>
      <c r="O28">
        <v>44.3</v>
      </c>
      <c r="P28">
        <v>1003</v>
      </c>
      <c r="S28" s="19">
        <f t="shared" si="14"/>
        <v>0.88582499999999909</v>
      </c>
      <c r="T28" s="3">
        <v>30</v>
      </c>
      <c r="U28" s="3">
        <f t="shared" si="3"/>
        <v>29.527499999999971</v>
      </c>
      <c r="V28">
        <v>0.56971030893306007</v>
      </c>
      <c r="W28" s="3">
        <f t="shared" si="4"/>
        <v>7.6066853895142614</v>
      </c>
      <c r="X28">
        <v>9.9131286182302936E-2</v>
      </c>
      <c r="Y28" s="3">
        <f t="shared" si="5"/>
        <v>1.3235858548160506</v>
      </c>
      <c r="Z28">
        <v>2.5092124207673705E-2</v>
      </c>
      <c r="AA28" s="3">
        <f t="shared" si="15"/>
        <v>0.33502622580209496</v>
      </c>
      <c r="AB28">
        <v>0.12257209576512562</v>
      </c>
      <c r="AC28" s="3">
        <f t="shared" si="6"/>
        <v>1.6365639789191095</v>
      </c>
      <c r="AD28">
        <v>0</v>
      </c>
      <c r="AE28" s="3">
        <f t="shared" ref="AE28" si="43">(((AD28/$U28)*$H28)/$L28)</f>
        <v>0</v>
      </c>
      <c r="AI28" s="3">
        <f t="shared" si="7"/>
        <v>0</v>
      </c>
      <c r="AJ28" s="1">
        <v>0.14138235504989916</v>
      </c>
      <c r="AK28" s="3">
        <f t="shared" si="17"/>
        <v>1.8877156997690017</v>
      </c>
      <c r="AL28">
        <v>6.0943288377931282E-2</v>
      </c>
      <c r="AM28" s="3">
        <f t="shared" si="8"/>
        <v>0.81370551668889235</v>
      </c>
      <c r="AN28">
        <v>0</v>
      </c>
      <c r="AO28">
        <v>0</v>
      </c>
      <c r="AP28">
        <v>3.1189103676064551</v>
      </c>
      <c r="AQ28" s="3">
        <f t="shared" si="9"/>
        <v>41.643216828755278</v>
      </c>
      <c r="AV28">
        <v>0.78710000000000002</v>
      </c>
      <c r="AW28">
        <v>1.9410000000000001</v>
      </c>
      <c r="AX28">
        <v>2.7280000000000002</v>
      </c>
      <c r="AY28" s="1">
        <f t="shared" si="10"/>
        <v>0.31010000000000004</v>
      </c>
      <c r="AZ28" s="1">
        <f t="shared" si="11"/>
        <v>1.5150000000000001</v>
      </c>
      <c r="BA28" s="1">
        <f t="shared" si="12"/>
        <v>1.8250000000000002</v>
      </c>
      <c r="BB28" s="3">
        <f t="shared" si="18"/>
        <v>4.1404080324716945</v>
      </c>
      <c r="BC28" s="3">
        <f t="shared" si="19"/>
        <v>20.228049562059393</v>
      </c>
      <c r="BD28" s="3">
        <f t="shared" si="20"/>
        <v>24.367122409741508</v>
      </c>
    </row>
    <row r="29" spans="1:56" x14ac:dyDescent="0.2">
      <c r="A29" s="34">
        <v>25</v>
      </c>
      <c r="B29">
        <v>126.1</v>
      </c>
      <c r="C29">
        <v>126.2</v>
      </c>
      <c r="D29" s="3">
        <f t="shared" ref="D29:D34" si="44">AVERAGE(B29:C29)</f>
        <v>126.15</v>
      </c>
      <c r="E29" s="2">
        <v>128.80000000000001</v>
      </c>
      <c r="F29" s="2">
        <v>128.6</v>
      </c>
      <c r="G29" s="2">
        <f t="shared" si="1"/>
        <v>128.69999999999999</v>
      </c>
      <c r="H29" s="2">
        <f t="shared" si="25"/>
        <v>2549.9999999999827</v>
      </c>
      <c r="I29" s="30" t="s">
        <v>80</v>
      </c>
      <c r="J29" s="8">
        <v>43241.847916666666</v>
      </c>
      <c r="K29" s="35" t="s">
        <v>87</v>
      </c>
      <c r="L29">
        <v>33.83</v>
      </c>
      <c r="M29" s="3">
        <f t="shared" si="13"/>
        <v>75.376884422110052</v>
      </c>
      <c r="N29">
        <v>30.2</v>
      </c>
      <c r="O29">
        <v>37.9</v>
      </c>
      <c r="P29">
        <v>1005</v>
      </c>
      <c r="S29" s="19">
        <f t="shared" si="14"/>
        <v>0.11857499999999919</v>
      </c>
      <c r="T29" s="3">
        <v>30</v>
      </c>
      <c r="U29" s="3">
        <f t="shared" si="3"/>
        <v>3.9524999999999735</v>
      </c>
      <c r="V29">
        <v>0.93771117945011906</v>
      </c>
      <c r="W29" s="3">
        <f t="shared" si="4"/>
        <v>17.882794989179654</v>
      </c>
      <c r="X29">
        <v>7.9107185523618506E-2</v>
      </c>
      <c r="Y29" s="3">
        <f t="shared" si="5"/>
        <v>1.5086282555780517</v>
      </c>
      <c r="Z29">
        <v>3.9882281458729851E-2</v>
      </c>
      <c r="AA29" s="3">
        <f t="shared" si="15"/>
        <v>0.76058244655401963</v>
      </c>
      <c r="AB29">
        <v>0</v>
      </c>
      <c r="AC29" s="3">
        <f t="shared" si="6"/>
        <v>0</v>
      </c>
      <c r="AD29">
        <v>2.9269547875808488E-2</v>
      </c>
      <c r="AE29" s="3">
        <f t="shared" ref="AE29" si="45">(((AD29/$U29)*$H29)/$L29)</f>
        <v>0.55819034214351626</v>
      </c>
      <c r="AI29" s="3">
        <f t="shared" si="7"/>
        <v>0</v>
      </c>
      <c r="AJ29" s="1">
        <v>0</v>
      </c>
      <c r="AK29" s="3">
        <f t="shared" si="17"/>
        <v>0</v>
      </c>
      <c r="AL29">
        <v>0.18290979560106779</v>
      </c>
      <c r="AM29" s="3">
        <f t="shared" si="8"/>
        <v>3.4882151860072237</v>
      </c>
      <c r="AN29">
        <v>-0.33707817482278801</v>
      </c>
      <c r="AO29">
        <v>0</v>
      </c>
      <c r="AP29">
        <v>0.78991129564372164</v>
      </c>
      <c r="AQ29" s="3">
        <f t="shared" si="9"/>
        <v>15.064149888793523</v>
      </c>
      <c r="AV29">
        <v>1.7649999999999999</v>
      </c>
      <c r="AW29">
        <v>0.32879999999999998</v>
      </c>
      <c r="AX29">
        <v>2.0939999999999999</v>
      </c>
      <c r="AY29" s="1">
        <f t="shared" si="10"/>
        <v>1.2879999999999998</v>
      </c>
      <c r="AZ29" s="1">
        <f t="shared" si="11"/>
        <v>-9.7200000000000009E-2</v>
      </c>
      <c r="BA29" s="1">
        <f t="shared" si="12"/>
        <v>1.1909999999999998</v>
      </c>
      <c r="BB29" s="3">
        <f t="shared" si="18"/>
        <v>24.563042918577707</v>
      </c>
      <c r="BC29" s="3">
        <f t="shared" si="19"/>
        <v>-1.8536706301908024</v>
      </c>
      <c r="BD29" s="3">
        <f t="shared" si="20"/>
        <v>22.713186425486061</v>
      </c>
    </row>
    <row r="30" spans="1:56" x14ac:dyDescent="0.2">
      <c r="A30" s="34">
        <v>26</v>
      </c>
      <c r="B30">
        <v>125.4</v>
      </c>
      <c r="C30">
        <v>125.5</v>
      </c>
      <c r="D30" s="3">
        <f t="shared" si="44"/>
        <v>125.45</v>
      </c>
      <c r="E30" s="2">
        <v>134.19999999999999</v>
      </c>
      <c r="F30" s="2">
        <v>134.19999999999999</v>
      </c>
      <c r="G30" s="2">
        <f t="shared" si="1"/>
        <v>134.19999999999999</v>
      </c>
      <c r="H30" s="2">
        <f t="shared" si="25"/>
        <v>8749.9999999999854</v>
      </c>
      <c r="I30" s="30" t="s">
        <v>80</v>
      </c>
      <c r="J30" s="8">
        <v>43242.850694444445</v>
      </c>
      <c r="K30" s="31" t="s">
        <v>81</v>
      </c>
      <c r="L30">
        <v>48.54</v>
      </c>
      <c r="M30" s="3">
        <f t="shared" si="13"/>
        <v>180.26370004120284</v>
      </c>
      <c r="N30">
        <v>35</v>
      </c>
      <c r="O30">
        <v>43.9</v>
      </c>
      <c r="P30">
        <v>1005</v>
      </c>
      <c r="S30" s="19">
        <f t="shared" si="14"/>
        <v>0.40687499999999932</v>
      </c>
      <c r="T30" s="3">
        <v>30</v>
      </c>
      <c r="U30" s="3">
        <f t="shared" si="3"/>
        <v>13.562499999999977</v>
      </c>
      <c r="V30">
        <v>0.72200810094136747</v>
      </c>
      <c r="W30" s="3">
        <f t="shared" si="4"/>
        <v>9.5964498975419996</v>
      </c>
      <c r="X30">
        <v>0.10258206120551683</v>
      </c>
      <c r="Y30" s="3">
        <f t="shared" si="5"/>
        <v>1.3634523067841198</v>
      </c>
      <c r="Z30">
        <v>0</v>
      </c>
      <c r="AA30" s="3">
        <f t="shared" si="15"/>
        <v>0</v>
      </c>
      <c r="AB30">
        <v>1.2780891270204542E-2</v>
      </c>
      <c r="AC30" s="3">
        <f t="shared" si="6"/>
        <v>0.16987507835512503</v>
      </c>
      <c r="AD30">
        <v>0</v>
      </c>
      <c r="AE30" s="3">
        <f t="shared" ref="AE30" si="46">(((AD30/$U30)*$H30)/$L30)</f>
        <v>0</v>
      </c>
      <c r="AI30" s="3">
        <f t="shared" si="7"/>
        <v>0</v>
      </c>
      <c r="AJ30" s="1">
        <v>2.5822750167525665E-2</v>
      </c>
      <c r="AK30" s="3">
        <f t="shared" si="17"/>
        <v>0.34321876427190967</v>
      </c>
      <c r="AL30">
        <v>9.4566700659877156E-2</v>
      </c>
      <c r="AM30" s="3">
        <f t="shared" si="8"/>
        <v>1.2569174828857765</v>
      </c>
      <c r="AN30">
        <v>0</v>
      </c>
      <c r="AO30">
        <v>0</v>
      </c>
      <c r="AP30">
        <v>1.7786871630268677</v>
      </c>
      <c r="AQ30" s="3">
        <f t="shared" si="9"/>
        <v>23.641122892019457</v>
      </c>
      <c r="AV30">
        <v>0.88539999999999996</v>
      </c>
      <c r="AW30">
        <v>1.1970000000000001</v>
      </c>
      <c r="AX30">
        <v>2.0819999999999999</v>
      </c>
      <c r="AY30" s="1">
        <f t="shared" si="10"/>
        <v>0.40839999999999999</v>
      </c>
      <c r="AZ30" s="1">
        <f t="shared" si="11"/>
        <v>0.77100000000000013</v>
      </c>
      <c r="BA30" s="1">
        <f t="shared" si="12"/>
        <v>1.1789999999999998</v>
      </c>
      <c r="BB30" s="3">
        <f t="shared" si="18"/>
        <v>5.4281802836370403</v>
      </c>
      <c r="BC30" s="3">
        <f t="shared" si="19"/>
        <v>10.247617528609595</v>
      </c>
      <c r="BD30" s="3">
        <f t="shared" si="20"/>
        <v>15.670481279157858</v>
      </c>
    </row>
    <row r="31" spans="1:56" x14ac:dyDescent="0.2">
      <c r="A31" s="34">
        <v>27</v>
      </c>
      <c r="B31">
        <v>125.1</v>
      </c>
      <c r="C31">
        <v>124.9</v>
      </c>
      <c r="D31" s="3">
        <f t="shared" si="44"/>
        <v>125</v>
      </c>
      <c r="E31" s="2">
        <v>129.69999999999999</v>
      </c>
      <c r="F31" s="2">
        <v>129.69999999999999</v>
      </c>
      <c r="G31" s="2">
        <f t="shared" si="1"/>
        <v>129.69999999999999</v>
      </c>
      <c r="H31" s="2">
        <f t="shared" si="25"/>
        <v>4699.9999999999891</v>
      </c>
      <c r="I31" s="30" t="s">
        <v>80</v>
      </c>
      <c r="J31" s="8">
        <v>43239.832638888889</v>
      </c>
      <c r="K31" s="31" t="s">
        <v>81</v>
      </c>
      <c r="L31">
        <v>49.21</v>
      </c>
      <c r="M31" s="3">
        <f t="shared" si="13"/>
        <v>95.509042877463713</v>
      </c>
      <c r="N31">
        <v>30.7</v>
      </c>
      <c r="O31">
        <v>39.299999999999997</v>
      </c>
      <c r="P31">
        <v>1005</v>
      </c>
      <c r="S31" s="19">
        <f t="shared" si="14"/>
        <v>0.21854999999999949</v>
      </c>
      <c r="T31" s="3">
        <v>30</v>
      </c>
      <c r="U31" s="3">
        <f t="shared" si="3"/>
        <v>7.2849999999999833</v>
      </c>
      <c r="V31">
        <v>1.2533958948863684</v>
      </c>
      <c r="W31" s="3">
        <f t="shared" si="4"/>
        <v>16.432483495832454</v>
      </c>
      <c r="X31">
        <v>5.7716101096523587E-2</v>
      </c>
      <c r="Y31" s="3">
        <f t="shared" si="5"/>
        <v>0.75667941995166965</v>
      </c>
      <c r="Z31">
        <v>7.2167546482215794E-4</v>
      </c>
      <c r="AA31" s="3">
        <f t="shared" si="15"/>
        <v>9.4614321088968001E-3</v>
      </c>
      <c r="AB31">
        <v>0</v>
      </c>
      <c r="AC31" s="3">
        <f t="shared" si="6"/>
        <v>0</v>
      </c>
      <c r="AD31">
        <v>0</v>
      </c>
      <c r="AE31" s="3">
        <f t="shared" ref="AE31" si="47">(((AD31/$U31)*$H31)/$L31)</f>
        <v>0</v>
      </c>
      <c r="AI31" s="3">
        <f t="shared" si="7"/>
        <v>0</v>
      </c>
      <c r="AJ31" s="1">
        <v>0</v>
      </c>
      <c r="AK31" s="3">
        <f t="shared" si="17"/>
        <v>0</v>
      </c>
      <c r="AL31">
        <v>0.24351713791339957</v>
      </c>
      <c r="AM31" s="3">
        <f t="shared" si="8"/>
        <v>3.1925996933930239</v>
      </c>
      <c r="AN31">
        <v>-0.34871082117041186</v>
      </c>
      <c r="AO31">
        <v>0</v>
      </c>
      <c r="AP31">
        <v>0.83748218632800631</v>
      </c>
      <c r="AQ31" s="3">
        <f t="shared" si="9"/>
        <v>10.979701035430857</v>
      </c>
      <c r="AV31">
        <v>0.95420000000000005</v>
      </c>
      <c r="AW31">
        <v>0.53100000000000003</v>
      </c>
      <c r="AX31">
        <v>1.4850000000000001</v>
      </c>
      <c r="AY31" s="1">
        <f t="shared" si="10"/>
        <v>0.47720000000000007</v>
      </c>
      <c r="AZ31" s="1">
        <f t="shared" si="11"/>
        <v>0.10500000000000004</v>
      </c>
      <c r="BA31" s="1">
        <f t="shared" si="12"/>
        <v>0.58200000000000007</v>
      </c>
      <c r="BB31" s="3">
        <f t="shared" si="18"/>
        <v>6.2562683954874103</v>
      </c>
      <c r="BC31" s="3">
        <f t="shared" si="19"/>
        <v>1.3765888129215806</v>
      </c>
      <c r="BD31" s="3">
        <f t="shared" si="20"/>
        <v>7.6302351344796175</v>
      </c>
    </row>
    <row r="32" spans="1:56" x14ac:dyDescent="0.2">
      <c r="A32" s="34">
        <v>28</v>
      </c>
      <c r="B32">
        <v>125.9</v>
      </c>
      <c r="C32">
        <v>126</v>
      </c>
      <c r="D32" s="3">
        <f t="shared" si="44"/>
        <v>125.95</v>
      </c>
      <c r="E32" s="2">
        <v>141</v>
      </c>
      <c r="F32" s="2">
        <v>141</v>
      </c>
      <c r="G32" s="2">
        <f t="shared" si="1"/>
        <v>141</v>
      </c>
      <c r="H32" s="2">
        <f t="shared" si="25"/>
        <v>15049.999999999996</v>
      </c>
      <c r="I32" s="30" t="s">
        <v>80</v>
      </c>
      <c r="J32" s="8">
        <v>43244.902777777781</v>
      </c>
      <c r="K32" s="31" t="s">
        <v>86</v>
      </c>
      <c r="L32">
        <v>48.37</v>
      </c>
      <c r="M32" s="3">
        <f t="shared" si="13"/>
        <v>311.14327062228648</v>
      </c>
      <c r="N32">
        <v>34.700000000000003</v>
      </c>
      <c r="O32">
        <v>43.7</v>
      </c>
      <c r="P32">
        <v>1003</v>
      </c>
      <c r="S32" s="19">
        <f t="shared" si="14"/>
        <v>0.69982499999999981</v>
      </c>
      <c r="T32" s="3">
        <v>30</v>
      </c>
      <c r="U32" s="3">
        <f t="shared" si="3"/>
        <v>23.327499999999993</v>
      </c>
      <c r="V32">
        <v>1.3402812976064009</v>
      </c>
      <c r="W32" s="3">
        <f t="shared" si="4"/>
        <v>17.87673374734274</v>
      </c>
      <c r="X32">
        <v>0.14969658717158729</v>
      </c>
      <c r="Y32" s="3">
        <f t="shared" si="5"/>
        <v>1.9966599821481896</v>
      </c>
      <c r="Z32">
        <v>8.0236832997141461E-3</v>
      </c>
      <c r="AA32" s="3">
        <f t="shared" si="15"/>
        <v>0.10702025782061858</v>
      </c>
      <c r="AB32">
        <v>7.746629836788721E-2</v>
      </c>
      <c r="AC32" s="3">
        <f t="shared" si="6"/>
        <v>1.0332490595728787</v>
      </c>
      <c r="AD32">
        <v>2.3381146540072839E-2</v>
      </c>
      <c r="AE32" s="3">
        <f t="shared" ref="AE32" si="48">(((AD32/$U32)*$H32)/$L32)</f>
        <v>0.31185881064739995</v>
      </c>
      <c r="AI32" s="3">
        <f t="shared" si="7"/>
        <v>0</v>
      </c>
      <c r="AJ32" s="1">
        <v>7.8297526735789824E-2</v>
      </c>
      <c r="AK32" s="3">
        <f t="shared" si="17"/>
        <v>1.0443360218715925</v>
      </c>
      <c r="AL32">
        <v>0.11530271085074451</v>
      </c>
      <c r="AM32" s="3">
        <f t="shared" si="8"/>
        <v>1.5379128738920356</v>
      </c>
      <c r="AN32">
        <v>0</v>
      </c>
      <c r="AO32">
        <v>0</v>
      </c>
      <c r="AP32">
        <v>2.7993653828573568</v>
      </c>
      <c r="AQ32" s="3">
        <f t="shared" si="9"/>
        <v>37.338064554240589</v>
      </c>
      <c r="AV32">
        <v>0.82589999999999997</v>
      </c>
      <c r="AW32">
        <v>1.544</v>
      </c>
      <c r="AX32">
        <v>2.37</v>
      </c>
      <c r="AY32" s="1">
        <f t="shared" si="10"/>
        <v>0.34889999999999999</v>
      </c>
      <c r="AZ32" s="1">
        <f t="shared" si="11"/>
        <v>1.1180000000000001</v>
      </c>
      <c r="BA32" s="1">
        <f t="shared" si="12"/>
        <v>1.4670000000000001</v>
      </c>
      <c r="BB32" s="3">
        <f t="shared" si="18"/>
        <v>4.6536442876483024</v>
      </c>
      <c r="BC32" s="3">
        <f t="shared" si="19"/>
        <v>14.9119355505612</v>
      </c>
      <c r="BD32" s="3">
        <f t="shared" si="20"/>
        <v>19.566913642820467</v>
      </c>
    </row>
    <row r="33" spans="1:56" x14ac:dyDescent="0.2">
      <c r="A33" s="34">
        <v>29</v>
      </c>
      <c r="B33">
        <v>125.8</v>
      </c>
      <c r="C33">
        <v>125.9</v>
      </c>
      <c r="D33" s="3">
        <f t="shared" si="44"/>
        <v>125.85</v>
      </c>
      <c r="E33" s="2">
        <v>144</v>
      </c>
      <c r="F33" s="2">
        <v>143.1</v>
      </c>
      <c r="G33" s="2">
        <f t="shared" si="1"/>
        <v>143.55000000000001</v>
      </c>
      <c r="H33" s="2">
        <f t="shared" si="25"/>
        <v>17700.000000000018</v>
      </c>
      <c r="I33" s="30" t="s">
        <v>80</v>
      </c>
      <c r="J33" s="8">
        <v>43235.777777777781</v>
      </c>
      <c r="K33" s="31" t="s">
        <v>81</v>
      </c>
      <c r="L33" s="36">
        <v>48.54</v>
      </c>
      <c r="M33" s="36">
        <f t="shared" si="13"/>
        <v>364.64771322620555</v>
      </c>
      <c r="N33">
        <v>34.4</v>
      </c>
      <c r="O33">
        <v>43.7</v>
      </c>
      <c r="P33">
        <v>1003</v>
      </c>
      <c r="S33" s="19">
        <f t="shared" si="14"/>
        <v>0.82305000000000084</v>
      </c>
      <c r="T33" s="3">
        <v>30</v>
      </c>
      <c r="U33" s="3">
        <f t="shared" si="3"/>
        <v>27.435000000000027</v>
      </c>
      <c r="V33">
        <v>0.86442253667149493</v>
      </c>
      <c r="W33" s="3">
        <f t="shared" si="4"/>
        <v>11.48932754723733</v>
      </c>
      <c r="X33">
        <v>0.1754549578889244</v>
      </c>
      <c r="Y33" s="3">
        <f t="shared" si="5"/>
        <v>2.3320302230142671</v>
      </c>
      <c r="Z33">
        <v>7.3166974110183358E-2</v>
      </c>
      <c r="AA33" s="3">
        <f t="shared" si="15"/>
        <v>0.97248659715543373</v>
      </c>
      <c r="AB33">
        <v>2.1416095191374551E-2</v>
      </c>
      <c r="AC33" s="3">
        <f t="shared" si="6"/>
        <v>0.28464844679312773</v>
      </c>
      <c r="AD33">
        <v>3.6224700748797023E-2</v>
      </c>
      <c r="AE33" s="3">
        <f t="shared" ref="AE33" si="49">(((AD33/$U33)*$H33)/$L33)</f>
        <v>0.48147455040468157</v>
      </c>
      <c r="AI33" s="3">
        <f t="shared" si="7"/>
        <v>0</v>
      </c>
      <c r="AJ33" s="1">
        <v>1.6141848752617038E-2</v>
      </c>
      <c r="AK33" s="3">
        <f t="shared" si="17"/>
        <v>0.21454668251813652</v>
      </c>
      <c r="AL33">
        <v>5.0399041959179769E-2</v>
      </c>
      <c r="AM33" s="3">
        <f t="shared" si="8"/>
        <v>0.6698704355460714</v>
      </c>
      <c r="AN33">
        <v>0</v>
      </c>
      <c r="AO33">
        <v>0</v>
      </c>
      <c r="AP33">
        <v>2.7985843294357089</v>
      </c>
      <c r="AQ33" s="3">
        <f t="shared" si="9"/>
        <v>37.196915472915045</v>
      </c>
      <c r="AV33">
        <v>1.282</v>
      </c>
      <c r="AW33">
        <v>1.7929999999999999</v>
      </c>
      <c r="AX33">
        <v>3.0750000000000002</v>
      </c>
      <c r="AY33" s="1">
        <f t="shared" si="10"/>
        <v>0.80500000000000005</v>
      </c>
      <c r="AZ33" s="1">
        <f t="shared" si="11"/>
        <v>1.367</v>
      </c>
      <c r="BA33" s="1">
        <f t="shared" si="12"/>
        <v>2.1720000000000002</v>
      </c>
      <c r="BB33" s="3">
        <f t="shared" si="18"/>
        <v>10.699522841155284</v>
      </c>
      <c r="BC33" s="3">
        <f t="shared" si="19"/>
        <v>18.16925183088108</v>
      </c>
      <c r="BD33" s="3">
        <f t="shared" si="20"/>
        <v>28.86877467203637</v>
      </c>
    </row>
    <row r="34" spans="1:56" x14ac:dyDescent="0.2">
      <c r="A34" s="34">
        <v>30</v>
      </c>
      <c r="B34">
        <v>124.8</v>
      </c>
      <c r="C34">
        <v>124.6</v>
      </c>
      <c r="D34" s="3">
        <f t="shared" si="44"/>
        <v>124.69999999999999</v>
      </c>
      <c r="E34" s="2">
        <v>135.6</v>
      </c>
      <c r="F34" s="2">
        <v>136</v>
      </c>
      <c r="G34" s="2">
        <f t="shared" si="1"/>
        <v>135.80000000000001</v>
      </c>
      <c r="H34" s="2">
        <f t="shared" si="25"/>
        <v>11100.000000000022</v>
      </c>
      <c r="I34" s="30" t="s">
        <v>80</v>
      </c>
      <c r="J34" s="8">
        <v>43246.966666666667</v>
      </c>
      <c r="K34" s="31" t="s">
        <v>81</v>
      </c>
      <c r="L34">
        <v>48.35</v>
      </c>
      <c r="M34" s="36">
        <f t="shared" si="13"/>
        <v>229.57600827300976</v>
      </c>
      <c r="N34">
        <v>35.200000000000003</v>
      </c>
      <c r="O34">
        <v>43.9</v>
      </c>
      <c r="P34">
        <v>1003</v>
      </c>
      <c r="S34" s="19">
        <f t="shared" si="14"/>
        <v>0.516150000000001</v>
      </c>
      <c r="T34" s="3">
        <v>30</v>
      </c>
      <c r="U34" s="3">
        <f t="shared" si="3"/>
        <v>17.205000000000034</v>
      </c>
      <c r="V34">
        <v>0.55843415601889135</v>
      </c>
      <c r="W34" s="3">
        <f t="shared" si="4"/>
        <v>7.4515015647848859</v>
      </c>
      <c r="X34">
        <v>9.1325374148277461E-2</v>
      </c>
      <c r="Y34" s="3">
        <f t="shared" si="5"/>
        <v>1.218605919848917</v>
      </c>
      <c r="Z34">
        <v>4.1406437150520947E-2</v>
      </c>
      <c r="AA34" s="3">
        <f t="shared" si="15"/>
        <v>0.55250941922835439</v>
      </c>
      <c r="AB34">
        <v>5.3688184204407685E-2</v>
      </c>
      <c r="AC34" s="3">
        <f t="shared" si="6"/>
        <v>0.71639168968752964</v>
      </c>
      <c r="AD34">
        <v>1.5747526871313977E-2</v>
      </c>
      <c r="AE34" s="3">
        <f t="shared" ref="AE34" si="50">(((AD34/$U34)*$H34)/$L34)</f>
        <v>0.21012812317862328</v>
      </c>
      <c r="AI34" s="3">
        <f t="shared" si="7"/>
        <v>0</v>
      </c>
      <c r="AJ34" s="1">
        <v>4.7232475869644075E-2</v>
      </c>
      <c r="AK34" s="3">
        <f t="shared" si="17"/>
        <v>0.63024953623970481</v>
      </c>
      <c r="AL34">
        <v>0</v>
      </c>
      <c r="AM34">
        <v>0</v>
      </c>
      <c r="AN34">
        <v>0</v>
      </c>
      <c r="AO34">
        <v>0</v>
      </c>
      <c r="AP34">
        <v>2.8183474670500983</v>
      </c>
      <c r="AQ34" s="3">
        <f t="shared" si="9"/>
        <v>37.606798105882483</v>
      </c>
      <c r="AV34">
        <v>0.61319999999999997</v>
      </c>
      <c r="AW34">
        <v>1.6339999999999999</v>
      </c>
      <c r="AX34">
        <v>2.2469999999999999</v>
      </c>
      <c r="AY34" s="1">
        <f t="shared" si="10"/>
        <v>0.13619999999999999</v>
      </c>
      <c r="AZ34" s="1">
        <f t="shared" si="11"/>
        <v>1.208</v>
      </c>
      <c r="BA34" s="1">
        <f t="shared" si="12"/>
        <v>1.3439999999999999</v>
      </c>
      <c r="BB34" s="3">
        <f t="shared" si="18"/>
        <v>1.8173933348900821</v>
      </c>
      <c r="BC34" s="3">
        <f t="shared" si="19"/>
        <v>16.119024585515561</v>
      </c>
      <c r="BD34" s="3">
        <f t="shared" si="20"/>
        <v>17.933749207725921</v>
      </c>
    </row>
    <row r="35" spans="1:56" x14ac:dyDescent="0.2">
      <c r="H35" s="2"/>
      <c r="M35" s="36"/>
    </row>
    <row r="39" spans="1:56" x14ac:dyDescent="0.2">
      <c r="A39" s="34">
        <v>1</v>
      </c>
      <c r="V39">
        <f>IF(V5&lt;0, 0, V5)</f>
        <v>0.68967554389289354</v>
      </c>
      <c r="X39">
        <f>IF(X5&lt;0, 0, X5)</f>
        <v>9.9754885915565805E-2</v>
      </c>
      <c r="Z39">
        <f>IF(Z5&lt;0, 0, Z5)</f>
        <v>4.4852742868139894E-2</v>
      </c>
      <c r="AB39">
        <f>IF(AB5&lt;0, 0, AB5)</f>
        <v>0</v>
      </c>
      <c r="AD39">
        <f>IF(AD5&lt;0, 0, AD5)</f>
        <v>0</v>
      </c>
      <c r="AJ39">
        <f>IF(AJ5&lt;0, 0, AJ5)</f>
        <v>0</v>
      </c>
      <c r="AL39">
        <f>IF(AL5&lt;0, 0, AL5)</f>
        <v>4.7652953151952837E-2</v>
      </c>
      <c r="AN39">
        <f>IF(AN5&lt;0, 0, AN5)</f>
        <v>6.1223850014397341E-2</v>
      </c>
      <c r="AP39">
        <f>IF(AP5&lt;0, 0, AP5)</f>
        <v>1.8664856632423321</v>
      </c>
    </row>
    <row r="40" spans="1:56" x14ac:dyDescent="0.2">
      <c r="A40" s="34">
        <v>2</v>
      </c>
      <c r="V40">
        <f t="shared" ref="V40:V68" si="51">IF(V6&lt;0, 0, V6)</f>
        <v>0.80184749588091186</v>
      </c>
      <c r="X40">
        <f t="shared" ref="X40:X68" si="52">IF(X6&lt;0, 0, X6)</f>
        <v>0.11057647690320427</v>
      </c>
      <c r="Z40">
        <f t="shared" ref="Z40:Z68" si="53">IF(Z6&lt;0, 0, Z6)</f>
        <v>7.1454685719698374E-2</v>
      </c>
      <c r="AB40">
        <f t="shared" ref="AB40:AB68" si="54">IF(AB6&lt;0, 0, AB6)</f>
        <v>0</v>
      </c>
      <c r="AD40">
        <f t="shared" ref="AD40:AD68" si="55">IF(AD6&lt;0, 0, AD6)</f>
        <v>7.2268606331872265E-3</v>
      </c>
      <c r="AJ40">
        <f t="shared" ref="AJ40:AJ68" si="56">IF(AJ6&lt;0, 0, AJ6)</f>
        <v>0</v>
      </c>
      <c r="AL40">
        <f t="shared" ref="AL40:AL68" si="57">IF(AL6&lt;0, 0, AL6)</f>
        <v>0.14608710179077278</v>
      </c>
      <c r="AN40">
        <f t="shared" ref="AN40:AN68" si="58">IF(AN6&lt;0, 0, AN6)</f>
        <v>6.0093814343483931E-2</v>
      </c>
      <c r="AP40">
        <f t="shared" ref="AP40:AP68" si="59">IF(AP6&lt;0, 0, AP6)</f>
        <v>3.3546679236788051</v>
      </c>
    </row>
    <row r="41" spans="1:56" x14ac:dyDescent="0.2">
      <c r="A41" s="34">
        <v>3</v>
      </c>
      <c r="V41">
        <f t="shared" si="51"/>
        <v>0.71398009518341954</v>
      </c>
      <c r="X41">
        <f t="shared" si="52"/>
        <v>0.11055065968441558</v>
      </c>
      <c r="Z41">
        <f t="shared" si="53"/>
        <v>0</v>
      </c>
      <c r="AB41">
        <f t="shared" si="54"/>
        <v>0</v>
      </c>
      <c r="AD41">
        <f t="shared" si="55"/>
        <v>0</v>
      </c>
      <c r="AJ41">
        <f t="shared" si="56"/>
        <v>0</v>
      </c>
      <c r="AL41">
        <f t="shared" si="57"/>
        <v>0.17326071786233588</v>
      </c>
      <c r="AN41">
        <f t="shared" si="58"/>
        <v>0</v>
      </c>
      <c r="AP41">
        <f t="shared" si="59"/>
        <v>0.75666717814928985</v>
      </c>
    </row>
    <row r="42" spans="1:56" x14ac:dyDescent="0.2">
      <c r="A42" s="34">
        <v>4</v>
      </c>
      <c r="V42">
        <f t="shared" si="51"/>
        <v>0.77370305818230345</v>
      </c>
      <c r="X42">
        <f t="shared" si="52"/>
        <v>0.15161845131148122</v>
      </c>
      <c r="Z42">
        <f t="shared" si="53"/>
        <v>4.7460745733853504E-2</v>
      </c>
      <c r="AB42">
        <f t="shared" si="54"/>
        <v>0</v>
      </c>
      <c r="AD42">
        <f t="shared" si="55"/>
        <v>0</v>
      </c>
      <c r="AJ42">
        <f t="shared" si="56"/>
        <v>0</v>
      </c>
      <c r="AL42">
        <f t="shared" si="57"/>
        <v>3.2117258028049434E-2</v>
      </c>
      <c r="AN42">
        <f t="shared" si="58"/>
        <v>0</v>
      </c>
      <c r="AP42">
        <f t="shared" si="59"/>
        <v>1.5417013980434695</v>
      </c>
    </row>
    <row r="43" spans="1:56" x14ac:dyDescent="0.2">
      <c r="A43" s="34">
        <v>5</v>
      </c>
      <c r="V43">
        <f t="shared" si="51"/>
        <v>0.86569979618477089</v>
      </c>
      <c r="X43">
        <f t="shared" si="52"/>
        <v>1.7631262108371404E-2</v>
      </c>
      <c r="Z43">
        <f t="shared" si="53"/>
        <v>0.10779187311123883</v>
      </c>
      <c r="AB43">
        <f t="shared" si="54"/>
        <v>0.20479532099305076</v>
      </c>
      <c r="AD43">
        <f t="shared" si="55"/>
        <v>0</v>
      </c>
      <c r="AJ43">
        <f t="shared" si="56"/>
        <v>0.1738480696554372</v>
      </c>
      <c r="AL43">
        <f t="shared" si="57"/>
        <v>4.5941913131360423E-2</v>
      </c>
      <c r="AN43">
        <f t="shared" si="58"/>
        <v>0</v>
      </c>
      <c r="AP43">
        <f t="shared" si="59"/>
        <v>4.6345199547336016</v>
      </c>
    </row>
    <row r="44" spans="1:56" x14ac:dyDescent="0.2">
      <c r="A44" s="34">
        <v>6</v>
      </c>
      <c r="V44">
        <f t="shared" si="51"/>
        <v>1.4730946660049371</v>
      </c>
      <c r="X44">
        <f t="shared" si="52"/>
        <v>0.15172608633393569</v>
      </c>
      <c r="Z44">
        <f t="shared" si="53"/>
        <v>0.17471672069259681</v>
      </c>
      <c r="AB44">
        <f t="shared" si="54"/>
        <v>0.28977796086204377</v>
      </c>
      <c r="AD44">
        <f t="shared" si="55"/>
        <v>0</v>
      </c>
      <c r="AJ44">
        <f t="shared" si="56"/>
        <v>0.30639544331740343</v>
      </c>
      <c r="AL44">
        <f t="shared" si="57"/>
        <v>0.1244580149269624</v>
      </c>
      <c r="AN44">
        <f t="shared" si="58"/>
        <v>0</v>
      </c>
      <c r="AP44">
        <f t="shared" si="59"/>
        <v>4.5116904065985874</v>
      </c>
    </row>
    <row r="45" spans="1:56" x14ac:dyDescent="0.2">
      <c r="A45" s="34">
        <v>7</v>
      </c>
      <c r="V45">
        <f t="shared" si="51"/>
        <v>0.97047237246729623</v>
      </c>
      <c r="X45">
        <f t="shared" si="52"/>
        <v>6.4995892381465858E-2</v>
      </c>
      <c r="Z45">
        <f t="shared" si="53"/>
        <v>6.5252084067273453E-2</v>
      </c>
      <c r="AB45">
        <f t="shared" si="54"/>
        <v>0</v>
      </c>
      <c r="AD45">
        <f t="shared" si="55"/>
        <v>0</v>
      </c>
      <c r="AJ45">
        <f t="shared" si="56"/>
        <v>0</v>
      </c>
      <c r="AL45">
        <f t="shared" si="57"/>
        <v>0.1454453057864481</v>
      </c>
      <c r="AN45">
        <f t="shared" si="58"/>
        <v>0</v>
      </c>
      <c r="AP45">
        <f t="shared" si="59"/>
        <v>1.4146204307191264</v>
      </c>
    </row>
    <row r="46" spans="1:56" x14ac:dyDescent="0.2">
      <c r="A46" s="34">
        <v>8</v>
      </c>
      <c r="V46">
        <f t="shared" si="51"/>
        <v>0.76073533368675617</v>
      </c>
      <c r="X46">
        <f t="shared" si="52"/>
        <v>6.3924193052962042E-2</v>
      </c>
      <c r="Z46">
        <f t="shared" si="53"/>
        <v>8.7828845161216362E-3</v>
      </c>
      <c r="AB46">
        <f t="shared" si="54"/>
        <v>0</v>
      </c>
      <c r="AD46">
        <f t="shared" si="55"/>
        <v>0</v>
      </c>
      <c r="AJ46">
        <f t="shared" si="56"/>
        <v>0</v>
      </c>
      <c r="AL46">
        <f t="shared" si="57"/>
        <v>0.10413619928087603</v>
      </c>
      <c r="AN46">
        <f t="shared" si="58"/>
        <v>0</v>
      </c>
      <c r="AP46">
        <f t="shared" si="59"/>
        <v>1.1742792750785007</v>
      </c>
    </row>
    <row r="47" spans="1:56" x14ac:dyDescent="0.2">
      <c r="A47" s="34">
        <v>9</v>
      </c>
      <c r="V47">
        <f t="shared" si="51"/>
        <v>0.56794259095560296</v>
      </c>
      <c r="X47">
        <f t="shared" si="52"/>
        <v>4.405556520448739E-2</v>
      </c>
      <c r="Z47">
        <f t="shared" si="53"/>
        <v>0</v>
      </c>
      <c r="AB47">
        <f t="shared" si="54"/>
        <v>0</v>
      </c>
      <c r="AD47">
        <f t="shared" si="55"/>
        <v>0</v>
      </c>
      <c r="AJ47">
        <f t="shared" si="56"/>
        <v>0</v>
      </c>
      <c r="AL47">
        <f t="shared" si="57"/>
        <v>4.1120674161702508E-2</v>
      </c>
      <c r="AN47">
        <f t="shared" si="58"/>
        <v>0</v>
      </c>
      <c r="AP47">
        <f t="shared" si="59"/>
        <v>1.0629003442225375</v>
      </c>
    </row>
    <row r="48" spans="1:56" x14ac:dyDescent="0.2">
      <c r="A48" s="34">
        <v>10</v>
      </c>
      <c r="V48">
        <f t="shared" si="51"/>
        <v>0.73704062922054092</v>
      </c>
      <c r="X48">
        <f t="shared" si="52"/>
        <v>4.4745036812162131E-2</v>
      </c>
      <c r="Z48">
        <f t="shared" si="53"/>
        <v>6.7518625292584566E-2</v>
      </c>
      <c r="AB48">
        <f t="shared" si="54"/>
        <v>0</v>
      </c>
      <c r="AD48">
        <f t="shared" si="55"/>
        <v>0</v>
      </c>
      <c r="AJ48">
        <f t="shared" si="56"/>
        <v>5.6628443802553274E-3</v>
      </c>
      <c r="AL48">
        <f t="shared" si="57"/>
        <v>0.14346014150749298</v>
      </c>
      <c r="AN48">
        <f t="shared" si="58"/>
        <v>0</v>
      </c>
      <c r="AP48">
        <f t="shared" si="59"/>
        <v>2.3813938042402061</v>
      </c>
    </row>
    <row r="49" spans="1:42" x14ac:dyDescent="0.2">
      <c r="A49" s="34">
        <v>11</v>
      </c>
      <c r="V49">
        <f t="shared" si="51"/>
        <v>0.71849279952597622</v>
      </c>
      <c r="X49">
        <f t="shared" si="52"/>
        <v>9.0681652170958138E-2</v>
      </c>
      <c r="Z49">
        <f t="shared" si="53"/>
        <v>1.8568903854500052E-3</v>
      </c>
      <c r="AB49">
        <f t="shared" si="54"/>
        <v>0</v>
      </c>
      <c r="AD49">
        <f t="shared" si="55"/>
        <v>0</v>
      </c>
      <c r="AJ49">
        <f t="shared" si="56"/>
        <v>5.9960788033916579E-2</v>
      </c>
      <c r="AL49">
        <f t="shared" si="57"/>
        <v>9.8329198634214854E-2</v>
      </c>
      <c r="AN49">
        <f t="shared" si="58"/>
        <v>0</v>
      </c>
      <c r="AP49">
        <f t="shared" si="59"/>
        <v>1.1509284227285312</v>
      </c>
    </row>
    <row r="50" spans="1:42" x14ac:dyDescent="0.2">
      <c r="A50" s="34">
        <v>12</v>
      </c>
      <c r="V50">
        <f t="shared" si="51"/>
        <v>0.60885205644325457</v>
      </c>
      <c r="X50">
        <f t="shared" si="52"/>
        <v>0.114844290968111</v>
      </c>
      <c r="Z50">
        <f t="shared" si="53"/>
        <v>0</v>
      </c>
      <c r="AB50">
        <f t="shared" si="54"/>
        <v>3.4396271644699383E-2</v>
      </c>
      <c r="AD50">
        <f t="shared" si="55"/>
        <v>0</v>
      </c>
      <c r="AJ50">
        <f t="shared" si="56"/>
        <v>4.8940031458903688E-2</v>
      </c>
      <c r="AL50">
        <f t="shared" si="57"/>
        <v>3.4814750816746121E-2</v>
      </c>
      <c r="AN50">
        <f t="shared" si="58"/>
        <v>0</v>
      </c>
      <c r="AP50">
        <f t="shared" si="59"/>
        <v>2.8948036235329551</v>
      </c>
    </row>
    <row r="51" spans="1:42" x14ac:dyDescent="0.2">
      <c r="A51" s="34">
        <v>13</v>
      </c>
      <c r="V51">
        <f t="shared" si="51"/>
        <v>0.90892547693768566</v>
      </c>
      <c r="X51">
        <f t="shared" si="52"/>
        <v>5.7663897161471689E-2</v>
      </c>
      <c r="Z51">
        <f t="shared" si="53"/>
        <v>1.8412132782122614E-2</v>
      </c>
      <c r="AB51">
        <f t="shared" si="54"/>
        <v>0</v>
      </c>
      <c r="AD51">
        <f t="shared" si="55"/>
        <v>0</v>
      </c>
      <c r="AJ51">
        <f t="shared" si="56"/>
        <v>0</v>
      </c>
      <c r="AL51">
        <f t="shared" si="57"/>
        <v>0.14759915338348273</v>
      </c>
      <c r="AN51">
        <f t="shared" si="58"/>
        <v>0</v>
      </c>
      <c r="AP51">
        <f t="shared" si="59"/>
        <v>1.0489252989479527</v>
      </c>
    </row>
    <row r="52" spans="1:42" x14ac:dyDescent="0.2">
      <c r="A52" s="34">
        <v>14</v>
      </c>
      <c r="V52">
        <f t="shared" si="51"/>
        <v>0.74887703583149867</v>
      </c>
      <c r="X52">
        <f t="shared" si="52"/>
        <v>3.0586760128462509E-2</v>
      </c>
      <c r="Z52">
        <f t="shared" si="53"/>
        <v>6.4395540635478921E-2</v>
      </c>
      <c r="AB52">
        <f t="shared" si="54"/>
        <v>7.8864902195622033E-2</v>
      </c>
      <c r="AD52">
        <f t="shared" si="55"/>
        <v>0</v>
      </c>
      <c r="AJ52">
        <f t="shared" si="56"/>
        <v>8.2149652585417288E-2</v>
      </c>
      <c r="AL52">
        <f t="shared" si="57"/>
        <v>4.5220974506080314E-2</v>
      </c>
      <c r="AN52">
        <f t="shared" si="58"/>
        <v>0</v>
      </c>
      <c r="AP52">
        <f t="shared" si="59"/>
        <v>4.3393000236040331</v>
      </c>
    </row>
    <row r="53" spans="1:42" x14ac:dyDescent="0.2">
      <c r="A53" s="34">
        <v>15</v>
      </c>
      <c r="V53">
        <f t="shared" si="51"/>
        <v>1.6103942530430464</v>
      </c>
      <c r="X53">
        <f t="shared" si="52"/>
        <v>0.13567233222660313</v>
      </c>
      <c r="Z53">
        <f t="shared" si="53"/>
        <v>1.7704033161092592E-2</v>
      </c>
      <c r="AB53">
        <f t="shared" si="54"/>
        <v>0</v>
      </c>
      <c r="AD53">
        <f t="shared" si="55"/>
        <v>0</v>
      </c>
      <c r="AJ53">
        <f t="shared" si="56"/>
        <v>7.3457564791026497E-2</v>
      </c>
      <c r="AL53">
        <f t="shared" si="57"/>
        <v>0.22623191957788247</v>
      </c>
      <c r="AN53">
        <f t="shared" si="58"/>
        <v>0</v>
      </c>
      <c r="AP53">
        <f t="shared" si="59"/>
        <v>3.6944781790948134</v>
      </c>
    </row>
    <row r="54" spans="1:42" x14ac:dyDescent="0.2">
      <c r="A54" s="34">
        <v>16</v>
      </c>
      <c r="V54">
        <f t="shared" si="51"/>
        <v>0.83819412337393451</v>
      </c>
      <c r="X54">
        <f t="shared" si="52"/>
        <v>6.10157694568213E-2</v>
      </c>
      <c r="Z54">
        <f t="shared" si="53"/>
        <v>0</v>
      </c>
      <c r="AB54">
        <f t="shared" si="54"/>
        <v>0</v>
      </c>
      <c r="AD54">
        <f t="shared" si="55"/>
        <v>0</v>
      </c>
      <c r="AJ54">
        <f t="shared" si="56"/>
        <v>0</v>
      </c>
      <c r="AL54">
        <f t="shared" si="57"/>
        <v>4.4630403033471877E-2</v>
      </c>
      <c r="AN54">
        <f t="shared" si="58"/>
        <v>0</v>
      </c>
      <c r="AP54">
        <f t="shared" si="59"/>
        <v>0.78260399174694084</v>
      </c>
    </row>
    <row r="55" spans="1:42" x14ac:dyDescent="0.2">
      <c r="A55" s="34">
        <v>17</v>
      </c>
      <c r="V55">
        <f t="shared" si="51"/>
        <v>1.2627366996468061</v>
      </c>
      <c r="X55">
        <f t="shared" si="52"/>
        <v>0.1859058060214458</v>
      </c>
      <c r="Z55">
        <f t="shared" si="53"/>
        <v>4.7530524620595593E-2</v>
      </c>
      <c r="AB55">
        <f t="shared" si="54"/>
        <v>0</v>
      </c>
      <c r="AD55">
        <f t="shared" si="55"/>
        <v>0</v>
      </c>
      <c r="AJ55">
        <f t="shared" si="56"/>
        <v>3.827109063917411E-2</v>
      </c>
      <c r="AL55">
        <f t="shared" si="57"/>
        <v>0.20433994687271029</v>
      </c>
      <c r="AN55">
        <f t="shared" si="58"/>
        <v>0</v>
      </c>
      <c r="AP55">
        <f t="shared" si="59"/>
        <v>2.3219531704802643</v>
      </c>
    </row>
    <row r="56" spans="1:42" x14ac:dyDescent="0.2">
      <c r="A56" s="34">
        <v>18</v>
      </c>
      <c r="V56">
        <f t="shared" si="51"/>
        <v>1.0649055248819845</v>
      </c>
      <c r="X56">
        <f t="shared" si="52"/>
        <v>0.18407895817395337</v>
      </c>
      <c r="Z56">
        <f t="shared" si="53"/>
        <v>2.6835554666719497E-2</v>
      </c>
      <c r="AB56">
        <f t="shared" si="54"/>
        <v>0.13002849273421146</v>
      </c>
      <c r="AD56">
        <f t="shared" si="55"/>
        <v>2.3111405393221873E-2</v>
      </c>
      <c r="AJ56">
        <f t="shared" si="56"/>
        <v>0.18548140030530247</v>
      </c>
      <c r="AL56">
        <f t="shared" si="57"/>
        <v>0.13753669610499919</v>
      </c>
      <c r="AN56">
        <f t="shared" si="58"/>
        <v>0</v>
      </c>
      <c r="AP56">
        <f t="shared" si="59"/>
        <v>3.1886487886888815</v>
      </c>
    </row>
    <row r="57" spans="1:42" x14ac:dyDescent="0.2">
      <c r="A57" s="34">
        <v>19</v>
      </c>
      <c r="V57">
        <f t="shared" si="51"/>
        <v>0.97456914316809107</v>
      </c>
      <c r="X57">
        <f t="shared" si="52"/>
        <v>0.1261362868686946</v>
      </c>
      <c r="Z57">
        <f t="shared" si="53"/>
        <v>8.2401407592330722E-3</v>
      </c>
      <c r="AB57">
        <f t="shared" si="54"/>
        <v>5.0785879671976009E-2</v>
      </c>
      <c r="AD57">
        <f t="shared" si="55"/>
        <v>0</v>
      </c>
      <c r="AJ57">
        <f t="shared" si="56"/>
        <v>7.3242740225831104E-2</v>
      </c>
      <c r="AL57">
        <f t="shared" si="57"/>
        <v>9.7862475865145626E-2</v>
      </c>
      <c r="AN57">
        <f t="shared" si="58"/>
        <v>0</v>
      </c>
      <c r="AP57">
        <f t="shared" si="59"/>
        <v>2.24002350931287</v>
      </c>
    </row>
    <row r="58" spans="1:42" x14ac:dyDescent="0.2">
      <c r="A58" s="34">
        <v>20</v>
      </c>
      <c r="V58">
        <f t="shared" si="51"/>
        <v>0.6432860860747881</v>
      </c>
      <c r="X58">
        <f t="shared" si="52"/>
        <v>5.9988775679970963E-2</v>
      </c>
      <c r="Z58">
        <f t="shared" si="53"/>
        <v>1.0286596573718665E-3</v>
      </c>
      <c r="AB58">
        <f t="shared" si="54"/>
        <v>0</v>
      </c>
      <c r="AD58">
        <f t="shared" si="55"/>
        <v>0</v>
      </c>
      <c r="AJ58">
        <f t="shared" si="56"/>
        <v>0</v>
      </c>
      <c r="AL58">
        <f t="shared" si="57"/>
        <v>1.2812925875742009E-2</v>
      </c>
      <c r="AN58">
        <f t="shared" si="58"/>
        <v>0</v>
      </c>
      <c r="AP58">
        <f t="shared" si="59"/>
        <v>1.1251108429389727</v>
      </c>
    </row>
    <row r="59" spans="1:42" x14ac:dyDescent="0.2">
      <c r="A59" s="34">
        <v>21</v>
      </c>
      <c r="V59">
        <f t="shared" si="51"/>
        <v>1.104486786417461</v>
      </c>
      <c r="X59">
        <f t="shared" si="52"/>
        <v>9.1492616572937058E-2</v>
      </c>
      <c r="Z59">
        <f t="shared" si="53"/>
        <v>3.3835956836784531E-2</v>
      </c>
      <c r="AB59">
        <f t="shared" si="54"/>
        <v>0</v>
      </c>
      <c r="AD59">
        <f t="shared" si="55"/>
        <v>2.3722396288963332E-2</v>
      </c>
      <c r="AJ59">
        <f t="shared" si="56"/>
        <v>0</v>
      </c>
      <c r="AL59">
        <f t="shared" si="57"/>
        <v>0.15491015442364009</v>
      </c>
      <c r="AN59">
        <f t="shared" si="58"/>
        <v>0</v>
      </c>
      <c r="AP59">
        <f t="shared" si="59"/>
        <v>1.0474380482766699</v>
      </c>
    </row>
    <row r="60" spans="1:42" x14ac:dyDescent="0.2">
      <c r="A60" s="34">
        <v>22</v>
      </c>
      <c r="V60">
        <f t="shared" si="51"/>
        <v>1.5189050675936762</v>
      </c>
      <c r="X60">
        <f t="shared" si="52"/>
        <v>7.3261863457671828E-2</v>
      </c>
      <c r="Z60">
        <f t="shared" si="53"/>
        <v>4.4876530382940261E-2</v>
      </c>
      <c r="AB60">
        <f t="shared" si="54"/>
        <v>0</v>
      </c>
      <c r="AD60">
        <f t="shared" si="55"/>
        <v>0</v>
      </c>
      <c r="AJ60">
        <f t="shared" si="56"/>
        <v>3.2393149895134421E-2</v>
      </c>
      <c r="AL60">
        <f t="shared" si="57"/>
        <v>0.2206949201817664</v>
      </c>
      <c r="AN60">
        <f t="shared" si="58"/>
        <v>0</v>
      </c>
      <c r="AP60">
        <f t="shared" si="59"/>
        <v>1.0008880065583501</v>
      </c>
    </row>
    <row r="61" spans="1:42" x14ac:dyDescent="0.2">
      <c r="A61" s="34">
        <v>23</v>
      </c>
      <c r="V61">
        <f t="shared" si="51"/>
        <v>0.60797701476126054</v>
      </c>
      <c r="X61">
        <f t="shared" si="52"/>
        <v>6.5147948206837114E-2</v>
      </c>
      <c r="Z61">
        <f t="shared" si="53"/>
        <v>4.0921977853311753E-2</v>
      </c>
      <c r="AB61">
        <f t="shared" si="54"/>
        <v>0</v>
      </c>
      <c r="AD61">
        <f t="shared" si="55"/>
        <v>0</v>
      </c>
      <c r="AJ61">
        <f t="shared" si="56"/>
        <v>0</v>
      </c>
      <c r="AL61">
        <f t="shared" si="57"/>
        <v>0.13844720741513139</v>
      </c>
      <c r="AN61">
        <f t="shared" si="58"/>
        <v>0</v>
      </c>
      <c r="AP61">
        <f t="shared" si="59"/>
        <v>1.5691061043620858</v>
      </c>
    </row>
    <row r="62" spans="1:42" x14ac:dyDescent="0.2">
      <c r="A62" s="34">
        <v>24</v>
      </c>
      <c r="V62">
        <f t="shared" si="51"/>
        <v>0.56971030893306007</v>
      </c>
      <c r="X62">
        <f t="shared" si="52"/>
        <v>9.9131286182302936E-2</v>
      </c>
      <c r="Z62">
        <f t="shared" si="53"/>
        <v>2.5092124207673705E-2</v>
      </c>
      <c r="AB62">
        <f t="shared" si="54"/>
        <v>0.12257209576512562</v>
      </c>
      <c r="AD62">
        <f t="shared" si="55"/>
        <v>0</v>
      </c>
      <c r="AJ62">
        <f t="shared" si="56"/>
        <v>0.14138235504989916</v>
      </c>
      <c r="AL62">
        <f t="shared" si="57"/>
        <v>6.0943288377931282E-2</v>
      </c>
      <c r="AN62">
        <f t="shared" si="58"/>
        <v>0</v>
      </c>
      <c r="AP62">
        <f t="shared" si="59"/>
        <v>3.1189103676064551</v>
      </c>
    </row>
    <row r="63" spans="1:42" x14ac:dyDescent="0.2">
      <c r="A63" s="34">
        <v>25</v>
      </c>
      <c r="V63">
        <f t="shared" si="51"/>
        <v>0.93771117945011906</v>
      </c>
      <c r="X63">
        <f t="shared" si="52"/>
        <v>7.9107185523618506E-2</v>
      </c>
      <c r="Z63">
        <f t="shared" si="53"/>
        <v>3.9882281458729851E-2</v>
      </c>
      <c r="AB63">
        <f t="shared" si="54"/>
        <v>0</v>
      </c>
      <c r="AD63">
        <f t="shared" si="55"/>
        <v>2.9269547875808488E-2</v>
      </c>
      <c r="AJ63">
        <f t="shared" si="56"/>
        <v>0</v>
      </c>
      <c r="AL63">
        <f t="shared" si="57"/>
        <v>0.18290979560106779</v>
      </c>
      <c r="AN63">
        <f t="shared" si="58"/>
        <v>0</v>
      </c>
      <c r="AP63">
        <f t="shared" si="59"/>
        <v>0.78991129564372164</v>
      </c>
    </row>
    <row r="64" spans="1:42" x14ac:dyDescent="0.2">
      <c r="A64" s="34">
        <v>26</v>
      </c>
      <c r="V64">
        <f t="shared" si="51"/>
        <v>0.72200810094136747</v>
      </c>
      <c r="X64">
        <f t="shared" si="52"/>
        <v>0.10258206120551683</v>
      </c>
      <c r="Z64">
        <f t="shared" si="53"/>
        <v>0</v>
      </c>
      <c r="AB64">
        <f t="shared" si="54"/>
        <v>1.2780891270204542E-2</v>
      </c>
      <c r="AD64">
        <f t="shared" si="55"/>
        <v>0</v>
      </c>
      <c r="AJ64">
        <f t="shared" si="56"/>
        <v>2.5822750167525665E-2</v>
      </c>
      <c r="AL64">
        <f t="shared" si="57"/>
        <v>9.4566700659877156E-2</v>
      </c>
      <c r="AN64">
        <f t="shared" si="58"/>
        <v>0</v>
      </c>
      <c r="AP64">
        <f t="shared" si="59"/>
        <v>1.7786871630268677</v>
      </c>
    </row>
    <row r="65" spans="1:42" x14ac:dyDescent="0.2">
      <c r="A65" s="34">
        <v>27</v>
      </c>
      <c r="V65">
        <f>IF(V31&lt;0, 0, V31)</f>
        <v>1.2533958948863684</v>
      </c>
      <c r="X65">
        <f t="shared" si="52"/>
        <v>5.7716101096523587E-2</v>
      </c>
      <c r="Z65">
        <f t="shared" si="53"/>
        <v>7.2167546482215794E-4</v>
      </c>
      <c r="AB65">
        <f t="shared" si="54"/>
        <v>0</v>
      </c>
      <c r="AD65">
        <f t="shared" si="55"/>
        <v>0</v>
      </c>
      <c r="AJ65">
        <f t="shared" si="56"/>
        <v>0</v>
      </c>
      <c r="AL65">
        <f t="shared" si="57"/>
        <v>0.24351713791339957</v>
      </c>
      <c r="AN65">
        <f t="shared" si="58"/>
        <v>0</v>
      </c>
      <c r="AP65">
        <f t="shared" si="59"/>
        <v>0.83748218632800631</v>
      </c>
    </row>
    <row r="66" spans="1:42" x14ac:dyDescent="0.2">
      <c r="A66" s="34">
        <v>28</v>
      </c>
      <c r="V66">
        <f t="shared" si="51"/>
        <v>1.3402812976064009</v>
      </c>
      <c r="X66">
        <f t="shared" si="52"/>
        <v>0.14969658717158729</v>
      </c>
      <c r="Z66">
        <f t="shared" si="53"/>
        <v>8.0236832997141461E-3</v>
      </c>
      <c r="AB66">
        <f t="shared" si="54"/>
        <v>7.746629836788721E-2</v>
      </c>
      <c r="AD66">
        <f t="shared" si="55"/>
        <v>2.3381146540072839E-2</v>
      </c>
      <c r="AJ66">
        <f t="shared" si="56"/>
        <v>7.8297526735789824E-2</v>
      </c>
      <c r="AL66">
        <f t="shared" si="57"/>
        <v>0.11530271085074451</v>
      </c>
      <c r="AN66">
        <f t="shared" si="58"/>
        <v>0</v>
      </c>
      <c r="AP66">
        <f t="shared" si="59"/>
        <v>2.7993653828573568</v>
      </c>
    </row>
    <row r="67" spans="1:42" x14ac:dyDescent="0.2">
      <c r="A67" s="34">
        <v>29</v>
      </c>
      <c r="V67">
        <f t="shared" si="51"/>
        <v>0.86442253667149493</v>
      </c>
      <c r="X67">
        <f t="shared" si="52"/>
        <v>0.1754549578889244</v>
      </c>
      <c r="Z67">
        <f t="shared" si="53"/>
        <v>7.3166974110183358E-2</v>
      </c>
      <c r="AB67">
        <f t="shared" si="54"/>
        <v>2.1416095191374551E-2</v>
      </c>
      <c r="AD67">
        <f t="shared" si="55"/>
        <v>3.6224700748797023E-2</v>
      </c>
      <c r="AJ67">
        <f t="shared" si="56"/>
        <v>1.6141848752617038E-2</v>
      </c>
      <c r="AL67">
        <f t="shared" si="57"/>
        <v>5.0399041959179769E-2</v>
      </c>
      <c r="AN67">
        <f t="shared" si="58"/>
        <v>0</v>
      </c>
      <c r="AP67">
        <f t="shared" si="59"/>
        <v>2.7985843294357089</v>
      </c>
    </row>
    <row r="68" spans="1:42" x14ac:dyDescent="0.2">
      <c r="A68" s="34">
        <v>30</v>
      </c>
      <c r="V68">
        <f t="shared" si="51"/>
        <v>0.55843415601889135</v>
      </c>
      <c r="X68">
        <f t="shared" si="52"/>
        <v>9.1325374148277461E-2</v>
      </c>
      <c r="Z68">
        <f t="shared" si="53"/>
        <v>4.1406437150520947E-2</v>
      </c>
      <c r="AB68">
        <f t="shared" si="54"/>
        <v>5.3688184204407685E-2</v>
      </c>
      <c r="AD68">
        <f t="shared" si="55"/>
        <v>1.5747526871313977E-2</v>
      </c>
      <c r="AJ68">
        <f t="shared" si="56"/>
        <v>4.7232475869644075E-2</v>
      </c>
      <c r="AL68">
        <f t="shared" si="57"/>
        <v>0</v>
      </c>
      <c r="AN68">
        <f t="shared" si="58"/>
        <v>0</v>
      </c>
      <c r="AP68">
        <f t="shared" si="59"/>
        <v>2.8183474670500983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1"/>
  <sheetViews>
    <sheetView workbookViewId="0">
      <selection activeCell="F421" sqref="F421"/>
    </sheetView>
  </sheetViews>
  <sheetFormatPr defaultRowHeight="12.75" x14ac:dyDescent="0.2"/>
  <cols>
    <col min="1" max="1" width="19.140625" customWidth="1"/>
    <col min="3" max="3" width="14.5703125" style="14" customWidth="1"/>
    <col min="4" max="4" width="9.5703125" style="14" bestFit="1" customWidth="1"/>
    <col min="5" max="5" width="14.28515625" customWidth="1"/>
  </cols>
  <sheetData>
    <row r="1" spans="1:6" x14ac:dyDescent="0.2">
      <c r="A1" s="4" t="s">
        <v>43</v>
      </c>
      <c r="B1" s="4" t="s">
        <v>45</v>
      </c>
      <c r="C1" s="27" t="s">
        <v>44</v>
      </c>
      <c r="D1" s="27" t="s">
        <v>92</v>
      </c>
    </row>
    <row r="2" spans="1:6" x14ac:dyDescent="0.2">
      <c r="A2" s="8">
        <v>43220.370833333334</v>
      </c>
      <c r="B2" s="8" t="s">
        <v>16</v>
      </c>
      <c r="C2" s="3">
        <v>9.1932223926005534</v>
      </c>
      <c r="D2" s="3">
        <v>176.65289256198369</v>
      </c>
      <c r="E2" s="8"/>
      <c r="F2" s="8"/>
    </row>
    <row r="3" spans="1:6" x14ac:dyDescent="0.2">
      <c r="A3" s="8">
        <v>43218.36041666667</v>
      </c>
      <c r="B3" s="8" t="s">
        <v>16</v>
      </c>
      <c r="C3" s="3">
        <v>11.377192986242783</v>
      </c>
      <c r="D3" s="3">
        <v>310.09456784693225</v>
      </c>
      <c r="E3" s="8"/>
      <c r="F3" s="8"/>
    </row>
    <row r="4" spans="1:6" x14ac:dyDescent="0.2">
      <c r="A4" s="8">
        <v>43219.361111111109</v>
      </c>
      <c r="B4" s="8" t="s">
        <v>16</v>
      </c>
      <c r="C4" s="3">
        <v>9.5408516875139586</v>
      </c>
      <c r="D4" s="3">
        <v>74.565037282518531</v>
      </c>
      <c r="E4" s="8"/>
      <c r="F4" s="8"/>
    </row>
    <row r="5" spans="1:6" x14ac:dyDescent="0.2">
      <c r="A5" s="8">
        <v>43222.838888888888</v>
      </c>
      <c r="B5" s="8" t="s">
        <v>16</v>
      </c>
      <c r="C5" s="3">
        <v>10.187005374355543</v>
      </c>
      <c r="D5" s="3">
        <v>152.04081632653097</v>
      </c>
      <c r="E5" s="8"/>
      <c r="F5" s="8"/>
    </row>
    <row r="6" spans="1:6" x14ac:dyDescent="0.2">
      <c r="A6" s="37">
        <v>43234.013888888891</v>
      </c>
      <c r="B6" s="8" t="s">
        <v>16</v>
      </c>
      <c r="C6" s="3">
        <v>25.929247796590616</v>
      </c>
      <c r="D6" s="3">
        <v>13528.319405756733</v>
      </c>
      <c r="E6" s="8"/>
      <c r="F6" s="8"/>
    </row>
    <row r="7" spans="1:6" x14ac:dyDescent="0.2">
      <c r="A7" s="8">
        <v>43216.500694444447</v>
      </c>
      <c r="B7" s="8" t="s">
        <v>16</v>
      </c>
      <c r="C7" s="3">
        <v>19.439223879874334</v>
      </c>
      <c r="D7" s="3">
        <v>106.36121906320346</v>
      </c>
      <c r="E7" s="8"/>
      <c r="F7" s="8"/>
    </row>
    <row r="8" spans="1:6" x14ac:dyDescent="0.2">
      <c r="A8" s="8">
        <v>43217.318055555559</v>
      </c>
      <c r="B8" s="8" t="s">
        <v>16</v>
      </c>
      <c r="C8" s="3">
        <v>12.759551824809801</v>
      </c>
      <c r="D8" s="3">
        <v>67.250866109639233</v>
      </c>
      <c r="E8" s="8"/>
      <c r="F8" s="8"/>
    </row>
    <row r="9" spans="1:6" x14ac:dyDescent="0.2">
      <c r="A9" s="8">
        <v>43223.856944444444</v>
      </c>
      <c r="B9" s="8" t="s">
        <v>16</v>
      </c>
      <c r="C9" s="3">
        <v>10.036748251029174</v>
      </c>
      <c r="D9" s="3">
        <v>74.642126789365875</v>
      </c>
      <c r="E9" s="8"/>
      <c r="F9" s="8"/>
    </row>
    <row r="10" spans="1:6" x14ac:dyDescent="0.2">
      <c r="A10" s="8">
        <v>43224.870833333334</v>
      </c>
      <c r="B10" s="8" t="s">
        <v>16</v>
      </c>
      <c r="C10" s="3">
        <v>7.5008101291722911</v>
      </c>
      <c r="D10" s="3">
        <v>76.765609007164215</v>
      </c>
      <c r="E10" s="8"/>
      <c r="F10" s="8"/>
    </row>
    <row r="11" spans="1:6" x14ac:dyDescent="0.2">
      <c r="A11" s="8">
        <v>43225.87222222222</v>
      </c>
      <c r="B11" s="8" t="s">
        <v>16</v>
      </c>
      <c r="C11" s="3">
        <v>9.6825510765239446</v>
      </c>
      <c r="D11" s="3">
        <v>89.594787212380481</v>
      </c>
      <c r="E11" s="8"/>
      <c r="F11" s="8"/>
    </row>
    <row r="12" spans="1:6" x14ac:dyDescent="0.2">
      <c r="A12" s="8">
        <v>43237.795138888891</v>
      </c>
      <c r="B12" s="8" t="s">
        <v>16</v>
      </c>
      <c r="C12" s="3">
        <v>9.5281344630968547</v>
      </c>
      <c r="D12" s="3">
        <v>113.05241521068859</v>
      </c>
      <c r="E12" s="8"/>
      <c r="F12" s="8"/>
    </row>
    <row r="13" spans="1:6" x14ac:dyDescent="0.2">
      <c r="A13" s="8">
        <v>43233.011805555558</v>
      </c>
      <c r="B13" s="8" t="s">
        <v>16</v>
      </c>
      <c r="C13" s="3">
        <v>8.1293000486441791</v>
      </c>
      <c r="D13" s="3">
        <v>279.38741721854302</v>
      </c>
      <c r="E13" s="8"/>
      <c r="F13" s="8"/>
    </row>
    <row r="14" spans="1:6" x14ac:dyDescent="0.2">
      <c r="A14" s="8">
        <v>43226.878472222219</v>
      </c>
      <c r="B14" s="8" t="s">
        <v>16</v>
      </c>
      <c r="C14" s="3">
        <v>11.957657697964608</v>
      </c>
      <c r="D14" s="3">
        <v>73.409461663948264</v>
      </c>
      <c r="E14" s="8"/>
      <c r="F14" s="8"/>
    </row>
    <row r="15" spans="1:6" x14ac:dyDescent="0.2">
      <c r="A15" s="37">
        <v>43230.993055555555</v>
      </c>
      <c r="B15" s="8" t="s">
        <v>16</v>
      </c>
      <c r="C15" s="3">
        <v>10.009249528278415</v>
      </c>
      <c r="D15" s="3">
        <v>3974.5183343691724</v>
      </c>
      <c r="E15" s="8"/>
      <c r="F15" s="8"/>
    </row>
    <row r="16" spans="1:6" x14ac:dyDescent="0.2">
      <c r="A16" s="8">
        <v>43228.969444444447</v>
      </c>
      <c r="B16" s="8" t="s">
        <v>16</v>
      </c>
      <c r="C16" s="3">
        <v>21.333963741710889</v>
      </c>
      <c r="D16" s="3">
        <v>95.482546201231855</v>
      </c>
      <c r="E16" s="8"/>
      <c r="F16" s="8"/>
    </row>
    <row r="17" spans="1:6" x14ac:dyDescent="0.2">
      <c r="A17" s="8">
        <v>43227.951388888891</v>
      </c>
      <c r="B17" s="8" t="s">
        <v>16</v>
      </c>
      <c r="C17" s="3">
        <v>11.060961386310737</v>
      </c>
      <c r="D17" s="3">
        <v>71.589282061771328</v>
      </c>
      <c r="E17" s="8"/>
      <c r="F17" s="8"/>
    </row>
    <row r="18" spans="1:6" x14ac:dyDescent="0.2">
      <c r="A18" s="8">
        <v>43229.981944444444</v>
      </c>
      <c r="B18" s="8" t="s">
        <v>16</v>
      </c>
      <c r="C18" s="3">
        <v>16.915881197712011</v>
      </c>
      <c r="D18" s="3">
        <v>242.94019933554767</v>
      </c>
      <c r="E18" s="8"/>
      <c r="F18" s="8"/>
    </row>
    <row r="19" spans="1:6" x14ac:dyDescent="0.2">
      <c r="A19" s="8">
        <v>43243.895138888889</v>
      </c>
      <c r="B19" s="8" t="s">
        <v>16</v>
      </c>
      <c r="C19" s="3">
        <v>14.180305934045535</v>
      </c>
      <c r="D19" s="3">
        <v>326.10939112487119</v>
      </c>
      <c r="E19" s="8"/>
      <c r="F19" s="8"/>
    </row>
    <row r="20" spans="1:6" x14ac:dyDescent="0.2">
      <c r="A20" s="8">
        <v>43245.912499999999</v>
      </c>
      <c r="B20" s="8" t="s">
        <v>16</v>
      </c>
      <c r="C20" s="3">
        <v>12.996161345905282</v>
      </c>
      <c r="D20" s="3">
        <v>168.45804051260805</v>
      </c>
      <c r="E20" s="8"/>
      <c r="F20" s="8"/>
    </row>
    <row r="21" spans="1:6" x14ac:dyDescent="0.2">
      <c r="A21" s="8">
        <v>43236.793055555558</v>
      </c>
      <c r="B21" s="8" t="s">
        <v>16</v>
      </c>
      <c r="C21" s="3">
        <v>8.5395736900940928</v>
      </c>
      <c r="D21" s="3">
        <v>159.46502057613168</v>
      </c>
      <c r="E21" s="8"/>
      <c r="F21" s="8"/>
    </row>
    <row r="22" spans="1:6" x14ac:dyDescent="0.2">
      <c r="A22" s="8">
        <v>43238.80972222222</v>
      </c>
      <c r="B22" s="8" t="s">
        <v>16</v>
      </c>
      <c r="C22" s="3">
        <v>14.542288168761829</v>
      </c>
      <c r="D22" s="3">
        <v>138.77551020408185</v>
      </c>
      <c r="E22" s="8"/>
      <c r="F22" s="8"/>
    </row>
    <row r="23" spans="1:6" x14ac:dyDescent="0.2">
      <c r="A23" s="8">
        <v>43240.840277777781</v>
      </c>
      <c r="B23" s="8" t="s">
        <v>16</v>
      </c>
      <c r="C23" s="3">
        <v>20.035550056966731</v>
      </c>
      <c r="D23" s="3">
        <v>96.094868125128144</v>
      </c>
      <c r="E23" s="8"/>
      <c r="F23" s="8"/>
    </row>
    <row r="24" spans="1:6" x14ac:dyDescent="0.2">
      <c r="A24" s="8">
        <v>43232.004166666666</v>
      </c>
      <c r="B24" s="8" t="s">
        <v>16</v>
      </c>
      <c r="C24" s="3">
        <v>8.0542758794629457</v>
      </c>
      <c r="D24" s="3">
        <v>276.18069815195048</v>
      </c>
      <c r="E24" s="8"/>
      <c r="F24" s="8"/>
    </row>
    <row r="25" spans="1:6" x14ac:dyDescent="0.2">
      <c r="A25" s="8">
        <v>43247.990972222222</v>
      </c>
      <c r="B25" s="8" t="s">
        <v>16</v>
      </c>
      <c r="C25" s="3">
        <v>7.6066853895142614</v>
      </c>
      <c r="D25" s="3">
        <v>394.24668874172147</v>
      </c>
      <c r="E25" s="8"/>
      <c r="F25" s="8"/>
    </row>
    <row r="26" spans="1:6" x14ac:dyDescent="0.2">
      <c r="A26" s="8">
        <v>43241.847916666666</v>
      </c>
      <c r="B26" s="8" t="s">
        <v>16</v>
      </c>
      <c r="C26" s="3">
        <v>17.882794989179654</v>
      </c>
      <c r="D26" s="3">
        <v>75.376884422110052</v>
      </c>
      <c r="E26" s="8"/>
      <c r="F26" s="8"/>
    </row>
    <row r="27" spans="1:6" x14ac:dyDescent="0.2">
      <c r="A27" s="8">
        <v>43242.850694444445</v>
      </c>
      <c r="B27" s="8" t="s">
        <v>16</v>
      </c>
      <c r="C27" s="3">
        <v>9.5964498975419996</v>
      </c>
      <c r="D27" s="3">
        <v>180.26370004120284</v>
      </c>
      <c r="E27" s="8"/>
      <c r="F27" s="8"/>
    </row>
    <row r="28" spans="1:6" x14ac:dyDescent="0.2">
      <c r="A28" s="8">
        <v>43239.832638888889</v>
      </c>
      <c r="B28" s="8" t="s">
        <v>16</v>
      </c>
      <c r="C28" s="3">
        <v>16.432483495832454</v>
      </c>
      <c r="D28" s="3">
        <v>95.509042877463713</v>
      </c>
      <c r="E28" s="8"/>
      <c r="F28" s="8"/>
    </row>
    <row r="29" spans="1:6" x14ac:dyDescent="0.2">
      <c r="A29" s="8">
        <v>43244.902777777781</v>
      </c>
      <c r="B29" s="8" t="s">
        <v>16</v>
      </c>
      <c r="C29" s="3">
        <v>17.87673374734274</v>
      </c>
      <c r="D29" s="3">
        <v>311.14327062228648</v>
      </c>
      <c r="E29" s="8"/>
      <c r="F29" s="8"/>
    </row>
    <row r="30" spans="1:6" x14ac:dyDescent="0.2">
      <c r="A30" s="8">
        <v>43235.777777777781</v>
      </c>
      <c r="B30" s="8" t="s">
        <v>16</v>
      </c>
      <c r="C30" s="3">
        <v>11.48932754723733</v>
      </c>
      <c r="D30" s="3">
        <v>364.64771322620555</v>
      </c>
      <c r="E30" s="8"/>
      <c r="F30" s="8"/>
    </row>
    <row r="31" spans="1:6" x14ac:dyDescent="0.2">
      <c r="A31" s="8">
        <v>43246.966666666667</v>
      </c>
      <c r="B31" s="8" t="s">
        <v>16</v>
      </c>
      <c r="C31" s="3">
        <v>7.4515015647848859</v>
      </c>
      <c r="D31" s="3">
        <v>229.57600827300976</v>
      </c>
      <c r="E31" s="8"/>
      <c r="F31" s="8"/>
    </row>
    <row r="32" spans="1:6" x14ac:dyDescent="0.2">
      <c r="A32" s="8">
        <v>43220.370833333334</v>
      </c>
      <c r="B32" s="8" t="s">
        <v>20</v>
      </c>
      <c r="C32" s="3">
        <v>1.3297105560592617</v>
      </c>
      <c r="E32" s="8"/>
      <c r="F32" s="8"/>
    </row>
    <row r="33" spans="1:6" x14ac:dyDescent="0.2">
      <c r="A33" s="8">
        <v>43218.36041666667</v>
      </c>
      <c r="B33" s="8" t="s">
        <v>20</v>
      </c>
      <c r="C33" s="3">
        <v>1.5689391360940468</v>
      </c>
      <c r="E33" s="8"/>
      <c r="F33" s="8"/>
    </row>
    <row r="34" spans="1:6" x14ac:dyDescent="0.2">
      <c r="A34" s="8">
        <v>43219.361111111109</v>
      </c>
      <c r="B34" s="8" t="s">
        <v>20</v>
      </c>
      <c r="C34" s="3">
        <v>1.4772785055511608</v>
      </c>
      <c r="E34" s="8"/>
      <c r="F34" s="8"/>
    </row>
    <row r="35" spans="1:6" x14ac:dyDescent="0.2">
      <c r="A35" s="8">
        <v>43222.838888888888</v>
      </c>
      <c r="B35" s="8" t="s">
        <v>20</v>
      </c>
      <c r="C35" s="3">
        <v>1.9962929731597263</v>
      </c>
      <c r="E35" s="8"/>
      <c r="F35" s="8"/>
    </row>
    <row r="36" spans="1:6" x14ac:dyDescent="0.2">
      <c r="A36" s="37">
        <v>43234.013888888891</v>
      </c>
      <c r="B36" s="8" t="s">
        <v>20</v>
      </c>
      <c r="C36" s="3">
        <v>0.5280876421472851</v>
      </c>
      <c r="E36" s="8"/>
      <c r="F36" s="8"/>
    </row>
    <row r="37" spans="1:6" x14ac:dyDescent="0.2">
      <c r="A37" s="8">
        <v>43216.500694444447</v>
      </c>
      <c r="B37" s="8" t="s">
        <v>20</v>
      </c>
      <c r="C37" s="3">
        <v>2.0022049015094545</v>
      </c>
      <c r="E37" s="8"/>
      <c r="F37" s="8"/>
    </row>
    <row r="38" spans="1:6" x14ac:dyDescent="0.2">
      <c r="A38" s="8">
        <v>43217.318055555559</v>
      </c>
      <c r="B38" s="8" t="s">
        <v>20</v>
      </c>
      <c r="C38" s="3">
        <v>0.85455133063978195</v>
      </c>
      <c r="E38" s="8"/>
      <c r="F38" s="8"/>
    </row>
    <row r="39" spans="1:6" x14ac:dyDescent="0.2">
      <c r="A39" s="8">
        <v>43223.856944444444</v>
      </c>
      <c r="B39" s="8" t="s">
        <v>20</v>
      </c>
      <c r="C39" s="3">
        <v>0.84338271723678393</v>
      </c>
      <c r="E39" s="8"/>
      <c r="F39" s="8"/>
    </row>
    <row r="40" spans="1:6" x14ac:dyDescent="0.2">
      <c r="A40" s="8">
        <v>43224.870833333334</v>
      </c>
      <c r="B40" s="8" t="s">
        <v>20</v>
      </c>
      <c r="C40" s="3">
        <v>0.58184125472298198</v>
      </c>
      <c r="E40" s="8"/>
      <c r="F40" s="8"/>
    </row>
    <row r="41" spans="1:6" x14ac:dyDescent="0.2">
      <c r="A41" s="8">
        <v>43225.87222222222</v>
      </c>
      <c r="B41" s="8" t="s">
        <v>20</v>
      </c>
      <c r="C41" s="3">
        <v>0.58781848269733039</v>
      </c>
      <c r="E41" s="8"/>
      <c r="F41" s="8"/>
    </row>
    <row r="42" spans="1:6" x14ac:dyDescent="0.2">
      <c r="A42" s="8">
        <v>43237.795138888891</v>
      </c>
      <c r="B42" s="8" t="s">
        <v>20</v>
      </c>
      <c r="C42" s="3">
        <v>1.2025548144542404</v>
      </c>
      <c r="E42" s="8"/>
      <c r="F42" s="8"/>
    </row>
    <row r="43" spans="1:6" x14ac:dyDescent="0.2">
      <c r="A43" s="8">
        <v>43233.011805555558</v>
      </c>
      <c r="B43" s="8" t="s">
        <v>20</v>
      </c>
      <c r="C43" s="3">
        <v>1.533383504701332</v>
      </c>
      <c r="E43" s="8"/>
      <c r="F43" s="8"/>
    </row>
    <row r="44" spans="1:6" x14ac:dyDescent="0.2">
      <c r="A44" s="8">
        <v>43226.878472222219</v>
      </c>
      <c r="B44" s="8" t="s">
        <v>20</v>
      </c>
      <c r="C44" s="3">
        <v>0.75861570753922669</v>
      </c>
      <c r="E44" s="8"/>
      <c r="F44" s="8"/>
    </row>
    <row r="45" spans="1:6" x14ac:dyDescent="0.2">
      <c r="A45" s="37">
        <v>43230.993055555555</v>
      </c>
      <c r="B45" s="8" t="s">
        <v>20</v>
      </c>
      <c r="C45" s="3">
        <v>0.40881279534423315</v>
      </c>
      <c r="E45" s="8"/>
      <c r="F45" s="8"/>
    </row>
    <row r="46" spans="1:6" x14ac:dyDescent="0.2">
      <c r="A46" s="8">
        <v>43228.969444444447</v>
      </c>
      <c r="B46" s="8" t="s">
        <v>20</v>
      </c>
      <c r="C46" s="3">
        <v>1.7973416205418709</v>
      </c>
      <c r="E46" s="8"/>
      <c r="F46" s="8"/>
    </row>
    <row r="47" spans="1:6" x14ac:dyDescent="0.2">
      <c r="A47" s="8">
        <v>43227.951388888891</v>
      </c>
      <c r="B47" s="8" t="s">
        <v>20</v>
      </c>
      <c r="C47" s="3">
        <v>0.80517513914477268</v>
      </c>
      <c r="E47" s="8"/>
      <c r="F47" s="8"/>
    </row>
    <row r="48" spans="1:6" x14ac:dyDescent="0.2">
      <c r="A48" s="8">
        <v>43229.981944444444</v>
      </c>
      <c r="B48" s="8" t="s">
        <v>20</v>
      </c>
      <c r="C48" s="14">
        <v>2.4904325102004852</v>
      </c>
      <c r="E48" s="8"/>
      <c r="F48" s="8"/>
    </row>
    <row r="49" spans="1:6" x14ac:dyDescent="0.2">
      <c r="A49" s="8">
        <v>43243.895138888889</v>
      </c>
      <c r="B49" s="8" t="s">
        <v>20</v>
      </c>
      <c r="C49" s="14">
        <v>2.4511995495716015</v>
      </c>
      <c r="E49" s="8"/>
      <c r="F49" s="8"/>
    </row>
    <row r="50" spans="1:6" x14ac:dyDescent="0.2">
      <c r="A50" s="8">
        <v>43245.912499999999</v>
      </c>
      <c r="B50" s="8" t="s">
        <v>20</v>
      </c>
      <c r="C50" s="14">
        <v>1.6820638609488672</v>
      </c>
      <c r="E50" s="8"/>
      <c r="F50" s="8"/>
    </row>
    <row r="51" spans="1:6" x14ac:dyDescent="0.2">
      <c r="A51" s="8">
        <v>43236.793055555558</v>
      </c>
      <c r="B51" s="8" t="s">
        <v>20</v>
      </c>
      <c r="C51" s="14">
        <v>0.79634641815971008</v>
      </c>
      <c r="E51" s="8"/>
      <c r="F51" s="8"/>
    </row>
    <row r="52" spans="1:6" x14ac:dyDescent="0.2">
      <c r="A52" s="8">
        <v>43238.80972222222</v>
      </c>
      <c r="B52" s="8" t="s">
        <v>20</v>
      </c>
      <c r="C52" s="14">
        <v>1.2046427461874532</v>
      </c>
      <c r="E52" s="8"/>
      <c r="F52" s="8"/>
    </row>
    <row r="53" spans="1:6" x14ac:dyDescent="0.2">
      <c r="A53" s="8">
        <v>43240.840277777781</v>
      </c>
      <c r="B53" s="8" t="s">
        <v>20</v>
      </c>
      <c r="C53" s="14">
        <v>0.96638148353686948</v>
      </c>
      <c r="E53" s="8"/>
      <c r="F53" s="8"/>
    </row>
    <row r="54" spans="1:6" x14ac:dyDescent="0.2">
      <c r="A54" s="8">
        <v>43232.004166666666</v>
      </c>
      <c r="B54" s="8" t="s">
        <v>20</v>
      </c>
      <c r="C54" s="14">
        <v>0.86305819973288889</v>
      </c>
      <c r="E54" s="8"/>
      <c r="F54" s="8"/>
    </row>
    <row r="55" spans="1:6" x14ac:dyDescent="0.2">
      <c r="A55" s="8">
        <v>43247.990972222222</v>
      </c>
      <c r="B55" s="8" t="s">
        <v>20</v>
      </c>
      <c r="C55" s="14">
        <v>1.3235858548160506</v>
      </c>
      <c r="E55" s="8"/>
      <c r="F55" s="8"/>
    </row>
    <row r="56" spans="1:6" x14ac:dyDescent="0.2">
      <c r="A56" s="8">
        <v>43241.847916666666</v>
      </c>
      <c r="B56" s="8" t="s">
        <v>20</v>
      </c>
      <c r="C56" s="14">
        <v>1.5086282555780517</v>
      </c>
      <c r="E56" s="8"/>
      <c r="F56" s="8"/>
    </row>
    <row r="57" spans="1:6" x14ac:dyDescent="0.2">
      <c r="A57" s="8">
        <v>43242.850694444445</v>
      </c>
      <c r="B57" s="8" t="s">
        <v>20</v>
      </c>
      <c r="C57" s="14">
        <v>1.3634523067841198</v>
      </c>
      <c r="E57" s="8"/>
      <c r="F57" s="8"/>
    </row>
    <row r="58" spans="1:6" x14ac:dyDescent="0.2">
      <c r="A58" s="8">
        <v>43239.832638888889</v>
      </c>
      <c r="B58" s="8" t="s">
        <v>20</v>
      </c>
      <c r="C58" s="14">
        <v>0.75667941995166965</v>
      </c>
      <c r="E58" s="8"/>
      <c r="F58" s="8"/>
    </row>
    <row r="59" spans="1:6" x14ac:dyDescent="0.2">
      <c r="A59" s="8">
        <v>43244.902777777781</v>
      </c>
      <c r="B59" s="8" t="s">
        <v>20</v>
      </c>
      <c r="C59" s="14">
        <v>1.9966599821481896</v>
      </c>
      <c r="E59" s="8"/>
      <c r="F59" s="8"/>
    </row>
    <row r="60" spans="1:6" x14ac:dyDescent="0.2">
      <c r="A60" s="8">
        <v>43235.777777777781</v>
      </c>
      <c r="B60" s="8" t="s">
        <v>20</v>
      </c>
      <c r="C60" s="14">
        <v>2.3320302230142671</v>
      </c>
      <c r="E60" s="8"/>
      <c r="F60" s="8"/>
    </row>
    <row r="61" spans="1:6" x14ac:dyDescent="0.2">
      <c r="A61" s="8">
        <v>43246.966666666667</v>
      </c>
      <c r="B61" s="8" t="s">
        <v>20</v>
      </c>
      <c r="C61" s="14">
        <v>1.218605919848917</v>
      </c>
      <c r="E61" s="8"/>
      <c r="F61" s="8"/>
    </row>
    <row r="62" spans="1:6" x14ac:dyDescent="0.2">
      <c r="A62" s="8">
        <v>43220.370833333334</v>
      </c>
      <c r="B62" s="8" t="s">
        <v>95</v>
      </c>
      <c r="C62" s="14">
        <v>0.59787713767181938</v>
      </c>
      <c r="E62" s="8"/>
      <c r="F62" s="8"/>
    </row>
    <row r="63" spans="1:6" x14ac:dyDescent="0.2">
      <c r="A63" s="8">
        <v>43218.36041666667</v>
      </c>
      <c r="B63" s="8" t="s">
        <v>95</v>
      </c>
      <c r="C63" s="3">
        <v>1.0138508299651436</v>
      </c>
      <c r="E63" s="8"/>
      <c r="F63" s="8"/>
    </row>
    <row r="64" spans="1:6" x14ac:dyDescent="0.2">
      <c r="A64" s="8">
        <v>43219.361111111109</v>
      </c>
      <c r="B64" s="8" t="s">
        <v>95</v>
      </c>
      <c r="C64" s="3">
        <v>0</v>
      </c>
      <c r="E64" s="8"/>
      <c r="F64" s="8"/>
    </row>
    <row r="65" spans="1:6" x14ac:dyDescent="0.2">
      <c r="A65" s="8">
        <v>43222.838888888888</v>
      </c>
      <c r="B65" s="8" t="s">
        <v>95</v>
      </c>
      <c r="C65" s="3">
        <v>0.62489461137397639</v>
      </c>
      <c r="E65" s="8"/>
      <c r="F65" s="8"/>
    </row>
    <row r="66" spans="1:6" x14ac:dyDescent="0.2">
      <c r="A66" s="37">
        <v>43234.013888888891</v>
      </c>
      <c r="B66" s="8" t="s">
        <v>95</v>
      </c>
      <c r="C66" s="3">
        <v>3.2285582146116405</v>
      </c>
      <c r="E66" s="8"/>
      <c r="F66" s="8"/>
    </row>
    <row r="67" spans="1:6" x14ac:dyDescent="0.2">
      <c r="A67" s="8">
        <v>43216.500694444447</v>
      </c>
      <c r="B67" s="8" t="s">
        <v>95</v>
      </c>
      <c r="C67" s="3">
        <v>2.3055934743907889</v>
      </c>
      <c r="E67" s="8"/>
      <c r="F67" s="8"/>
    </row>
    <row r="68" spans="1:6" x14ac:dyDescent="0.2">
      <c r="A68" s="8">
        <v>43217.318055555559</v>
      </c>
      <c r="B68" s="8" t="s">
        <v>95</v>
      </c>
      <c r="C68" s="3">
        <v>0.85791968113062245</v>
      </c>
      <c r="E68" s="8"/>
      <c r="F68" s="8"/>
    </row>
    <row r="69" spans="1:6" x14ac:dyDescent="0.2">
      <c r="A69" s="8">
        <v>43223.856944444444</v>
      </c>
      <c r="B69" s="8" t="s">
        <v>95</v>
      </c>
      <c r="C69" s="3">
        <v>0.11587683245757158</v>
      </c>
      <c r="E69" s="8"/>
      <c r="F69" s="8"/>
    </row>
    <row r="70" spans="1:6" x14ac:dyDescent="0.2">
      <c r="A70" s="8">
        <v>43224.870833333334</v>
      </c>
      <c r="B70" s="8" t="s">
        <v>95</v>
      </c>
      <c r="C70" s="3">
        <v>0</v>
      </c>
      <c r="E70" s="8"/>
      <c r="F70" s="8"/>
    </row>
    <row r="71" spans="1:6" x14ac:dyDescent="0.2">
      <c r="A71" s="8">
        <v>43225.87222222222</v>
      </c>
      <c r="B71" s="8" t="s">
        <v>95</v>
      </c>
      <c r="C71" s="3">
        <v>0.88699660791225199</v>
      </c>
      <c r="E71" s="8"/>
      <c r="F71" s="8"/>
    </row>
    <row r="72" spans="1:6" x14ac:dyDescent="0.2">
      <c r="A72" s="8">
        <v>43237.795138888891</v>
      </c>
      <c r="B72" s="8" t="s">
        <v>95</v>
      </c>
      <c r="C72" s="3">
        <v>2.4624744030103174E-2</v>
      </c>
      <c r="E72" s="8"/>
      <c r="F72" s="8"/>
    </row>
    <row r="73" spans="1:6" x14ac:dyDescent="0.2">
      <c r="A73" s="8">
        <v>43233.011805555558</v>
      </c>
      <c r="B73" s="8" t="s">
        <v>95</v>
      </c>
      <c r="C73" s="3">
        <v>0</v>
      </c>
      <c r="E73" s="8"/>
      <c r="F73" s="8"/>
    </row>
    <row r="74" spans="1:6" x14ac:dyDescent="0.2">
      <c r="A74" s="8">
        <v>43226.878472222219</v>
      </c>
      <c r="B74" s="8" t="s">
        <v>95</v>
      </c>
      <c r="C74" s="3">
        <v>0.24222665871339547</v>
      </c>
      <c r="E74" s="8"/>
      <c r="F74" s="8"/>
    </row>
    <row r="75" spans="1:6" x14ac:dyDescent="0.2">
      <c r="A75" s="37">
        <v>43230.993055555555</v>
      </c>
      <c r="B75" s="8" t="s">
        <v>95</v>
      </c>
      <c r="C75" s="3">
        <v>0.86069007846293255</v>
      </c>
      <c r="E75" s="8"/>
      <c r="F75" s="8"/>
    </row>
    <row r="76" spans="1:6" x14ac:dyDescent="0.2">
      <c r="A76" s="8">
        <v>43228.969444444447</v>
      </c>
      <c r="B76" s="8" t="s">
        <v>95</v>
      </c>
      <c r="C76" s="3">
        <v>0.23453710222021051</v>
      </c>
      <c r="E76" s="8"/>
      <c r="F76" s="8"/>
    </row>
    <row r="77" spans="1:6" x14ac:dyDescent="0.2">
      <c r="A77" s="8">
        <v>43227.951388888891</v>
      </c>
      <c r="B77" s="8" t="s">
        <v>95</v>
      </c>
      <c r="C77" s="3">
        <v>0</v>
      </c>
      <c r="E77" s="8"/>
      <c r="F77" s="8"/>
    </row>
    <row r="78" spans="1:6" x14ac:dyDescent="0.2">
      <c r="A78" s="8">
        <v>43229.981944444444</v>
      </c>
      <c r="B78" s="8" t="s">
        <v>95</v>
      </c>
      <c r="C78" s="14">
        <v>0.63672870834577744</v>
      </c>
      <c r="E78" s="8"/>
      <c r="F78" s="8"/>
    </row>
    <row r="79" spans="1:6" x14ac:dyDescent="0.2">
      <c r="A79" s="8">
        <v>43243.895138888889</v>
      </c>
      <c r="B79" s="8" t="s">
        <v>95</v>
      </c>
      <c r="C79" s="14">
        <v>0.35734284985145309</v>
      </c>
      <c r="E79" s="8"/>
      <c r="F79" s="8"/>
    </row>
    <row r="80" spans="1:6" x14ac:dyDescent="0.2">
      <c r="A80" s="8">
        <v>43245.912499999999</v>
      </c>
      <c r="B80" s="8" t="s">
        <v>95</v>
      </c>
      <c r="C80" s="14">
        <v>0.10988465987322235</v>
      </c>
      <c r="E80" s="8"/>
      <c r="F80" s="8"/>
    </row>
    <row r="81" spans="1:6" x14ac:dyDescent="0.2">
      <c r="A81" s="8">
        <v>43236.793055555558</v>
      </c>
      <c r="B81" s="8" t="s">
        <v>95</v>
      </c>
      <c r="C81" s="14">
        <v>1.3655378433185535E-2</v>
      </c>
      <c r="E81" s="8"/>
      <c r="F81" s="8"/>
    </row>
    <row r="82" spans="1:6" x14ac:dyDescent="0.2">
      <c r="A82" s="8">
        <v>43238.80972222222</v>
      </c>
      <c r="B82" s="8" t="s">
        <v>95</v>
      </c>
      <c r="C82" s="14">
        <v>0.44550305249222555</v>
      </c>
      <c r="E82" s="8"/>
      <c r="F82" s="8"/>
    </row>
    <row r="83" spans="1:6" x14ac:dyDescent="0.2">
      <c r="A83" s="8">
        <v>43240.840277777781</v>
      </c>
      <c r="B83" s="8" t="s">
        <v>95</v>
      </c>
      <c r="C83" s="14">
        <v>0.59195666013204329</v>
      </c>
      <c r="E83" s="8"/>
      <c r="F83" s="8"/>
    </row>
    <row r="84" spans="1:6" x14ac:dyDescent="0.2">
      <c r="A84" s="8">
        <v>43232.004166666666</v>
      </c>
      <c r="B84" s="8" t="s">
        <v>95</v>
      </c>
      <c r="C84" s="14">
        <v>0.54212065779044516</v>
      </c>
      <c r="E84" s="8"/>
      <c r="F84" s="8"/>
    </row>
    <row r="85" spans="1:6" x14ac:dyDescent="0.2">
      <c r="A85" s="8">
        <v>43247.990972222222</v>
      </c>
      <c r="B85" s="8" t="s">
        <v>95</v>
      </c>
      <c r="C85" s="14">
        <v>0.33502622580209496</v>
      </c>
      <c r="E85" s="8"/>
      <c r="F85" s="8"/>
    </row>
    <row r="86" spans="1:6" x14ac:dyDescent="0.2">
      <c r="A86" s="8">
        <v>43241.847916666666</v>
      </c>
      <c r="B86" s="8" t="s">
        <v>95</v>
      </c>
      <c r="C86" s="14">
        <v>0.76058244655401963</v>
      </c>
      <c r="E86" s="8"/>
      <c r="F86" s="8"/>
    </row>
    <row r="87" spans="1:6" x14ac:dyDescent="0.2">
      <c r="A87" s="8">
        <v>43242.850694444445</v>
      </c>
      <c r="B87" s="8" t="s">
        <v>95</v>
      </c>
      <c r="C87" s="14">
        <v>0</v>
      </c>
      <c r="E87" s="8"/>
      <c r="F87" s="8"/>
    </row>
    <row r="88" spans="1:6" x14ac:dyDescent="0.2">
      <c r="A88" s="8">
        <v>43239.832638888889</v>
      </c>
      <c r="B88" s="8" t="s">
        <v>95</v>
      </c>
      <c r="C88" s="14">
        <v>9.4614321088968001E-3</v>
      </c>
      <c r="E88" s="8"/>
      <c r="F88" s="8"/>
    </row>
    <row r="89" spans="1:6" x14ac:dyDescent="0.2">
      <c r="A89" s="8">
        <v>43244.902777777781</v>
      </c>
      <c r="B89" s="8" t="s">
        <v>95</v>
      </c>
      <c r="C89" s="14">
        <v>0.10702025782061858</v>
      </c>
      <c r="E89" s="8"/>
      <c r="F89" s="8"/>
    </row>
    <row r="90" spans="1:6" x14ac:dyDescent="0.2">
      <c r="A90" s="8">
        <v>43235.777777777781</v>
      </c>
      <c r="B90" s="8" t="s">
        <v>95</v>
      </c>
      <c r="C90" s="14">
        <v>0.97248659715543373</v>
      </c>
      <c r="E90" s="8"/>
      <c r="F90" s="8"/>
    </row>
    <row r="91" spans="1:6" x14ac:dyDescent="0.2">
      <c r="A91" s="8">
        <v>43246.966666666667</v>
      </c>
      <c r="B91" s="8" t="s">
        <v>95</v>
      </c>
      <c r="C91" s="14">
        <v>0.55250941922835439</v>
      </c>
      <c r="E91" s="8"/>
      <c r="F91" s="8"/>
    </row>
    <row r="92" spans="1:6" x14ac:dyDescent="0.2">
      <c r="A92" s="8">
        <v>43220.370833333334</v>
      </c>
      <c r="B92" s="8" t="s">
        <v>36</v>
      </c>
      <c r="C92" s="14">
        <v>0</v>
      </c>
      <c r="E92" s="8"/>
      <c r="F92" s="8"/>
    </row>
    <row r="93" spans="1:6" x14ac:dyDescent="0.2">
      <c r="A93" s="8">
        <v>43218.36041666667</v>
      </c>
      <c r="B93" s="8" t="s">
        <v>36</v>
      </c>
      <c r="C93" s="3">
        <v>0</v>
      </c>
      <c r="E93" s="8"/>
      <c r="F93" s="8"/>
    </row>
    <row r="94" spans="1:6" x14ac:dyDescent="0.2">
      <c r="A94" s="8">
        <v>43219.361111111109</v>
      </c>
      <c r="B94" s="8" t="s">
        <v>36</v>
      </c>
      <c r="C94" s="3">
        <v>0</v>
      </c>
      <c r="E94" s="8"/>
      <c r="F94" s="8"/>
    </row>
    <row r="95" spans="1:6" x14ac:dyDescent="0.2">
      <c r="A95" s="8">
        <v>43222.838888888888</v>
      </c>
      <c r="B95" s="8" t="s">
        <v>36</v>
      </c>
      <c r="C95" s="3">
        <v>0</v>
      </c>
      <c r="E95" s="8"/>
      <c r="F95" s="8"/>
    </row>
    <row r="96" spans="1:6" x14ac:dyDescent="0.2">
      <c r="A96" s="37">
        <v>43234.013888888891</v>
      </c>
      <c r="B96" s="8" t="s">
        <v>36</v>
      </c>
      <c r="C96" s="3">
        <v>6.1339839156872671</v>
      </c>
      <c r="E96" s="8"/>
      <c r="F96" s="8"/>
    </row>
    <row r="97" spans="1:6" x14ac:dyDescent="0.2">
      <c r="A97" s="8">
        <v>43216.500694444447</v>
      </c>
      <c r="B97" s="8" t="s">
        <v>36</v>
      </c>
      <c r="C97" s="3">
        <v>3.8239624286521257</v>
      </c>
      <c r="E97" s="8"/>
      <c r="F97" s="8"/>
    </row>
    <row r="98" spans="1:6" x14ac:dyDescent="0.2">
      <c r="A98" s="8">
        <v>43217.318055555559</v>
      </c>
      <c r="B98" s="8" t="s">
        <v>36</v>
      </c>
      <c r="C98" s="3">
        <v>0</v>
      </c>
      <c r="E98" s="8"/>
      <c r="F98" s="8"/>
    </row>
    <row r="99" spans="1:6" x14ac:dyDescent="0.2">
      <c r="A99" s="8">
        <v>43223.856944444444</v>
      </c>
      <c r="B99" s="8" t="s">
        <v>36</v>
      </c>
      <c r="C99" s="3">
        <v>0</v>
      </c>
      <c r="E99" s="8"/>
      <c r="F99" s="8"/>
    </row>
    <row r="100" spans="1:6" x14ac:dyDescent="0.2">
      <c r="A100" s="8">
        <v>43224.870833333334</v>
      </c>
      <c r="B100" s="8" t="s">
        <v>36</v>
      </c>
      <c r="C100" s="3">
        <v>0</v>
      </c>
      <c r="E100" s="8"/>
      <c r="F100" s="8"/>
    </row>
    <row r="101" spans="1:6" x14ac:dyDescent="0.2">
      <c r="A101" s="8">
        <v>43225.87222222222</v>
      </c>
      <c r="B101" s="8" t="s">
        <v>36</v>
      </c>
      <c r="C101" s="3">
        <v>0</v>
      </c>
      <c r="E101" s="8"/>
      <c r="F101" s="8"/>
    </row>
    <row r="102" spans="1:6" x14ac:dyDescent="0.2">
      <c r="A102" s="8">
        <v>43237.795138888891</v>
      </c>
      <c r="B102" s="8" t="s">
        <v>36</v>
      </c>
      <c r="C102" s="3">
        <v>0</v>
      </c>
      <c r="E102" s="8"/>
      <c r="F102" s="8"/>
    </row>
    <row r="103" spans="1:6" x14ac:dyDescent="0.2">
      <c r="A103" s="8">
        <v>43233.011805555558</v>
      </c>
      <c r="B103" s="8" t="s">
        <v>36</v>
      </c>
      <c r="C103" s="3">
        <v>0.4592537871808825</v>
      </c>
      <c r="E103" s="8"/>
      <c r="F103" s="8"/>
    </row>
    <row r="104" spans="1:6" x14ac:dyDescent="0.2">
      <c r="A104" s="8">
        <v>43226.878472222219</v>
      </c>
      <c r="B104" s="8" t="s">
        <v>36</v>
      </c>
      <c r="C104" s="3">
        <v>0</v>
      </c>
      <c r="E104" s="8"/>
      <c r="F104" s="8"/>
    </row>
    <row r="105" spans="1:6" x14ac:dyDescent="0.2">
      <c r="A105" s="37">
        <v>43230.993055555555</v>
      </c>
      <c r="B105" s="8" t="s">
        <v>36</v>
      </c>
      <c r="C105" s="3">
        <v>1.0540829099169593</v>
      </c>
      <c r="E105" s="8"/>
      <c r="F105" s="8"/>
    </row>
    <row r="106" spans="1:6" x14ac:dyDescent="0.2">
      <c r="A106" s="8">
        <v>43228.969444444447</v>
      </c>
      <c r="B106" s="8" t="s">
        <v>36</v>
      </c>
      <c r="C106" s="3">
        <v>0</v>
      </c>
      <c r="E106" s="8"/>
      <c r="F106" s="8"/>
    </row>
    <row r="107" spans="1:6" x14ac:dyDescent="0.2">
      <c r="A107" s="8">
        <v>43227.951388888891</v>
      </c>
      <c r="B107" s="8" t="s">
        <v>36</v>
      </c>
      <c r="C107" s="3">
        <v>0</v>
      </c>
      <c r="E107" s="8"/>
      <c r="F107" s="8"/>
    </row>
    <row r="108" spans="1:6" x14ac:dyDescent="0.2">
      <c r="A108" s="8">
        <v>43229.981944444444</v>
      </c>
      <c r="B108" s="8" t="s">
        <v>36</v>
      </c>
      <c r="C108" s="14">
        <v>0</v>
      </c>
      <c r="E108" s="8"/>
      <c r="F108" s="8"/>
    </row>
    <row r="109" spans="1:6" x14ac:dyDescent="0.2">
      <c r="A109" s="8">
        <v>43243.895138888889</v>
      </c>
      <c r="B109" s="8" t="s">
        <v>36</v>
      </c>
      <c r="C109" s="14">
        <v>1.7314623354201066</v>
      </c>
      <c r="E109" s="8"/>
      <c r="F109" s="8"/>
    </row>
    <row r="110" spans="1:6" x14ac:dyDescent="0.2">
      <c r="A110" s="8">
        <v>43245.912499999999</v>
      </c>
      <c r="B110" s="8" t="s">
        <v>36</v>
      </c>
      <c r="C110" s="14">
        <v>0.67724439147042903</v>
      </c>
      <c r="E110" s="8"/>
      <c r="F110" s="8"/>
    </row>
    <row r="111" spans="1:6" x14ac:dyDescent="0.2">
      <c r="A111" s="8">
        <v>43236.793055555558</v>
      </c>
      <c r="B111" s="8" t="s">
        <v>36</v>
      </c>
      <c r="C111" s="14">
        <v>0</v>
      </c>
      <c r="E111" s="8"/>
      <c r="F111" s="8"/>
    </row>
    <row r="112" spans="1:6" x14ac:dyDescent="0.2">
      <c r="A112" s="8">
        <v>43238.80972222222</v>
      </c>
      <c r="B112" s="8" t="s">
        <v>36</v>
      </c>
      <c r="C112" s="14">
        <v>0</v>
      </c>
      <c r="E112" s="8"/>
      <c r="F112" s="8"/>
    </row>
    <row r="113" spans="1:6" x14ac:dyDescent="0.2">
      <c r="A113" s="8">
        <v>43240.840277777781</v>
      </c>
      <c r="B113" s="8" t="s">
        <v>36</v>
      </c>
      <c r="C113" s="14">
        <v>0</v>
      </c>
      <c r="E113" s="8"/>
      <c r="F113" s="8"/>
    </row>
    <row r="114" spans="1:6" x14ac:dyDescent="0.2">
      <c r="A114" s="8">
        <v>43232.004166666666</v>
      </c>
      <c r="B114" s="8" t="s">
        <v>36</v>
      </c>
      <c r="C114" s="14">
        <v>0</v>
      </c>
      <c r="E114" s="8"/>
      <c r="F114" s="8"/>
    </row>
    <row r="115" spans="1:6" x14ac:dyDescent="0.2">
      <c r="A115" s="8">
        <v>43247.990972222222</v>
      </c>
      <c r="B115" s="8" t="s">
        <v>36</v>
      </c>
      <c r="C115" s="14">
        <v>1.6365639789191095</v>
      </c>
      <c r="E115" s="8"/>
      <c r="F115" s="8"/>
    </row>
    <row r="116" spans="1:6" x14ac:dyDescent="0.2">
      <c r="A116" s="8">
        <v>43241.847916666666</v>
      </c>
      <c r="B116" s="8" t="s">
        <v>36</v>
      </c>
      <c r="C116" s="14">
        <v>0</v>
      </c>
      <c r="E116" s="8"/>
      <c r="F116" s="8"/>
    </row>
    <row r="117" spans="1:6" x14ac:dyDescent="0.2">
      <c r="A117" s="8">
        <v>43242.850694444445</v>
      </c>
      <c r="B117" s="8" t="s">
        <v>36</v>
      </c>
      <c r="C117" s="14">
        <v>0.16987507835512503</v>
      </c>
      <c r="E117" s="8"/>
      <c r="F117" s="8"/>
    </row>
    <row r="118" spans="1:6" x14ac:dyDescent="0.2">
      <c r="A118" s="8">
        <v>43239.832638888889</v>
      </c>
      <c r="B118" s="8" t="s">
        <v>36</v>
      </c>
      <c r="C118" s="14">
        <v>0</v>
      </c>
      <c r="E118" s="8"/>
      <c r="F118" s="8"/>
    </row>
    <row r="119" spans="1:6" x14ac:dyDescent="0.2">
      <c r="A119" s="8">
        <v>43244.902777777781</v>
      </c>
      <c r="B119" s="8" t="s">
        <v>36</v>
      </c>
      <c r="C119" s="14">
        <v>1.0332490595728787</v>
      </c>
      <c r="E119" s="8"/>
      <c r="F119" s="8"/>
    </row>
    <row r="120" spans="1:6" x14ac:dyDescent="0.2">
      <c r="A120" s="8">
        <v>43235.777777777781</v>
      </c>
      <c r="B120" s="8" t="s">
        <v>36</v>
      </c>
      <c r="C120" s="14">
        <v>0.28464844679312773</v>
      </c>
      <c r="E120" s="8"/>
      <c r="F120" s="8"/>
    </row>
    <row r="121" spans="1:6" x14ac:dyDescent="0.2">
      <c r="A121" s="8">
        <v>43246.966666666667</v>
      </c>
      <c r="B121" s="8" t="s">
        <v>36</v>
      </c>
      <c r="C121" s="14">
        <v>0.71639168968752964</v>
      </c>
      <c r="E121" s="8"/>
      <c r="F121" s="8"/>
    </row>
    <row r="122" spans="1:6" x14ac:dyDescent="0.2">
      <c r="A122" s="8">
        <v>43220.370833333334</v>
      </c>
      <c r="B122" s="8" t="s">
        <v>38</v>
      </c>
      <c r="C122" s="14">
        <v>0</v>
      </c>
      <c r="E122" s="8"/>
      <c r="F122" s="8"/>
    </row>
    <row r="123" spans="1:6" x14ac:dyDescent="0.2">
      <c r="A123" s="8">
        <v>43218.36041666667</v>
      </c>
      <c r="B123" s="8" t="s">
        <v>38</v>
      </c>
      <c r="C123" s="3">
        <v>0.10253993250689539</v>
      </c>
      <c r="E123" s="8"/>
      <c r="F123" s="8"/>
    </row>
    <row r="124" spans="1:6" x14ac:dyDescent="0.2">
      <c r="A124" s="8">
        <v>43219.361111111109</v>
      </c>
      <c r="B124" s="8" t="s">
        <v>38</v>
      </c>
      <c r="C124" s="3">
        <v>0</v>
      </c>
      <c r="E124" s="8"/>
      <c r="F124" s="8"/>
    </row>
    <row r="125" spans="1:6" x14ac:dyDescent="0.2">
      <c r="A125" s="8">
        <v>43222.838888888888</v>
      </c>
      <c r="B125" s="8" t="s">
        <v>38</v>
      </c>
      <c r="C125" s="3">
        <v>0</v>
      </c>
      <c r="E125" s="8"/>
      <c r="F125" s="8"/>
    </row>
    <row r="126" spans="1:6" x14ac:dyDescent="0.2">
      <c r="A126" s="37">
        <v>43234.013888888891</v>
      </c>
      <c r="B126" s="8" t="s">
        <v>38</v>
      </c>
      <c r="C126" s="3">
        <v>0</v>
      </c>
      <c r="E126" s="8"/>
      <c r="F126" s="8"/>
    </row>
    <row r="127" spans="1:6" x14ac:dyDescent="0.2">
      <c r="A127" s="8">
        <v>43216.500694444447</v>
      </c>
      <c r="B127" s="8" t="s">
        <v>38</v>
      </c>
      <c r="C127" s="3">
        <v>0</v>
      </c>
      <c r="E127" s="8"/>
      <c r="F127" s="8"/>
    </row>
    <row r="128" spans="1:6" x14ac:dyDescent="0.2">
      <c r="A128" s="8">
        <v>43217.318055555559</v>
      </c>
      <c r="B128" s="8" t="s">
        <v>38</v>
      </c>
      <c r="C128" s="3">
        <v>0</v>
      </c>
      <c r="E128" s="8"/>
      <c r="F128" s="8"/>
    </row>
    <row r="129" spans="1:6" x14ac:dyDescent="0.2">
      <c r="A129" s="8">
        <v>43223.856944444444</v>
      </c>
      <c r="B129" s="8" t="s">
        <v>38</v>
      </c>
      <c r="C129" s="3">
        <v>0</v>
      </c>
      <c r="E129" s="8"/>
      <c r="F129" s="8"/>
    </row>
    <row r="130" spans="1:6" x14ac:dyDescent="0.2">
      <c r="A130" s="8">
        <v>43224.870833333334</v>
      </c>
      <c r="B130" s="8" t="s">
        <v>38</v>
      </c>
      <c r="C130" s="3">
        <v>0</v>
      </c>
      <c r="E130" s="8"/>
      <c r="F130" s="8"/>
    </row>
    <row r="131" spans="1:6" x14ac:dyDescent="0.2">
      <c r="A131" s="8">
        <v>43225.87222222222</v>
      </c>
      <c r="B131" s="8" t="s">
        <v>38</v>
      </c>
      <c r="C131" s="3">
        <v>0</v>
      </c>
      <c r="E131" s="8"/>
      <c r="F131" s="8"/>
    </row>
    <row r="132" spans="1:6" x14ac:dyDescent="0.2">
      <c r="A132" s="8">
        <v>43237.795138888891</v>
      </c>
      <c r="B132" s="8" t="s">
        <v>38</v>
      </c>
      <c r="C132" s="3">
        <v>0</v>
      </c>
      <c r="E132" s="8"/>
      <c r="F132" s="8"/>
    </row>
    <row r="133" spans="1:6" x14ac:dyDescent="0.2">
      <c r="A133" s="8">
        <v>43233.011805555558</v>
      </c>
      <c r="B133" s="8" t="s">
        <v>38</v>
      </c>
      <c r="C133" s="3">
        <v>0</v>
      </c>
      <c r="E133" s="8"/>
      <c r="F133" s="8"/>
    </row>
    <row r="134" spans="1:6" x14ac:dyDescent="0.2">
      <c r="A134" s="8">
        <v>43226.878472222219</v>
      </c>
      <c r="B134" s="8" t="s">
        <v>38</v>
      </c>
      <c r="C134" s="3">
        <v>0</v>
      </c>
      <c r="E134" s="8"/>
      <c r="F134" s="8"/>
    </row>
    <row r="135" spans="1:6" x14ac:dyDescent="0.2">
      <c r="A135" s="37">
        <v>43230.993055555555</v>
      </c>
      <c r="B135" s="8" t="s">
        <v>38</v>
      </c>
      <c r="C135" s="3">
        <v>0</v>
      </c>
      <c r="E135" s="8"/>
      <c r="F135" s="8"/>
    </row>
    <row r="136" spans="1:6" x14ac:dyDescent="0.2">
      <c r="A136" s="8">
        <v>43228.969444444447</v>
      </c>
      <c r="B136" s="8" t="s">
        <v>38</v>
      </c>
      <c r="C136" s="3">
        <v>0</v>
      </c>
      <c r="E136" s="8"/>
      <c r="F136" s="8"/>
    </row>
    <row r="137" spans="1:6" x14ac:dyDescent="0.2">
      <c r="A137" s="8">
        <v>43227.951388888891</v>
      </c>
      <c r="B137" s="8" t="s">
        <v>38</v>
      </c>
      <c r="C137" s="3">
        <v>0</v>
      </c>
      <c r="E137" s="8"/>
      <c r="F137" s="8"/>
    </row>
    <row r="138" spans="1:6" x14ac:dyDescent="0.2">
      <c r="A138" s="8">
        <v>43229.981944444444</v>
      </c>
      <c r="B138" s="8" t="s">
        <v>38</v>
      </c>
      <c r="C138" s="14">
        <v>0</v>
      </c>
      <c r="E138" s="8"/>
      <c r="F138" s="8"/>
    </row>
    <row r="139" spans="1:6" x14ac:dyDescent="0.2">
      <c r="A139" s="8">
        <v>43243.895138888889</v>
      </c>
      <c r="B139" s="8" t="s">
        <v>38</v>
      </c>
      <c r="C139" s="14">
        <v>0.30775199431701283</v>
      </c>
      <c r="E139" s="8"/>
      <c r="F139" s="8"/>
    </row>
    <row r="140" spans="1:6" x14ac:dyDescent="0.2">
      <c r="A140" s="8">
        <v>43245.912499999999</v>
      </c>
      <c r="B140" s="8" t="s">
        <v>38</v>
      </c>
      <c r="C140" s="14">
        <v>0</v>
      </c>
      <c r="E140" s="8"/>
      <c r="F140" s="8"/>
    </row>
    <row r="141" spans="1:6" x14ac:dyDescent="0.2">
      <c r="A141" s="8">
        <v>43236.793055555558</v>
      </c>
      <c r="B141" s="8" t="s">
        <v>38</v>
      </c>
      <c r="C141" s="14">
        <v>0</v>
      </c>
      <c r="E141" s="8"/>
      <c r="F141" s="8"/>
    </row>
    <row r="142" spans="1:6" x14ac:dyDescent="0.2">
      <c r="A142" s="8">
        <v>43238.80972222222</v>
      </c>
      <c r="B142" s="8" t="s">
        <v>38</v>
      </c>
      <c r="C142" s="14">
        <v>0.31234228161900368</v>
      </c>
      <c r="E142" s="8"/>
      <c r="F142" s="8"/>
    </row>
    <row r="143" spans="1:6" x14ac:dyDescent="0.2">
      <c r="A143" s="8">
        <v>43240.840277777781</v>
      </c>
      <c r="B143" s="8" t="s">
        <v>38</v>
      </c>
      <c r="C143" s="14">
        <v>0</v>
      </c>
      <c r="E143" s="8"/>
      <c r="F143" s="8"/>
    </row>
    <row r="144" spans="1:6" x14ac:dyDescent="0.2">
      <c r="A144" s="8">
        <v>43232.004166666666</v>
      </c>
      <c r="B144" s="8" t="s">
        <v>38</v>
      </c>
      <c r="C144" s="14">
        <v>0</v>
      </c>
      <c r="E144" s="8"/>
      <c r="F144" s="8"/>
    </row>
    <row r="145" spans="1:6" x14ac:dyDescent="0.2">
      <c r="A145" s="8">
        <v>43247.990972222222</v>
      </c>
      <c r="B145" s="8" t="s">
        <v>38</v>
      </c>
      <c r="C145" s="14">
        <v>0</v>
      </c>
      <c r="E145" s="8"/>
      <c r="F145" s="8"/>
    </row>
    <row r="146" spans="1:6" x14ac:dyDescent="0.2">
      <c r="A146" s="8">
        <v>43241.847916666666</v>
      </c>
      <c r="B146" s="8" t="s">
        <v>38</v>
      </c>
      <c r="C146" s="14">
        <v>0.55819034214351626</v>
      </c>
      <c r="E146" s="8"/>
      <c r="F146" s="8"/>
    </row>
    <row r="147" spans="1:6" x14ac:dyDescent="0.2">
      <c r="A147" s="8">
        <v>43242.850694444445</v>
      </c>
      <c r="B147" s="8" t="s">
        <v>38</v>
      </c>
      <c r="C147" s="14">
        <v>0</v>
      </c>
      <c r="E147" s="8"/>
      <c r="F147" s="8"/>
    </row>
    <row r="148" spans="1:6" x14ac:dyDescent="0.2">
      <c r="A148" s="8">
        <v>43239.832638888889</v>
      </c>
      <c r="B148" s="8" t="s">
        <v>38</v>
      </c>
      <c r="C148" s="14">
        <v>0</v>
      </c>
      <c r="E148" s="8"/>
      <c r="F148" s="8"/>
    </row>
    <row r="149" spans="1:6" x14ac:dyDescent="0.2">
      <c r="A149" s="8">
        <v>43244.902777777781</v>
      </c>
      <c r="B149" s="8" t="s">
        <v>38</v>
      </c>
      <c r="C149" s="14">
        <v>0.31185881064739995</v>
      </c>
      <c r="E149" s="8"/>
      <c r="F149" s="8"/>
    </row>
    <row r="150" spans="1:6" x14ac:dyDescent="0.2">
      <c r="A150" s="8">
        <v>43235.777777777781</v>
      </c>
      <c r="B150" s="8" t="s">
        <v>38</v>
      </c>
      <c r="C150" s="14">
        <v>0.48147455040468157</v>
      </c>
      <c r="E150" s="8"/>
      <c r="F150" s="8"/>
    </row>
    <row r="151" spans="1:6" x14ac:dyDescent="0.2">
      <c r="A151" s="8">
        <v>43246.966666666667</v>
      </c>
      <c r="B151" s="8" t="s">
        <v>38</v>
      </c>
      <c r="C151" s="14">
        <v>0.21012812317862328</v>
      </c>
      <c r="E151" s="8"/>
      <c r="F151" s="8"/>
    </row>
    <row r="152" spans="1:6" x14ac:dyDescent="0.2">
      <c r="A152" s="8">
        <v>43220.370833333334</v>
      </c>
      <c r="B152" s="8" t="s">
        <v>40</v>
      </c>
      <c r="E152" s="8"/>
      <c r="F152" s="8"/>
    </row>
    <row r="153" spans="1:6" x14ac:dyDescent="0.2">
      <c r="A153" s="8">
        <v>43218.36041666667</v>
      </c>
      <c r="B153" s="8" t="s">
        <v>40</v>
      </c>
      <c r="C153" s="3"/>
      <c r="E153" s="8"/>
      <c r="F153" s="8"/>
    </row>
    <row r="154" spans="1:6" x14ac:dyDescent="0.2">
      <c r="A154" s="8">
        <v>43219.361111111109</v>
      </c>
      <c r="B154" s="8" t="s">
        <v>40</v>
      </c>
      <c r="C154" s="3"/>
      <c r="E154" s="8"/>
      <c r="F154" s="8"/>
    </row>
    <row r="155" spans="1:6" x14ac:dyDescent="0.2">
      <c r="A155" s="8">
        <v>43222.838888888888</v>
      </c>
      <c r="B155" s="8" t="s">
        <v>40</v>
      </c>
      <c r="C155" s="3"/>
      <c r="E155" s="8"/>
      <c r="F155" s="8"/>
    </row>
    <row r="156" spans="1:6" x14ac:dyDescent="0.2">
      <c r="A156" s="37">
        <v>43234.013888888891</v>
      </c>
      <c r="B156" s="8" t="s">
        <v>40</v>
      </c>
      <c r="C156" s="3"/>
      <c r="E156" s="8"/>
      <c r="F156" s="8"/>
    </row>
    <row r="157" spans="1:6" x14ac:dyDescent="0.2">
      <c r="A157" s="8">
        <v>43216.500694444447</v>
      </c>
      <c r="B157" s="8" t="s">
        <v>40</v>
      </c>
      <c r="C157" s="3"/>
      <c r="E157" s="8"/>
      <c r="F157" s="8"/>
    </row>
    <row r="158" spans="1:6" x14ac:dyDescent="0.2">
      <c r="A158" s="8">
        <v>43217.318055555559</v>
      </c>
      <c r="B158" s="8" t="s">
        <v>40</v>
      </c>
      <c r="C158" s="3"/>
      <c r="E158" s="8"/>
      <c r="F158" s="8"/>
    </row>
    <row r="159" spans="1:6" x14ac:dyDescent="0.2">
      <c r="A159" s="8">
        <v>43223.856944444444</v>
      </c>
      <c r="B159" s="8" t="s">
        <v>40</v>
      </c>
      <c r="C159" s="3"/>
      <c r="E159" s="8"/>
      <c r="F159" s="8"/>
    </row>
    <row r="160" spans="1:6" x14ac:dyDescent="0.2">
      <c r="A160" s="8">
        <v>43224.870833333334</v>
      </c>
      <c r="B160" s="8" t="s">
        <v>40</v>
      </c>
      <c r="C160" s="3"/>
      <c r="E160" s="8"/>
      <c r="F160" s="8"/>
    </row>
    <row r="161" spans="1:6" x14ac:dyDescent="0.2">
      <c r="A161" s="8">
        <v>43225.87222222222</v>
      </c>
      <c r="B161" s="8" t="s">
        <v>40</v>
      </c>
      <c r="C161" s="3"/>
      <c r="E161" s="8"/>
      <c r="F161" s="8"/>
    </row>
    <row r="162" spans="1:6" x14ac:dyDescent="0.2">
      <c r="A162" s="8">
        <v>43237.795138888891</v>
      </c>
      <c r="B162" s="8" t="s">
        <v>40</v>
      </c>
      <c r="C162" s="3"/>
      <c r="E162" s="8"/>
      <c r="F162" s="8"/>
    </row>
    <row r="163" spans="1:6" x14ac:dyDescent="0.2">
      <c r="A163" s="8">
        <v>43233.011805555558</v>
      </c>
      <c r="B163" s="8" t="s">
        <v>40</v>
      </c>
      <c r="C163" s="3"/>
      <c r="E163" s="8"/>
      <c r="F163" s="8"/>
    </row>
    <row r="164" spans="1:6" x14ac:dyDescent="0.2">
      <c r="A164" s="8">
        <v>43226.878472222219</v>
      </c>
      <c r="B164" s="8" t="s">
        <v>40</v>
      </c>
      <c r="C164" s="3"/>
      <c r="E164" s="8"/>
      <c r="F164" s="8"/>
    </row>
    <row r="165" spans="1:6" x14ac:dyDescent="0.2">
      <c r="A165" s="37">
        <v>43230.993055555555</v>
      </c>
      <c r="B165" s="8" t="s">
        <v>40</v>
      </c>
      <c r="C165" s="3"/>
      <c r="E165" s="8"/>
      <c r="F165" s="8"/>
    </row>
    <row r="166" spans="1:6" x14ac:dyDescent="0.2">
      <c r="A166" s="8">
        <v>43228.969444444447</v>
      </c>
      <c r="B166" s="8" t="s">
        <v>40</v>
      </c>
      <c r="C166" s="3"/>
      <c r="E166" s="8"/>
      <c r="F166" s="8"/>
    </row>
    <row r="167" spans="1:6" x14ac:dyDescent="0.2">
      <c r="A167" s="8">
        <v>43227.951388888891</v>
      </c>
      <c r="B167" s="8" t="s">
        <v>40</v>
      </c>
      <c r="C167" s="3"/>
      <c r="E167" s="8"/>
      <c r="F167" s="8"/>
    </row>
    <row r="168" spans="1:6" x14ac:dyDescent="0.2">
      <c r="A168" s="8">
        <v>43229.981944444444</v>
      </c>
      <c r="B168" s="8" t="s">
        <v>40</v>
      </c>
      <c r="C168" s="3"/>
      <c r="E168" s="8"/>
      <c r="F168" s="8"/>
    </row>
    <row r="169" spans="1:6" x14ac:dyDescent="0.2">
      <c r="A169" s="8">
        <v>43243.895138888889</v>
      </c>
      <c r="B169" s="8" t="s">
        <v>40</v>
      </c>
      <c r="C169" s="3"/>
      <c r="E169" s="8"/>
      <c r="F169" s="8"/>
    </row>
    <row r="170" spans="1:6" x14ac:dyDescent="0.2">
      <c r="A170" s="8">
        <v>43245.912499999999</v>
      </c>
      <c r="B170" s="8" t="s">
        <v>40</v>
      </c>
      <c r="C170" s="3"/>
      <c r="E170" s="8"/>
      <c r="F170" s="8"/>
    </row>
    <row r="171" spans="1:6" x14ac:dyDescent="0.2">
      <c r="A171" s="8">
        <v>43236.793055555558</v>
      </c>
      <c r="B171" s="8" t="s">
        <v>40</v>
      </c>
      <c r="C171" s="3"/>
      <c r="E171" s="8"/>
      <c r="F171" s="8"/>
    </row>
    <row r="172" spans="1:6" x14ac:dyDescent="0.2">
      <c r="A172" s="8">
        <v>43238.80972222222</v>
      </c>
      <c r="B172" s="8" t="s">
        <v>40</v>
      </c>
      <c r="C172" s="3"/>
      <c r="E172" s="8"/>
      <c r="F172" s="8"/>
    </row>
    <row r="173" spans="1:6" x14ac:dyDescent="0.2">
      <c r="A173" s="8">
        <v>43240.840277777781</v>
      </c>
      <c r="B173" s="8" t="s">
        <v>40</v>
      </c>
      <c r="C173" s="3"/>
      <c r="E173" s="8"/>
      <c r="F173" s="8"/>
    </row>
    <row r="174" spans="1:6" x14ac:dyDescent="0.2">
      <c r="A174" s="8">
        <v>43232.004166666666</v>
      </c>
      <c r="B174" s="8" t="s">
        <v>40</v>
      </c>
      <c r="C174" s="3"/>
      <c r="E174" s="8"/>
      <c r="F174" s="8"/>
    </row>
    <row r="175" spans="1:6" x14ac:dyDescent="0.2">
      <c r="A175" s="8">
        <v>43247.990972222222</v>
      </c>
      <c r="B175" s="8" t="s">
        <v>40</v>
      </c>
      <c r="E175" s="8"/>
      <c r="F175" s="8"/>
    </row>
    <row r="176" spans="1:6" x14ac:dyDescent="0.2">
      <c r="A176" s="8">
        <v>43241.847916666666</v>
      </c>
      <c r="B176" s="8" t="s">
        <v>40</v>
      </c>
      <c r="E176" s="8"/>
      <c r="F176" s="8"/>
    </row>
    <row r="177" spans="1:6" x14ac:dyDescent="0.2">
      <c r="A177" s="8">
        <v>43242.850694444445</v>
      </c>
      <c r="B177" s="8" t="s">
        <v>40</v>
      </c>
      <c r="E177" s="8"/>
      <c r="F177" s="8"/>
    </row>
    <row r="178" spans="1:6" x14ac:dyDescent="0.2">
      <c r="A178" s="8">
        <v>43239.832638888889</v>
      </c>
      <c r="B178" s="8" t="s">
        <v>40</v>
      </c>
      <c r="E178" s="8"/>
      <c r="F178" s="8"/>
    </row>
    <row r="179" spans="1:6" x14ac:dyDescent="0.2">
      <c r="A179" s="8">
        <v>43244.902777777781</v>
      </c>
      <c r="B179" s="8" t="s">
        <v>40</v>
      </c>
      <c r="E179" s="8"/>
      <c r="F179" s="8"/>
    </row>
    <row r="180" spans="1:6" x14ac:dyDescent="0.2">
      <c r="A180" s="8">
        <v>43235.777777777781</v>
      </c>
      <c r="B180" s="8" t="s">
        <v>40</v>
      </c>
      <c r="E180" s="8"/>
      <c r="F180" s="8"/>
    </row>
    <row r="181" spans="1:6" x14ac:dyDescent="0.2">
      <c r="A181" s="8">
        <v>43246.966666666667</v>
      </c>
      <c r="B181" s="8" t="s">
        <v>40</v>
      </c>
      <c r="E181" s="8"/>
      <c r="F181" s="8"/>
    </row>
    <row r="182" spans="1:6" x14ac:dyDescent="0.2">
      <c r="A182" s="8">
        <v>43220.370833333334</v>
      </c>
      <c r="B182" s="8" t="s">
        <v>56</v>
      </c>
      <c r="C182" s="3">
        <v>0</v>
      </c>
      <c r="E182" s="8"/>
      <c r="F182" s="8"/>
    </row>
    <row r="183" spans="1:6" x14ac:dyDescent="0.2">
      <c r="A183" s="8">
        <v>43218.36041666667</v>
      </c>
      <c r="B183" s="8" t="s">
        <v>56</v>
      </c>
      <c r="C183" s="3">
        <v>0</v>
      </c>
      <c r="E183" s="8"/>
      <c r="F183" s="8"/>
    </row>
    <row r="184" spans="1:6" x14ac:dyDescent="0.2">
      <c r="A184" s="8">
        <v>43219.361111111109</v>
      </c>
      <c r="B184" s="8" t="s">
        <v>56</v>
      </c>
      <c r="C184" s="3">
        <v>0</v>
      </c>
      <c r="E184" s="8"/>
      <c r="F184" s="8"/>
    </row>
    <row r="185" spans="1:6" x14ac:dyDescent="0.2">
      <c r="A185" s="8">
        <v>43222.838888888888</v>
      </c>
      <c r="B185" s="8" t="s">
        <v>56</v>
      </c>
      <c r="C185" s="3">
        <v>0</v>
      </c>
      <c r="E185" s="8"/>
      <c r="F185" s="8"/>
    </row>
    <row r="186" spans="1:6" x14ac:dyDescent="0.2">
      <c r="A186" s="37">
        <v>43234.013888888891</v>
      </c>
      <c r="B186" s="8" t="s">
        <v>56</v>
      </c>
      <c r="C186" s="3">
        <v>5.2070587251156795</v>
      </c>
      <c r="E186" s="8"/>
      <c r="F186" s="8"/>
    </row>
    <row r="187" spans="1:6" x14ac:dyDescent="0.2">
      <c r="A187" s="8">
        <v>43216.500694444447</v>
      </c>
      <c r="B187" s="8" t="s">
        <v>56</v>
      </c>
      <c r="C187" s="3">
        <v>4.0432497353163246</v>
      </c>
      <c r="E187" s="8"/>
      <c r="F187" s="8"/>
    </row>
    <row r="188" spans="1:6" x14ac:dyDescent="0.2">
      <c r="A188" s="8">
        <v>43217.318055555559</v>
      </c>
      <c r="B188" s="8" t="s">
        <v>56</v>
      </c>
      <c r="C188" s="3">
        <v>0</v>
      </c>
      <c r="E188" s="8"/>
      <c r="F188" s="8"/>
    </row>
    <row r="189" spans="1:6" x14ac:dyDescent="0.2">
      <c r="A189" s="8">
        <v>43223.856944444444</v>
      </c>
      <c r="B189" s="8" t="s">
        <v>56</v>
      </c>
      <c r="C189" s="3">
        <v>0</v>
      </c>
      <c r="E189" s="8"/>
      <c r="F189" s="8"/>
    </row>
    <row r="190" spans="1:6" x14ac:dyDescent="0.2">
      <c r="A190" s="8">
        <v>43224.870833333334</v>
      </c>
      <c r="B190" s="8" t="s">
        <v>56</v>
      </c>
      <c r="C190" s="3">
        <v>0</v>
      </c>
      <c r="E190" s="8"/>
      <c r="F190" s="8"/>
    </row>
    <row r="191" spans="1:6" x14ac:dyDescent="0.2">
      <c r="A191" s="8">
        <v>43225.87222222222</v>
      </c>
      <c r="B191" s="8" t="s">
        <v>56</v>
      </c>
      <c r="C191" s="3">
        <v>7.4393157956862188E-2</v>
      </c>
      <c r="E191" s="8"/>
      <c r="F191" s="8"/>
    </row>
    <row r="192" spans="1:6" x14ac:dyDescent="0.2">
      <c r="A192" s="8">
        <v>43237.795138888891</v>
      </c>
      <c r="B192" s="8" t="s">
        <v>56</v>
      </c>
      <c r="C192" s="3">
        <v>0.79515682172087099</v>
      </c>
      <c r="E192" s="8"/>
      <c r="F192" s="8"/>
    </row>
    <row r="193" spans="1:6" x14ac:dyDescent="0.2">
      <c r="A193" s="8">
        <v>43233.011805555558</v>
      </c>
      <c r="B193" s="8" t="s">
        <v>56</v>
      </c>
      <c r="C193" s="3">
        <v>0.65343985605244181</v>
      </c>
      <c r="E193" s="8"/>
      <c r="F193" s="8"/>
    </row>
    <row r="194" spans="1:6" x14ac:dyDescent="0.2">
      <c r="A194" s="8">
        <v>43226.878472222219</v>
      </c>
      <c r="B194" s="8" t="s">
        <v>56</v>
      </c>
      <c r="C194" s="3">
        <v>0</v>
      </c>
      <c r="E194" s="8"/>
      <c r="F194" s="8"/>
    </row>
    <row r="195" spans="1:6" x14ac:dyDescent="0.2">
      <c r="A195" s="37">
        <v>43230.993055555555</v>
      </c>
      <c r="B195" s="8" t="s">
        <v>56</v>
      </c>
      <c r="C195" s="3">
        <v>1.0979858268398495</v>
      </c>
      <c r="E195" s="8"/>
      <c r="F195" s="8"/>
    </row>
    <row r="196" spans="1:6" x14ac:dyDescent="0.2">
      <c r="A196" s="8">
        <v>43228.969444444447</v>
      </c>
      <c r="B196" s="8" t="s">
        <v>56</v>
      </c>
      <c r="C196" s="3">
        <v>0.97314121734154457</v>
      </c>
      <c r="E196" s="8"/>
      <c r="F196" s="8"/>
    </row>
    <row r="197" spans="1:6" x14ac:dyDescent="0.2">
      <c r="A197" s="8">
        <v>43227.951388888891</v>
      </c>
      <c r="B197" s="8" t="s">
        <v>56</v>
      </c>
      <c r="C197" s="3">
        <v>0</v>
      </c>
      <c r="E197" s="8"/>
      <c r="F197" s="8"/>
    </row>
    <row r="198" spans="1:6" x14ac:dyDescent="0.2">
      <c r="A198" s="8">
        <v>43229.981944444444</v>
      </c>
      <c r="B198" s="8" t="s">
        <v>56</v>
      </c>
      <c r="C198" s="14">
        <v>0.51268742148716806</v>
      </c>
      <c r="E198" s="8"/>
      <c r="F198" s="8"/>
    </row>
    <row r="199" spans="1:6" x14ac:dyDescent="0.2">
      <c r="A199" s="8">
        <v>43243.895138888889</v>
      </c>
      <c r="B199" s="8" t="s">
        <v>56</v>
      </c>
      <c r="C199" s="14">
        <v>2.4698745005533134</v>
      </c>
      <c r="E199" s="8"/>
      <c r="F199" s="8"/>
    </row>
    <row r="200" spans="1:6" x14ac:dyDescent="0.2">
      <c r="A200" s="8">
        <v>43245.912499999999</v>
      </c>
      <c r="B200" s="8" t="s">
        <v>56</v>
      </c>
      <c r="C200" s="14">
        <v>0.97671312093548524</v>
      </c>
      <c r="E200" s="8"/>
      <c r="F200" s="8"/>
    </row>
    <row r="201" spans="1:6" x14ac:dyDescent="0.2">
      <c r="A201" s="8">
        <v>43236.793055555558</v>
      </c>
      <c r="B201" s="8" t="s">
        <v>56</v>
      </c>
      <c r="C201" s="14">
        <v>0</v>
      </c>
      <c r="E201" s="8"/>
      <c r="F201" s="8"/>
    </row>
    <row r="202" spans="1:6" x14ac:dyDescent="0.2">
      <c r="A202" s="8">
        <v>43238.80972222222</v>
      </c>
      <c r="B202" s="8" t="s">
        <v>56</v>
      </c>
      <c r="C202" s="14">
        <v>0</v>
      </c>
      <c r="E202" s="8"/>
      <c r="F202" s="8"/>
    </row>
    <row r="203" spans="1:6" x14ac:dyDescent="0.2">
      <c r="A203" s="8">
        <v>43240.840277777781</v>
      </c>
      <c r="B203" s="8" t="s">
        <v>56</v>
      </c>
      <c r="C203" s="14">
        <v>0.42729107307212622</v>
      </c>
      <c r="E203" s="8"/>
      <c r="F203" s="8"/>
    </row>
    <row r="204" spans="1:6" x14ac:dyDescent="0.2">
      <c r="A204" s="8">
        <v>43232.004166666666</v>
      </c>
      <c r="B204" s="8" t="s">
        <v>56</v>
      </c>
      <c r="C204" s="14">
        <v>0</v>
      </c>
      <c r="E204" s="8"/>
      <c r="F204" s="8"/>
    </row>
    <row r="205" spans="1:6" x14ac:dyDescent="0.2">
      <c r="A205" s="8">
        <v>43247.990972222222</v>
      </c>
      <c r="B205" s="8" t="s">
        <v>56</v>
      </c>
      <c r="C205" s="14">
        <v>1.8877156997690017</v>
      </c>
      <c r="E205" s="8"/>
      <c r="F205" s="8"/>
    </row>
    <row r="206" spans="1:6" x14ac:dyDescent="0.2">
      <c r="A206" s="8">
        <v>43241.847916666666</v>
      </c>
      <c r="B206" s="8" t="s">
        <v>56</v>
      </c>
      <c r="C206" s="14">
        <v>0</v>
      </c>
      <c r="E206" s="8"/>
      <c r="F206" s="8"/>
    </row>
    <row r="207" spans="1:6" x14ac:dyDescent="0.2">
      <c r="A207" s="8">
        <v>43242.850694444445</v>
      </c>
      <c r="B207" s="8" t="s">
        <v>56</v>
      </c>
      <c r="C207" s="14">
        <v>0.34321876427190967</v>
      </c>
      <c r="E207" s="8"/>
      <c r="F207" s="8"/>
    </row>
    <row r="208" spans="1:6" x14ac:dyDescent="0.2">
      <c r="A208" s="8">
        <v>43239.832638888889</v>
      </c>
      <c r="B208" s="8" t="s">
        <v>56</v>
      </c>
      <c r="C208" s="14">
        <v>0</v>
      </c>
      <c r="E208" s="8"/>
      <c r="F208" s="8"/>
    </row>
    <row r="209" spans="1:6" x14ac:dyDescent="0.2">
      <c r="A209" s="8">
        <v>43244.902777777781</v>
      </c>
      <c r="B209" s="8" t="s">
        <v>56</v>
      </c>
      <c r="C209" s="14">
        <v>1.0443360218715925</v>
      </c>
      <c r="E209" s="8"/>
      <c r="F209" s="8"/>
    </row>
    <row r="210" spans="1:6" x14ac:dyDescent="0.2">
      <c r="A210" s="8">
        <v>43235.777777777781</v>
      </c>
      <c r="B210" s="8" t="s">
        <v>56</v>
      </c>
      <c r="C210" s="14">
        <v>0.21454668251813652</v>
      </c>
      <c r="E210" s="8"/>
      <c r="F210" s="8"/>
    </row>
    <row r="211" spans="1:6" x14ac:dyDescent="0.2">
      <c r="A211" s="8">
        <v>43246.966666666667</v>
      </c>
      <c r="B211" s="8" t="s">
        <v>56</v>
      </c>
      <c r="C211" s="14">
        <v>0.63024953623970481</v>
      </c>
      <c r="E211" s="8"/>
      <c r="F211" s="8"/>
    </row>
    <row r="212" spans="1:6" x14ac:dyDescent="0.2">
      <c r="A212" s="8">
        <v>43220.370833333334</v>
      </c>
      <c r="B212" s="8" t="s">
        <v>24</v>
      </c>
      <c r="C212" s="14">
        <v>0.63520332114040035</v>
      </c>
      <c r="E212" s="8"/>
      <c r="F212" s="8"/>
    </row>
    <row r="213" spans="1:6" x14ac:dyDescent="0.2">
      <c r="A213" s="8">
        <v>43218.36041666667</v>
      </c>
      <c r="B213" s="8" t="s">
        <v>24</v>
      </c>
      <c r="C213" s="3">
        <v>2.0727895995342234</v>
      </c>
      <c r="E213" s="8"/>
      <c r="F213" s="8"/>
    </row>
    <row r="214" spans="1:6" x14ac:dyDescent="0.2">
      <c r="A214" s="8">
        <v>43219.361111111109</v>
      </c>
      <c r="B214" s="8" t="s">
        <v>24</v>
      </c>
      <c r="C214" s="3">
        <v>2.3152673632618312</v>
      </c>
      <c r="E214" s="8"/>
      <c r="F214" s="8"/>
    </row>
    <row r="215" spans="1:6" x14ac:dyDescent="0.2">
      <c r="A215" s="8">
        <v>43222.838888888888</v>
      </c>
      <c r="B215" s="8" t="s">
        <v>24</v>
      </c>
      <c r="C215" s="3">
        <v>0.42287370675509467</v>
      </c>
      <c r="E215" s="8"/>
      <c r="F215" s="8"/>
    </row>
    <row r="216" spans="1:6" x14ac:dyDescent="0.2">
      <c r="A216" s="37">
        <v>43234.013888888891</v>
      </c>
      <c r="B216" s="8" t="s">
        <v>24</v>
      </c>
      <c r="C216" s="3">
        <v>1.376041966374949</v>
      </c>
      <c r="E216" s="8"/>
      <c r="F216" s="8"/>
    </row>
    <row r="217" spans="1:6" x14ac:dyDescent="0.2">
      <c r="A217" s="8">
        <v>43216.500694444447</v>
      </c>
      <c r="B217" s="8" t="s">
        <v>24</v>
      </c>
      <c r="C217" s="3">
        <v>1.6423704950146465</v>
      </c>
      <c r="E217" s="8"/>
      <c r="F217" s="8"/>
    </row>
    <row r="218" spans="1:6" x14ac:dyDescent="0.2">
      <c r="A218" s="8">
        <v>43217.318055555559</v>
      </c>
      <c r="B218" s="8" t="s">
        <v>24</v>
      </c>
      <c r="C218" s="3">
        <v>1.9122820695444704</v>
      </c>
      <c r="E218" s="8"/>
      <c r="F218" s="8"/>
    </row>
    <row r="219" spans="1:6" x14ac:dyDescent="0.2">
      <c r="A219" s="8">
        <v>43223.856944444444</v>
      </c>
      <c r="B219" s="8" t="s">
        <v>24</v>
      </c>
      <c r="C219" s="3">
        <v>1.373919114465018</v>
      </c>
      <c r="E219" s="8"/>
      <c r="F219" s="8"/>
    </row>
    <row r="220" spans="1:6" x14ac:dyDescent="0.2">
      <c r="A220" s="8">
        <v>43224.870833333334</v>
      </c>
      <c r="B220" s="8" t="s">
        <v>24</v>
      </c>
      <c r="C220" s="3">
        <v>0.54308018835411243</v>
      </c>
      <c r="E220" s="8"/>
      <c r="F220" s="8"/>
    </row>
    <row r="221" spans="1:6" x14ac:dyDescent="0.2">
      <c r="A221" s="8">
        <v>43225.87222222222</v>
      </c>
      <c r="B221" s="8" t="s">
        <v>24</v>
      </c>
      <c r="C221" s="3">
        <v>1.8846452861908813</v>
      </c>
      <c r="E221" s="8"/>
      <c r="F221" s="8"/>
    </row>
    <row r="222" spans="1:6" x14ac:dyDescent="0.2">
      <c r="A222" s="8">
        <v>43237.795138888891</v>
      </c>
      <c r="B222" s="8" t="s">
        <v>24</v>
      </c>
      <c r="C222" s="3">
        <v>1.303971072296719</v>
      </c>
      <c r="E222" s="8"/>
      <c r="F222" s="8"/>
    </row>
    <row r="223" spans="1:6" x14ac:dyDescent="0.2">
      <c r="A223" s="8">
        <v>43233.011805555558</v>
      </c>
      <c r="B223" s="8" t="s">
        <v>24</v>
      </c>
      <c r="C223" s="3">
        <v>0.46484125743358939</v>
      </c>
      <c r="E223" s="8"/>
      <c r="F223" s="8"/>
    </row>
    <row r="224" spans="1:6" x14ac:dyDescent="0.2">
      <c r="A224" s="8">
        <v>43226.878472222219</v>
      </c>
      <c r="B224" s="8" t="s">
        <v>24</v>
      </c>
      <c r="C224" s="3">
        <v>1.9417875254365462</v>
      </c>
      <c r="E224" s="8"/>
      <c r="F224" s="8"/>
    </row>
    <row r="225" spans="1:6" x14ac:dyDescent="0.2">
      <c r="A225" s="37">
        <v>43230.993055555555</v>
      </c>
      <c r="B225" s="8" t="s">
        <v>24</v>
      </c>
      <c r="C225" s="3">
        <v>0.60440899651931423</v>
      </c>
      <c r="E225" s="8"/>
      <c r="F225" s="8"/>
    </row>
    <row r="226" spans="1:6" x14ac:dyDescent="0.2">
      <c r="A226" s="8">
        <v>43228.969444444447</v>
      </c>
      <c r="B226" s="8" t="s">
        <v>24</v>
      </c>
      <c r="C226" s="3">
        <v>2.9970447052776374</v>
      </c>
      <c r="E226" s="8"/>
      <c r="F226" s="8"/>
    </row>
    <row r="227" spans="1:6" x14ac:dyDescent="0.2">
      <c r="A227" s="8">
        <v>43227.951388888891</v>
      </c>
      <c r="B227" s="8" t="s">
        <v>24</v>
      </c>
      <c r="C227" s="3">
        <v>0.5889508776578346</v>
      </c>
      <c r="E227" s="8"/>
      <c r="F227" s="8"/>
    </row>
    <row r="228" spans="1:6" x14ac:dyDescent="0.2">
      <c r="A228" s="8">
        <v>43229.981944444444</v>
      </c>
      <c r="B228" s="8" t="s">
        <v>24</v>
      </c>
      <c r="C228" s="14">
        <v>2.7373800620607422</v>
      </c>
      <c r="E228" s="8"/>
      <c r="F228" s="8"/>
    </row>
    <row r="229" spans="1:6" x14ac:dyDescent="0.2">
      <c r="A229" s="8">
        <v>43243.895138888889</v>
      </c>
      <c r="B229" s="8" t="s">
        <v>24</v>
      </c>
      <c r="C229" s="14">
        <v>1.8314417404707104</v>
      </c>
      <c r="E229" s="8"/>
      <c r="F229" s="8"/>
    </row>
    <row r="230" spans="1:6" x14ac:dyDescent="0.2">
      <c r="A230" s="8">
        <v>43245.912499999999</v>
      </c>
      <c r="B230" s="8" t="s">
        <v>24</v>
      </c>
      <c r="C230" s="14">
        <v>1.3050244151161587</v>
      </c>
      <c r="E230" s="8"/>
      <c r="F230" s="8"/>
    </row>
    <row r="231" spans="1:6" x14ac:dyDescent="0.2">
      <c r="A231" s="8">
        <v>43236.793055555558</v>
      </c>
      <c r="B231" s="8" t="s">
        <v>24</v>
      </c>
      <c r="C231" s="14">
        <v>0.17009061297945055</v>
      </c>
      <c r="E231" s="8"/>
      <c r="F231" s="8"/>
    </row>
    <row r="232" spans="1:6" x14ac:dyDescent="0.2">
      <c r="A232" s="8">
        <v>43238.80972222222</v>
      </c>
      <c r="B232" s="8" t="s">
        <v>24</v>
      </c>
      <c r="C232" s="14">
        <v>2.0396333696331808</v>
      </c>
      <c r="E232" s="8"/>
      <c r="F232" s="8"/>
    </row>
    <row r="233" spans="1:6" x14ac:dyDescent="0.2">
      <c r="A233" s="8">
        <v>43240.840277777781</v>
      </c>
      <c r="B233" s="8" t="s">
        <v>24</v>
      </c>
      <c r="C233" s="14">
        <v>2.9111392245370551</v>
      </c>
      <c r="E233" s="8"/>
      <c r="F233" s="8"/>
    </row>
    <row r="234" spans="1:6" x14ac:dyDescent="0.2">
      <c r="A234" s="8">
        <v>43232.004166666666</v>
      </c>
      <c r="B234" s="8" t="s">
        <v>24</v>
      </c>
      <c r="C234" s="14">
        <v>1.8341022377310909</v>
      </c>
      <c r="E234" s="8"/>
      <c r="F234" s="8"/>
    </row>
    <row r="235" spans="1:6" x14ac:dyDescent="0.2">
      <c r="A235" s="8">
        <v>43247.990972222222</v>
      </c>
      <c r="B235" s="8" t="s">
        <v>24</v>
      </c>
      <c r="C235" s="14">
        <v>0.81370551668889235</v>
      </c>
      <c r="E235" s="8"/>
      <c r="F235" s="8"/>
    </row>
    <row r="236" spans="1:6" x14ac:dyDescent="0.2">
      <c r="A236" s="8">
        <v>43241.847916666666</v>
      </c>
      <c r="B236" s="8" t="s">
        <v>24</v>
      </c>
      <c r="C236" s="14">
        <v>3.4882151860072237</v>
      </c>
      <c r="E236" s="8"/>
      <c r="F236" s="8"/>
    </row>
    <row r="237" spans="1:6" x14ac:dyDescent="0.2">
      <c r="A237" s="8">
        <v>43242.850694444445</v>
      </c>
      <c r="B237" s="8" t="s">
        <v>24</v>
      </c>
      <c r="C237" s="14">
        <v>1.2569174828857765</v>
      </c>
      <c r="E237" s="8"/>
      <c r="F237" s="8"/>
    </row>
    <row r="238" spans="1:6" x14ac:dyDescent="0.2">
      <c r="A238" s="8">
        <v>43239.832638888889</v>
      </c>
      <c r="B238" s="8" t="s">
        <v>24</v>
      </c>
      <c r="C238" s="14">
        <v>3.1925996933930239</v>
      </c>
      <c r="E238" s="8"/>
      <c r="F238" s="8"/>
    </row>
    <row r="239" spans="1:6" x14ac:dyDescent="0.2">
      <c r="A239" s="8">
        <v>43244.902777777781</v>
      </c>
      <c r="B239" s="8" t="s">
        <v>24</v>
      </c>
      <c r="C239" s="14">
        <v>1.5379128738920356</v>
      </c>
      <c r="E239" s="8"/>
      <c r="F239" s="8"/>
    </row>
    <row r="240" spans="1:6" x14ac:dyDescent="0.2">
      <c r="A240" s="8">
        <v>43235.777777777781</v>
      </c>
      <c r="B240" s="8" t="s">
        <v>24</v>
      </c>
      <c r="C240" s="14">
        <v>0.6698704355460714</v>
      </c>
      <c r="E240" s="8"/>
      <c r="F240" s="8"/>
    </row>
    <row r="241" spans="1:6" x14ac:dyDescent="0.2">
      <c r="A241" s="8">
        <v>43246.966666666667</v>
      </c>
      <c r="B241" s="8" t="s">
        <v>24</v>
      </c>
      <c r="C241" s="14">
        <v>0</v>
      </c>
      <c r="E241" s="8"/>
      <c r="F241" s="8"/>
    </row>
    <row r="242" spans="1:6" x14ac:dyDescent="0.2">
      <c r="A242" s="8">
        <v>43220.370833333334</v>
      </c>
      <c r="B242" s="8" t="s">
        <v>22</v>
      </c>
      <c r="C242" s="14">
        <v>6.1223850014397341E-2</v>
      </c>
      <c r="E242" s="8"/>
      <c r="F242" s="8"/>
    </row>
    <row r="243" spans="1:6" x14ac:dyDescent="0.2">
      <c r="A243" s="8">
        <v>43218.36041666667</v>
      </c>
      <c r="B243" s="8" t="s">
        <v>22</v>
      </c>
      <c r="C243" s="3">
        <v>6.0093814343483931E-2</v>
      </c>
      <c r="E243" s="8"/>
      <c r="F243" s="8"/>
    </row>
    <row r="244" spans="1:6" x14ac:dyDescent="0.2">
      <c r="A244" s="8">
        <v>43219.361111111109</v>
      </c>
      <c r="B244" s="8" t="s">
        <v>22</v>
      </c>
      <c r="C244" s="3">
        <v>0</v>
      </c>
      <c r="E244" s="8"/>
      <c r="F244" s="8"/>
    </row>
    <row r="245" spans="1:6" x14ac:dyDescent="0.2">
      <c r="A245" s="8">
        <v>43222.838888888888</v>
      </c>
      <c r="B245" s="8" t="s">
        <v>22</v>
      </c>
      <c r="C245" s="3">
        <v>0</v>
      </c>
      <c r="E245" s="8"/>
      <c r="F245" s="8"/>
    </row>
    <row r="246" spans="1:6" x14ac:dyDescent="0.2">
      <c r="A246" s="37">
        <v>43234.013888888891</v>
      </c>
      <c r="B246" s="8" t="s">
        <v>22</v>
      </c>
      <c r="C246" s="3">
        <v>0</v>
      </c>
      <c r="E246" s="8"/>
      <c r="F246" s="8"/>
    </row>
    <row r="247" spans="1:6" x14ac:dyDescent="0.2">
      <c r="A247" s="8">
        <v>43216.500694444447</v>
      </c>
      <c r="B247" s="8" t="s">
        <v>22</v>
      </c>
      <c r="C247" s="3">
        <v>0</v>
      </c>
      <c r="E247" s="8"/>
      <c r="F247" s="8"/>
    </row>
    <row r="248" spans="1:6" x14ac:dyDescent="0.2">
      <c r="A248" s="8">
        <v>43217.318055555559</v>
      </c>
      <c r="B248" s="8" t="s">
        <v>22</v>
      </c>
      <c r="C248" s="3">
        <v>0</v>
      </c>
      <c r="E248" s="8"/>
      <c r="F248" s="8"/>
    </row>
    <row r="249" spans="1:6" x14ac:dyDescent="0.2">
      <c r="A249" s="8">
        <v>43223.856944444444</v>
      </c>
      <c r="B249" s="8" t="s">
        <v>22</v>
      </c>
      <c r="C249" s="3">
        <v>0</v>
      </c>
      <c r="E249" s="8"/>
      <c r="F249" s="8"/>
    </row>
    <row r="250" spans="1:6" x14ac:dyDescent="0.2">
      <c r="A250" s="8">
        <v>43224.870833333334</v>
      </c>
      <c r="B250" s="8" t="s">
        <v>22</v>
      </c>
      <c r="C250" s="3">
        <v>0</v>
      </c>
      <c r="E250" s="8"/>
      <c r="F250" s="8"/>
    </row>
    <row r="251" spans="1:6" x14ac:dyDescent="0.2">
      <c r="A251" s="8">
        <v>43225.87222222222</v>
      </c>
      <c r="B251" s="8" t="s">
        <v>22</v>
      </c>
      <c r="C251" s="3">
        <v>0</v>
      </c>
      <c r="E251" s="8"/>
      <c r="F251" s="8"/>
    </row>
    <row r="252" spans="1:6" x14ac:dyDescent="0.2">
      <c r="A252" s="8">
        <v>43237.795138888891</v>
      </c>
      <c r="B252" s="8" t="s">
        <v>22</v>
      </c>
      <c r="C252" s="3">
        <v>0</v>
      </c>
      <c r="E252" s="8"/>
      <c r="F252" s="8"/>
    </row>
    <row r="253" spans="1:6" x14ac:dyDescent="0.2">
      <c r="A253" s="8">
        <v>43233.011805555558</v>
      </c>
      <c r="B253" s="8" t="s">
        <v>22</v>
      </c>
      <c r="C253" s="3">
        <v>0</v>
      </c>
      <c r="E253" s="8"/>
      <c r="F253" s="8"/>
    </row>
    <row r="254" spans="1:6" x14ac:dyDescent="0.2">
      <c r="A254" s="8">
        <v>43226.878472222219</v>
      </c>
      <c r="B254" s="8" t="s">
        <v>22</v>
      </c>
      <c r="C254" s="3">
        <v>0</v>
      </c>
      <c r="E254" s="8"/>
      <c r="F254" s="8"/>
    </row>
    <row r="255" spans="1:6" x14ac:dyDescent="0.2">
      <c r="A255" s="37">
        <v>43230.993055555555</v>
      </c>
      <c r="B255" s="8" t="s">
        <v>22</v>
      </c>
      <c r="C255" s="3">
        <v>0</v>
      </c>
      <c r="E255" s="8"/>
      <c r="F255" s="8"/>
    </row>
    <row r="256" spans="1:6" x14ac:dyDescent="0.2">
      <c r="A256" s="8">
        <v>43228.969444444447</v>
      </c>
      <c r="B256" s="8" t="s">
        <v>22</v>
      </c>
      <c r="C256" s="3">
        <v>0</v>
      </c>
      <c r="E256" s="8"/>
      <c r="F256" s="8"/>
    </row>
    <row r="257" spans="1:6" x14ac:dyDescent="0.2">
      <c r="A257" s="8">
        <v>43227.951388888891</v>
      </c>
      <c r="B257" s="8" t="s">
        <v>22</v>
      </c>
      <c r="C257" s="3">
        <v>0</v>
      </c>
      <c r="E257" s="8"/>
      <c r="F257" s="8"/>
    </row>
    <row r="258" spans="1:6" x14ac:dyDescent="0.2">
      <c r="A258" s="8">
        <v>43229.981944444444</v>
      </c>
      <c r="B258" s="8" t="s">
        <v>22</v>
      </c>
      <c r="C258" s="14">
        <v>0</v>
      </c>
      <c r="E258" s="8"/>
      <c r="F258" s="8"/>
    </row>
    <row r="259" spans="1:6" x14ac:dyDescent="0.2">
      <c r="A259" s="8">
        <v>43243.895138888889</v>
      </c>
      <c r="B259" s="8" t="s">
        <v>22</v>
      </c>
      <c r="C259" s="14">
        <v>0</v>
      </c>
      <c r="E259" s="8"/>
      <c r="F259" s="8"/>
    </row>
    <row r="260" spans="1:6" x14ac:dyDescent="0.2">
      <c r="A260" s="8">
        <v>43245.912499999999</v>
      </c>
      <c r="B260" s="8" t="s">
        <v>22</v>
      </c>
      <c r="C260" s="14">
        <v>0</v>
      </c>
      <c r="E260" s="8"/>
      <c r="F260" s="8"/>
    </row>
    <row r="261" spans="1:6" x14ac:dyDescent="0.2">
      <c r="A261" s="8">
        <v>43236.793055555558</v>
      </c>
      <c r="B261" s="8" t="s">
        <v>22</v>
      </c>
      <c r="C261" s="14">
        <v>0</v>
      </c>
      <c r="E261" s="8"/>
      <c r="F261" s="8"/>
    </row>
    <row r="262" spans="1:6" x14ac:dyDescent="0.2">
      <c r="A262" s="8">
        <v>43238.80972222222</v>
      </c>
      <c r="B262" s="8" t="s">
        <v>22</v>
      </c>
      <c r="C262" s="14">
        <v>0</v>
      </c>
      <c r="E262" s="8"/>
      <c r="F262" s="8"/>
    </row>
    <row r="263" spans="1:6" x14ac:dyDescent="0.2">
      <c r="A263" s="8">
        <v>43240.840277777781</v>
      </c>
      <c r="B263" s="8" t="s">
        <v>22</v>
      </c>
      <c r="C263" s="14">
        <v>0</v>
      </c>
      <c r="E263" s="8"/>
      <c r="F263" s="8"/>
    </row>
    <row r="264" spans="1:6" x14ac:dyDescent="0.2">
      <c r="A264" s="8">
        <v>43232.004166666666</v>
      </c>
      <c r="B264" s="8" t="s">
        <v>22</v>
      </c>
      <c r="C264" s="14">
        <v>0</v>
      </c>
      <c r="E264" s="8"/>
      <c r="F264" s="8"/>
    </row>
    <row r="265" spans="1:6" x14ac:dyDescent="0.2">
      <c r="A265" s="8">
        <v>43247.990972222222</v>
      </c>
      <c r="B265" s="8" t="s">
        <v>22</v>
      </c>
      <c r="C265" s="14">
        <v>0</v>
      </c>
      <c r="E265" s="8"/>
      <c r="F265" s="8"/>
    </row>
    <row r="266" spans="1:6" x14ac:dyDescent="0.2">
      <c r="A266" s="8">
        <v>43241.847916666666</v>
      </c>
      <c r="B266" s="8" t="s">
        <v>22</v>
      </c>
      <c r="C266" s="3">
        <v>0</v>
      </c>
      <c r="E266" s="8"/>
      <c r="F266" s="8"/>
    </row>
    <row r="267" spans="1:6" x14ac:dyDescent="0.2">
      <c r="A267" s="8">
        <v>43242.850694444445</v>
      </c>
      <c r="B267" s="8" t="s">
        <v>22</v>
      </c>
      <c r="C267" s="3">
        <v>0</v>
      </c>
      <c r="E267" s="8"/>
      <c r="F267" s="8"/>
    </row>
    <row r="268" spans="1:6" x14ac:dyDescent="0.2">
      <c r="A268" s="8">
        <v>43239.832638888889</v>
      </c>
      <c r="B268" s="8" t="s">
        <v>22</v>
      </c>
      <c r="C268" s="3">
        <v>0</v>
      </c>
      <c r="E268" s="8"/>
      <c r="F268" s="8"/>
    </row>
    <row r="269" spans="1:6" x14ac:dyDescent="0.2">
      <c r="A269" s="8">
        <v>43244.902777777781</v>
      </c>
      <c r="B269" s="8" t="s">
        <v>22</v>
      </c>
      <c r="C269" s="3">
        <v>0</v>
      </c>
      <c r="E269" s="8"/>
      <c r="F269" s="8"/>
    </row>
    <row r="270" spans="1:6" x14ac:dyDescent="0.2">
      <c r="A270" s="8">
        <v>43235.777777777781</v>
      </c>
      <c r="B270" s="8" t="s">
        <v>22</v>
      </c>
      <c r="C270" s="3">
        <v>0</v>
      </c>
      <c r="E270" s="8"/>
      <c r="F270" s="8"/>
    </row>
    <row r="271" spans="1:6" x14ac:dyDescent="0.2">
      <c r="A271" s="8">
        <v>43246.966666666667</v>
      </c>
      <c r="B271" s="8" t="s">
        <v>22</v>
      </c>
      <c r="C271" s="3">
        <v>0</v>
      </c>
      <c r="E271" s="8"/>
      <c r="F271" s="8"/>
    </row>
    <row r="272" spans="1:6" x14ac:dyDescent="0.2">
      <c r="A272" s="8">
        <v>43220.370833333334</v>
      </c>
      <c r="B272" s="8" t="s">
        <v>42</v>
      </c>
      <c r="C272" s="3">
        <v>24.879840885661586</v>
      </c>
      <c r="E272" s="8"/>
      <c r="F272" s="8"/>
    </row>
    <row r="273" spans="1:6" x14ac:dyDescent="0.2">
      <c r="A273" s="8">
        <v>43218.36041666667</v>
      </c>
      <c r="B273" s="8" t="s">
        <v>42</v>
      </c>
      <c r="C273" s="3">
        <v>47.598458021649229</v>
      </c>
      <c r="E273" s="8"/>
      <c r="F273" s="8"/>
    </row>
    <row r="274" spans="1:6" x14ac:dyDescent="0.2">
      <c r="A274" s="8">
        <v>43219.361111111109</v>
      </c>
      <c r="B274" s="8" t="s">
        <v>42</v>
      </c>
      <c r="C274" s="3">
        <v>10.111275331390678</v>
      </c>
      <c r="E274" s="8"/>
      <c r="F274" s="8"/>
    </row>
    <row r="275" spans="1:6" x14ac:dyDescent="0.2">
      <c r="A275" s="8">
        <v>43222.838888888888</v>
      </c>
      <c r="B275" s="8" t="s">
        <v>42</v>
      </c>
      <c r="C275" s="3">
        <v>20.298899250078602</v>
      </c>
      <c r="E275" s="8"/>
      <c r="F275" s="8"/>
    </row>
    <row r="276" spans="1:6" x14ac:dyDescent="0.2">
      <c r="A276" s="37">
        <v>43234.013888888891</v>
      </c>
      <c r="B276" s="8" t="s">
        <v>42</v>
      </c>
      <c r="C276" s="3">
        <v>138.81211114306771</v>
      </c>
      <c r="E276" s="8"/>
      <c r="F276" s="8"/>
    </row>
    <row r="277" spans="1:6" x14ac:dyDescent="0.2">
      <c r="A277" s="8">
        <v>43216.500694444447</v>
      </c>
      <c r="B277" s="8" t="s">
        <v>42</v>
      </c>
      <c r="C277" s="3">
        <v>59.53708333518415</v>
      </c>
      <c r="E277" s="8"/>
      <c r="F277" s="8"/>
    </row>
    <row r="278" spans="1:6" x14ac:dyDescent="0.2">
      <c r="A278" s="8">
        <v>43217.318055555559</v>
      </c>
      <c r="B278" s="8" t="s">
        <v>42</v>
      </c>
      <c r="C278" s="3">
        <v>18.599110299560554</v>
      </c>
      <c r="E278" s="8"/>
      <c r="F278" s="8"/>
    </row>
    <row r="279" spans="1:6" x14ac:dyDescent="0.2">
      <c r="A279" s="8">
        <v>43223.856944444444</v>
      </c>
      <c r="B279" s="8" t="s">
        <v>42</v>
      </c>
      <c r="C279" s="3">
        <v>15.492832971548266</v>
      </c>
      <c r="E279" s="8"/>
      <c r="F279" s="8"/>
    </row>
    <row r="280" spans="1:6" x14ac:dyDescent="0.2">
      <c r="A280" s="8">
        <v>43224.870833333334</v>
      </c>
      <c r="B280" s="8" t="s">
        <v>42</v>
      </c>
      <c r="C280" s="3">
        <v>14.037710492588074</v>
      </c>
      <c r="E280" s="8"/>
      <c r="F280" s="8"/>
    </row>
    <row r="281" spans="1:6" x14ac:dyDescent="0.2">
      <c r="A281" s="8">
        <v>43225.87222222222</v>
      </c>
      <c r="B281" s="8" t="s">
        <v>42</v>
      </c>
      <c r="C281" s="14">
        <v>31.284526563017927</v>
      </c>
    </row>
    <row r="282" spans="1:6" x14ac:dyDescent="0.2">
      <c r="A282" s="8">
        <v>43237.795138888891</v>
      </c>
      <c r="B282" s="8" t="s">
        <v>42</v>
      </c>
      <c r="C282" s="14">
        <v>15.262784507224495</v>
      </c>
    </row>
    <row r="283" spans="1:6" x14ac:dyDescent="0.2">
      <c r="A283" s="8">
        <v>43233.011805555558</v>
      </c>
      <c r="B283" s="8" t="s">
        <v>42</v>
      </c>
      <c r="C283" s="14">
        <v>38.6509776694744</v>
      </c>
    </row>
    <row r="284" spans="1:6" x14ac:dyDescent="0.2">
      <c r="A284" s="8">
        <v>43226.878472222219</v>
      </c>
      <c r="B284" s="8" t="s">
        <v>42</v>
      </c>
      <c r="C284" s="14">
        <v>13.799469806714109</v>
      </c>
    </row>
    <row r="285" spans="1:6" x14ac:dyDescent="0.2">
      <c r="A285" s="37">
        <v>43230.993055555555</v>
      </c>
      <c r="B285" s="8" t="s">
        <v>42</v>
      </c>
      <c r="C285" s="14">
        <v>57.997688053142383</v>
      </c>
    </row>
    <row r="286" spans="1:6" x14ac:dyDescent="0.2">
      <c r="A286" s="8">
        <v>43228.969444444447</v>
      </c>
      <c r="B286" s="8" t="s">
        <v>42</v>
      </c>
      <c r="C286" s="14">
        <v>48.94320963230858</v>
      </c>
    </row>
    <row r="287" spans="1:6" x14ac:dyDescent="0.2">
      <c r="A287" s="8">
        <v>43227.951388888891</v>
      </c>
      <c r="B287" s="8" t="s">
        <v>42</v>
      </c>
      <c r="C287" s="14">
        <v>10.327383946145604</v>
      </c>
    </row>
    <row r="288" spans="1:6" x14ac:dyDescent="0.2">
      <c r="A288" s="8">
        <v>43229.981944444444</v>
      </c>
      <c r="B288" s="8" t="s">
        <v>42</v>
      </c>
      <c r="C288" s="14">
        <v>31.105363445507781</v>
      </c>
      <c r="E288" s="8"/>
      <c r="F288" s="8"/>
    </row>
    <row r="289" spans="1:6" x14ac:dyDescent="0.2">
      <c r="A289" s="8">
        <v>43243.895138888889</v>
      </c>
      <c r="B289" s="8" t="s">
        <v>42</v>
      </c>
      <c r="C289" s="3">
        <v>42.460119027782298</v>
      </c>
      <c r="E289" s="8"/>
      <c r="F289" s="8"/>
    </row>
    <row r="290" spans="1:6" x14ac:dyDescent="0.2">
      <c r="A290" s="8">
        <v>43245.912499999999</v>
      </c>
      <c r="B290" s="8" t="s">
        <v>42</v>
      </c>
      <c r="C290" s="3">
        <v>29.871361257155982</v>
      </c>
      <c r="E290" s="8"/>
      <c r="F290" s="8"/>
    </row>
    <row r="291" spans="1:6" x14ac:dyDescent="0.2">
      <c r="A291" s="8">
        <v>43236.793055555558</v>
      </c>
      <c r="B291" s="8" t="s">
        <v>42</v>
      </c>
      <c r="C291" s="3">
        <v>14.935760559391644</v>
      </c>
      <c r="E291" s="8"/>
      <c r="F291" s="8"/>
    </row>
    <row r="292" spans="1:6" x14ac:dyDescent="0.2">
      <c r="A292" s="8">
        <v>43238.80972222222</v>
      </c>
      <c r="B292" s="8" t="s">
        <v>42</v>
      </c>
      <c r="C292" s="3">
        <v>13.791152709370241</v>
      </c>
      <c r="E292" s="8"/>
      <c r="F292" s="8"/>
    </row>
    <row r="293" spans="1:6" x14ac:dyDescent="0.2">
      <c r="A293" s="8">
        <v>43240.840277777781</v>
      </c>
      <c r="B293" s="8" t="s">
        <v>42</v>
      </c>
      <c r="C293" s="3">
        <v>13.202498421173193</v>
      </c>
      <c r="E293" s="8"/>
      <c r="F293" s="8"/>
    </row>
    <row r="294" spans="1:6" x14ac:dyDescent="0.2">
      <c r="A294" s="8">
        <v>43232.004166666666</v>
      </c>
      <c r="B294" s="8" t="s">
        <v>42</v>
      </c>
      <c r="C294" s="3">
        <v>20.786992175426715</v>
      </c>
      <c r="E294" s="8"/>
      <c r="F294" s="8"/>
    </row>
    <row r="295" spans="1:6" x14ac:dyDescent="0.2">
      <c r="A295" s="8">
        <v>43247.990972222222</v>
      </c>
      <c r="B295" s="8" t="s">
        <v>42</v>
      </c>
      <c r="C295" s="14">
        <v>41.643216828755278</v>
      </c>
    </row>
    <row r="296" spans="1:6" x14ac:dyDescent="0.2">
      <c r="A296" s="8">
        <v>43241.847916666666</v>
      </c>
      <c r="B296" s="8" t="s">
        <v>42</v>
      </c>
      <c r="C296" s="14">
        <v>15.064149888793523</v>
      </c>
    </row>
    <row r="297" spans="1:6" x14ac:dyDescent="0.2">
      <c r="A297" s="8">
        <v>43242.850694444445</v>
      </c>
      <c r="B297" s="8" t="s">
        <v>42</v>
      </c>
      <c r="C297" s="14">
        <v>23.641122892019457</v>
      </c>
    </row>
    <row r="298" spans="1:6" x14ac:dyDescent="0.2">
      <c r="A298" s="8">
        <v>43239.832638888889</v>
      </c>
      <c r="B298" s="8" t="s">
        <v>42</v>
      </c>
      <c r="C298" s="14">
        <v>10.979701035430857</v>
      </c>
    </row>
    <row r="299" spans="1:6" x14ac:dyDescent="0.2">
      <c r="A299" s="8">
        <v>43244.902777777781</v>
      </c>
      <c r="B299" s="8" t="s">
        <v>42</v>
      </c>
      <c r="C299" s="14">
        <v>37.338064554240589</v>
      </c>
    </row>
    <row r="300" spans="1:6" x14ac:dyDescent="0.2">
      <c r="A300" s="8">
        <v>43235.777777777781</v>
      </c>
      <c r="B300" s="8" t="s">
        <v>42</v>
      </c>
      <c r="C300" s="14">
        <v>37.196915472915045</v>
      </c>
    </row>
    <row r="301" spans="1:6" x14ac:dyDescent="0.2">
      <c r="A301" s="8">
        <v>43246.966666666667</v>
      </c>
      <c r="B301" s="8" t="s">
        <v>42</v>
      </c>
      <c r="C301" s="14">
        <v>37.606798105882483</v>
      </c>
    </row>
    <row r="302" spans="1:6" x14ac:dyDescent="0.2">
      <c r="A302" s="8">
        <v>43220.370833333334</v>
      </c>
      <c r="B302" s="8" t="s">
        <v>47</v>
      </c>
      <c r="C302" s="14">
        <v>28.19248200479872</v>
      </c>
    </row>
    <row r="303" spans="1:6" x14ac:dyDescent="0.2">
      <c r="A303" s="8">
        <v>43218.36041666667</v>
      </c>
      <c r="B303" s="8" t="s">
        <v>47</v>
      </c>
      <c r="C303" s="14">
        <v>36.096114417872116</v>
      </c>
    </row>
    <row r="304" spans="1:6" x14ac:dyDescent="0.2">
      <c r="A304" s="8">
        <v>43219.361111111109</v>
      </c>
      <c r="B304" s="8" t="s">
        <v>47</v>
      </c>
      <c r="C304" s="14">
        <v>12.280514204773233</v>
      </c>
    </row>
    <row r="305" spans="1:3" x14ac:dyDescent="0.2">
      <c r="A305" s="8">
        <v>43222.838888888888</v>
      </c>
      <c r="B305" s="8" t="s">
        <v>47</v>
      </c>
      <c r="C305" s="14">
        <v>16.445029624753129</v>
      </c>
    </row>
    <row r="306" spans="1:3" x14ac:dyDescent="0.2">
      <c r="A306" s="37">
        <v>43234.013888888891</v>
      </c>
      <c r="B306" s="8" t="s">
        <v>47</v>
      </c>
      <c r="C306" s="14">
        <v>75.268817204301072</v>
      </c>
    </row>
    <row r="307" spans="1:3" x14ac:dyDescent="0.2">
      <c r="A307" s="8">
        <v>43216.500694444447</v>
      </c>
      <c r="B307" s="8" t="s">
        <v>47</v>
      </c>
      <c r="C307" s="14">
        <v>40.802591729953349</v>
      </c>
    </row>
    <row r="308" spans="1:3" x14ac:dyDescent="0.2">
      <c r="A308" s="8">
        <v>43217.318055555559</v>
      </c>
      <c r="B308" s="8" t="s">
        <v>47</v>
      </c>
      <c r="C308" s="14">
        <v>16.276944720182492</v>
      </c>
    </row>
    <row r="309" spans="1:3" x14ac:dyDescent="0.2">
      <c r="A309" s="8">
        <v>43223.856944444444</v>
      </c>
      <c r="B309" s="8" t="s">
        <v>47</v>
      </c>
      <c r="C309" s="14">
        <v>11.214460056731975</v>
      </c>
    </row>
    <row r="310" spans="1:3" x14ac:dyDescent="0.2">
      <c r="A310" s="8">
        <v>43224.870833333334</v>
      </c>
      <c r="B310" s="8" t="s">
        <v>47</v>
      </c>
      <c r="C310" s="14">
        <v>9.3505464390662638</v>
      </c>
    </row>
    <row r="311" spans="1:3" x14ac:dyDescent="0.2">
      <c r="A311" s="8">
        <v>43225.87222222222</v>
      </c>
      <c r="B311" s="8" t="s">
        <v>47</v>
      </c>
      <c r="C311" s="14">
        <v>21.689295262117298</v>
      </c>
    </row>
    <row r="312" spans="1:3" x14ac:dyDescent="0.2">
      <c r="A312" s="8">
        <v>43237.795138888891</v>
      </c>
      <c r="B312" s="8" t="s">
        <v>47</v>
      </c>
      <c r="C312" s="14">
        <v>16.192023339853463</v>
      </c>
    </row>
    <row r="313" spans="1:3" x14ac:dyDescent="0.2">
      <c r="A313" s="8">
        <v>43233.011805555558</v>
      </c>
      <c r="B313" s="8" t="s">
        <v>47</v>
      </c>
      <c r="C313" s="14">
        <v>33.072527237769698</v>
      </c>
    </row>
    <row r="314" spans="1:3" x14ac:dyDescent="0.2">
      <c r="A314" s="8">
        <v>43226.878472222219</v>
      </c>
      <c r="B314" s="8" t="s">
        <v>47</v>
      </c>
      <c r="C314" s="14">
        <v>8.9064884491922349</v>
      </c>
    </row>
    <row r="315" spans="1:3" x14ac:dyDescent="0.2">
      <c r="A315" s="37">
        <v>43230.993055555555</v>
      </c>
      <c r="B315" s="8" t="s">
        <v>47</v>
      </c>
      <c r="C315" s="14">
        <v>33.654777895841264</v>
      </c>
    </row>
    <row r="316" spans="1:3" x14ac:dyDescent="0.2">
      <c r="A316" s="8">
        <v>43228.969444444447</v>
      </c>
      <c r="B316" s="8" t="s">
        <v>47</v>
      </c>
      <c r="C316" s="14">
        <v>25.819699278002251</v>
      </c>
    </row>
    <row r="317" spans="1:3" x14ac:dyDescent="0.2">
      <c r="A317" s="8">
        <v>43227.951388888891</v>
      </c>
      <c r="B317" s="8" t="s">
        <v>47</v>
      </c>
      <c r="C317" s="14">
        <v>11.718208750387637</v>
      </c>
    </row>
    <row r="318" spans="1:3" x14ac:dyDescent="0.2">
      <c r="A318" s="8">
        <v>43229.981944444444</v>
      </c>
      <c r="B318" s="8" t="s">
        <v>47</v>
      </c>
      <c r="C318" s="14">
        <v>23.162040510127532</v>
      </c>
    </row>
    <row r="319" spans="1:3" x14ac:dyDescent="0.2">
      <c r="A319" s="8">
        <v>43243.895138888889</v>
      </c>
      <c r="B319" s="8" t="s">
        <v>47</v>
      </c>
      <c r="C319" s="14">
        <v>28.229967708645425</v>
      </c>
    </row>
    <row r="320" spans="1:3" x14ac:dyDescent="0.2">
      <c r="A320" s="8">
        <v>43245.912499999999</v>
      </c>
      <c r="B320" s="8" t="s">
        <v>47</v>
      </c>
      <c r="C320" s="14">
        <v>18.85609889450453</v>
      </c>
    </row>
    <row r="321" spans="1:3" x14ac:dyDescent="0.2">
      <c r="A321" s="8">
        <v>43236.793055555558</v>
      </c>
      <c r="B321" s="8" t="s">
        <v>47</v>
      </c>
      <c r="C321" s="14">
        <v>6.7967609186247167</v>
      </c>
    </row>
    <row r="322" spans="1:3" x14ac:dyDescent="0.2">
      <c r="A322" s="8">
        <v>43238.80972222222</v>
      </c>
      <c r="B322" s="8" t="s">
        <v>47</v>
      </c>
      <c r="C322" s="14">
        <v>10.493745885450954</v>
      </c>
    </row>
    <row r="323" spans="1:3" x14ac:dyDescent="0.2">
      <c r="A323" s="8">
        <v>43240.840277777781</v>
      </c>
      <c r="B323" s="8" t="s">
        <v>47</v>
      </c>
      <c r="C323" s="14">
        <v>7.3736487689699981</v>
      </c>
    </row>
    <row r="324" spans="1:3" x14ac:dyDescent="0.2">
      <c r="A324" s="8">
        <v>43232.004166666666</v>
      </c>
      <c r="B324" s="8" t="s">
        <v>47</v>
      </c>
      <c r="C324" s="14">
        <v>18.983904086904683</v>
      </c>
    </row>
    <row r="325" spans="1:3" x14ac:dyDescent="0.2">
      <c r="A325" s="8">
        <v>43247.990972222222</v>
      </c>
      <c r="B325" s="8" t="s">
        <v>47</v>
      </c>
      <c r="C325" s="14">
        <v>24.367122409741508</v>
      </c>
    </row>
    <row r="326" spans="1:3" x14ac:dyDescent="0.2">
      <c r="A326" s="8">
        <v>43241.847916666666</v>
      </c>
      <c r="B326" s="8" t="s">
        <v>47</v>
      </c>
      <c r="C326" s="14">
        <v>22.713186425486061</v>
      </c>
    </row>
    <row r="327" spans="1:3" x14ac:dyDescent="0.2">
      <c r="A327" s="8">
        <v>43242.850694444445</v>
      </c>
      <c r="B327" s="8" t="s">
        <v>47</v>
      </c>
      <c r="C327" s="14">
        <v>15.670481279157858</v>
      </c>
    </row>
    <row r="328" spans="1:3" x14ac:dyDescent="0.2">
      <c r="A328" s="8">
        <v>43239.832638888889</v>
      </c>
      <c r="B328" s="8" t="s">
        <v>47</v>
      </c>
      <c r="C328" s="14">
        <v>7.6302351344796175</v>
      </c>
    </row>
    <row r="329" spans="1:3" x14ac:dyDescent="0.2">
      <c r="A329" s="8">
        <v>43244.902777777781</v>
      </c>
      <c r="B329" s="8" t="s">
        <v>47</v>
      </c>
      <c r="C329" s="14">
        <v>19.566913642820467</v>
      </c>
    </row>
    <row r="330" spans="1:3" x14ac:dyDescent="0.2">
      <c r="A330" s="8">
        <v>43235.777777777781</v>
      </c>
      <c r="B330" s="8" t="s">
        <v>47</v>
      </c>
      <c r="C330" s="14">
        <v>28.86877467203637</v>
      </c>
    </row>
    <row r="331" spans="1:3" x14ac:dyDescent="0.2">
      <c r="A331" s="8">
        <v>43246.966666666667</v>
      </c>
      <c r="B331" s="8" t="s">
        <v>47</v>
      </c>
      <c r="C331" s="14">
        <v>17.933749207725921</v>
      </c>
    </row>
    <row r="332" spans="1:3" x14ac:dyDescent="0.2">
      <c r="A332" s="8">
        <v>43220.370833333334</v>
      </c>
      <c r="B332" s="22" t="s">
        <v>60</v>
      </c>
    </row>
    <row r="333" spans="1:3" x14ac:dyDescent="0.2">
      <c r="A333" s="8">
        <v>43218.36041666667</v>
      </c>
      <c r="B333" s="22" t="s">
        <v>60</v>
      </c>
    </row>
    <row r="334" spans="1:3" x14ac:dyDescent="0.2">
      <c r="A334" s="8">
        <v>43219.361111111109</v>
      </c>
      <c r="B334" s="22" t="s">
        <v>60</v>
      </c>
    </row>
    <row r="335" spans="1:3" x14ac:dyDescent="0.2">
      <c r="A335" s="8">
        <v>43222.838888888888</v>
      </c>
      <c r="B335" s="22" t="s">
        <v>60</v>
      </c>
    </row>
    <row r="336" spans="1:3" x14ac:dyDescent="0.2">
      <c r="A336" s="37">
        <v>43234.013888888891</v>
      </c>
      <c r="B336" s="22" t="s">
        <v>60</v>
      </c>
    </row>
    <row r="337" spans="1:2" x14ac:dyDescent="0.2">
      <c r="A337" s="8">
        <v>43216.500694444447</v>
      </c>
      <c r="B337" s="22" t="s">
        <v>60</v>
      </c>
    </row>
    <row r="338" spans="1:2" x14ac:dyDescent="0.2">
      <c r="A338" s="8">
        <v>43217.318055555559</v>
      </c>
      <c r="B338" s="22" t="s">
        <v>60</v>
      </c>
    </row>
    <row r="339" spans="1:2" x14ac:dyDescent="0.2">
      <c r="A339" s="8">
        <v>43223.856944444444</v>
      </c>
      <c r="B339" s="22" t="s">
        <v>60</v>
      </c>
    </row>
    <row r="340" spans="1:2" x14ac:dyDescent="0.2">
      <c r="A340" s="8">
        <v>43224.870833333334</v>
      </c>
      <c r="B340" s="22" t="s">
        <v>60</v>
      </c>
    </row>
    <row r="341" spans="1:2" x14ac:dyDescent="0.2">
      <c r="A341" s="8">
        <v>43225.87222222222</v>
      </c>
      <c r="B341" s="22" t="s">
        <v>60</v>
      </c>
    </row>
    <row r="342" spans="1:2" x14ac:dyDescent="0.2">
      <c r="A342" s="8">
        <v>43237.795138888891</v>
      </c>
      <c r="B342" s="22" t="s">
        <v>60</v>
      </c>
    </row>
    <row r="343" spans="1:2" x14ac:dyDescent="0.2">
      <c r="A343" s="8">
        <v>43233.011805555558</v>
      </c>
      <c r="B343" s="22" t="s">
        <v>60</v>
      </c>
    </row>
    <row r="344" spans="1:2" x14ac:dyDescent="0.2">
      <c r="A344" s="8">
        <v>43226.878472222219</v>
      </c>
      <c r="B344" s="22" t="s">
        <v>60</v>
      </c>
    </row>
    <row r="345" spans="1:2" x14ac:dyDescent="0.2">
      <c r="A345" s="37">
        <v>43230.993055555555</v>
      </c>
      <c r="B345" s="22" t="s">
        <v>60</v>
      </c>
    </row>
    <row r="346" spans="1:2" x14ac:dyDescent="0.2">
      <c r="A346" s="8">
        <v>43228.969444444447</v>
      </c>
      <c r="B346" s="22" t="s">
        <v>60</v>
      </c>
    </row>
    <row r="347" spans="1:2" x14ac:dyDescent="0.2">
      <c r="A347" s="8">
        <v>43227.951388888891</v>
      </c>
      <c r="B347" s="22" t="s">
        <v>60</v>
      </c>
    </row>
    <row r="348" spans="1:2" x14ac:dyDescent="0.2">
      <c r="A348" s="8">
        <v>43229.981944444444</v>
      </c>
      <c r="B348" s="22" t="s">
        <v>60</v>
      </c>
    </row>
    <row r="349" spans="1:2" x14ac:dyDescent="0.2">
      <c r="A349" s="8">
        <v>43243.895138888889</v>
      </c>
      <c r="B349" s="22" t="s">
        <v>60</v>
      </c>
    </row>
    <row r="350" spans="1:2" x14ac:dyDescent="0.2">
      <c r="A350" s="8">
        <v>43245.912499999999</v>
      </c>
      <c r="B350" s="22" t="s">
        <v>60</v>
      </c>
    </row>
    <row r="351" spans="1:2" x14ac:dyDescent="0.2">
      <c r="A351" s="8">
        <v>43236.793055555558</v>
      </c>
      <c r="B351" s="22" t="s">
        <v>60</v>
      </c>
    </row>
    <row r="352" spans="1:2" x14ac:dyDescent="0.2">
      <c r="A352" s="8">
        <v>43238.80972222222</v>
      </c>
      <c r="B352" s="22" t="s">
        <v>60</v>
      </c>
    </row>
    <row r="353" spans="1:2" x14ac:dyDescent="0.2">
      <c r="A353" s="8">
        <v>43240.840277777781</v>
      </c>
      <c r="B353" s="22" t="s">
        <v>60</v>
      </c>
    </row>
    <row r="354" spans="1:2" x14ac:dyDescent="0.2">
      <c r="A354" s="8">
        <v>43232.004166666666</v>
      </c>
      <c r="B354" s="22" t="s">
        <v>60</v>
      </c>
    </row>
    <row r="355" spans="1:2" x14ac:dyDescent="0.2">
      <c r="A355" s="8">
        <v>43247.990972222222</v>
      </c>
      <c r="B355" s="22" t="s">
        <v>60</v>
      </c>
    </row>
    <row r="356" spans="1:2" x14ac:dyDescent="0.2">
      <c r="A356" s="8">
        <v>43241.847916666666</v>
      </c>
      <c r="B356" s="22" t="s">
        <v>60</v>
      </c>
    </row>
    <row r="357" spans="1:2" x14ac:dyDescent="0.2">
      <c r="A357" s="8">
        <v>43242.850694444445</v>
      </c>
      <c r="B357" s="22" t="s">
        <v>60</v>
      </c>
    </row>
    <row r="358" spans="1:2" x14ac:dyDescent="0.2">
      <c r="A358" s="8">
        <v>43239.832638888889</v>
      </c>
      <c r="B358" s="22" t="s">
        <v>60</v>
      </c>
    </row>
    <row r="359" spans="1:2" x14ac:dyDescent="0.2">
      <c r="A359" s="8">
        <v>43244.902777777781</v>
      </c>
      <c r="B359" s="22" t="s">
        <v>60</v>
      </c>
    </row>
    <row r="360" spans="1:2" x14ac:dyDescent="0.2">
      <c r="A360" s="8">
        <v>43235.777777777781</v>
      </c>
      <c r="B360" s="22" t="s">
        <v>60</v>
      </c>
    </row>
    <row r="361" spans="1:2" x14ac:dyDescent="0.2">
      <c r="A361" s="8">
        <v>43246.966666666667</v>
      </c>
      <c r="B361" s="22" t="s">
        <v>60</v>
      </c>
    </row>
    <row r="362" spans="1:2" x14ac:dyDescent="0.2">
      <c r="A362" s="8">
        <v>43220.370833333334</v>
      </c>
      <c r="B362" s="22" t="s">
        <v>61</v>
      </c>
    </row>
    <row r="363" spans="1:2" x14ac:dyDescent="0.2">
      <c r="A363" s="8">
        <v>43218.36041666667</v>
      </c>
      <c r="B363" s="22" t="s">
        <v>61</v>
      </c>
    </row>
    <row r="364" spans="1:2" x14ac:dyDescent="0.2">
      <c r="A364" s="8">
        <v>43219.361111111109</v>
      </c>
      <c r="B364" s="22" t="s">
        <v>61</v>
      </c>
    </row>
    <row r="365" spans="1:2" x14ac:dyDescent="0.2">
      <c r="A365" s="8">
        <v>43222.838888888888</v>
      </c>
      <c r="B365" s="22" t="s">
        <v>61</v>
      </c>
    </row>
    <row r="366" spans="1:2" x14ac:dyDescent="0.2">
      <c r="A366" s="37">
        <v>43234.013888888891</v>
      </c>
      <c r="B366" s="22" t="s">
        <v>61</v>
      </c>
    </row>
    <row r="367" spans="1:2" x14ac:dyDescent="0.2">
      <c r="A367" s="8">
        <v>43216.500694444447</v>
      </c>
      <c r="B367" s="22" t="s">
        <v>61</v>
      </c>
    </row>
    <row r="368" spans="1:2" x14ac:dyDescent="0.2">
      <c r="A368" s="8">
        <v>43217.318055555559</v>
      </c>
      <c r="B368" s="22" t="s">
        <v>61</v>
      </c>
    </row>
    <row r="369" spans="1:2" x14ac:dyDescent="0.2">
      <c r="A369" s="8">
        <v>43223.856944444444</v>
      </c>
      <c r="B369" s="22" t="s">
        <v>61</v>
      </c>
    </row>
    <row r="370" spans="1:2" x14ac:dyDescent="0.2">
      <c r="A370" s="8">
        <v>43224.870833333334</v>
      </c>
      <c r="B370" s="22" t="s">
        <v>61</v>
      </c>
    </row>
    <row r="371" spans="1:2" x14ac:dyDescent="0.2">
      <c r="A371" s="8">
        <v>43225.87222222222</v>
      </c>
      <c r="B371" s="22" t="s">
        <v>61</v>
      </c>
    </row>
    <row r="372" spans="1:2" x14ac:dyDescent="0.2">
      <c r="A372" s="8">
        <v>43237.795138888891</v>
      </c>
      <c r="B372" s="22" t="s">
        <v>61</v>
      </c>
    </row>
    <row r="373" spans="1:2" x14ac:dyDescent="0.2">
      <c r="A373" s="8">
        <v>43233.011805555558</v>
      </c>
      <c r="B373" s="22" t="s">
        <v>61</v>
      </c>
    </row>
    <row r="374" spans="1:2" x14ac:dyDescent="0.2">
      <c r="A374" s="8">
        <v>43226.878472222219</v>
      </c>
      <c r="B374" s="22" t="s">
        <v>61</v>
      </c>
    </row>
    <row r="375" spans="1:2" x14ac:dyDescent="0.2">
      <c r="A375" s="37">
        <v>43230.993055555555</v>
      </c>
      <c r="B375" s="22" t="s">
        <v>61</v>
      </c>
    </row>
    <row r="376" spans="1:2" x14ac:dyDescent="0.2">
      <c r="A376" s="8">
        <v>43228.969444444447</v>
      </c>
      <c r="B376" s="22" t="s">
        <v>61</v>
      </c>
    </row>
    <row r="377" spans="1:2" x14ac:dyDescent="0.2">
      <c r="A377" s="8">
        <v>43227.951388888891</v>
      </c>
      <c r="B377" s="22" t="s">
        <v>61</v>
      </c>
    </row>
    <row r="378" spans="1:2" x14ac:dyDescent="0.2">
      <c r="A378" s="8">
        <v>43229.981944444444</v>
      </c>
      <c r="B378" s="22" t="s">
        <v>61</v>
      </c>
    </row>
    <row r="379" spans="1:2" x14ac:dyDescent="0.2">
      <c r="A379" s="8">
        <v>43243.895138888889</v>
      </c>
      <c r="B379" s="22" t="s">
        <v>61</v>
      </c>
    </row>
    <row r="380" spans="1:2" x14ac:dyDescent="0.2">
      <c r="A380" s="8">
        <v>43245.912499999999</v>
      </c>
      <c r="B380" s="22" t="s">
        <v>61</v>
      </c>
    </row>
    <row r="381" spans="1:2" x14ac:dyDescent="0.2">
      <c r="A381" s="8">
        <v>43236.793055555558</v>
      </c>
      <c r="B381" s="22" t="s">
        <v>61</v>
      </c>
    </row>
    <row r="382" spans="1:2" x14ac:dyDescent="0.2">
      <c r="A382" s="8">
        <v>43238.80972222222</v>
      </c>
      <c r="B382" s="22" t="s">
        <v>61</v>
      </c>
    </row>
    <row r="383" spans="1:2" x14ac:dyDescent="0.2">
      <c r="A383" s="8">
        <v>43240.840277777781</v>
      </c>
      <c r="B383" s="22" t="s">
        <v>61</v>
      </c>
    </row>
    <row r="384" spans="1:2" x14ac:dyDescent="0.2">
      <c r="A384" s="8">
        <v>43232.004166666666</v>
      </c>
      <c r="B384" s="22" t="s">
        <v>61</v>
      </c>
    </row>
    <row r="385" spans="1:2" x14ac:dyDescent="0.2">
      <c r="A385" s="8">
        <v>43247.990972222222</v>
      </c>
      <c r="B385" s="22" t="s">
        <v>61</v>
      </c>
    </row>
    <row r="386" spans="1:2" x14ac:dyDescent="0.2">
      <c r="A386" s="8">
        <v>43241.847916666666</v>
      </c>
      <c r="B386" s="22" t="s">
        <v>61</v>
      </c>
    </row>
    <row r="387" spans="1:2" x14ac:dyDescent="0.2">
      <c r="A387" s="8">
        <v>43242.850694444445</v>
      </c>
      <c r="B387" s="22" t="s">
        <v>61</v>
      </c>
    </row>
    <row r="388" spans="1:2" x14ac:dyDescent="0.2">
      <c r="A388" s="8">
        <v>43239.832638888889</v>
      </c>
      <c r="B388" s="22" t="s">
        <v>61</v>
      </c>
    </row>
    <row r="389" spans="1:2" x14ac:dyDescent="0.2">
      <c r="A389" s="8">
        <v>43244.902777777781</v>
      </c>
      <c r="B389" s="22" t="s">
        <v>61</v>
      </c>
    </row>
    <row r="390" spans="1:2" x14ac:dyDescent="0.2">
      <c r="A390" s="8">
        <v>43235.777777777781</v>
      </c>
      <c r="B390" s="22" t="s">
        <v>61</v>
      </c>
    </row>
    <row r="391" spans="1:2" x14ac:dyDescent="0.2">
      <c r="A391" s="8">
        <v>43246.966666666667</v>
      </c>
      <c r="B391" s="22" t="s">
        <v>61</v>
      </c>
    </row>
    <row r="392" spans="1:2" x14ac:dyDescent="0.2">
      <c r="A392" s="8">
        <v>43220.370833333334</v>
      </c>
      <c r="B392" s="22" t="s">
        <v>42</v>
      </c>
    </row>
    <row r="393" spans="1:2" x14ac:dyDescent="0.2">
      <c r="A393" s="8">
        <v>43218.36041666667</v>
      </c>
      <c r="B393" s="22" t="s">
        <v>42</v>
      </c>
    </row>
    <row r="394" spans="1:2" x14ac:dyDescent="0.2">
      <c r="A394" s="8">
        <v>43219.361111111109</v>
      </c>
      <c r="B394" s="22" t="s">
        <v>42</v>
      </c>
    </row>
    <row r="395" spans="1:2" x14ac:dyDescent="0.2">
      <c r="A395" s="8">
        <v>43222.838888888888</v>
      </c>
      <c r="B395" s="22" t="s">
        <v>42</v>
      </c>
    </row>
    <row r="396" spans="1:2" x14ac:dyDescent="0.2">
      <c r="A396" s="37">
        <v>43234.013888888891</v>
      </c>
      <c r="B396" s="22" t="s">
        <v>42</v>
      </c>
    </row>
    <row r="397" spans="1:2" x14ac:dyDescent="0.2">
      <c r="A397" s="8">
        <v>43216.500694444447</v>
      </c>
      <c r="B397" s="22" t="s">
        <v>42</v>
      </c>
    </row>
    <row r="398" spans="1:2" x14ac:dyDescent="0.2">
      <c r="A398" s="8">
        <v>43217.318055555559</v>
      </c>
      <c r="B398" s="22" t="s">
        <v>42</v>
      </c>
    </row>
    <row r="399" spans="1:2" x14ac:dyDescent="0.2">
      <c r="A399" s="8">
        <v>43223.856944444444</v>
      </c>
      <c r="B399" s="22" t="s">
        <v>42</v>
      </c>
    </row>
    <row r="400" spans="1:2" x14ac:dyDescent="0.2">
      <c r="A400" s="8">
        <v>43224.870833333334</v>
      </c>
      <c r="B400" s="22" t="s">
        <v>42</v>
      </c>
    </row>
    <row r="401" spans="1:2" x14ac:dyDescent="0.2">
      <c r="A401" s="8">
        <v>43225.87222222222</v>
      </c>
      <c r="B401" s="22" t="s">
        <v>42</v>
      </c>
    </row>
    <row r="402" spans="1:2" x14ac:dyDescent="0.2">
      <c r="A402" s="8">
        <v>43237.795138888891</v>
      </c>
      <c r="B402" s="22" t="s">
        <v>42</v>
      </c>
    </row>
    <row r="403" spans="1:2" x14ac:dyDescent="0.2">
      <c r="A403" s="8">
        <v>43233.011805555558</v>
      </c>
      <c r="B403" s="22" t="s">
        <v>42</v>
      </c>
    </row>
    <row r="404" spans="1:2" x14ac:dyDescent="0.2">
      <c r="A404" s="8">
        <v>43226.878472222219</v>
      </c>
      <c r="B404" s="22" t="s">
        <v>42</v>
      </c>
    </row>
    <row r="405" spans="1:2" x14ac:dyDescent="0.2">
      <c r="A405" s="37">
        <v>43230.993055555555</v>
      </c>
      <c r="B405" s="22" t="s">
        <v>42</v>
      </c>
    </row>
    <row r="406" spans="1:2" x14ac:dyDescent="0.2">
      <c r="A406" s="8">
        <v>43228.969444444447</v>
      </c>
      <c r="B406" s="22" t="s">
        <v>42</v>
      </c>
    </row>
    <row r="407" spans="1:2" x14ac:dyDescent="0.2">
      <c r="A407" s="8">
        <v>43227.951388888891</v>
      </c>
      <c r="B407" s="22" t="s">
        <v>42</v>
      </c>
    </row>
    <row r="408" spans="1:2" x14ac:dyDescent="0.2">
      <c r="A408" s="8">
        <v>43229.981944444444</v>
      </c>
      <c r="B408" s="22" t="s">
        <v>42</v>
      </c>
    </row>
    <row r="409" spans="1:2" x14ac:dyDescent="0.2">
      <c r="A409" s="8">
        <v>43243.895138888889</v>
      </c>
      <c r="B409" s="22" t="s">
        <v>42</v>
      </c>
    </row>
    <row r="410" spans="1:2" x14ac:dyDescent="0.2">
      <c r="A410" s="8">
        <v>43245.912499999999</v>
      </c>
      <c r="B410" s="22" t="s">
        <v>42</v>
      </c>
    </row>
    <row r="411" spans="1:2" x14ac:dyDescent="0.2">
      <c r="A411" s="8">
        <v>43236.793055555558</v>
      </c>
      <c r="B411" s="22" t="s">
        <v>42</v>
      </c>
    </row>
    <row r="412" spans="1:2" x14ac:dyDescent="0.2">
      <c r="A412" s="8">
        <v>43238.80972222222</v>
      </c>
      <c r="B412" s="22" t="s">
        <v>42</v>
      </c>
    </row>
    <row r="413" spans="1:2" x14ac:dyDescent="0.2">
      <c r="A413" s="8">
        <v>43240.840277777781</v>
      </c>
      <c r="B413" s="22" t="s">
        <v>42</v>
      </c>
    </row>
    <row r="414" spans="1:2" x14ac:dyDescent="0.2">
      <c r="A414" s="8">
        <v>43232.004166666666</v>
      </c>
      <c r="B414" s="22" t="s">
        <v>42</v>
      </c>
    </row>
    <row r="415" spans="1:2" x14ac:dyDescent="0.2">
      <c r="A415" s="8">
        <v>43247.990972222222</v>
      </c>
      <c r="B415" s="22" t="s">
        <v>42</v>
      </c>
    </row>
    <row r="416" spans="1:2" x14ac:dyDescent="0.2">
      <c r="A416" s="8">
        <v>43241.847916666666</v>
      </c>
      <c r="B416" s="22" t="s">
        <v>42</v>
      </c>
    </row>
    <row r="417" spans="1:2" x14ac:dyDescent="0.2">
      <c r="A417" s="8">
        <v>43242.850694444445</v>
      </c>
      <c r="B417" s="22" t="s">
        <v>42</v>
      </c>
    </row>
    <row r="418" spans="1:2" x14ac:dyDescent="0.2">
      <c r="A418" s="8">
        <v>43239.832638888889</v>
      </c>
      <c r="B418" s="22" t="s">
        <v>42</v>
      </c>
    </row>
    <row r="419" spans="1:2" x14ac:dyDescent="0.2">
      <c r="A419" s="8">
        <v>43244.902777777781</v>
      </c>
      <c r="B419" s="22" t="s">
        <v>42</v>
      </c>
    </row>
    <row r="420" spans="1:2" x14ac:dyDescent="0.2">
      <c r="A420" s="8">
        <v>43235.777777777781</v>
      </c>
      <c r="B420" s="22" t="s">
        <v>42</v>
      </c>
    </row>
    <row r="421" spans="1:2" x14ac:dyDescent="0.2">
      <c r="A421" s="8">
        <v>43246.966666666667</v>
      </c>
      <c r="B421" s="2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H7" sqref="H7"/>
    </sheetView>
  </sheetViews>
  <sheetFormatPr defaultRowHeight="12.75" x14ac:dyDescent="0.2"/>
  <cols>
    <col min="1" max="1" width="15.140625" bestFit="1" customWidth="1"/>
    <col min="23" max="23" width="9.5703125" bestFit="1" customWidth="1"/>
    <col min="25" max="25" width="12.42578125" bestFit="1" customWidth="1"/>
  </cols>
  <sheetData>
    <row r="1" spans="1:27" s="4" customFormat="1" x14ac:dyDescent="0.2">
      <c r="A1" s="4" t="s">
        <v>43</v>
      </c>
      <c r="B1" s="4" t="s">
        <v>62</v>
      </c>
      <c r="C1" s="23" t="s">
        <v>67</v>
      </c>
      <c r="D1" s="23" t="s">
        <v>94</v>
      </c>
      <c r="E1" s="23" t="s">
        <v>104</v>
      </c>
      <c r="F1" s="23" t="s">
        <v>69</v>
      </c>
      <c r="G1" s="23" t="s">
        <v>70</v>
      </c>
      <c r="H1" s="23" t="s">
        <v>96</v>
      </c>
      <c r="I1" s="23" t="s">
        <v>71</v>
      </c>
      <c r="J1" s="23" t="s">
        <v>98</v>
      </c>
      <c r="K1" s="23" t="s">
        <v>97</v>
      </c>
      <c r="L1" s="23" t="s">
        <v>99</v>
      </c>
      <c r="M1" s="23" t="s">
        <v>100</v>
      </c>
      <c r="N1" s="23" t="s">
        <v>60</v>
      </c>
      <c r="O1" s="23" t="s">
        <v>61</v>
      </c>
      <c r="P1" s="23" t="s">
        <v>63</v>
      </c>
      <c r="Q1" s="23" t="s">
        <v>64</v>
      </c>
      <c r="R1" s="23" t="s">
        <v>65</v>
      </c>
      <c r="S1" s="4" t="s">
        <v>66</v>
      </c>
      <c r="T1" s="4" t="s">
        <v>73</v>
      </c>
      <c r="U1" s="4" t="s">
        <v>74</v>
      </c>
      <c r="V1" s="4" t="s">
        <v>75</v>
      </c>
      <c r="W1" s="4" t="s">
        <v>92</v>
      </c>
      <c r="X1" s="24" t="s">
        <v>72</v>
      </c>
      <c r="Y1" s="4" t="s">
        <v>103</v>
      </c>
      <c r="AA1" s="23"/>
    </row>
    <row r="2" spans="1:27" x14ac:dyDescent="0.2">
      <c r="A2" s="23">
        <v>43220.370833333334</v>
      </c>
      <c r="B2" s="3">
        <v>9.1932223926005534</v>
      </c>
      <c r="C2" s="3">
        <v>1.3297105560592617</v>
      </c>
      <c r="D2" s="14">
        <v>0.59787713767181938</v>
      </c>
      <c r="E2" s="14">
        <v>1.7665289256198369</v>
      </c>
      <c r="F2" s="14"/>
      <c r="H2" s="14">
        <v>7.0661157024793475</v>
      </c>
      <c r="I2" s="14">
        <v>0.63520332114040035</v>
      </c>
      <c r="J2" s="14">
        <v>3.5330578512396738</v>
      </c>
      <c r="K2" s="14">
        <v>47.696280991735591</v>
      </c>
      <c r="L2" s="3">
        <v>25.379898693681682</v>
      </c>
      <c r="M2" s="3">
        <v>2.7192748600373235</v>
      </c>
      <c r="N2" s="14">
        <v>40.630165289256247</v>
      </c>
      <c r="O2" s="14">
        <v>10.599173553719021</v>
      </c>
      <c r="P2" s="14">
        <v>1.7665289256198369</v>
      </c>
      <c r="Q2" s="14">
        <v>1.7665289256198369</v>
      </c>
      <c r="R2" s="14">
        <v>1.7665289256198369</v>
      </c>
      <c r="S2" s="14">
        <v>1.7665289256198369</v>
      </c>
      <c r="T2" s="14">
        <v>3.5330578512396738</v>
      </c>
      <c r="U2" s="14">
        <v>1.7665289256198369</v>
      </c>
      <c r="V2" s="14"/>
      <c r="W2" s="14">
        <v>176.65289256198369</v>
      </c>
      <c r="X2" s="39">
        <f>SUM(B2:U2)</f>
        <v>163.51221175457962</v>
      </c>
      <c r="Y2" s="47">
        <f>X2-W2</f>
        <v>-13.140680807404067</v>
      </c>
    </row>
    <row r="3" spans="1:27" x14ac:dyDescent="0.2">
      <c r="A3" s="23">
        <v>43218.36041666667</v>
      </c>
      <c r="B3" s="3">
        <v>11.377192986242783</v>
      </c>
      <c r="C3" s="3">
        <v>1.5689391360940468</v>
      </c>
      <c r="D3" s="14">
        <v>1.0138508299651436</v>
      </c>
      <c r="E3" s="14">
        <v>3.1009456784693223</v>
      </c>
      <c r="F3" s="14"/>
      <c r="H3" s="14">
        <v>12.403782713877289</v>
      </c>
      <c r="I3" s="14">
        <v>2.0727895995342234</v>
      </c>
      <c r="J3" s="14">
        <v>12.403782713877289</v>
      </c>
      <c r="K3" s="14">
        <v>58.917967890917126</v>
      </c>
      <c r="L3" s="3">
        <v>26.660612810999101</v>
      </c>
      <c r="M3" s="3">
        <v>9.435501606873018</v>
      </c>
      <c r="N3" s="14">
        <v>52.716076533978487</v>
      </c>
      <c r="O3" s="14">
        <v>15.504728392346612</v>
      </c>
      <c r="P3" s="14">
        <v>6.2018913569386447</v>
      </c>
      <c r="Q3" s="14">
        <v>3.1009456784693223</v>
      </c>
      <c r="R3" s="14">
        <v>6.2018913569386447</v>
      </c>
      <c r="S3" s="14">
        <v>0</v>
      </c>
      <c r="T3" s="14">
        <v>6.2018913569386447</v>
      </c>
      <c r="U3" s="14">
        <v>0</v>
      </c>
      <c r="V3" s="14"/>
      <c r="W3" s="14">
        <v>310.09456784693225</v>
      </c>
      <c r="X3" s="39">
        <f t="shared" ref="X3:X31" si="0">SUM(B3:U3)</f>
        <v>228.88279064245964</v>
      </c>
      <c r="Y3" s="47">
        <f t="shared" ref="Y3:Y31" si="1">X3-W3</f>
        <v>-81.211777204472611</v>
      </c>
    </row>
    <row r="4" spans="1:27" x14ac:dyDescent="0.2">
      <c r="A4" s="23">
        <v>43219.361111111109</v>
      </c>
      <c r="B4" s="3">
        <v>9.5408516875139586</v>
      </c>
      <c r="C4" s="3">
        <v>1.4772785055511608</v>
      </c>
      <c r="D4" s="14">
        <v>0</v>
      </c>
      <c r="E4" s="14">
        <v>0.74565037282518531</v>
      </c>
      <c r="F4" s="14"/>
      <c r="H4" s="14">
        <v>1.4913007456503706</v>
      </c>
      <c r="I4" s="14">
        <v>2.3152673632618312</v>
      </c>
      <c r="J4" s="14">
        <v>1.4913007456503706</v>
      </c>
      <c r="K4" s="14">
        <v>9.6934548467274091</v>
      </c>
      <c r="L4" s="3">
        <v>11.919715637277173</v>
      </c>
      <c r="M4" s="3">
        <v>0.3594622765053323</v>
      </c>
      <c r="N4" s="14">
        <v>9.6934548467274091</v>
      </c>
      <c r="O4" s="14">
        <v>0.74565037282518531</v>
      </c>
      <c r="P4" s="14">
        <v>0.74565037282518531</v>
      </c>
      <c r="Q4" s="14">
        <v>0.74565037282518531</v>
      </c>
      <c r="R4" s="14">
        <v>0.74565037282518531</v>
      </c>
      <c r="S4" s="14">
        <v>0.74565037282518531</v>
      </c>
      <c r="T4" s="14">
        <v>0</v>
      </c>
      <c r="U4" s="14">
        <v>0.74565037282518531</v>
      </c>
      <c r="V4" s="14"/>
      <c r="W4" s="14">
        <v>74.565037282518531</v>
      </c>
      <c r="X4" s="39">
        <f t="shared" si="0"/>
        <v>53.201639264641287</v>
      </c>
      <c r="Y4" s="47">
        <f t="shared" si="1"/>
        <v>-21.363398017877245</v>
      </c>
    </row>
    <row r="5" spans="1:27" x14ac:dyDescent="0.2">
      <c r="A5" s="23">
        <v>43222.838888888888</v>
      </c>
      <c r="B5" s="3">
        <v>10.187005374355543</v>
      </c>
      <c r="C5" s="3">
        <v>1.9962929731597263</v>
      </c>
      <c r="D5" s="14">
        <v>0.62489461137397639</v>
      </c>
      <c r="E5" s="14">
        <v>1.5204081632653097</v>
      </c>
      <c r="F5" s="14"/>
      <c r="H5" s="14">
        <v>1.5204081632653097</v>
      </c>
      <c r="I5" s="14">
        <v>0.42287370675509467</v>
      </c>
      <c r="J5" s="14">
        <v>1.5204081632653097</v>
      </c>
      <c r="K5" s="14">
        <v>18.244897959183717</v>
      </c>
      <c r="L5" s="3">
        <v>14.759710335747204</v>
      </c>
      <c r="M5" s="3">
        <v>1.682685977616853</v>
      </c>
      <c r="N5" s="14">
        <v>21.285714285714334</v>
      </c>
      <c r="O5" s="14">
        <v>3.0408163265306194</v>
      </c>
      <c r="P5" s="14">
        <v>0</v>
      </c>
      <c r="Q5" s="14">
        <v>3.0408163265306194</v>
      </c>
      <c r="R5" s="14">
        <v>1.5204081632653097</v>
      </c>
      <c r="S5" s="14">
        <v>1.5204081632653097</v>
      </c>
      <c r="T5" s="14">
        <v>1.5204081632653097</v>
      </c>
      <c r="U5" s="14">
        <v>1.5204081632653097</v>
      </c>
      <c r="V5" s="14"/>
      <c r="W5" s="14">
        <v>152.04081632653097</v>
      </c>
      <c r="X5" s="39">
        <f t="shared" si="0"/>
        <v>85.928565019824873</v>
      </c>
      <c r="Y5" s="47">
        <f t="shared" si="1"/>
        <v>-66.112251306706099</v>
      </c>
    </row>
    <row r="6" spans="1:27" x14ac:dyDescent="0.2">
      <c r="A6" s="44">
        <v>43234.013888888891</v>
      </c>
      <c r="B6" s="3">
        <v>25.929247796590616</v>
      </c>
      <c r="C6" s="3">
        <v>0.5280876421472851</v>
      </c>
      <c r="D6" s="14">
        <v>3.2285582146116405</v>
      </c>
      <c r="E6" s="14">
        <v>135.28319405756733</v>
      </c>
      <c r="F6" s="14"/>
      <c r="H6" s="14">
        <v>541.13277623026931</v>
      </c>
      <c r="I6" s="14">
        <v>1.376041966374949</v>
      </c>
      <c r="J6" s="14">
        <v>135.28319405756733</v>
      </c>
      <c r="K6" s="14">
        <v>4464.3454038997215</v>
      </c>
      <c r="L6" s="3">
        <v>14.16719082277533</v>
      </c>
      <c r="M6" s="3">
        <v>61.071674603887736</v>
      </c>
      <c r="N6" s="14">
        <v>3517.3630454967501</v>
      </c>
      <c r="O6" s="14">
        <v>676.41597028783667</v>
      </c>
      <c r="P6" s="14">
        <v>0</v>
      </c>
      <c r="Q6" s="14">
        <v>270.56638811513466</v>
      </c>
      <c r="R6" s="14">
        <v>135.28319405756733</v>
      </c>
      <c r="S6" s="14">
        <v>135.28319405756733</v>
      </c>
      <c r="T6" s="14">
        <v>270.56638811513466</v>
      </c>
      <c r="U6" s="14">
        <v>135.28319405756733</v>
      </c>
      <c r="V6" s="14"/>
      <c r="W6" s="14">
        <v>13528.319405756733</v>
      </c>
      <c r="X6" s="39">
        <f t="shared" si="0"/>
        <v>10523.106743479069</v>
      </c>
      <c r="Y6" s="47">
        <f t="shared" si="1"/>
        <v>-3005.2126622776632</v>
      </c>
    </row>
    <row r="7" spans="1:27" x14ac:dyDescent="0.2">
      <c r="A7" s="23">
        <v>43216.500694444447</v>
      </c>
      <c r="B7" s="3">
        <v>19.439223879874334</v>
      </c>
      <c r="C7" s="3">
        <v>2.0022049015094545</v>
      </c>
      <c r="D7" s="14">
        <v>2.3055934743907889</v>
      </c>
      <c r="E7" s="14">
        <v>1.0636121906320346</v>
      </c>
      <c r="F7" s="14"/>
      <c r="H7" s="14">
        <v>5.318060953160173</v>
      </c>
      <c r="I7" s="14">
        <v>1.6423704950146465</v>
      </c>
      <c r="J7" s="14">
        <v>1.0636121906320346</v>
      </c>
      <c r="K7" s="14">
        <v>36.162814481489178</v>
      </c>
      <c r="L7" s="3">
        <v>28.688497548809373</v>
      </c>
      <c r="M7" s="3">
        <v>12.11409418114398</v>
      </c>
      <c r="N7" s="14">
        <v>26.590304765800866</v>
      </c>
      <c r="O7" s="14">
        <v>5.318060953160173</v>
      </c>
      <c r="P7" s="14">
        <v>1.0636121906320346</v>
      </c>
      <c r="Q7" s="14">
        <v>2.1272243812640692</v>
      </c>
      <c r="R7" s="14">
        <v>2.1272243812640692</v>
      </c>
      <c r="S7" s="14">
        <v>1.0636121906320346</v>
      </c>
      <c r="T7" s="14">
        <v>2.1272243812640692</v>
      </c>
      <c r="U7" s="14">
        <v>1.0636121906320346</v>
      </c>
      <c r="V7" s="14"/>
      <c r="W7" s="14">
        <v>106.36121906320346</v>
      </c>
      <c r="X7" s="39">
        <f t="shared" si="0"/>
        <v>151.2809597313053</v>
      </c>
      <c r="Y7" s="47">
        <f t="shared" si="1"/>
        <v>44.919740668101838</v>
      </c>
    </row>
    <row r="8" spans="1:27" x14ac:dyDescent="0.2">
      <c r="A8" s="23">
        <v>43217.318055555559</v>
      </c>
      <c r="B8" s="3">
        <v>12.759551824809801</v>
      </c>
      <c r="C8" s="3">
        <v>0.85455133063978195</v>
      </c>
      <c r="D8" s="14">
        <v>0.85791968113062245</v>
      </c>
      <c r="E8" s="14">
        <v>0.67250866109639229</v>
      </c>
      <c r="F8" s="14"/>
      <c r="H8" s="14">
        <v>3.3625433054819616</v>
      </c>
      <c r="I8" s="14">
        <v>1.9122820695444704</v>
      </c>
      <c r="J8" s="14">
        <v>0</v>
      </c>
      <c r="K8" s="14">
        <v>32.952924393723222</v>
      </c>
      <c r="L8" s="3">
        <v>11.911883615900921</v>
      </c>
      <c r="M8" s="3">
        <v>4.3742645463689138</v>
      </c>
      <c r="N8" s="14">
        <v>25.555329121662908</v>
      </c>
      <c r="O8" s="14">
        <v>5.3800692887711383</v>
      </c>
      <c r="P8" s="14">
        <v>0.67250866109639229</v>
      </c>
      <c r="Q8" s="14">
        <v>1.3450173221927846</v>
      </c>
      <c r="R8" s="14">
        <v>1.3450173221927846</v>
      </c>
      <c r="S8" s="14">
        <v>0.67250866109639229</v>
      </c>
      <c r="T8" s="14">
        <v>2.6900346443855692</v>
      </c>
      <c r="U8" s="14">
        <v>0.67250866109639229</v>
      </c>
      <c r="V8" s="14"/>
      <c r="W8" s="14">
        <v>67.250866109639233</v>
      </c>
      <c r="X8" s="39">
        <f t="shared" si="0"/>
        <v>107.99142311119044</v>
      </c>
      <c r="Y8" s="47">
        <f t="shared" si="1"/>
        <v>40.74055700155121</v>
      </c>
    </row>
    <row r="9" spans="1:27" x14ac:dyDescent="0.2">
      <c r="A9" s="23">
        <v>43223.856944444444</v>
      </c>
      <c r="B9" s="3">
        <v>10.036748251029174</v>
      </c>
      <c r="C9" s="3">
        <v>0.84338271723678393</v>
      </c>
      <c r="D9" s="14">
        <v>0.11587683245757158</v>
      </c>
      <c r="E9" s="14">
        <v>0.7464212678936587</v>
      </c>
      <c r="F9" s="14"/>
      <c r="H9" s="14">
        <v>1.4928425357873174</v>
      </c>
      <c r="I9" s="14">
        <v>1.373919114465018</v>
      </c>
      <c r="J9" s="14">
        <v>0.7464212678936587</v>
      </c>
      <c r="K9" s="14">
        <v>14.182004089979516</v>
      </c>
      <c r="L9" s="3">
        <v>11.02975130285639</v>
      </c>
      <c r="M9" s="3">
        <v>0.19130549508542799</v>
      </c>
      <c r="N9" s="14">
        <v>12.689161554192198</v>
      </c>
      <c r="O9" s="14">
        <v>1.4928425357873174</v>
      </c>
      <c r="P9" s="14">
        <v>0</v>
      </c>
      <c r="Q9" s="14">
        <v>1.4928425357873174</v>
      </c>
      <c r="R9" s="14">
        <v>0.7464212678936587</v>
      </c>
      <c r="S9" s="14">
        <v>0.7464212678936587</v>
      </c>
      <c r="T9" s="14">
        <v>1.4928425357873174</v>
      </c>
      <c r="U9" s="14">
        <v>0.7464212678936587</v>
      </c>
      <c r="V9" s="14"/>
      <c r="W9" s="14">
        <v>74.642126789365875</v>
      </c>
      <c r="X9" s="39">
        <f t="shared" si="0"/>
        <v>60.165625839919649</v>
      </c>
      <c r="Y9" s="47">
        <f t="shared" si="1"/>
        <v>-14.476500949446226</v>
      </c>
    </row>
    <row r="10" spans="1:27" x14ac:dyDescent="0.2">
      <c r="A10" s="23">
        <v>43224.870833333334</v>
      </c>
      <c r="B10" s="3">
        <v>7.5008101291722911</v>
      </c>
      <c r="C10" s="3">
        <v>0.58184125472298198</v>
      </c>
      <c r="D10" s="3">
        <v>0</v>
      </c>
      <c r="E10" s="3">
        <v>0</v>
      </c>
      <c r="F10" s="3"/>
      <c r="H10" s="3">
        <v>2.3029682702149263</v>
      </c>
      <c r="I10" s="3">
        <v>0.54308018835411243</v>
      </c>
      <c r="J10" s="3">
        <v>0</v>
      </c>
      <c r="K10" s="3">
        <v>3.0706243602865686</v>
      </c>
      <c r="L10" s="3">
        <v>6.0540826097005311</v>
      </c>
      <c r="M10" s="3">
        <v>3.2925017334169775</v>
      </c>
      <c r="N10" s="14">
        <v>13.817809621289559</v>
      </c>
      <c r="O10" s="14">
        <v>1.5353121801432843</v>
      </c>
      <c r="P10" s="14">
        <v>0</v>
      </c>
      <c r="Q10" s="14">
        <v>1.5353121801432843</v>
      </c>
      <c r="R10" s="14">
        <v>0.76765609007164215</v>
      </c>
      <c r="S10" s="14">
        <v>0.76765609007164215</v>
      </c>
      <c r="T10" s="14">
        <v>2.3029682702149263</v>
      </c>
      <c r="U10" s="14">
        <v>0.76765609007164215</v>
      </c>
      <c r="V10" s="14"/>
      <c r="W10" s="14">
        <v>76.765609007164215</v>
      </c>
      <c r="X10" s="39">
        <f t="shared" si="0"/>
        <v>44.84027906787437</v>
      </c>
      <c r="Y10" s="47">
        <f t="shared" si="1"/>
        <v>-31.925329939289846</v>
      </c>
    </row>
    <row r="11" spans="1:27" x14ac:dyDescent="0.2">
      <c r="A11" s="23">
        <v>43225.87222222222</v>
      </c>
      <c r="B11" s="3">
        <v>9.6825510765239446</v>
      </c>
      <c r="C11" s="3">
        <v>0.58781848269733039</v>
      </c>
      <c r="D11" s="3">
        <v>0.88699660791225199</v>
      </c>
      <c r="E11" s="3">
        <v>0.89594787212380478</v>
      </c>
      <c r="F11" s="3"/>
      <c r="H11" s="3">
        <v>2.6878436163714143</v>
      </c>
      <c r="I11" s="3">
        <v>1.8846452861908813</v>
      </c>
      <c r="J11" s="14">
        <v>2.6878436163714143</v>
      </c>
      <c r="K11" s="3">
        <v>8.9594787212380478</v>
      </c>
      <c r="L11" s="3">
        <v>7.9610617376396631</v>
      </c>
      <c r="M11" s="3">
        <v>13.728233524477641</v>
      </c>
      <c r="N11" s="14">
        <v>9.8554265933618534</v>
      </c>
      <c r="O11" s="14">
        <v>0.89594787212380478</v>
      </c>
      <c r="P11" s="14">
        <v>0.89594787212380478</v>
      </c>
      <c r="Q11" s="14">
        <v>0.89594787212380478</v>
      </c>
      <c r="R11" s="14">
        <v>0.89594787212380478</v>
      </c>
      <c r="S11" s="14">
        <v>0.89594787212380478</v>
      </c>
      <c r="T11" s="14">
        <v>0.89594787212380478</v>
      </c>
      <c r="U11" s="14">
        <v>0</v>
      </c>
      <c r="V11" s="14"/>
      <c r="W11" s="14">
        <v>89.594787212380481</v>
      </c>
      <c r="X11" s="39">
        <f t="shared" si="0"/>
        <v>65.193534367651068</v>
      </c>
      <c r="Y11" s="47">
        <f t="shared" si="1"/>
        <v>-24.401252844729413</v>
      </c>
    </row>
    <row r="12" spans="1:27" x14ac:dyDescent="0.2">
      <c r="A12" s="23">
        <v>43237.795138888891</v>
      </c>
      <c r="B12" s="3">
        <v>9.5281344630968547</v>
      </c>
      <c r="C12" s="3">
        <v>1.2025548144542404</v>
      </c>
      <c r="D12" s="3">
        <v>2.4624744030103174E-2</v>
      </c>
      <c r="E12" s="3">
        <v>1.1305241521068858</v>
      </c>
      <c r="F12" s="3"/>
      <c r="H12" s="3">
        <v>3.3915724563206577</v>
      </c>
      <c r="I12" s="3">
        <v>1.303971072296719</v>
      </c>
      <c r="J12" s="3">
        <v>1.1305241521068858</v>
      </c>
      <c r="K12" s="3">
        <v>16.957862281603287</v>
      </c>
      <c r="L12" s="3">
        <v>10.675330703179393</v>
      </c>
      <c r="M12" s="3">
        <v>5.5219971488247186</v>
      </c>
      <c r="N12" s="14">
        <v>21.479958890030833</v>
      </c>
      <c r="O12" s="14">
        <v>13.566289825282631</v>
      </c>
      <c r="P12" s="14">
        <v>1.1305241521068858</v>
      </c>
      <c r="Q12" s="14">
        <v>1.1305241521068858</v>
      </c>
      <c r="R12" s="14">
        <v>1.1305241521068858</v>
      </c>
      <c r="S12" s="14">
        <v>2.2610483042137717</v>
      </c>
      <c r="T12" s="14">
        <v>2.2610483042137717</v>
      </c>
      <c r="U12" s="14">
        <v>1.1305241521068858</v>
      </c>
      <c r="V12" s="14"/>
      <c r="W12" s="14">
        <v>113.05241521068859</v>
      </c>
      <c r="X12" s="39">
        <f t="shared" si="0"/>
        <v>94.957537920188287</v>
      </c>
      <c r="Y12" s="47">
        <f t="shared" si="1"/>
        <v>-18.094877290500307</v>
      </c>
    </row>
    <row r="13" spans="1:27" x14ac:dyDescent="0.2">
      <c r="A13" s="23">
        <v>43233.011805555558</v>
      </c>
      <c r="B13" s="3">
        <v>8.1293000486441791</v>
      </c>
      <c r="C13" s="3">
        <v>1.533383504701332</v>
      </c>
      <c r="D13" s="3">
        <v>0</v>
      </c>
      <c r="E13" s="3">
        <v>2.7938741721854301</v>
      </c>
      <c r="F13" s="3"/>
      <c r="H13" s="3">
        <v>5.5877483443708602</v>
      </c>
      <c r="I13" s="3">
        <v>0.46484125743358939</v>
      </c>
      <c r="J13" s="3">
        <v>2.7938741721854301</v>
      </c>
      <c r="K13" s="3">
        <v>41.908112582781449</v>
      </c>
      <c r="L13" s="3">
        <v>14.60692159794915</v>
      </c>
      <c r="M13" s="3">
        <v>18.465605639820549</v>
      </c>
      <c r="N13" s="14">
        <v>44.701986754966882</v>
      </c>
      <c r="O13" s="14">
        <v>19.557119205298012</v>
      </c>
      <c r="P13" s="14">
        <v>0</v>
      </c>
      <c r="Q13" s="14">
        <v>5.5877483443708602</v>
      </c>
      <c r="R13" s="14">
        <v>2.7938741721854301</v>
      </c>
      <c r="S13" s="14">
        <v>5.5877483443708602</v>
      </c>
      <c r="T13" s="14">
        <v>2.7938741721854301</v>
      </c>
      <c r="U13" s="14">
        <v>2.7938741721854301</v>
      </c>
      <c r="V13" s="14"/>
      <c r="W13" s="14">
        <v>279.38741721854302</v>
      </c>
      <c r="X13" s="39">
        <f t="shared" si="0"/>
        <v>180.0998864856349</v>
      </c>
      <c r="Y13" s="47">
        <f t="shared" si="1"/>
        <v>-99.287530732908124</v>
      </c>
    </row>
    <row r="14" spans="1:27" x14ac:dyDescent="0.2">
      <c r="A14" s="23">
        <v>43226.878472222219</v>
      </c>
      <c r="B14" s="3">
        <v>11.957657697964608</v>
      </c>
      <c r="C14" s="3">
        <v>0.75861570753922669</v>
      </c>
      <c r="D14" s="3">
        <v>0.24222665871339547</v>
      </c>
      <c r="E14" s="3">
        <v>0.73409461663948261</v>
      </c>
      <c r="F14" s="3"/>
      <c r="H14" s="3">
        <v>2.2022838499184481</v>
      </c>
      <c r="I14" s="3">
        <v>1.9417875254365462</v>
      </c>
      <c r="J14" s="3">
        <v>0</v>
      </c>
      <c r="K14" s="3">
        <v>11.01141924959224</v>
      </c>
      <c r="L14" s="3">
        <v>5.6464768720728316</v>
      </c>
      <c r="M14" s="3">
        <v>3.2573804136189026</v>
      </c>
      <c r="N14" s="14">
        <v>11.745513866231722</v>
      </c>
      <c r="O14" s="14">
        <v>5.8727569331158609</v>
      </c>
      <c r="P14" s="14">
        <v>0</v>
      </c>
      <c r="Q14" s="14">
        <v>0.73409461663948261</v>
      </c>
      <c r="R14" s="14">
        <v>0.73409461663948261</v>
      </c>
      <c r="S14" s="14">
        <v>0.73409461663948261</v>
      </c>
      <c r="T14" s="14">
        <v>0.73409461663948261</v>
      </c>
      <c r="U14" s="14">
        <v>0.73409461663948261</v>
      </c>
      <c r="V14" s="14"/>
      <c r="W14" s="14">
        <v>73.409461663948264</v>
      </c>
      <c r="X14" s="39">
        <f t="shared" si="0"/>
        <v>59.040686474040676</v>
      </c>
      <c r="Y14" s="47">
        <f t="shared" si="1"/>
        <v>-14.368775189907588</v>
      </c>
    </row>
    <row r="15" spans="1:27" x14ac:dyDescent="0.2">
      <c r="A15" s="44">
        <v>43230.993055555555</v>
      </c>
      <c r="B15" s="3">
        <v>10.009249528278415</v>
      </c>
      <c r="C15" s="3">
        <v>0.40881279534423315</v>
      </c>
      <c r="D15" s="3">
        <v>0.86069007846293255</v>
      </c>
      <c r="E15" s="3">
        <v>39.745183343691721</v>
      </c>
      <c r="F15" s="3"/>
      <c r="H15" s="3">
        <v>158.98073337476688</v>
      </c>
      <c r="I15" s="3">
        <v>0.60440899651931423</v>
      </c>
      <c r="J15" s="14">
        <v>79.490366687383442</v>
      </c>
      <c r="K15" s="3">
        <v>1271.8458669981351</v>
      </c>
      <c r="L15" s="3">
        <v>4.8517412137372435</v>
      </c>
      <c r="M15" s="3">
        <v>40.030206432900954</v>
      </c>
      <c r="N15" s="14">
        <v>1232.1006836544434</v>
      </c>
      <c r="O15" s="14">
        <v>675.66811684275933</v>
      </c>
      <c r="P15" s="14">
        <v>0</v>
      </c>
      <c r="Q15" s="14">
        <v>119.23555003107518</v>
      </c>
      <c r="R15" s="14">
        <v>79.490366687383442</v>
      </c>
      <c r="S15" s="14">
        <v>39.745183343691721</v>
      </c>
      <c r="T15" s="14">
        <v>119.23555003107518</v>
      </c>
      <c r="U15" s="14">
        <v>39.745183343691721</v>
      </c>
      <c r="V15" s="14"/>
      <c r="W15" s="14">
        <v>3974.5183343691724</v>
      </c>
      <c r="X15" s="39">
        <f>SUM(B15:U15)</f>
        <v>3912.0478933833401</v>
      </c>
      <c r="Y15" s="47">
        <f t="shared" si="1"/>
        <v>-62.470440985832283</v>
      </c>
    </row>
    <row r="16" spans="1:27" x14ac:dyDescent="0.2">
      <c r="A16" s="23">
        <v>43228.969444444447</v>
      </c>
      <c r="B16" s="3">
        <v>21.333963741710889</v>
      </c>
      <c r="C16" s="3">
        <v>1.7973416205418709</v>
      </c>
      <c r="D16" s="3">
        <v>0.23453710222021051</v>
      </c>
      <c r="E16" s="3">
        <v>0.95482546201231855</v>
      </c>
      <c r="F16" s="3"/>
      <c r="H16" s="3">
        <v>1.9096509240246371</v>
      </c>
      <c r="I16" s="3">
        <v>2.9970447052776374</v>
      </c>
      <c r="J16" s="14">
        <v>0.95482546201231855</v>
      </c>
      <c r="K16" s="3">
        <v>18.141683778234054</v>
      </c>
      <c r="L16" s="3">
        <v>5.3494071669868193</v>
      </c>
      <c r="M16" s="3">
        <v>20.46764257799563</v>
      </c>
      <c r="N16" s="14">
        <v>18.141683778234054</v>
      </c>
      <c r="O16" s="14">
        <v>8.593429158110867</v>
      </c>
      <c r="P16" s="14">
        <v>0</v>
      </c>
      <c r="Q16" s="14">
        <v>1.9096509240246371</v>
      </c>
      <c r="R16" s="14">
        <v>1.9096509240246371</v>
      </c>
      <c r="S16" s="14">
        <v>0.95482546201231855</v>
      </c>
      <c r="T16" s="14">
        <v>1.9096509240246371</v>
      </c>
      <c r="U16" s="14">
        <v>0.95482546201231855</v>
      </c>
      <c r="V16" s="14"/>
      <c r="W16" s="14">
        <v>95.482546201231855</v>
      </c>
      <c r="X16" s="39">
        <f t="shared" si="0"/>
        <v>108.51463917345986</v>
      </c>
      <c r="Y16" s="47">
        <f t="shared" si="1"/>
        <v>13.032092972228</v>
      </c>
    </row>
    <row r="17" spans="1:25" x14ac:dyDescent="0.2">
      <c r="A17" s="23">
        <v>43227.951388888891</v>
      </c>
      <c r="B17" s="3">
        <v>11.060961386310737</v>
      </c>
      <c r="C17" s="3">
        <v>0.80517513914477268</v>
      </c>
      <c r="D17" s="3">
        <v>0</v>
      </c>
      <c r="E17" s="3">
        <v>1.4317856412354266</v>
      </c>
      <c r="F17" s="3"/>
      <c r="H17" s="3">
        <v>2.1476784618531402</v>
      </c>
      <c r="I17" s="3">
        <v>0.5889508776578346</v>
      </c>
      <c r="J17" s="3">
        <v>0</v>
      </c>
      <c r="K17" s="3">
        <v>12.886070771118838</v>
      </c>
      <c r="L17" s="3">
        <v>13.130200120085249</v>
      </c>
      <c r="M17" s="3">
        <v>1.41</v>
      </c>
      <c r="N17" s="14">
        <v>15.749642053589691</v>
      </c>
      <c r="O17" s="14">
        <v>10.022499488647986</v>
      </c>
      <c r="P17" s="14">
        <v>0</v>
      </c>
      <c r="Q17" s="14">
        <v>1.4317856412354266</v>
      </c>
      <c r="R17" s="14">
        <v>1.4317856412354266</v>
      </c>
      <c r="S17" s="14">
        <v>0.71589282061771331</v>
      </c>
      <c r="T17" s="14">
        <v>0.71589282061771331</v>
      </c>
      <c r="U17" s="14">
        <v>0.71589282061771331</v>
      </c>
      <c r="V17" s="14"/>
      <c r="W17" s="14">
        <v>71.589282061771328</v>
      </c>
      <c r="X17" s="39">
        <f t="shared" si="0"/>
        <v>74.244213683967644</v>
      </c>
      <c r="Y17" s="47">
        <f t="shared" si="1"/>
        <v>2.6549316221963153</v>
      </c>
    </row>
    <row r="18" spans="1:25" x14ac:dyDescent="0.2">
      <c r="A18" s="23">
        <v>43229.981944444444</v>
      </c>
      <c r="B18" s="3">
        <v>16.915881197712011</v>
      </c>
      <c r="C18" s="3">
        <v>2.4904325102004852</v>
      </c>
      <c r="D18" s="3">
        <v>0.63672870834577744</v>
      </c>
      <c r="E18" s="3">
        <v>2.4294019933554769</v>
      </c>
      <c r="F18" s="3"/>
      <c r="G18" s="3"/>
      <c r="H18" s="14">
        <v>9.7176079734219076</v>
      </c>
      <c r="I18" s="3">
        <v>2.7373800620607422</v>
      </c>
      <c r="J18" s="3">
        <v>2.4294019933554769</v>
      </c>
      <c r="K18" s="3">
        <v>55.876245847175966</v>
      </c>
      <c r="L18" s="3">
        <v>9.9801736148322817</v>
      </c>
      <c r="M18" s="3">
        <v>13.195263101489662</v>
      </c>
      <c r="N18" s="14">
        <v>60.735049833886912</v>
      </c>
      <c r="O18" s="14">
        <v>26.723421926910245</v>
      </c>
      <c r="P18" s="14">
        <v>2.4294019933554769</v>
      </c>
      <c r="Q18" s="14">
        <v>9.7176079734219076</v>
      </c>
      <c r="R18" s="14">
        <v>4.8588039867109538</v>
      </c>
      <c r="S18" s="14">
        <v>4.8588039867109538</v>
      </c>
      <c r="T18" s="14">
        <v>4.8588039867109538</v>
      </c>
      <c r="U18" s="14">
        <v>2.4294019933554769</v>
      </c>
      <c r="V18" s="14"/>
      <c r="W18" s="14">
        <v>242.94019933554767</v>
      </c>
      <c r="X18" s="39">
        <f t="shared" si="0"/>
        <v>233.01981268301267</v>
      </c>
      <c r="Y18" s="47">
        <f t="shared" si="1"/>
        <v>-9.9203866525350008</v>
      </c>
    </row>
    <row r="19" spans="1:25" x14ac:dyDescent="0.2">
      <c r="A19" s="23">
        <v>43243.895138888889</v>
      </c>
      <c r="B19" s="3">
        <v>14.180305934045535</v>
      </c>
      <c r="C19" s="3">
        <v>2.4511995495716015</v>
      </c>
      <c r="D19" s="3">
        <v>0.35734284985145309</v>
      </c>
      <c r="E19" s="3">
        <v>3.2610939112487118</v>
      </c>
      <c r="F19" s="3"/>
      <c r="G19" s="3"/>
      <c r="H19" s="14">
        <v>0</v>
      </c>
      <c r="I19" s="3">
        <v>1.8314417404707104</v>
      </c>
      <c r="J19" s="3">
        <v>6.5221878224974237</v>
      </c>
      <c r="K19" s="3">
        <v>22.827657378740984</v>
      </c>
      <c r="L19" s="3">
        <v>6.0188421718432714</v>
      </c>
      <c r="M19" s="3">
        <v>22.211125536802157</v>
      </c>
      <c r="N19" s="14">
        <v>22.827657378740984</v>
      </c>
      <c r="O19" s="14">
        <v>6.5221878224974237</v>
      </c>
      <c r="P19" s="14">
        <v>0</v>
      </c>
      <c r="Q19" s="14">
        <v>13.044375644994847</v>
      </c>
      <c r="R19" s="14">
        <v>3.2610939112487118</v>
      </c>
      <c r="S19" s="14">
        <v>3.2610939112487118</v>
      </c>
      <c r="T19" s="14">
        <v>3.2610939112487118</v>
      </c>
      <c r="U19" s="14">
        <v>3.2610939112487118</v>
      </c>
      <c r="V19" s="14"/>
      <c r="W19" s="14">
        <v>326.10939112487119</v>
      </c>
      <c r="X19" s="39">
        <f t="shared" si="0"/>
        <v>135.09979338629995</v>
      </c>
      <c r="Y19" s="47">
        <f t="shared" si="1"/>
        <v>-191.00959773857124</v>
      </c>
    </row>
    <row r="20" spans="1:25" x14ac:dyDescent="0.2">
      <c r="A20" s="23">
        <v>43245.912499999999</v>
      </c>
      <c r="B20" s="3">
        <v>12.996161345905282</v>
      </c>
      <c r="C20" s="3">
        <v>1.6820638609488672</v>
      </c>
      <c r="D20" s="3">
        <v>0.10988465987322235</v>
      </c>
      <c r="E20" s="3">
        <v>1.6845804051260804</v>
      </c>
      <c r="F20" s="3"/>
      <c r="G20" s="3"/>
      <c r="H20" s="14">
        <v>1.6845804051260804</v>
      </c>
      <c r="I20" s="3">
        <v>1.3050244151161587</v>
      </c>
      <c r="J20" s="3">
        <v>3.3691608102521609</v>
      </c>
      <c r="K20" s="3">
        <v>18.530384456386884</v>
      </c>
      <c r="L20" s="3">
        <v>7.507767805944872</v>
      </c>
      <c r="M20" s="3">
        <v>11.361666377735402</v>
      </c>
      <c r="N20" s="14">
        <v>20.214964861512968</v>
      </c>
      <c r="O20" s="14">
        <v>5.0537412153782419</v>
      </c>
      <c r="P20" s="14">
        <v>0</v>
      </c>
      <c r="Q20" s="14">
        <v>6.7383216205043217</v>
      </c>
      <c r="R20" s="14">
        <v>1.6845804051260804</v>
      </c>
      <c r="S20" s="14">
        <v>1.6845804051260804</v>
      </c>
      <c r="T20" s="14">
        <v>1.6845804051260804</v>
      </c>
      <c r="U20" s="14">
        <v>1.6845804051260804</v>
      </c>
      <c r="V20" s="14"/>
      <c r="W20" s="14">
        <v>168.45804051260805</v>
      </c>
      <c r="X20" s="39">
        <f t="shared" si="0"/>
        <v>98.976623860314888</v>
      </c>
      <c r="Y20" s="47">
        <f t="shared" si="1"/>
        <v>-69.481416652293163</v>
      </c>
    </row>
    <row r="21" spans="1:25" x14ac:dyDescent="0.2">
      <c r="A21" s="23">
        <v>43236.793055555558</v>
      </c>
      <c r="B21" s="3">
        <v>8.5395736900940928</v>
      </c>
      <c r="C21" s="3">
        <v>0.79634641815971008</v>
      </c>
      <c r="D21" s="3">
        <v>1.3655378433185535E-2</v>
      </c>
      <c r="E21" s="3">
        <v>0</v>
      </c>
      <c r="F21" s="3"/>
      <c r="G21" s="3"/>
      <c r="H21" s="14">
        <v>0</v>
      </c>
      <c r="I21" s="3">
        <v>0.17009061297945055</v>
      </c>
      <c r="J21" s="3">
        <v>3.1893004115226335</v>
      </c>
      <c r="K21" s="3">
        <v>11.162551440329217</v>
      </c>
      <c r="L21" s="3">
        <v>2.2766494092658962</v>
      </c>
      <c r="M21" s="3">
        <v>4.5134740475242268</v>
      </c>
      <c r="N21" s="14">
        <v>9.5679012345679002</v>
      </c>
      <c r="O21" s="14">
        <v>3.1893004115226335</v>
      </c>
      <c r="P21" s="14">
        <v>0</v>
      </c>
      <c r="Q21" s="14">
        <v>6.3786008230452671</v>
      </c>
      <c r="R21" s="14">
        <v>1.5946502057613168</v>
      </c>
      <c r="S21" s="14">
        <v>1.5946502057613168</v>
      </c>
      <c r="T21" s="14">
        <v>0</v>
      </c>
      <c r="U21" s="14">
        <v>1.5946502057613168</v>
      </c>
      <c r="V21" s="14"/>
      <c r="W21" s="14">
        <v>159.46502057613168</v>
      </c>
      <c r="X21" s="39">
        <f t="shared" si="0"/>
        <v>54.581394494728166</v>
      </c>
      <c r="Y21" s="47">
        <f t="shared" si="1"/>
        <v>-104.88362608140352</v>
      </c>
    </row>
    <row r="22" spans="1:25" x14ac:dyDescent="0.2">
      <c r="A22" s="23">
        <v>43238.80972222222</v>
      </c>
      <c r="B22" s="3">
        <v>14.542288168761829</v>
      </c>
      <c r="C22" s="3">
        <v>1.2046427461874532</v>
      </c>
      <c r="D22" s="3">
        <v>0.44550305249222555</v>
      </c>
      <c r="E22" s="3">
        <v>1.3877551020408185</v>
      </c>
      <c r="F22" s="3"/>
      <c r="G22" s="3"/>
      <c r="H22" s="14">
        <v>1.3877551020408185</v>
      </c>
      <c r="I22" s="3">
        <v>2.0396333696331808</v>
      </c>
      <c r="J22" s="3">
        <v>5.5510204081632741</v>
      </c>
      <c r="K22" s="3">
        <v>11.102040816326548</v>
      </c>
      <c r="L22" s="3">
        <v>8.8084265964450292</v>
      </c>
      <c r="M22" s="3">
        <v>1.6853192890059259</v>
      </c>
      <c r="N22" s="14">
        <v>13.877551020408186</v>
      </c>
      <c r="O22" s="14">
        <v>5.5510204081632741</v>
      </c>
      <c r="P22" s="14">
        <v>1.3877551020408185</v>
      </c>
      <c r="Q22" s="14">
        <v>1.3877551020408185</v>
      </c>
      <c r="R22" s="14">
        <v>1.3877551020408185</v>
      </c>
      <c r="S22" s="14">
        <v>0</v>
      </c>
      <c r="T22" s="14">
        <v>1.3877551020408185</v>
      </c>
      <c r="U22" s="14">
        <v>0</v>
      </c>
      <c r="V22" s="14"/>
      <c r="W22" s="14">
        <v>138.77551020408185</v>
      </c>
      <c r="X22" s="39">
        <f t="shared" si="0"/>
        <v>73.133976487831802</v>
      </c>
      <c r="Y22" s="47">
        <f t="shared" si="1"/>
        <v>-65.641533716250052</v>
      </c>
    </row>
    <row r="23" spans="1:25" x14ac:dyDescent="0.2">
      <c r="A23" s="23">
        <v>43240.840277777781</v>
      </c>
      <c r="B23" s="3">
        <v>20.035550056966731</v>
      </c>
      <c r="C23" s="3">
        <v>0.96638148353686948</v>
      </c>
      <c r="D23" s="3">
        <v>0.59195666013204329</v>
      </c>
      <c r="E23" s="3">
        <v>0</v>
      </c>
      <c r="F23" s="3"/>
      <c r="G23" s="3"/>
      <c r="H23" s="14">
        <v>0.96094868125128141</v>
      </c>
      <c r="I23" s="3">
        <v>2.9111392245370551</v>
      </c>
      <c r="J23" s="3">
        <v>2.8828460437538443</v>
      </c>
      <c r="K23" s="3">
        <v>6.72664076875897</v>
      </c>
      <c r="L23" s="3">
        <v>4.7434062563892869</v>
      </c>
      <c r="M23" s="3">
        <v>2.6341997480560089</v>
      </c>
      <c r="N23" s="14">
        <v>4.8047434062564074</v>
      </c>
      <c r="O23" s="14">
        <v>1.9218973625025628</v>
      </c>
      <c r="P23" s="14">
        <v>0</v>
      </c>
      <c r="Q23" s="14">
        <v>0</v>
      </c>
      <c r="R23" s="14">
        <v>0</v>
      </c>
      <c r="S23" s="14">
        <v>0</v>
      </c>
      <c r="T23" s="14">
        <v>0.96094868125128141</v>
      </c>
      <c r="U23" s="14">
        <v>0</v>
      </c>
      <c r="V23" s="14"/>
      <c r="W23" s="14">
        <v>96.094868125128144</v>
      </c>
      <c r="X23" s="39">
        <f t="shared" si="0"/>
        <v>50.140658373392341</v>
      </c>
      <c r="Y23" s="47">
        <f t="shared" si="1"/>
        <v>-45.954209751735803</v>
      </c>
    </row>
    <row r="24" spans="1:25" x14ac:dyDescent="0.2">
      <c r="A24" s="23">
        <v>43232.004166666666</v>
      </c>
      <c r="B24" s="3">
        <v>8.0542758794629457</v>
      </c>
      <c r="C24" s="3">
        <v>0.86305819973288889</v>
      </c>
      <c r="D24" s="3">
        <v>0.54212065779044516</v>
      </c>
      <c r="E24" s="3">
        <v>2.7618069815195048</v>
      </c>
      <c r="F24" s="3"/>
      <c r="G24" s="3"/>
      <c r="H24" s="14">
        <v>5.5236139630390095</v>
      </c>
      <c r="I24" s="3">
        <v>1.8341022377310909</v>
      </c>
      <c r="J24" s="3">
        <v>5.5236139630390095</v>
      </c>
      <c r="K24" s="3">
        <v>27.618069815195049</v>
      </c>
      <c r="L24" s="3">
        <v>8.5977346492680642</v>
      </c>
      <c r="M24" s="3">
        <v>10.386169437636616</v>
      </c>
      <c r="N24" s="14">
        <v>24.85626283367554</v>
      </c>
      <c r="O24" s="14">
        <v>8.2854209445585134</v>
      </c>
      <c r="P24" s="14">
        <v>2.7618069815195048</v>
      </c>
      <c r="Q24" s="14">
        <v>2.7618069815195048</v>
      </c>
      <c r="R24" s="14">
        <v>2.7618069815195048</v>
      </c>
      <c r="S24" s="14">
        <v>2.7618069815195048</v>
      </c>
      <c r="T24" s="14">
        <v>0</v>
      </c>
      <c r="U24" s="14">
        <v>2.7618069815195048</v>
      </c>
      <c r="V24" s="14"/>
      <c r="W24" s="14">
        <v>276.18069815195048</v>
      </c>
      <c r="X24" s="39">
        <f t="shared" si="0"/>
        <v>118.65528447024616</v>
      </c>
      <c r="Y24" s="47">
        <f t="shared" si="1"/>
        <v>-157.52541368170432</v>
      </c>
    </row>
    <row r="25" spans="1:25" x14ac:dyDescent="0.2">
      <c r="A25" s="23">
        <v>43247.990972222222</v>
      </c>
      <c r="B25" s="3">
        <v>7.6066853895142614</v>
      </c>
      <c r="C25" s="3">
        <v>1.3235858548160506</v>
      </c>
      <c r="D25" s="3">
        <v>0.33502622580209496</v>
      </c>
      <c r="E25" s="3">
        <v>7.8849337748344297</v>
      </c>
      <c r="F25" s="3"/>
      <c r="G25" s="3"/>
      <c r="H25" s="14">
        <v>11.827400662251643</v>
      </c>
      <c r="I25" s="3">
        <v>0.81370551668889235</v>
      </c>
      <c r="J25" s="3">
        <v>7.8849337748344297</v>
      </c>
      <c r="K25" s="3">
        <v>98.561672185430368</v>
      </c>
      <c r="L25" s="3">
        <v>4.1404080324716945</v>
      </c>
      <c r="M25" s="3">
        <v>20.228049562059393</v>
      </c>
      <c r="N25" s="14">
        <v>90.676738410595931</v>
      </c>
      <c r="O25" s="14">
        <v>43.36713576158936</v>
      </c>
      <c r="P25" s="14">
        <v>3.9424668874172148</v>
      </c>
      <c r="Q25" s="14">
        <v>3.9424668874172148</v>
      </c>
      <c r="R25" s="14">
        <v>3.9424668874172148</v>
      </c>
      <c r="S25" s="14">
        <v>3.9424668874172148</v>
      </c>
      <c r="T25" s="14">
        <v>11.827400662251643</v>
      </c>
      <c r="U25" s="14">
        <v>3.9424668874172148</v>
      </c>
      <c r="V25" s="14"/>
      <c r="W25" s="14">
        <v>394.24668874172147</v>
      </c>
      <c r="X25" s="39">
        <f t="shared" si="0"/>
        <v>326.19001025022618</v>
      </c>
      <c r="Y25" s="47">
        <f t="shared" si="1"/>
        <v>-68.05667849149529</v>
      </c>
    </row>
    <row r="26" spans="1:25" x14ac:dyDescent="0.2">
      <c r="A26" s="23">
        <v>43241.847916666666</v>
      </c>
      <c r="B26" s="3">
        <v>17.882794989179654</v>
      </c>
      <c r="C26" s="3">
        <v>1.5086282555780517</v>
      </c>
      <c r="D26" s="3">
        <v>0.76058244655401963</v>
      </c>
      <c r="E26" s="3">
        <v>1.5075376884422012</v>
      </c>
      <c r="F26" s="3"/>
      <c r="G26" s="3"/>
      <c r="H26" s="14">
        <v>3.0150753768844023</v>
      </c>
      <c r="I26" s="3">
        <v>3.4882151860072237</v>
      </c>
      <c r="J26" s="3">
        <v>0.75376884422110058</v>
      </c>
      <c r="K26" s="3">
        <v>20.351758793969715</v>
      </c>
      <c r="L26" s="3">
        <v>24.563042918577707</v>
      </c>
      <c r="M26" s="3">
        <v>1.86</v>
      </c>
      <c r="N26" s="14">
        <v>18.844221105527513</v>
      </c>
      <c r="O26" s="14">
        <v>6.7839195979899047</v>
      </c>
      <c r="P26" s="14">
        <v>0.75376884422110058</v>
      </c>
      <c r="Q26" s="14">
        <v>1.5075376884422012</v>
      </c>
      <c r="R26" s="14">
        <v>0.75376884422110058</v>
      </c>
      <c r="S26" s="14">
        <v>1.5075376884422012</v>
      </c>
      <c r="T26" s="14">
        <v>1.5075376884422012</v>
      </c>
      <c r="U26" s="14">
        <v>0.75376884422110058</v>
      </c>
      <c r="V26" s="14"/>
      <c r="W26" s="14">
        <v>75.376884422110052</v>
      </c>
      <c r="X26" s="39">
        <f t="shared" si="0"/>
        <v>108.10346480092139</v>
      </c>
      <c r="Y26" s="47">
        <f t="shared" si="1"/>
        <v>32.726580378811335</v>
      </c>
    </row>
    <row r="27" spans="1:25" x14ac:dyDescent="0.2">
      <c r="A27" s="23">
        <v>43242.850694444445</v>
      </c>
      <c r="B27" s="3">
        <v>9.5964498975419996</v>
      </c>
      <c r="C27" s="3">
        <v>1.3634523067841198</v>
      </c>
      <c r="D27" s="3">
        <v>0</v>
      </c>
      <c r="E27" s="3">
        <v>1.8026370004120285</v>
      </c>
      <c r="F27" s="3"/>
      <c r="G27" s="3"/>
      <c r="H27" s="14">
        <v>0</v>
      </c>
      <c r="I27" s="3">
        <v>1.2569174828857765</v>
      </c>
      <c r="J27" s="3">
        <v>3.6052740008240569</v>
      </c>
      <c r="K27" s="3">
        <v>9.0131850020601423</v>
      </c>
      <c r="L27" s="3">
        <v>5.4281802836370403</v>
      </c>
      <c r="M27" s="3">
        <v>10.247617528609595</v>
      </c>
      <c r="N27" s="14">
        <v>5.4079110012360854</v>
      </c>
      <c r="O27" s="14">
        <v>1.8026370004120285</v>
      </c>
      <c r="P27" s="14">
        <v>0</v>
      </c>
      <c r="Q27" s="14">
        <v>5.4079110012360854</v>
      </c>
      <c r="R27" s="14">
        <v>1.8026370004120285</v>
      </c>
      <c r="S27" s="14">
        <v>1.8026370004120285</v>
      </c>
      <c r="T27" s="14">
        <v>0</v>
      </c>
      <c r="U27" s="14">
        <v>1.8026370004120285</v>
      </c>
      <c r="V27" s="14"/>
      <c r="W27" s="14">
        <v>180.26370004120284</v>
      </c>
      <c r="X27" s="39">
        <f t="shared" si="0"/>
        <v>60.34008350687504</v>
      </c>
      <c r="Y27" s="47">
        <f t="shared" si="1"/>
        <v>-119.92361653432781</v>
      </c>
    </row>
    <row r="28" spans="1:25" x14ac:dyDescent="0.2">
      <c r="A28" s="23">
        <v>43239.832638888889</v>
      </c>
      <c r="B28" s="3">
        <v>16.432483495832454</v>
      </c>
      <c r="C28" s="3">
        <v>0.75667941995166965</v>
      </c>
      <c r="D28" s="3">
        <v>9.4614321088968001E-3</v>
      </c>
      <c r="E28" s="3">
        <v>1.9101808575492742</v>
      </c>
      <c r="F28" s="3"/>
      <c r="G28" s="3"/>
      <c r="H28" s="14">
        <v>0.95509042877463712</v>
      </c>
      <c r="I28" s="3">
        <v>3.1925996933930239</v>
      </c>
      <c r="J28" s="3">
        <v>0.95509042877463712</v>
      </c>
      <c r="K28" s="3">
        <v>14.326356431619557</v>
      </c>
      <c r="L28" s="3">
        <v>6.2562683954874103</v>
      </c>
      <c r="M28" s="3">
        <v>1.3765888129215806</v>
      </c>
      <c r="N28" s="14">
        <v>15.281446860394194</v>
      </c>
      <c r="O28" s="14">
        <v>3.8203617150985485</v>
      </c>
      <c r="P28" s="14">
        <v>0</v>
      </c>
      <c r="Q28" s="14">
        <v>1.9101808575492742</v>
      </c>
      <c r="R28" s="14">
        <v>0.95509042877463712</v>
      </c>
      <c r="S28" s="14">
        <v>1.9101808575492742</v>
      </c>
      <c r="T28" s="14">
        <v>0.95509042877463712</v>
      </c>
      <c r="U28" s="14">
        <v>0.95509042877463712</v>
      </c>
      <c r="V28" s="14"/>
      <c r="W28" s="14">
        <v>95.509042877463713</v>
      </c>
      <c r="X28" s="39">
        <f t="shared" si="0"/>
        <v>71.958240973328344</v>
      </c>
      <c r="Y28" s="47">
        <f t="shared" si="1"/>
        <v>-23.550801904135369</v>
      </c>
    </row>
    <row r="29" spans="1:25" x14ac:dyDescent="0.2">
      <c r="A29" s="23">
        <v>43244.902777777781</v>
      </c>
      <c r="B29" s="14">
        <v>17.87673374734274</v>
      </c>
      <c r="C29" s="14">
        <v>1.9966599821481896</v>
      </c>
      <c r="D29" s="14">
        <v>0.10702025782061858</v>
      </c>
      <c r="E29" s="14">
        <v>6.2228654124457297</v>
      </c>
      <c r="F29" s="14"/>
      <c r="G29" s="14"/>
      <c r="H29" s="14">
        <v>6.2228654124457297</v>
      </c>
      <c r="I29" s="14">
        <v>1.5379128738920356</v>
      </c>
      <c r="J29" s="14">
        <v>0</v>
      </c>
      <c r="K29" s="14">
        <v>59.117221418234429</v>
      </c>
      <c r="L29" s="14">
        <v>4.6536442876483024</v>
      </c>
      <c r="M29" s="14">
        <v>14.9119355505612</v>
      </c>
      <c r="N29" s="14">
        <v>65.34008683068015</v>
      </c>
      <c r="O29" s="14">
        <v>18.668596237337187</v>
      </c>
      <c r="P29" s="14">
        <v>0</v>
      </c>
      <c r="Q29" s="14">
        <v>9.3342981186685936</v>
      </c>
      <c r="R29" s="14">
        <v>6.2228654124457297</v>
      </c>
      <c r="S29" s="14">
        <v>3.1114327062228648</v>
      </c>
      <c r="T29" s="14">
        <v>0</v>
      </c>
      <c r="U29" s="14">
        <v>3.1114327062228648</v>
      </c>
      <c r="V29" s="14"/>
      <c r="W29" s="14">
        <v>311.14327062228648</v>
      </c>
      <c r="X29" s="39">
        <f t="shared" si="0"/>
        <v>218.4355709541164</v>
      </c>
      <c r="Y29" s="47">
        <f t="shared" si="1"/>
        <v>-92.707699668170079</v>
      </c>
    </row>
    <row r="30" spans="1:25" x14ac:dyDescent="0.2">
      <c r="A30" s="23">
        <v>43235.777777777781</v>
      </c>
      <c r="B30" s="3">
        <v>11.48932754723733</v>
      </c>
      <c r="C30" s="3">
        <v>2.3320302230142671</v>
      </c>
      <c r="D30" s="3">
        <v>0.97248659715543373</v>
      </c>
      <c r="E30" s="3">
        <v>3.6464771322620555</v>
      </c>
      <c r="F30" s="3"/>
      <c r="G30" s="3"/>
      <c r="H30" s="14">
        <v>7.292954264524111</v>
      </c>
      <c r="I30" s="3">
        <v>0.6698704355460714</v>
      </c>
      <c r="J30" s="3">
        <v>7.292954264524111</v>
      </c>
      <c r="K30" s="3">
        <v>40.111248454882613</v>
      </c>
      <c r="L30" s="14">
        <v>10.699522841155284</v>
      </c>
      <c r="M30" s="14">
        <v>18.16925183088108</v>
      </c>
      <c r="N30" s="14">
        <v>32.8182941903585</v>
      </c>
      <c r="O30" s="14">
        <v>10.939431396786167</v>
      </c>
      <c r="P30" s="14">
        <v>3.6464771322620555</v>
      </c>
      <c r="Q30" s="14">
        <v>14.585908529048222</v>
      </c>
      <c r="R30" s="14">
        <v>3.6464771322620555</v>
      </c>
      <c r="S30" s="14">
        <v>7.292954264524111</v>
      </c>
      <c r="T30" s="14">
        <v>0</v>
      </c>
      <c r="U30" s="14">
        <v>3.6464771322620555</v>
      </c>
      <c r="V30" s="14"/>
      <c r="W30" s="14">
        <v>364.64771322620555</v>
      </c>
      <c r="X30" s="39">
        <f t="shared" si="0"/>
        <v>179.25214336868549</v>
      </c>
      <c r="Y30" s="47">
        <f t="shared" si="1"/>
        <v>-185.39556985752006</v>
      </c>
    </row>
    <row r="31" spans="1:25" x14ac:dyDescent="0.2">
      <c r="A31" s="23">
        <v>43246.966666666667</v>
      </c>
      <c r="B31" s="3">
        <v>7.4515015647848859</v>
      </c>
      <c r="C31" s="3">
        <v>1.218605919848917</v>
      </c>
      <c r="D31" s="3">
        <v>0.55250941922835439</v>
      </c>
      <c r="E31" s="3">
        <v>4.5915201654601949</v>
      </c>
      <c r="F31" s="3"/>
      <c r="G31" s="3"/>
      <c r="H31" s="14">
        <v>9.1830403309203898</v>
      </c>
      <c r="I31" s="3">
        <v>0</v>
      </c>
      <c r="J31" s="3">
        <v>4.5915201654601949</v>
      </c>
      <c r="K31" s="3">
        <v>52.802481902792245</v>
      </c>
      <c r="L31" s="14">
        <v>1.8173933348900821</v>
      </c>
      <c r="M31" s="14">
        <v>16.119024585515561</v>
      </c>
      <c r="N31" s="14">
        <v>52.802481902792245</v>
      </c>
      <c r="O31" s="14">
        <v>27.549120992761171</v>
      </c>
      <c r="P31" s="14">
        <v>2.2957600827300975</v>
      </c>
      <c r="Q31" s="14">
        <v>2.2957600827300975</v>
      </c>
      <c r="R31" s="14">
        <v>0</v>
      </c>
      <c r="S31" s="14">
        <v>2.2957600827300975</v>
      </c>
      <c r="T31" s="14">
        <v>4.5915201654601949</v>
      </c>
      <c r="U31" s="14">
        <v>2.2957600827300975</v>
      </c>
      <c r="V31" s="14"/>
      <c r="W31" s="14">
        <v>229.57600827300976</v>
      </c>
      <c r="X31" s="39">
        <f t="shared" si="0"/>
        <v>192.45376078083478</v>
      </c>
      <c r="Y31" s="47">
        <f t="shared" si="1"/>
        <v>-37.122247492174978</v>
      </c>
    </row>
    <row r="32" spans="1:25" x14ac:dyDescent="0.2">
      <c r="A32" s="23"/>
      <c r="B32" s="1"/>
      <c r="C32" s="1"/>
      <c r="D32" s="1"/>
      <c r="E32" s="1"/>
      <c r="F32" s="1"/>
      <c r="G32" s="1"/>
      <c r="I32" s="1"/>
      <c r="J32" s="1"/>
      <c r="K32" s="1"/>
      <c r="W32" s="14"/>
      <c r="X32" s="25"/>
    </row>
    <row r="34" spans="1:24" x14ac:dyDescent="0.2">
      <c r="A34" s="26" t="s">
        <v>77</v>
      </c>
      <c r="B34" s="14">
        <f t="shared" ref="B34:E34" si="2">AVERAGE(B2:B31)</f>
        <v>12.708856172303349</v>
      </c>
      <c r="C34" s="14">
        <f t="shared" si="2"/>
        <v>1.3076585937340874</v>
      </c>
      <c r="D34" s="14">
        <f t="shared" si="2"/>
        <v>0.5475974772842741</v>
      </c>
      <c r="E34" s="14">
        <f t="shared" si="2"/>
        <v>7.7225431667353535</v>
      </c>
      <c r="H34" s="14">
        <f>AVERAGE(H2:H24)</f>
        <v>33.577078946638743</v>
      </c>
      <c r="I34" s="14">
        <f>AVERAGE(I2:I24)</f>
        <v>1.5177517046863322</v>
      </c>
      <c r="J34" s="14">
        <f>AVERAGE(J2:J24)</f>
        <v>11.850727936207344</v>
      </c>
      <c r="K34" s="14">
        <f>AVERAGE(K2:K31)</f>
        <v>217.17014606694565</v>
      </c>
      <c r="L34" s="14">
        <f>AVERAGE(L2:L31)</f>
        <v>10.609464779575143</v>
      </c>
      <c r="M34" s="14">
        <f>AVERAGE(M2:M31)</f>
        <v>11.567383880912411</v>
      </c>
      <c r="N34" s="14">
        <f>AVERAGE(N2:N31)</f>
        <v>183.73904226589545</v>
      </c>
      <c r="O34" s="14">
        <f>AVERAGE(O2:O31)</f>
        <v>54.146232533665533</v>
      </c>
      <c r="P34" s="14">
        <f>AVERAGE(P2:P32)</f>
        <v>0.98980335182963508</v>
      </c>
      <c r="Q34" s="14">
        <f t="shared" ref="Q34:U34" si="3">AVERAGE(Q2:Q31)</f>
        <v>16.521951957672055</v>
      </c>
      <c r="R34" s="14">
        <f t="shared" si="3"/>
        <v>9.0587410767092553</v>
      </c>
      <c r="S34" s="14">
        <f t="shared" si="3"/>
        <v>7.6494875156768476</v>
      </c>
      <c r="T34" s="14">
        <f t="shared" si="3"/>
        <v>15.000520169680556</v>
      </c>
      <c r="U34" s="14">
        <f t="shared" si="3"/>
        <v>7.2293180291758681</v>
      </c>
      <c r="V34" s="14"/>
      <c r="W34" s="27">
        <f>SUM(B34:V34)</f>
        <v>602.91430562532787</v>
      </c>
      <c r="X34" s="14"/>
    </row>
    <row r="35" spans="1:24" x14ac:dyDescent="0.2">
      <c r="A35" t="s">
        <v>76</v>
      </c>
      <c r="B35" s="40">
        <f>(B34/$W$34)*100</f>
        <v>2.1079042334419378</v>
      </c>
      <c r="C35" s="40">
        <f t="shared" ref="C35:T35" si="4">(C34/$W$34)*100</f>
        <v>0.2168896278514765</v>
      </c>
      <c r="D35" s="40">
        <f t="shared" si="4"/>
        <v>9.0825092749510977E-2</v>
      </c>
      <c r="E35" s="40">
        <f t="shared" si="4"/>
        <v>1.2808691209815832</v>
      </c>
      <c r="H35" s="40">
        <f t="shared" si="4"/>
        <v>5.5691295816597721</v>
      </c>
      <c r="I35" s="40">
        <f t="shared" si="4"/>
        <v>0.25173589190459783</v>
      </c>
      <c r="J35" s="41">
        <f t="shared" si="4"/>
        <v>1.9655741828709903</v>
      </c>
      <c r="K35" s="41">
        <f t="shared" si="4"/>
        <v>36.020068530585306</v>
      </c>
      <c r="L35" s="42">
        <f t="shared" si="4"/>
        <v>1.7596969719554534</v>
      </c>
      <c r="M35" s="42">
        <f t="shared" si="4"/>
        <v>1.9185784402503114</v>
      </c>
      <c r="N35" s="41">
        <f t="shared" si="4"/>
        <v>30.475150539897349</v>
      </c>
      <c r="O35" s="43">
        <f t="shared" si="4"/>
        <v>8.9807510003443021</v>
      </c>
      <c r="P35" s="43">
        <f t="shared" si="4"/>
        <v>0.1641698235710356</v>
      </c>
      <c r="Q35" s="43">
        <f t="shared" si="4"/>
        <v>2.7403483054753353</v>
      </c>
      <c r="R35" s="43">
        <f t="shared" si="4"/>
        <v>1.5024923098007688</v>
      </c>
      <c r="S35" s="43">
        <f t="shared" si="4"/>
        <v>1.2687520339632659</v>
      </c>
      <c r="T35" s="43">
        <f t="shared" si="4"/>
        <v>2.4880020310883793</v>
      </c>
      <c r="U35" s="43">
        <f>(U34/$W$34)*100</f>
        <v>1.1990622816086272</v>
      </c>
      <c r="V35" s="14"/>
      <c r="W35" s="14">
        <f>(W34/$W$34)*100</f>
        <v>100</v>
      </c>
      <c r="X35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15.140625" bestFit="1" customWidth="1"/>
    <col min="12" max="12" width="9.85546875" customWidth="1"/>
  </cols>
  <sheetData>
    <row r="1" spans="1:24" s="4" customFormat="1" x14ac:dyDescent="0.2">
      <c r="A1" s="4" t="s">
        <v>43</v>
      </c>
      <c r="B1" s="4" t="s">
        <v>62</v>
      </c>
      <c r="C1" s="23" t="s">
        <v>67</v>
      </c>
      <c r="D1" s="23" t="s">
        <v>94</v>
      </c>
      <c r="E1" s="23" t="s">
        <v>104</v>
      </c>
      <c r="F1" s="23" t="s">
        <v>69</v>
      </c>
      <c r="G1" s="23" t="s">
        <v>70</v>
      </c>
      <c r="H1" s="23" t="s">
        <v>96</v>
      </c>
      <c r="I1" s="23" t="s">
        <v>71</v>
      </c>
      <c r="J1" s="23" t="s">
        <v>98</v>
      </c>
      <c r="K1" s="23" t="s">
        <v>97</v>
      </c>
      <c r="L1" s="23" t="s">
        <v>99</v>
      </c>
      <c r="M1" s="23" t="s">
        <v>100</v>
      </c>
      <c r="N1" s="23" t="s">
        <v>60</v>
      </c>
      <c r="O1" s="23" t="s">
        <v>61</v>
      </c>
      <c r="P1" s="23" t="s">
        <v>63</v>
      </c>
      <c r="Q1" s="23" t="s">
        <v>64</v>
      </c>
      <c r="R1" s="23" t="s">
        <v>65</v>
      </c>
      <c r="S1" s="4" t="s">
        <v>66</v>
      </c>
      <c r="T1" s="4" t="s">
        <v>73</v>
      </c>
      <c r="U1" s="4" t="s">
        <v>74</v>
      </c>
      <c r="V1" s="4" t="s">
        <v>75</v>
      </c>
      <c r="W1" s="4" t="s">
        <v>92</v>
      </c>
      <c r="X1" s="24"/>
    </row>
    <row r="2" spans="1:24" s="36" customFormat="1" x14ac:dyDescent="0.2">
      <c r="A2" s="36" t="s">
        <v>101</v>
      </c>
      <c r="B2" s="46">
        <v>0.04</v>
      </c>
      <c r="C2" s="46">
        <v>0.04</v>
      </c>
      <c r="D2" s="46">
        <v>0.02</v>
      </c>
      <c r="E2" s="46">
        <v>0.05</v>
      </c>
      <c r="F2" s="46"/>
      <c r="G2" s="46"/>
      <c r="H2" s="46">
        <v>0.06</v>
      </c>
      <c r="I2" s="46">
        <v>7.0000000000000007E-2</v>
      </c>
      <c r="J2" s="46">
        <v>0.15</v>
      </c>
      <c r="K2" s="46">
        <v>2.8799999999999999E-2</v>
      </c>
      <c r="L2" s="46">
        <v>0.25</v>
      </c>
      <c r="M2" s="46">
        <v>0.25</v>
      </c>
      <c r="N2" s="46">
        <v>5</v>
      </c>
      <c r="O2" s="46">
        <v>0.9</v>
      </c>
      <c r="P2" s="46">
        <v>0.7</v>
      </c>
      <c r="Q2" s="46">
        <v>0.7</v>
      </c>
      <c r="R2" s="46">
        <v>0.7</v>
      </c>
      <c r="S2" s="46">
        <v>0.67</v>
      </c>
      <c r="T2" s="46">
        <v>0.9</v>
      </c>
      <c r="U2" s="46">
        <v>0.7</v>
      </c>
      <c r="V2" s="46">
        <v>0.7</v>
      </c>
      <c r="W2" s="46">
        <v>2.1</v>
      </c>
      <c r="X2" s="45"/>
    </row>
    <row r="3" spans="1:24" s="36" customFormat="1" x14ac:dyDescent="0.2">
      <c r="A3" s="36" t="s">
        <v>102</v>
      </c>
      <c r="B3" s="46">
        <v>6.8000000000000005E-2</v>
      </c>
      <c r="C3" s="46">
        <v>0.09</v>
      </c>
      <c r="D3" s="46">
        <v>0.22</v>
      </c>
      <c r="E3" s="46">
        <v>0.16</v>
      </c>
      <c r="F3" s="46"/>
      <c r="G3" s="46"/>
      <c r="H3" s="46">
        <v>0.15</v>
      </c>
      <c r="I3" s="46">
        <v>0.2</v>
      </c>
      <c r="J3" s="46">
        <v>0.1</v>
      </c>
      <c r="K3" s="46">
        <v>0.05</v>
      </c>
      <c r="L3" s="46">
        <v>0.4</v>
      </c>
      <c r="M3" s="46">
        <v>0.4</v>
      </c>
      <c r="N3" s="46">
        <v>7.0000000000000007E-2</v>
      </c>
      <c r="O3" s="46">
        <v>0.3</v>
      </c>
      <c r="P3" s="46">
        <v>0.25</v>
      </c>
      <c r="Q3" s="46">
        <v>1.4999999999999999E-2</v>
      </c>
      <c r="R3" s="46">
        <v>0.5</v>
      </c>
      <c r="S3" s="46">
        <v>0.5</v>
      </c>
      <c r="T3" s="46">
        <v>0.5</v>
      </c>
      <c r="U3" s="46">
        <v>0.5</v>
      </c>
      <c r="V3" s="46">
        <v>0.5</v>
      </c>
      <c r="W3" s="46">
        <v>0.1</v>
      </c>
      <c r="X3" s="45"/>
    </row>
    <row r="4" spans="1:24" x14ac:dyDescent="0.2">
      <c r="A4" s="23">
        <v>43220.370833333334</v>
      </c>
      <c r="B4" s="14">
        <f>SQRT(($B$3*EXPO2020_PMF!$B2)^2+(0.5*UNC_EXPO2020_PMF!$B$2))</f>
        <v>0.64093597396789326</v>
      </c>
      <c r="C4" s="14">
        <f>SQRT((C$3*EXPO2020_PMF!$C2)^2+(0.5*UNC_EXPO2020_PMF!C$2))</f>
        <v>0.18526158349602054</v>
      </c>
      <c r="D4" s="14">
        <f>SQRT((D$3*EXPO2020_PMF!$D2)^2+(0.5*UNC_EXPO2020_PMF!D$2))</f>
        <v>0.16522990731926029</v>
      </c>
      <c r="E4" s="14">
        <f>SQRT((E$3*EXPO2020_PMF!$E2)^2+(0.5*UNC_EXPO2020_PMF!E$2))</f>
        <v>0.32386414712548889</v>
      </c>
      <c r="F4" s="14"/>
      <c r="G4" s="14"/>
      <c r="H4" s="14">
        <f>SQRT((H$3*EXPO2020_PMF!$H2)^2+(0.5*UNC_EXPO2020_PMF!H$2))</f>
        <v>1.0739761637106138</v>
      </c>
      <c r="I4" s="14">
        <f>SQRT((I$3*EXPO2020_PMF!$I2)^2+(0.5*UNC_EXPO2020_PMF!I$2))</f>
        <v>0.22614006802756514</v>
      </c>
      <c r="J4" s="14">
        <f>SQRT((J$3*EXPO2020_PMF!$J2)^2+(0.5*UNC_EXPO2020_PMF!J$2))</f>
        <v>0.44701787190453918</v>
      </c>
      <c r="K4" s="14">
        <f>SQRT((K$3*EXPO2020_PMF!$K2)^2+(0.5*UNC_EXPO2020_PMF!K$2))</f>
        <v>2.3878312442688436</v>
      </c>
      <c r="L4" s="14">
        <f>SQRT((L$3*EXPO2020_PMF!$L2)^2+(0.5*UNC_EXPO2020_PMF!L$2))</f>
        <v>10.158114058832339</v>
      </c>
      <c r="M4" s="14">
        <f>SQRT((M$3*EXPO2020_PMF!$M2)^2+(0.5*UNC_EXPO2020_PMF!M$2))</f>
        <v>1.1437276434138333</v>
      </c>
      <c r="N4" s="14">
        <f>SQRT((N$3*EXPO2020_PMF!$N2)^2+(0.5*UNC_EXPO2020_PMF!N$2))</f>
        <v>3.2540698554299952</v>
      </c>
      <c r="O4" s="14">
        <f>SQRT((O$3*EXPO2020_PMF!$O2)^2+(0.5*UNC_EXPO2020_PMF!O$2))</f>
        <v>3.2497420208329006</v>
      </c>
      <c r="P4" s="14">
        <f>SQRT((P$3*EXPO2020_PMF!$P2)^2+(0.5*UNC_EXPO2020_PMF!P$2))</f>
        <v>0.73826758551064897</v>
      </c>
      <c r="Q4" s="14">
        <f>SQRT((Q$3*EXPO2020_PMF!$P2)^2+(0.5*UNC_EXPO2020_PMF!Q$2))</f>
        <v>0.59220109802341347</v>
      </c>
      <c r="R4" s="14">
        <f>SQRT((R$3*EXPO2020_PMF!$R2)^2+(0.5*UNC_EXPO2020_PMF!R$2))</f>
        <v>1.0630880072989695</v>
      </c>
      <c r="S4" s="14">
        <f>SQRT((S$3*EXPO2020_PMF!$S2)^2+(0.5*UNC_EXPO2020_PMF!S$2))</f>
        <v>1.056009522335331</v>
      </c>
      <c r="T4" s="14">
        <f>SQRT((T$3*EXPO2020_PMF!$T2)^2+(0.5*UNC_EXPO2020_PMF!T$2))</f>
        <v>1.889609601227612</v>
      </c>
      <c r="U4" s="14">
        <f>SQRT((U$3*EXPO2020_PMF!$U2)^2+(0.5*UNC_EXPO2020_PMF!U$2))</f>
        <v>1.0630880072989695</v>
      </c>
      <c r="V4" s="14"/>
      <c r="W4" s="14">
        <f>SQRT((W$3*EXPO2020_PMF!$W2)^2+(0.5*UNC_EXPO2020_PMF!W$2))</f>
        <v>17.69498359719945</v>
      </c>
    </row>
    <row r="5" spans="1:24" x14ac:dyDescent="0.2">
      <c r="A5" s="23">
        <v>43218.36041666667</v>
      </c>
      <c r="B5" s="14">
        <f>SQRT(($B$3*EXPO2020_PMF!$B3)^2+(0.5*UNC_EXPO2020_PMF!$B$2))</f>
        <v>0.78646866791912584</v>
      </c>
      <c r="C5" s="14">
        <f>SQRT((C$3*EXPO2020_PMF!$C3)^2+(0.5*UNC_EXPO2020_PMF!C$2))</f>
        <v>0.1998467340324005</v>
      </c>
      <c r="D5" s="14">
        <f>SQRT((D$3*EXPO2020_PMF!$D3)^2+(0.5*UNC_EXPO2020_PMF!D$2))</f>
        <v>0.24443822463431722</v>
      </c>
      <c r="E5" s="14">
        <f>SQRT((E$3*EXPO2020_PMF!$E3)^2+(0.5*UNC_EXPO2020_PMF!E$2))</f>
        <v>0.52073613373850847</v>
      </c>
      <c r="F5" s="14"/>
      <c r="G5" s="14"/>
      <c r="H5" s="14">
        <f>SQRT((H$3*EXPO2020_PMF!$H3)^2+(0.5*UNC_EXPO2020_PMF!H$2))</f>
        <v>1.8686120721793282</v>
      </c>
      <c r="I5" s="14">
        <f>SQRT((I$3*EXPO2020_PMF!$I3)^2+(0.5*UNC_EXPO2020_PMF!I$2))</f>
        <v>0.4548167421692938</v>
      </c>
      <c r="J5" s="14">
        <f>SQRT((J$3*EXPO2020_PMF!$J3)^2+(0.5*UNC_EXPO2020_PMF!J$2))</f>
        <v>1.2702512570868845</v>
      </c>
      <c r="K5" s="14">
        <f>SQRT((K$3*EXPO2020_PMF!$K3)^2+(0.5*UNC_EXPO2020_PMF!K$2))</f>
        <v>2.9483414576652849</v>
      </c>
      <c r="L5" s="14">
        <f>SQRT((L$3*EXPO2020_PMF!$L3)^2+(0.5*UNC_EXPO2020_PMF!L$2))</f>
        <v>10.670104220357059</v>
      </c>
      <c r="M5" s="14">
        <f>SQRT((M$3*EXPO2020_PMF!$M3)^2+(0.5*UNC_EXPO2020_PMF!M$2))</f>
        <v>3.7907242700740618</v>
      </c>
      <c r="N5" s="14">
        <f>SQRT((N$3*EXPO2020_PMF!$N3)^2+(0.5*UNC_EXPO2020_PMF!N$2))</f>
        <v>4.0146014936937089</v>
      </c>
      <c r="O5" s="14">
        <f>SQRT((O$3*EXPO2020_PMF!$O3)^2+(0.5*UNC_EXPO2020_PMF!O$2))</f>
        <v>4.699541916702044</v>
      </c>
      <c r="P5" s="14">
        <f>SQRT((P$3*EXPO2020_PMF!$P3)^2+(0.5*UNC_EXPO2020_PMF!P$2))</f>
        <v>1.6595077659367525</v>
      </c>
      <c r="Q5" s="14">
        <f>SQRT((Q$3*EXPO2020_PMF!$P3)^2+(0.5*UNC_EXPO2020_PMF!Q$2))</f>
        <v>0.59887751476469353</v>
      </c>
      <c r="R5" s="14">
        <f>SQRT((R$3*EXPO2020_PMF!$R3)^2+(0.5*UNC_EXPO2020_PMF!R$2))</f>
        <v>3.1568756866271381</v>
      </c>
      <c r="S5" s="14">
        <f>SQRT((S$3*EXPO2020_PMF!$S3)^2+(0.5*UNC_EXPO2020_PMF!S$2))</f>
        <v>0.57879184513951132</v>
      </c>
      <c r="T5" s="14">
        <f>SQRT((T$3*EXPO2020_PMF!$T3)^2+(0.5*UNC_EXPO2020_PMF!T$2))</f>
        <v>3.1726745973732582</v>
      </c>
      <c r="U5" s="14">
        <f>SQRT((U$3*EXPO2020_PMF!$U3)^2+(0.5*UNC_EXPO2020_PMF!U$2))</f>
        <v>0.59160797830996159</v>
      </c>
      <c r="V5" s="14"/>
      <c r="W5" s="14">
        <f>SQRT((W$3*EXPO2020_PMF!$W3)^2+(0.5*UNC_EXPO2020_PMF!W$2))</f>
        <v>31.026382484617134</v>
      </c>
    </row>
    <row r="6" spans="1:24" x14ac:dyDescent="0.2">
      <c r="A6" s="23">
        <v>43219.361111111109</v>
      </c>
      <c r="B6" s="14">
        <f>SQRT(($B$3*EXPO2020_PMF!$B4)^2+(0.5*UNC_EXPO2020_PMF!$B$2))</f>
        <v>0.66401263743138961</v>
      </c>
      <c r="C6" s="14">
        <f>SQRT((C$3*EXPO2020_PMF!$C4)^2+(0.5*UNC_EXPO2020_PMF!C$2))</f>
        <v>0.19410576869841895</v>
      </c>
      <c r="D6" s="14">
        <f>SQRT((D$3*EXPO2020_PMF!$D4)^2+(0.5*UNC_EXPO2020_PMF!D$2))</f>
        <v>0.1</v>
      </c>
      <c r="E6" s="14">
        <f>SQRT((E$3*EXPO2020_PMF!$E4)^2+(0.5*UNC_EXPO2020_PMF!E$2))</f>
        <v>0.19807437655955162</v>
      </c>
      <c r="F6" s="14"/>
      <c r="G6" s="14"/>
      <c r="H6" s="14">
        <f>SQRT((H$3*EXPO2020_PMF!$H4)^2+(0.5*UNC_EXPO2020_PMF!H$2))</f>
        <v>0.28291253606811134</v>
      </c>
      <c r="I6" s="14">
        <f>SQRT((I$3*EXPO2020_PMF!$I4)^2+(0.5*UNC_EXPO2020_PMF!I$2))</f>
        <v>0.49941818002092769</v>
      </c>
      <c r="J6" s="14">
        <f>SQRT((J$3*EXPO2020_PMF!$J4)^2+(0.5*UNC_EXPO2020_PMF!J$2))</f>
        <v>0.31183293466177286</v>
      </c>
      <c r="K6" s="14">
        <f>SQRT((K$3*EXPO2020_PMF!$K4)^2+(0.5*UNC_EXPO2020_PMF!K$2))</f>
        <v>0.49930718717424627</v>
      </c>
      <c r="L6" s="14">
        <f>SQRT((L$3*EXPO2020_PMF!$L4)^2+(0.5*UNC_EXPO2020_PMF!L$2))</f>
        <v>4.7809768185767219</v>
      </c>
      <c r="M6" s="14">
        <f>SQRT((M$3*EXPO2020_PMF!$M4)^2+(0.5*UNC_EXPO2020_PMF!M$2))</f>
        <v>0.3816727662761169</v>
      </c>
      <c r="N6" s="14">
        <f>SQRT((N$3*EXPO2020_PMF!$N4)^2+(0.5*UNC_EXPO2020_PMF!N$2))</f>
        <v>1.7205868265336572</v>
      </c>
      <c r="O6" s="14">
        <f>SQRT((O$3*EXPO2020_PMF!$O4)^2+(0.5*UNC_EXPO2020_PMF!O$2))</f>
        <v>0.70713471351963086</v>
      </c>
      <c r="P6" s="14">
        <f>SQRT((P$3*EXPO2020_PMF!$P4)^2+(0.5*UNC_EXPO2020_PMF!P$2))</f>
        <v>0.62028191566891266</v>
      </c>
      <c r="Q6" s="14">
        <f>SQRT((Q$3*EXPO2020_PMF!$P4)^2+(0.5*UNC_EXPO2020_PMF!Q$2))</f>
        <v>0.59171369661151263</v>
      </c>
      <c r="R6" s="14">
        <f>SQRT((R$3*EXPO2020_PMF!$R4)^2+(0.5*UNC_EXPO2020_PMF!R$2))</f>
        <v>0.69928436249038517</v>
      </c>
      <c r="S6" s="14">
        <f>SQRT((S$3*EXPO2020_PMF!$S4)^2+(0.5*UNC_EXPO2020_PMF!S$2))</f>
        <v>0.68847557663550019</v>
      </c>
      <c r="T6" s="14">
        <f>SQRT((T$3*EXPO2020_PMF!$T4)^2+(0.5*UNC_EXPO2020_PMF!T$2))</f>
        <v>0.67082039324993692</v>
      </c>
      <c r="U6" s="14">
        <f>SQRT((U$3*EXPO2020_PMF!$U4)^2+(0.5*UNC_EXPO2020_PMF!U$2))</f>
        <v>0.69928436249038517</v>
      </c>
      <c r="V6" s="14"/>
      <c r="W6" s="14">
        <f>SQRT((W$3*EXPO2020_PMF!$W4)^2+(0.5*UNC_EXPO2020_PMF!W$2))</f>
        <v>7.5265827471325784</v>
      </c>
    </row>
    <row r="7" spans="1:24" x14ac:dyDescent="0.2">
      <c r="A7" s="23">
        <v>43222.838888888888</v>
      </c>
      <c r="B7" s="14">
        <f>SQRT(($B$3*EXPO2020_PMF!$B5)^2+(0.5*UNC_EXPO2020_PMF!$B$2))</f>
        <v>0.70700492429035866</v>
      </c>
      <c r="C7" s="14">
        <f>SQRT((C$3*EXPO2020_PMF!$C5)^2+(0.5*UNC_EXPO2020_PMF!C$2))</f>
        <v>0.22864820935437891</v>
      </c>
      <c r="D7" s="14">
        <f>SQRT((D$3*EXPO2020_PMF!$D5)^2+(0.5*UNC_EXPO2020_PMF!D$2))</f>
        <v>0.16999963095751966</v>
      </c>
      <c r="E7" s="14">
        <f>SQRT((E$3*EXPO2020_PMF!$E5)^2+(0.5*UNC_EXPO2020_PMF!E$2))</f>
        <v>0.29013446738167648</v>
      </c>
      <c r="F7" s="14"/>
      <c r="G7" s="14"/>
      <c r="H7" s="14">
        <f>SQRT((H$3*EXPO2020_PMF!$H5)^2+(0.5*UNC_EXPO2020_PMF!H$2))</f>
        <v>0.28637723742606591</v>
      </c>
      <c r="I7" s="14">
        <f>SQRT((I$3*EXPO2020_PMF!$I5)^2+(0.5*UNC_EXPO2020_PMF!I$2))</f>
        <v>0.20531168226526167</v>
      </c>
      <c r="J7" s="14">
        <f>SQRT((J$3*EXPO2020_PMF!$J5)^2+(0.5*UNC_EXPO2020_PMF!J$2))</f>
        <v>0.31323539044820259</v>
      </c>
      <c r="K7" s="14">
        <f>SQRT((K$3*EXPO2020_PMF!$K5)^2+(0.5*UNC_EXPO2020_PMF!K$2))</f>
        <v>0.92010366473162442</v>
      </c>
      <c r="L7" s="14">
        <f>SQRT((L$3*EXPO2020_PMF!$L5)^2+(0.5*UNC_EXPO2020_PMF!L$2))</f>
        <v>5.9144609112941193</v>
      </c>
      <c r="M7" s="14">
        <f>SQRT((M$3*EXPO2020_PMF!$M5)^2+(0.5*UNC_EXPO2020_PMF!M$2))</f>
        <v>0.76028227381870583</v>
      </c>
      <c r="N7" s="14">
        <f>SQRT((N$3*EXPO2020_PMF!$N5)^2+(0.5*UNC_EXPO2020_PMF!N$2))</f>
        <v>2.1725791124835965</v>
      </c>
      <c r="O7" s="14">
        <f>SQRT((O$3*EXPO2020_PMF!$O5)^2+(0.5*UNC_EXPO2020_PMF!O$2))</f>
        <v>1.1323386215494751</v>
      </c>
      <c r="P7" s="14">
        <f>SQRT((P$3*EXPO2020_PMF!$P5)^2+(0.5*UNC_EXPO2020_PMF!P$2))</f>
        <v>0.59160797830996159</v>
      </c>
      <c r="Q7" s="14">
        <f>SQRT((Q$3*EXPO2020_PMF!$P5)^2+(0.5*UNC_EXPO2020_PMF!Q$2))</f>
        <v>0.59160797830996159</v>
      </c>
      <c r="R7" s="14">
        <f>SQRT((R$3*EXPO2020_PMF!$R5)^2+(0.5*UNC_EXPO2020_PMF!R$2))</f>
        <v>0.96328097963727499</v>
      </c>
      <c r="S7" s="14">
        <f>SQRT((S$3*EXPO2020_PMF!$S5)^2+(0.5*UNC_EXPO2020_PMF!S$2))</f>
        <v>0.95546336702719703</v>
      </c>
      <c r="T7" s="14">
        <f>SQRT((T$3*EXPO2020_PMF!$T5)^2+(0.5*UNC_EXPO2020_PMF!T$2))</f>
        <v>1.0138590857367449</v>
      </c>
      <c r="U7" s="14">
        <f>SQRT((U$3*EXPO2020_PMF!$U5)^2+(0.5*UNC_EXPO2020_PMF!U$2))</f>
        <v>0.96328097963727499</v>
      </c>
      <c r="V7" s="14"/>
      <c r="W7" s="14">
        <f>SQRT((W$3*EXPO2020_PMF!$W5)^2+(0.5*UNC_EXPO2020_PMF!W$2))</f>
        <v>15.238572711785684</v>
      </c>
    </row>
    <row r="8" spans="1:24" x14ac:dyDescent="0.2">
      <c r="A8" s="44">
        <v>43234.013888888891</v>
      </c>
      <c r="B8" s="14">
        <f>SQRT(($B$3*EXPO2020_PMF!$B6)^2+(0.5*UNC_EXPO2020_PMF!$B$2))</f>
        <v>1.7688512999563659</v>
      </c>
      <c r="C8" s="14">
        <f>SQRT((C$3*EXPO2020_PMF!$C6)^2+(0.5*UNC_EXPO2020_PMF!C$2))</f>
        <v>0.14919416918260681</v>
      </c>
      <c r="D8" s="14">
        <f>SQRT((D$3*EXPO2020_PMF!$D6)^2+(0.5*UNC_EXPO2020_PMF!D$2))</f>
        <v>0.71728771509387856</v>
      </c>
      <c r="E8" s="14">
        <f>SQRT((E$3*EXPO2020_PMF!$E6)^2+(0.5*UNC_EXPO2020_PMF!E$2))</f>
        <v>21.645888533785946</v>
      </c>
      <c r="F8" s="14"/>
      <c r="G8" s="14"/>
      <c r="H8" s="14">
        <f>SQRT((H$3*EXPO2020_PMF!$H6)^2+(0.5*UNC_EXPO2020_PMF!H$2))</f>
        <v>81.170101231859206</v>
      </c>
      <c r="I8" s="14">
        <f>SQRT((I$3*EXPO2020_PMF!$I6)^2+(0.5*UNC_EXPO2020_PMF!I$2))</f>
        <v>0.33277568981072136</v>
      </c>
      <c r="J8" s="14">
        <f>SQRT((J$3*EXPO2020_PMF!$J6)^2+(0.5*UNC_EXPO2020_PMF!J$2))</f>
        <v>13.531091084763792</v>
      </c>
      <c r="K8" s="14">
        <f>SQRT((K$3*EXPO2020_PMF!$K6)^2+(0.5*UNC_EXPO2020_PMF!K$2))</f>
        <v>223.21730245055249</v>
      </c>
      <c r="L8" s="14">
        <f>SQRT((L$3*EXPO2020_PMF!$L6)^2+(0.5*UNC_EXPO2020_PMF!L$2))</f>
        <v>5.67789462119796</v>
      </c>
      <c r="M8" s="14">
        <f>SQRT((M$3*EXPO2020_PMF!$M6)^2+(0.5*UNC_EXPO2020_PMF!M$2))</f>
        <v>24.431228176817136</v>
      </c>
      <c r="N8" s="14">
        <f>SQRT((N$3*EXPO2020_PMF!$N6)^2+(0.5*UNC_EXPO2020_PMF!N$2))</f>
        <v>246.22048998762929</v>
      </c>
      <c r="O8" s="14">
        <f>SQRT((O$3*EXPO2020_PMF!$O6)^2+(0.5*UNC_EXPO2020_PMF!O$2))</f>
        <v>202.92589986849683</v>
      </c>
      <c r="P8" s="14">
        <f>SQRT((P$3*EXPO2020_PMF!$P6)^2+(0.5*UNC_EXPO2020_PMF!P$2))</f>
        <v>0.59160797830996159</v>
      </c>
      <c r="Q8" s="14">
        <f>SQRT((Q$3*EXPO2020_PMF!$P6)^2+(0.5*UNC_EXPO2020_PMF!Q$2))</f>
        <v>0.59160797830996159</v>
      </c>
      <c r="R8" s="14">
        <f>SQRT((R$3*EXPO2020_PMF!$R6)^2+(0.5*UNC_EXPO2020_PMF!R$2))</f>
        <v>67.644184144716803</v>
      </c>
      <c r="S8" s="14">
        <f>SQRT((S$3*EXPO2020_PMF!$S6)^2+(0.5*UNC_EXPO2020_PMF!S$2))</f>
        <v>67.644073270349082</v>
      </c>
      <c r="T8" s="14">
        <f>SQRT((T$3*EXPO2020_PMF!$T6)^2+(0.5*UNC_EXPO2020_PMF!T$2))</f>
        <v>135.28485722510638</v>
      </c>
      <c r="U8" s="14">
        <f>SQRT((U$3*EXPO2020_PMF!$U6)^2+(0.5*UNC_EXPO2020_PMF!U$2))</f>
        <v>67.644184144716803</v>
      </c>
      <c r="V8" s="14"/>
      <c r="W8" s="14">
        <f>SQRT((W$3*EXPO2020_PMF!$W6)^2+(0.5*UNC_EXPO2020_PMF!W$2))</f>
        <v>1352.832328650429</v>
      </c>
    </row>
    <row r="9" spans="1:24" x14ac:dyDescent="0.2">
      <c r="A9" s="23">
        <v>43216.500694444447</v>
      </c>
      <c r="B9" s="14">
        <f>SQRT(($B$3*EXPO2020_PMF!$B7)^2+(0.5*UNC_EXPO2020_PMF!$B$2))</f>
        <v>1.3294107557259636</v>
      </c>
      <c r="C9" s="14">
        <f>SQRT((C$3*EXPO2020_PMF!$C7)^2+(0.5*UNC_EXPO2020_PMF!C$2))</f>
        <v>0.22906653659535417</v>
      </c>
      <c r="D9" s="14">
        <f>SQRT((D$3*EXPO2020_PMF!$D7)^2+(0.5*UNC_EXPO2020_PMF!D$2))</f>
        <v>0.51699404776750002</v>
      </c>
      <c r="E9" s="14">
        <f>SQRT((E$3*EXPO2020_PMF!$E7)^2+(0.5*UNC_EXPO2020_PMF!E$2))</f>
        <v>0.2322940697408428</v>
      </c>
      <c r="F9" s="14"/>
      <c r="G9" s="14"/>
      <c r="H9" s="14">
        <f>SQRT((H$3*EXPO2020_PMF!$H7)^2+(0.5*UNC_EXPO2020_PMF!H$2))</f>
        <v>0.81629643928192841</v>
      </c>
      <c r="I9" s="14">
        <f>SQRT((I$3*EXPO2020_PMF!$I7)^2+(0.5*UNC_EXPO2020_PMF!I$2))</f>
        <v>0.37801485912036081</v>
      </c>
      <c r="J9" s="14">
        <f>SQRT((J$3*EXPO2020_PMF!$J7)^2+(0.5*UNC_EXPO2020_PMF!J$2))</f>
        <v>0.29379024646950203</v>
      </c>
      <c r="K9" s="14">
        <f>SQRT((K$3*EXPO2020_PMF!$K7)^2+(0.5*UNC_EXPO2020_PMF!K$2))</f>
        <v>1.812118339970243</v>
      </c>
      <c r="L9" s="14">
        <f>SQRT((L$3*EXPO2020_PMF!$L7)^2+(0.5*UNC_EXPO2020_PMF!L$2))</f>
        <v>11.480844161353582</v>
      </c>
      <c r="M9" s="14">
        <f>SQRT((M$3*EXPO2020_PMF!$M7)^2+(0.5*UNC_EXPO2020_PMF!M$2))</f>
        <v>4.8585187508890222</v>
      </c>
      <c r="N9" s="14">
        <f>SQRT((N$3*EXPO2020_PMF!$N7)^2+(0.5*UNC_EXPO2020_PMF!N$2))</f>
        <v>2.4422360874692366</v>
      </c>
      <c r="O9" s="14">
        <f>SQRT((O$3*EXPO2020_PMF!$O7)^2+(0.5*UNC_EXPO2020_PMF!O$2))</f>
        <v>1.7307106942344292</v>
      </c>
      <c r="P9" s="14">
        <f>SQRT((P$3*EXPO2020_PMF!$P7)^2+(0.5*UNC_EXPO2020_PMF!P$2))</f>
        <v>0.64861732227394076</v>
      </c>
      <c r="Q9" s="14">
        <f>SQRT((Q$3*EXPO2020_PMF!$P7)^2+(0.5*UNC_EXPO2020_PMF!Q$2))</f>
        <v>0.59182306135424778</v>
      </c>
      <c r="R9" s="14">
        <f>SQRT((R$3*EXPO2020_PMF!$R7)^2+(0.5*UNC_EXPO2020_PMF!R$2))</f>
        <v>1.2170747273939573</v>
      </c>
      <c r="S9" s="14">
        <f>SQRT((S$3*EXPO2020_PMF!$S7)^2+(0.5*UNC_EXPO2020_PMF!S$2))</f>
        <v>0.78601381859053143</v>
      </c>
      <c r="T9" s="14">
        <f>SQRT((T$3*EXPO2020_PMF!$T7)^2+(0.5*UNC_EXPO2020_PMF!T$2))</f>
        <v>1.2574859410987764</v>
      </c>
      <c r="U9" s="14">
        <f>SQRT((U$3*EXPO2020_PMF!$U7)^2+(0.5*UNC_EXPO2020_PMF!U$2))</f>
        <v>0.79549841169877189</v>
      </c>
      <c r="V9" s="14"/>
      <c r="W9" s="14">
        <f>SQRT((W$3*EXPO2020_PMF!$W7)^2+(0.5*UNC_EXPO2020_PMF!W$2))</f>
        <v>10.68536799582062</v>
      </c>
    </row>
    <row r="10" spans="1:24" x14ac:dyDescent="0.2">
      <c r="A10" s="23">
        <v>43217.318055555559</v>
      </c>
      <c r="B10" s="14">
        <f>SQRT(($B$3*EXPO2020_PMF!$B8)^2+(0.5*UNC_EXPO2020_PMF!$B$2))</f>
        <v>0.87909936676607436</v>
      </c>
      <c r="C10" s="14">
        <f>SQRT((C$3*EXPO2020_PMF!$C8)^2+(0.5*UNC_EXPO2020_PMF!C$2))</f>
        <v>0.16098164370901297</v>
      </c>
      <c r="D10" s="14">
        <f>SQRT((D$3*EXPO2020_PMF!$D8)^2+(0.5*UNC_EXPO2020_PMF!D$2))</f>
        <v>0.21359697347277515</v>
      </c>
      <c r="E10" s="14">
        <f>SQRT((E$3*EXPO2020_PMF!$E8)^2+(0.5*UNC_EXPO2020_PMF!E$2))</f>
        <v>0.191253910341178</v>
      </c>
      <c r="F10" s="14"/>
      <c r="G10" s="14"/>
      <c r="H10" s="14">
        <f>SQRT((H$3*EXPO2020_PMF!$H8)^2+(0.5*UNC_EXPO2020_PMF!H$2))</f>
        <v>0.533292315084265</v>
      </c>
      <c r="I10" s="14">
        <f>SQRT((I$3*EXPO2020_PMF!$I8)^2+(0.5*UNC_EXPO2020_PMF!I$2))</f>
        <v>0.42576156301391432</v>
      </c>
      <c r="J10" s="14">
        <f>SQRT((J$3*EXPO2020_PMF!$J8)^2+(0.5*UNC_EXPO2020_PMF!J$2))</f>
        <v>0.27386127875258304</v>
      </c>
      <c r="K10" s="14">
        <f>SQRT((K$3*EXPO2020_PMF!$K8)^2+(0.5*UNC_EXPO2020_PMF!K$2))</f>
        <v>1.6520103102723356</v>
      </c>
      <c r="L10" s="14">
        <f>SQRT((L$3*EXPO2020_PMF!$L8)^2+(0.5*UNC_EXPO2020_PMF!L$2))</f>
        <v>4.7778525934359894</v>
      </c>
      <c r="M10" s="14">
        <f>SQRT((M$3*EXPO2020_PMF!$M8)^2+(0.5*UNC_EXPO2020_PMF!M$2))</f>
        <v>1.7850687525860751</v>
      </c>
      <c r="N10" s="14">
        <f>SQRT((N$3*EXPO2020_PMF!$N8)^2+(0.5*UNC_EXPO2020_PMF!N$2))</f>
        <v>2.3874812560376073</v>
      </c>
      <c r="O10" s="14">
        <f>SQRT((O$3*EXPO2020_PMF!$O8)^2+(0.5*UNC_EXPO2020_PMF!O$2))</f>
        <v>1.7478738797974109</v>
      </c>
      <c r="P10" s="14">
        <f>SQRT((P$3*EXPO2020_PMF!$P8)^2+(0.5*UNC_EXPO2020_PMF!P$2))</f>
        <v>0.61503393703364362</v>
      </c>
      <c r="Q10" s="14">
        <f>SQRT((Q$3*EXPO2020_PMF!$P8)^2+(0.5*UNC_EXPO2020_PMF!Q$2))</f>
        <v>0.59169397519100286</v>
      </c>
      <c r="R10" s="14">
        <f>SQRT((R$3*EXPO2020_PMF!$R8)^2+(0.5*UNC_EXPO2020_PMF!R$2))</f>
        <v>0.89569408798409633</v>
      </c>
      <c r="S10" s="14">
        <f>SQRT((S$3*EXPO2020_PMF!$S8)^2+(0.5*UNC_EXPO2020_PMF!S$2))</f>
        <v>0.66937805073995038</v>
      </c>
      <c r="T10" s="14">
        <f>SQRT((T$3*EXPO2020_PMF!$T8)^2+(0.5*UNC_EXPO2020_PMF!T$2))</f>
        <v>1.5030208238739238</v>
      </c>
      <c r="U10" s="14">
        <f>SQRT((U$3*EXPO2020_PMF!$U8)^2+(0.5*UNC_EXPO2020_PMF!U$2))</f>
        <v>0.680490245934808</v>
      </c>
      <c r="V10" s="14"/>
      <c r="W10" s="14">
        <f>SQRT((W$3*EXPO2020_PMF!$W8)^2+(0.5*UNC_EXPO2020_PMF!W$2))</f>
        <v>6.8027046036827326</v>
      </c>
    </row>
    <row r="11" spans="1:24" x14ac:dyDescent="0.2">
      <c r="A11" s="23">
        <v>43223.856944444444</v>
      </c>
      <c r="B11" s="14">
        <f>SQRT(($B$3*EXPO2020_PMF!$B9)^2+(0.5*UNC_EXPO2020_PMF!$B$2))</f>
        <v>0.69699693160140963</v>
      </c>
      <c r="C11" s="14">
        <f>SQRT((C$3*EXPO2020_PMF!$C9)^2+(0.5*UNC_EXPO2020_PMF!C$2))</f>
        <v>0.16050384637958987</v>
      </c>
      <c r="D11" s="14">
        <f>SQRT((D$3*EXPO2020_PMF!$D9)^2+(0.5*UNC_EXPO2020_PMF!D$2))</f>
        <v>0.1031982950951195</v>
      </c>
      <c r="E11" s="14">
        <f>SQRT((E$3*EXPO2020_PMF!$E9)^2+(0.5*UNC_EXPO2020_PMF!E$2))</f>
        <v>0.19814869304287075</v>
      </c>
      <c r="F11" s="14"/>
      <c r="G11" s="14"/>
      <c r="H11" s="14">
        <f>SQRT((H$3*EXPO2020_PMF!$H9)^2+(0.5*UNC_EXPO2020_PMF!H$2))</f>
        <v>0.28309543236293649</v>
      </c>
      <c r="I11" s="14">
        <f>SQRT((I$3*EXPO2020_PMF!$I9)^2+(0.5*UNC_EXPO2020_PMF!I$2))</f>
        <v>0.33242465209983085</v>
      </c>
      <c r="J11" s="14">
        <f>SQRT((J$3*EXPO2020_PMF!$J9)^2+(0.5*UNC_EXPO2020_PMF!J$2))</f>
        <v>0.28385110021213544</v>
      </c>
      <c r="K11" s="14">
        <f>SQRT((K$3*EXPO2020_PMF!$K9)^2+(0.5*UNC_EXPO2020_PMF!K$2))</f>
        <v>0.71918224395523656</v>
      </c>
      <c r="L11" s="14">
        <f>SQRT((L$3*EXPO2020_PMF!$L9)^2+(0.5*UNC_EXPO2020_PMF!L$2))</f>
        <v>4.4260440811697705</v>
      </c>
      <c r="M11" s="14">
        <f>SQRT((M$3*EXPO2020_PMF!$M9)^2+(0.5*UNC_EXPO2020_PMF!M$2))</f>
        <v>0.36173975008558418</v>
      </c>
      <c r="N11" s="14">
        <f>SQRT((N$3*EXPO2020_PMF!$N9)^2+(0.5*UNC_EXPO2020_PMF!N$2))</f>
        <v>1.8135524868740658</v>
      </c>
      <c r="O11" s="14">
        <f>SQRT((O$3*EXPO2020_PMF!$O9)^2+(0.5*UNC_EXPO2020_PMF!O$2))</f>
        <v>0.80658049523840569</v>
      </c>
      <c r="P11" s="14">
        <f>SQRT((P$3*EXPO2020_PMF!$P9)^2+(0.5*UNC_EXPO2020_PMF!P$2))</f>
        <v>0.59160797830996159</v>
      </c>
      <c r="Q11" s="14">
        <f>SQRT((Q$3*EXPO2020_PMF!$P9)^2+(0.5*UNC_EXPO2020_PMF!Q$2))</f>
        <v>0.59160797830996159</v>
      </c>
      <c r="R11" s="14">
        <f>SQRT((R$3*EXPO2020_PMF!$R9)^2+(0.5*UNC_EXPO2020_PMF!R$2))</f>
        <v>0.69948994080758176</v>
      </c>
      <c r="S11" s="14">
        <f>SQRT((S$3*EXPO2020_PMF!$S9)^2+(0.5*UNC_EXPO2020_PMF!S$2))</f>
        <v>0.68868438147746192</v>
      </c>
      <c r="T11" s="14">
        <f>SQRT((T$3*EXPO2020_PMF!$T9)^2+(0.5*UNC_EXPO2020_PMF!T$2))</f>
        <v>1.0035659964167662</v>
      </c>
      <c r="U11" s="14">
        <f>SQRT((U$3*EXPO2020_PMF!$U9)^2+(0.5*UNC_EXPO2020_PMF!U$2))</f>
        <v>0.69948994080758176</v>
      </c>
      <c r="V11" s="14"/>
      <c r="W11" s="14">
        <f>SQRT((W$3*EXPO2020_PMF!$W9)^2+(0.5*UNC_EXPO2020_PMF!W$2))</f>
        <v>7.5342199938943715</v>
      </c>
    </row>
    <row r="12" spans="1:24" x14ac:dyDescent="0.2">
      <c r="A12" s="23">
        <v>43224.870833333334</v>
      </c>
      <c r="B12" s="14">
        <f>SQRT(($B$3*EXPO2020_PMF!$B10)^2+(0.5*UNC_EXPO2020_PMF!$B$2))</f>
        <v>0.52929783070986058</v>
      </c>
      <c r="C12" s="14">
        <f>SQRT((C$3*EXPO2020_PMF!$C10)^2+(0.5*UNC_EXPO2020_PMF!C$2))</f>
        <v>0.150805065863686</v>
      </c>
      <c r="D12" s="14">
        <f>SQRT((D$3*EXPO2020_PMF!$D10)^2+(0.5*UNC_EXPO2020_PMF!D$2))</f>
        <v>0.1</v>
      </c>
      <c r="E12" s="14">
        <f>SQRT((E$3*EXPO2020_PMF!$E10)^2+(0.5*UNC_EXPO2020_PMF!E$2))</f>
        <v>0.15811388300841897</v>
      </c>
      <c r="F12" s="14"/>
      <c r="G12" s="14"/>
      <c r="H12" s="14">
        <f>SQRT((H$3*EXPO2020_PMF!$H10)^2+(0.5*UNC_EXPO2020_PMF!H$2))</f>
        <v>0.38643552399640546</v>
      </c>
      <c r="I12" s="14">
        <f>SQRT((I$3*EXPO2020_PMF!$I10)^2+(0.5*UNC_EXPO2020_PMF!I$2))</f>
        <v>0.21632716805641758</v>
      </c>
      <c r="J12" s="14">
        <f>SQRT((J$3*EXPO2020_PMF!$J10)^2+(0.5*UNC_EXPO2020_PMF!J$2))</f>
        <v>0.27386127875258304</v>
      </c>
      <c r="K12" s="14">
        <f>SQRT((K$3*EXPO2020_PMF!$K10)^2+(0.5*UNC_EXPO2020_PMF!K$2))</f>
        <v>0.19486363156054351</v>
      </c>
      <c r="L12" s="14">
        <f>SQRT((L$3*EXPO2020_PMF!$L10)^2+(0.5*UNC_EXPO2020_PMF!L$2))</f>
        <v>2.4473059880637207</v>
      </c>
      <c r="M12" s="14">
        <f>SQRT((M$3*EXPO2020_PMF!$M10)^2+(0.5*UNC_EXPO2020_PMF!M$2))</f>
        <v>1.3636314847966104</v>
      </c>
      <c r="N12" s="14">
        <f>SQRT((N$3*EXPO2020_PMF!$N10)^2+(0.5*UNC_EXPO2020_PMF!N$2))</f>
        <v>1.8535280217406995</v>
      </c>
      <c r="O12" s="14">
        <f>SQRT((O$3*EXPO2020_PMF!$O10)^2+(0.5*UNC_EXPO2020_PMF!O$2))</f>
        <v>0.81372385619734</v>
      </c>
      <c r="P12" s="14">
        <f>SQRT((P$3*EXPO2020_PMF!$P10)^2+(0.5*UNC_EXPO2020_PMF!P$2))</f>
        <v>0.59160797830996159</v>
      </c>
      <c r="Q12" s="14">
        <f>SQRT((Q$3*EXPO2020_PMF!$P10)^2+(0.5*UNC_EXPO2020_PMF!Q$2))</f>
        <v>0.59160797830996159</v>
      </c>
      <c r="R12" s="14">
        <f>SQRT((R$3*EXPO2020_PMF!$R10)^2+(0.5*UNC_EXPO2020_PMF!R$2))</f>
        <v>0.70521200227734371</v>
      </c>
      <c r="S12" s="14">
        <f>SQRT((S$3*EXPO2020_PMF!$S10)^2+(0.5*UNC_EXPO2020_PMF!S$2))</f>
        <v>0.69449547741941442</v>
      </c>
      <c r="T12" s="14">
        <f>SQRT((T$3*EXPO2020_PMF!$T10)^2+(0.5*UNC_EXPO2020_PMF!T$2))</f>
        <v>1.332634876252375</v>
      </c>
      <c r="U12" s="14">
        <f>SQRT((U$3*EXPO2020_PMF!$U10)^2+(0.5*UNC_EXPO2020_PMF!U$2))</f>
        <v>0.70521200227734371</v>
      </c>
      <c r="V12" s="14"/>
      <c r="W12" s="14">
        <f>SQRT((W$3*EXPO2020_PMF!$W10)^2+(0.5*UNC_EXPO2020_PMF!W$2))</f>
        <v>7.7446489437809971</v>
      </c>
    </row>
    <row r="13" spans="1:24" x14ac:dyDescent="0.2">
      <c r="A13" s="23">
        <v>43225.87222222222</v>
      </c>
      <c r="B13" s="14">
        <f>SQRT(($B$3*EXPO2020_PMF!$B11)^2+(0.5*UNC_EXPO2020_PMF!$B$2))</f>
        <v>0.67343025006014168</v>
      </c>
      <c r="C13" s="14">
        <f>SQRT((C$3*EXPO2020_PMF!$C11)^2+(0.5*UNC_EXPO2020_PMF!C$2))</f>
        <v>0.15099270712741325</v>
      </c>
      <c r="D13" s="14">
        <f>SQRT((D$3*EXPO2020_PMF!$D11)^2+(0.5*UNC_EXPO2020_PMF!D$2))</f>
        <v>0.21926998962574773</v>
      </c>
      <c r="E13" s="14">
        <f>SQRT((E$3*EXPO2020_PMF!$E11)^2+(0.5*UNC_EXPO2020_PMF!E$2))</f>
        <v>0.21342375287867385</v>
      </c>
      <c r="F13" s="14"/>
      <c r="G13" s="14"/>
      <c r="H13" s="14">
        <f>SQRT((H$3*EXPO2020_PMF!$H11)^2+(0.5*UNC_EXPO2020_PMF!H$2))</f>
        <v>0.4388067050382693</v>
      </c>
      <c r="I13" s="14">
        <f>SQRT((I$3*EXPO2020_PMF!$I11)^2+(0.5*UNC_EXPO2020_PMF!I$2))</f>
        <v>0.42080341513640351</v>
      </c>
      <c r="J13" s="14">
        <f>SQRT((J$3*EXPO2020_PMF!$J11)^2+(0.5*UNC_EXPO2020_PMF!J$2))</f>
        <v>0.38372520514123859</v>
      </c>
      <c r="K13" s="14">
        <f>SQRT((K$3*EXPO2020_PMF!$K11)^2+(0.5*UNC_EXPO2020_PMF!K$2))</f>
        <v>0.46376788093915411</v>
      </c>
      <c r="L13" s="14">
        <f>SQRT((L$3*EXPO2020_PMF!$L11)^2+(0.5*UNC_EXPO2020_PMF!L$2))</f>
        <v>3.2039913605504058</v>
      </c>
      <c r="M13" s="14">
        <f>SQRT((M$3*EXPO2020_PMF!$M11)^2+(0.5*UNC_EXPO2020_PMF!M$2))</f>
        <v>5.5026632926624437</v>
      </c>
      <c r="N13" s="14">
        <f>SQRT((N$3*EXPO2020_PMF!$N11)^2+(0.5*UNC_EXPO2020_PMF!N$2))</f>
        <v>1.7250896276286649</v>
      </c>
      <c r="O13" s="14">
        <f>SQRT((O$3*EXPO2020_PMF!$O11)^2+(0.5*UNC_EXPO2020_PMF!O$2))</f>
        <v>0.72266522889972062</v>
      </c>
      <c r="P13" s="14">
        <f>SQRT((P$3*EXPO2020_PMF!$P11)^2+(0.5*UNC_EXPO2020_PMF!P$2))</f>
        <v>0.6325900424822527</v>
      </c>
      <c r="Q13" s="14">
        <f>SQRT((Q$3*EXPO2020_PMF!$P11)^2+(0.5*UNC_EXPO2020_PMF!Q$2))</f>
        <v>0.59176060411508613</v>
      </c>
      <c r="R13" s="14">
        <f>SQRT((R$3*EXPO2020_PMF!$R11)^2+(0.5*UNC_EXPO2020_PMF!R$2))</f>
        <v>0.74207859920010721</v>
      </c>
      <c r="S13" s="14">
        <f>SQRT((S$3*EXPO2020_PMF!$S11)^2+(0.5*UNC_EXPO2020_PMF!S$2))</f>
        <v>0.73190207500101645</v>
      </c>
      <c r="T13" s="14">
        <f>SQRT((T$3*EXPO2020_PMF!$T11)^2+(0.5*UNC_EXPO2020_PMF!T$2))</f>
        <v>0.80664778397438952</v>
      </c>
      <c r="U13" s="14">
        <f>SQRT((U$3*EXPO2020_PMF!$U11)^2+(0.5*UNC_EXPO2020_PMF!U$2))</f>
        <v>0.59160797830996159</v>
      </c>
      <c r="V13" s="14"/>
      <c r="W13" s="14">
        <f>SQRT((W$3*EXPO2020_PMF!$W11)^2+(0.5*UNC_EXPO2020_PMF!W$2))</f>
        <v>9.0178855036154317</v>
      </c>
    </row>
    <row r="14" spans="1:24" x14ac:dyDescent="0.2">
      <c r="A14" s="23">
        <v>43237.795138888891</v>
      </c>
      <c r="B14" s="14">
        <f>SQRT(($B$3*EXPO2020_PMF!$B12)^2+(0.5*UNC_EXPO2020_PMF!$B$2))</f>
        <v>0.66316773255930728</v>
      </c>
      <c r="C14" s="14">
        <f>SQRT((C$3*EXPO2020_PMF!$C12)^2+(0.5*UNC_EXPO2020_PMF!C$2))</f>
        <v>0.17808345926085692</v>
      </c>
      <c r="D14" s="14">
        <f>SQRT((D$3*EXPO2020_PMF!$D12)^2+(0.5*UNC_EXPO2020_PMF!D$2))</f>
        <v>0.10014663596995023</v>
      </c>
      <c r="E14" s="14">
        <f>SQRT((E$3*EXPO2020_PMF!$E12)^2+(0.5*UNC_EXPO2020_PMF!E$2))</f>
        <v>0.24024773126404966</v>
      </c>
      <c r="F14" s="14"/>
      <c r="G14" s="14"/>
      <c r="H14" s="14">
        <f>SQRT((H$3*EXPO2020_PMF!$H12)^2+(0.5*UNC_EXPO2020_PMF!H$2))</f>
        <v>0.53741248947679021</v>
      </c>
      <c r="I14" s="14">
        <f>SQRT((I$3*EXPO2020_PMF!$I12)^2+(0.5*UNC_EXPO2020_PMF!I$2))</f>
        <v>0.32095735276741399</v>
      </c>
      <c r="J14" s="14">
        <f>SQRT((J$3*EXPO2020_PMF!$J12)^2+(0.5*UNC_EXPO2020_PMF!J$2))</f>
        <v>0.29627832959055567</v>
      </c>
      <c r="K14" s="14">
        <f>SQRT((K$3*EXPO2020_PMF!$K12)^2+(0.5*UNC_EXPO2020_PMF!K$2))</f>
        <v>0.85634264923835179</v>
      </c>
      <c r="L14" s="14">
        <f>SQRT((L$3*EXPO2020_PMF!$L12)^2+(0.5*UNC_EXPO2020_PMF!L$2))</f>
        <v>4.2847438312644943</v>
      </c>
      <c r="M14" s="14">
        <f>SQRT((M$3*EXPO2020_PMF!$M12)^2+(0.5*UNC_EXPO2020_PMF!M$2))</f>
        <v>2.236915823597422</v>
      </c>
      <c r="N14" s="14">
        <f>SQRT((N$3*EXPO2020_PMF!$N12)^2+(0.5*UNC_EXPO2020_PMF!N$2))</f>
        <v>2.1819267417114014</v>
      </c>
      <c r="O14" s="14">
        <f>SQRT((O$3*EXPO2020_PMF!$O12)^2+(0.5*UNC_EXPO2020_PMF!O$2))</f>
        <v>4.1248005728908916</v>
      </c>
      <c r="P14" s="14">
        <f>SQRT((P$3*EXPO2020_PMF!$P12)^2+(0.5*UNC_EXPO2020_PMF!P$2))</f>
        <v>0.65565257847129832</v>
      </c>
      <c r="Q14" s="14">
        <f>SQRT((Q$3*EXPO2020_PMF!$P12)^2+(0.5*UNC_EXPO2020_PMF!Q$2))</f>
        <v>0.59185096865102937</v>
      </c>
      <c r="R14" s="14">
        <f>SQRT((R$3*EXPO2020_PMF!$R12)^2+(0.5*UNC_EXPO2020_PMF!R$2))</f>
        <v>0.8182427602027702</v>
      </c>
      <c r="S14" s="14">
        <f>SQRT((S$3*EXPO2020_PMF!$S12)^2+(0.5*UNC_EXPO2020_PMF!S$2))</f>
        <v>1.2700727768505997</v>
      </c>
      <c r="T14" s="14">
        <f>SQRT((T$3*EXPO2020_PMF!$T12)^2+(0.5*UNC_EXPO2020_PMF!T$2))</f>
        <v>1.3145664146390601</v>
      </c>
      <c r="U14" s="14">
        <f>SQRT((U$3*EXPO2020_PMF!$U12)^2+(0.5*UNC_EXPO2020_PMF!U$2))</f>
        <v>0.8182427602027702</v>
      </c>
      <c r="V14" s="14"/>
      <c r="W14" s="14">
        <f>SQRT((W$3*EXPO2020_PMF!$W12)^2+(0.5*UNC_EXPO2020_PMF!W$2))</f>
        <v>11.351585169028128</v>
      </c>
    </row>
    <row r="15" spans="1:24" x14ac:dyDescent="0.2">
      <c r="A15" s="23">
        <v>43233.011805555558</v>
      </c>
      <c r="B15" s="14">
        <f>SQRT(($B$3*EXPO2020_PMF!$B13)^2+(0.5*UNC_EXPO2020_PMF!$B$2))</f>
        <v>0.57059568974433905</v>
      </c>
      <c r="C15" s="14">
        <f>SQRT((C$3*EXPO2020_PMF!$C13)^2+(0.5*UNC_EXPO2020_PMF!C$2))</f>
        <v>0.19759870008977823</v>
      </c>
      <c r="D15" s="14">
        <f>SQRT((D$3*EXPO2020_PMF!$D13)^2+(0.5*UNC_EXPO2020_PMF!D$2))</f>
        <v>0.1</v>
      </c>
      <c r="E15" s="14">
        <f>SQRT((E$3*EXPO2020_PMF!$E13)^2+(0.5*UNC_EXPO2020_PMF!E$2))</f>
        <v>0.47415900495943708</v>
      </c>
      <c r="F15" s="14"/>
      <c r="G15" s="14"/>
      <c r="H15" s="14">
        <f>SQRT((H$3*EXPO2020_PMF!$H13)^2+(0.5*UNC_EXPO2020_PMF!H$2))</f>
        <v>0.85587146237062606</v>
      </c>
      <c r="I15" s="14">
        <f>SQRT((I$3*EXPO2020_PMF!$I13)^2+(0.5*UNC_EXPO2020_PMF!I$2))</f>
        <v>0.20890930037817279</v>
      </c>
      <c r="J15" s="14">
        <f>SQRT((J$3*EXPO2020_PMF!$J13)^2+(0.5*UNC_EXPO2020_PMF!J$2))</f>
        <v>0.39122541954741163</v>
      </c>
      <c r="K15" s="14">
        <f>SQRT((K$3*EXPO2020_PMF!$K13)^2+(0.5*UNC_EXPO2020_PMF!K$2))</f>
        <v>2.0988389053540319</v>
      </c>
      <c r="L15" s="14">
        <f>SQRT((L$3*EXPO2020_PMF!$L13)^2+(0.5*UNC_EXPO2020_PMF!L$2))</f>
        <v>5.85345584855488</v>
      </c>
      <c r="M15" s="14">
        <f>SQRT((M$3*EXPO2020_PMF!$M13)^2+(0.5*UNC_EXPO2020_PMF!M$2))</f>
        <v>7.3946990921375297</v>
      </c>
      <c r="N15" s="14">
        <f>SQRT((N$3*EXPO2020_PMF!$N13)^2+(0.5*UNC_EXPO2020_PMF!N$2))</f>
        <v>3.5059251756450895</v>
      </c>
      <c r="O15" s="14">
        <f>SQRT((O$3*EXPO2020_PMF!$O13)^2+(0.5*UNC_EXPO2020_PMF!O$2))</f>
        <v>5.9053604500420862</v>
      </c>
      <c r="P15" s="14">
        <f>SQRT((P$3*EXPO2020_PMF!$P13)^2+(0.5*UNC_EXPO2020_PMF!P$2))</f>
        <v>0.59160797830996159</v>
      </c>
      <c r="Q15" s="14">
        <f>SQRT((Q$3*EXPO2020_PMF!$P13)^2+(0.5*UNC_EXPO2020_PMF!Q$2))</f>
        <v>0.59160797830996159</v>
      </c>
      <c r="R15" s="14">
        <f>SQRT((R$3*EXPO2020_PMF!$R13)^2+(0.5*UNC_EXPO2020_PMF!R$2))</f>
        <v>1.5170475346874288</v>
      </c>
      <c r="S15" s="14">
        <f>SQRT((S$3*EXPO2020_PMF!$S13)^2+(0.5*UNC_EXPO2020_PMF!S$2))</f>
        <v>2.8531969595534101</v>
      </c>
      <c r="T15" s="14">
        <f>SQRT((T$3*EXPO2020_PMF!$T13)^2+(0.5*UNC_EXPO2020_PMF!T$2))</f>
        <v>1.5496558400177782</v>
      </c>
      <c r="U15" s="14">
        <f>SQRT((U$3*EXPO2020_PMF!$U13)^2+(0.5*UNC_EXPO2020_PMF!U$2))</f>
        <v>1.5170475346874288</v>
      </c>
      <c r="V15" s="14"/>
      <c r="W15" s="14">
        <f>SQRT((W$3*EXPO2020_PMF!$W13)^2+(0.5*UNC_EXPO2020_PMF!W$2))</f>
        <v>27.957526517925047</v>
      </c>
    </row>
    <row r="16" spans="1:24" x14ac:dyDescent="0.2">
      <c r="A16" s="23">
        <v>43226.878472222219</v>
      </c>
      <c r="B16" s="14">
        <f>SQRT(($B$3*EXPO2020_PMF!$B14)^2+(0.5*UNC_EXPO2020_PMF!$B$2))</f>
        <v>0.8253273962026858</v>
      </c>
      <c r="C16" s="14">
        <f>SQRT((C$3*EXPO2020_PMF!$C14)^2+(0.5*UNC_EXPO2020_PMF!C$2))</f>
        <v>0.15703990611616672</v>
      </c>
      <c r="D16" s="14">
        <f>SQRT((D$3*EXPO2020_PMF!$D14)^2+(0.5*UNC_EXPO2020_PMF!D$2))</f>
        <v>0.11331288409914585</v>
      </c>
      <c r="E16" s="14">
        <f>SQRT((E$3*EXPO2020_PMF!$E14)^2+(0.5*UNC_EXPO2020_PMF!E$2))</f>
        <v>0.19696626512726531</v>
      </c>
      <c r="F16" s="14"/>
      <c r="G16" s="14"/>
      <c r="H16" s="14">
        <f>SQRT((H$3*EXPO2020_PMF!$H14)^2+(0.5*UNC_EXPO2020_PMF!H$2))</f>
        <v>0.37299627143077646</v>
      </c>
      <c r="I16" s="14">
        <f>SQRT((I$3*EXPO2020_PMF!$I14)^2+(0.5*UNC_EXPO2020_PMF!I$2))</f>
        <v>0.43107023993502436</v>
      </c>
      <c r="J16" s="14">
        <f>SQRT((J$3*EXPO2020_PMF!$J14)^2+(0.5*UNC_EXPO2020_PMF!J$2))</f>
        <v>0.27386127875258304</v>
      </c>
      <c r="K16" s="14">
        <f>SQRT((K$3*EXPO2020_PMF!$K14)^2+(0.5*UNC_EXPO2020_PMF!K$2))</f>
        <v>0.56349657028745648</v>
      </c>
      <c r="L16" s="14">
        <f>SQRT((L$3*EXPO2020_PMF!$L14)^2+(0.5*UNC_EXPO2020_PMF!L$2))</f>
        <v>2.2860953984242527</v>
      </c>
      <c r="M16" s="14">
        <f>SQRT((M$3*EXPO2020_PMF!$M14)^2+(0.5*UNC_EXPO2020_PMF!M$2))</f>
        <v>1.350068274364111</v>
      </c>
      <c r="N16" s="14">
        <f>SQRT((N$3*EXPO2020_PMF!$N14)^2+(0.5*UNC_EXPO2020_PMF!N$2))</f>
        <v>1.7821306827253225</v>
      </c>
      <c r="O16" s="14">
        <f>SQRT((O$3*EXPO2020_PMF!$O14)^2+(0.5*UNC_EXPO2020_PMF!O$2))</f>
        <v>1.8852147515844015</v>
      </c>
      <c r="P16" s="14">
        <f>SQRT((P$3*EXPO2020_PMF!$P14)^2+(0.5*UNC_EXPO2020_PMF!P$2))</f>
        <v>0.59160797830996159</v>
      </c>
      <c r="Q16" s="14">
        <f>SQRT((Q$3*EXPO2020_PMF!$P14)^2+(0.5*UNC_EXPO2020_PMF!Q$2))</f>
        <v>0.59160797830996159</v>
      </c>
      <c r="R16" s="14">
        <f>SQRT((R$3*EXPO2020_PMF!$R14)^2+(0.5*UNC_EXPO2020_PMF!R$2))</f>
        <v>0.69622103282274317</v>
      </c>
      <c r="S16" s="14">
        <f>SQRT((S$3*EXPO2020_PMF!$S14)^2+(0.5*UNC_EXPO2020_PMF!S$2))</f>
        <v>0.68536393729519152</v>
      </c>
      <c r="T16" s="14">
        <f>SQRT((T$3*EXPO2020_PMF!$T14)^2+(0.5*UNC_EXPO2020_PMF!T$2))</f>
        <v>0.76467230010297038</v>
      </c>
      <c r="U16" s="14">
        <f>SQRT((U$3*EXPO2020_PMF!$U14)^2+(0.5*UNC_EXPO2020_PMF!U$2))</f>
        <v>0.69622103282274317</v>
      </c>
      <c r="V16" s="14"/>
      <c r="W16" s="14">
        <f>SQRT((W$3*EXPO2020_PMF!$W14)^2+(0.5*UNC_EXPO2020_PMF!W$2))</f>
        <v>7.41211782272158</v>
      </c>
    </row>
    <row r="17" spans="1:23" x14ac:dyDescent="0.2">
      <c r="A17" s="44">
        <v>43230.993055555555</v>
      </c>
      <c r="B17" s="14">
        <f>SQRT(($B$3*EXPO2020_PMF!$B15)^2+(0.5*UNC_EXPO2020_PMF!$B$2))</f>
        <v>0.69516601756403196</v>
      </c>
      <c r="C17" s="14">
        <f>SQRT((C$3*EXPO2020_PMF!$C15)^2+(0.5*UNC_EXPO2020_PMF!C$2))</f>
        <v>0.1461291757427689</v>
      </c>
      <c r="D17" s="14">
        <f>SQRT((D$3*EXPO2020_PMF!$D15)^2+(0.5*UNC_EXPO2020_PMF!D$2))</f>
        <v>0.21413572962110553</v>
      </c>
      <c r="E17" s="14">
        <f>SQRT((E$3*EXPO2020_PMF!$E15)^2+(0.5*UNC_EXPO2020_PMF!E$2))</f>
        <v>6.3611946782822129</v>
      </c>
      <c r="F17" s="14"/>
      <c r="G17" s="14"/>
      <c r="H17" s="14">
        <f>SQRT((H$3*EXPO2020_PMF!$H15)^2+(0.5*UNC_EXPO2020_PMF!H$2))</f>
        <v>23.847739004956448</v>
      </c>
      <c r="I17" s="14">
        <f>SQRT((I$3*EXPO2020_PMF!$I15)^2+(0.5*UNC_EXPO2020_PMF!I$2))</f>
        <v>0.22273843270288893</v>
      </c>
      <c r="J17" s="14">
        <f>SQRT((J$3*EXPO2020_PMF!$J15)^2+(0.5*UNC_EXPO2020_PMF!J$2))</f>
        <v>7.9537528224698306</v>
      </c>
      <c r="K17" s="14">
        <f>SQRT((K$3*EXPO2020_PMF!$K15)^2+(0.5*UNC_EXPO2020_PMF!K$2))</f>
        <v>63.592406571072573</v>
      </c>
      <c r="L17" s="14">
        <f>SQRT((L$3*EXPO2020_PMF!$L15)^2+(0.5*UNC_EXPO2020_PMF!L$2))</f>
        <v>1.9726385499660719</v>
      </c>
      <c r="M17" s="14">
        <f>SQRT((M$3*EXPO2020_PMF!$M15)^2+(0.5*UNC_EXPO2020_PMF!M$2))</f>
        <v>16.015985399896767</v>
      </c>
      <c r="N17" s="14">
        <f>SQRT((N$3*EXPO2020_PMF!$N15)^2+(0.5*UNC_EXPO2020_PMF!N$2))</f>
        <v>86.261539887962584</v>
      </c>
      <c r="O17" s="14">
        <f>SQRT((O$3*EXPO2020_PMF!$O15)^2+(0.5*UNC_EXPO2020_PMF!O$2))</f>
        <v>202.70154506220632</v>
      </c>
      <c r="P17" s="14">
        <f>SQRT((P$3*EXPO2020_PMF!$P15)^2+(0.5*UNC_EXPO2020_PMF!P$2))</f>
        <v>0.59160797830996159</v>
      </c>
      <c r="Q17" s="14">
        <f>SQRT((Q$3*EXPO2020_PMF!$P15)^2+(0.5*UNC_EXPO2020_PMF!Q$2))</f>
        <v>0.59160797830996159</v>
      </c>
      <c r="R17" s="14">
        <f>SQRT((R$3*EXPO2020_PMF!$R15)^2+(0.5*UNC_EXPO2020_PMF!R$2))</f>
        <v>39.74958614908676</v>
      </c>
      <c r="S17" s="14">
        <f>SQRT((S$3*EXPO2020_PMF!$S15)^2+(0.5*UNC_EXPO2020_PMF!S$2))</f>
        <v>19.881018579436954</v>
      </c>
      <c r="T17" s="14">
        <f>SQRT((T$3*EXPO2020_PMF!$T15)^2+(0.5*UNC_EXPO2020_PMF!T$2))</f>
        <v>59.621548938309694</v>
      </c>
      <c r="U17" s="14">
        <f>SQRT((U$3*EXPO2020_PMF!$U15)^2+(0.5*UNC_EXPO2020_PMF!U$2))</f>
        <v>19.881395820110757</v>
      </c>
      <c r="V17" s="14"/>
      <c r="W17" s="14">
        <f>SQRT((W$3*EXPO2020_PMF!$W15)^2+(0.5*UNC_EXPO2020_PMF!W$2))</f>
        <v>397.45315434949941</v>
      </c>
    </row>
    <row r="18" spans="1:23" x14ac:dyDescent="0.2">
      <c r="A18" s="23">
        <v>43228.969444444447</v>
      </c>
      <c r="B18" s="14">
        <f>SQRT(($B$3*EXPO2020_PMF!$B16)^2+(0.5*UNC_EXPO2020_PMF!$B$2))</f>
        <v>1.457586413666272</v>
      </c>
      <c r="C18" s="14">
        <f>SQRT((C$3*EXPO2020_PMF!$C16)^2+(0.5*UNC_EXPO2020_PMF!C$2))</f>
        <v>0.2148640009344279</v>
      </c>
      <c r="D18" s="14">
        <f>SQRT((D$3*EXPO2020_PMF!$D16)^2+(0.5*UNC_EXPO2020_PMF!D$2))</f>
        <v>0.11252719836636878</v>
      </c>
      <c r="E18" s="14">
        <f>SQRT((E$3*EXPO2020_PMF!$E16)^2+(0.5*UNC_EXPO2020_PMF!E$2))</f>
        <v>0.21986201711623626</v>
      </c>
      <c r="F18" s="14"/>
      <c r="G18" s="14"/>
      <c r="H18" s="14">
        <f>SQRT((H$3*EXPO2020_PMF!$H16)^2+(0.5*UNC_EXPO2020_PMF!H$2))</f>
        <v>0.33474206437439763</v>
      </c>
      <c r="I18" s="14">
        <f>SQRT((I$3*EXPO2020_PMF!$I16)^2+(0.5*UNC_EXPO2020_PMF!I$2))</f>
        <v>0.62792601364914713</v>
      </c>
      <c r="J18" s="14">
        <f>SQRT((J$3*EXPO2020_PMF!$J16)^2+(0.5*UNC_EXPO2020_PMF!J$2))</f>
        <v>0.29002916513528493</v>
      </c>
      <c r="K18" s="14">
        <f>SQRT((K$3*EXPO2020_PMF!$K16)^2+(0.5*UNC_EXPO2020_PMF!K$2))</f>
        <v>0.91498728175510802</v>
      </c>
      <c r="L18" s="14">
        <f>SQRT((L$3*EXPO2020_PMF!$L16)^2+(0.5*UNC_EXPO2020_PMF!L$2))</f>
        <v>2.1687750289307539</v>
      </c>
      <c r="M18" s="14">
        <f>SQRT((M$3*EXPO2020_PMF!$M16)^2+(0.5*UNC_EXPO2020_PMF!M$2))</f>
        <v>8.1946874761697135</v>
      </c>
      <c r="N18" s="14">
        <f>SQRT((N$3*EXPO2020_PMF!$N16)^2+(0.5*UNC_EXPO2020_PMF!N$2))</f>
        <v>2.027977165186102</v>
      </c>
      <c r="O18" s="14">
        <f>SQRT((O$3*EXPO2020_PMF!$O16)^2+(0.5*UNC_EXPO2020_PMF!O$2))</f>
        <v>2.6638754142399947</v>
      </c>
      <c r="P18" s="14">
        <f>SQRT((P$3*EXPO2020_PMF!$P16)^2+(0.5*UNC_EXPO2020_PMF!P$2))</f>
        <v>0.59160797830996159</v>
      </c>
      <c r="Q18" s="14">
        <f>SQRT((Q$3*EXPO2020_PMF!$P16)^2+(0.5*UNC_EXPO2020_PMF!Q$2))</f>
        <v>0.59160797830996159</v>
      </c>
      <c r="R18" s="14">
        <f>SQRT((R$3*EXPO2020_PMF!$R16)^2+(0.5*UNC_EXPO2020_PMF!R$2))</f>
        <v>1.1232504898316482</v>
      </c>
      <c r="S18" s="14">
        <f>SQRT((S$3*EXPO2020_PMF!$S16)^2+(0.5*UNC_EXPO2020_PMF!S$2))</f>
        <v>0.75028189084287478</v>
      </c>
      <c r="T18" s="14">
        <f>SQRT((T$3*EXPO2020_PMF!$T16)^2+(0.5*UNC_EXPO2020_PMF!T$2))</f>
        <v>1.1669154480539872</v>
      </c>
      <c r="U18" s="14">
        <f>SQRT((U$3*EXPO2020_PMF!$U16)^2+(0.5*UNC_EXPO2020_PMF!U$2))</f>
        <v>0.76021241487281654</v>
      </c>
      <c r="V18" s="14"/>
      <c r="W18" s="14">
        <f>SQRT((W$3*EXPO2020_PMF!$W16)^2+(0.5*UNC_EXPO2020_PMF!W$2))</f>
        <v>9.6030810832098972</v>
      </c>
    </row>
    <row r="19" spans="1:23" x14ac:dyDescent="0.2">
      <c r="A19" s="23">
        <v>43227.951388888891</v>
      </c>
      <c r="B19" s="14">
        <f>SQRT(($B$3*EXPO2020_PMF!$B17)^2+(0.5*UNC_EXPO2020_PMF!$B$2))</f>
        <v>0.76532520148917738</v>
      </c>
      <c r="C19" s="14">
        <f>SQRT((C$3*EXPO2020_PMF!$C17)^2+(0.5*UNC_EXPO2020_PMF!C$2))</f>
        <v>0.15890653459831069</v>
      </c>
      <c r="D19" s="14">
        <f>SQRT((D$3*EXPO2020_PMF!$D17)^2+(0.5*UNC_EXPO2020_PMF!D$2))</f>
        <v>0.1</v>
      </c>
      <c r="E19" s="14">
        <f>SQRT((E$3*EXPO2020_PMF!$E17)^2+(0.5*UNC_EXPO2020_PMF!E$2))</f>
        <v>0.27835276024258732</v>
      </c>
      <c r="F19" s="14"/>
      <c r="G19" s="14"/>
      <c r="H19" s="14">
        <f>SQRT((H$3*EXPO2020_PMF!$H17)^2+(0.5*UNC_EXPO2020_PMF!H$2))</f>
        <v>0.36576189310660434</v>
      </c>
      <c r="I19" s="14">
        <f>SQRT((I$3*EXPO2020_PMF!$I17)^2+(0.5*UNC_EXPO2020_PMF!I$2))</f>
        <v>0.22107583642668266</v>
      </c>
      <c r="J19" s="14">
        <f>SQRT((J$3*EXPO2020_PMF!$J17)^2+(0.5*UNC_EXPO2020_PMF!J$2))</f>
        <v>0.27386127875258304</v>
      </c>
      <c r="K19" s="14">
        <f>SQRT((K$3*EXPO2020_PMF!$K17)^2+(0.5*UNC_EXPO2020_PMF!K$2))</f>
        <v>0.65538313206528909</v>
      </c>
      <c r="L19" s="14">
        <f>SQRT((L$3*EXPO2020_PMF!$L17)^2+(0.5*UNC_EXPO2020_PMF!L$2))</f>
        <v>5.2639666441722319</v>
      </c>
      <c r="M19" s="14">
        <f>SQRT((M$3*EXPO2020_PMF!$M17)^2+(0.5*UNC_EXPO2020_PMF!M$2))</f>
        <v>0.66565456507110343</v>
      </c>
      <c r="N19" s="14">
        <f>SQRT((N$3*EXPO2020_PMF!$N17)^2+(0.5*UNC_EXPO2020_PMF!N$2))</f>
        <v>1.9275505185596005</v>
      </c>
      <c r="O19" s="14">
        <f>SQRT((O$3*EXPO2020_PMF!$O17)^2+(0.5*UNC_EXPO2020_PMF!O$2))</f>
        <v>3.0806727576935886</v>
      </c>
      <c r="P19" s="14">
        <f>SQRT((P$3*EXPO2020_PMF!$P17)^2+(0.5*UNC_EXPO2020_PMF!P$2))</f>
        <v>0.59160797830996159</v>
      </c>
      <c r="Q19" s="14">
        <f>SQRT((Q$3*EXPO2020_PMF!$P17)^2+(0.5*UNC_EXPO2020_PMF!Q$2))</f>
        <v>0.59160797830996159</v>
      </c>
      <c r="R19" s="14">
        <f>SQRT((R$3*EXPO2020_PMF!$R17)^2+(0.5*UNC_EXPO2020_PMF!R$2))</f>
        <v>0.92871014348503023</v>
      </c>
      <c r="S19" s="14">
        <f>SQRT((S$3*EXPO2020_PMF!$S17)^2+(0.5*UNC_EXPO2020_PMF!S$2))</f>
        <v>0.68053334426242218</v>
      </c>
      <c r="T19" s="14">
        <f>SQRT((T$3*EXPO2020_PMF!$T17)^2+(0.5*UNC_EXPO2020_PMF!T$2))</f>
        <v>0.76034573231721136</v>
      </c>
      <c r="U19" s="14">
        <f>SQRT((U$3*EXPO2020_PMF!$U17)^2+(0.5*UNC_EXPO2020_PMF!U$2))</f>
        <v>0.6914662917691623</v>
      </c>
      <c r="V19" s="14"/>
      <c r="W19" s="14">
        <f>SQRT((W$3*EXPO2020_PMF!$W17)^2+(0.5*UNC_EXPO2020_PMF!W$2))</f>
        <v>7.2318913889243763</v>
      </c>
    </row>
    <row r="20" spans="1:23" x14ac:dyDescent="0.2">
      <c r="A20" s="23">
        <v>43229.981944444444</v>
      </c>
      <c r="B20" s="14">
        <f>SQRT(($B$3*EXPO2020_PMF!$B18)^2+(0.5*UNC_EXPO2020_PMF!$B$2))</f>
        <v>1.1589408516737054</v>
      </c>
      <c r="C20" s="14">
        <f>SQRT((C$3*EXPO2020_PMF!$C18)^2+(0.5*UNC_EXPO2020_PMF!C$2))</f>
        <v>0.26502501412450535</v>
      </c>
      <c r="D20" s="14">
        <f>SQRT((D$3*EXPO2020_PMF!$D18)^2+(0.5*UNC_EXPO2020_PMF!D$2))</f>
        <v>0.17211186735589562</v>
      </c>
      <c r="E20" s="14">
        <f>SQRT((E$3*EXPO2020_PMF!$E18)^2+(0.5*UNC_EXPO2020_PMF!E$2))</f>
        <v>0.41963203829090651</v>
      </c>
      <c r="F20" s="14"/>
      <c r="G20" s="14"/>
      <c r="H20" s="14">
        <f>SQRT((H$3*EXPO2020_PMF!$H18)^2+(0.5*UNC_EXPO2020_PMF!H$2))</f>
        <v>1.4678957239242312</v>
      </c>
      <c r="I20" s="14">
        <f>SQRT((I$3*EXPO2020_PMF!$I18)^2+(0.5*UNC_EXPO2020_PMF!I$2))</f>
        <v>0.57855853996523721</v>
      </c>
      <c r="J20" s="14">
        <f>SQRT((J$3*EXPO2020_PMF!$J18)^2+(0.5*UNC_EXPO2020_PMF!J$2))</f>
        <v>0.3660873399247721</v>
      </c>
      <c r="K20" s="14">
        <f>SQRT((K$3*EXPO2020_PMF!$K18)^2+(0.5*UNC_EXPO2020_PMF!K$2))</f>
        <v>2.7963882285789867</v>
      </c>
      <c r="L20" s="14">
        <f>SQRT((L$3*EXPO2020_PMF!$L18)^2+(0.5*UNC_EXPO2020_PMF!L$2))</f>
        <v>4.0076949061962184</v>
      </c>
      <c r="M20" s="14">
        <f>SQRT((M$3*EXPO2020_PMF!$M18)^2+(0.5*UNC_EXPO2020_PMF!M$2))</f>
        <v>5.2899333578794296</v>
      </c>
      <c r="N20" s="14">
        <f>SQRT((N$3*EXPO2020_PMF!$N18)^2+(0.5*UNC_EXPO2020_PMF!N$2))</f>
        <v>4.5359515830519133</v>
      </c>
      <c r="O20" s="14">
        <f>SQRT((O$3*EXPO2020_PMF!$O18)^2+(0.5*UNC_EXPO2020_PMF!O$2))</f>
        <v>8.0450428932063538</v>
      </c>
      <c r="P20" s="14">
        <f>SQRT((P$3*EXPO2020_PMF!$P18)^2+(0.5*UNC_EXPO2020_PMF!P$2))</f>
        <v>0.84786474619037722</v>
      </c>
      <c r="Q20" s="14">
        <f>SQRT((Q$3*EXPO2020_PMF!$P18)^2+(0.5*UNC_EXPO2020_PMF!Q$2))</f>
        <v>0.59272923722404391</v>
      </c>
      <c r="R20" s="14">
        <f>SQRT((R$3*EXPO2020_PMF!$R18)^2+(0.5*UNC_EXPO2020_PMF!R$2))</f>
        <v>2.5003987772592522</v>
      </c>
      <c r="S20" s="14">
        <f>SQRT((S$3*EXPO2020_PMF!$S18)^2+(0.5*UNC_EXPO2020_PMF!S$2))</f>
        <v>2.4973974544152089</v>
      </c>
      <c r="T20" s="14">
        <f>SQRT((T$3*EXPO2020_PMF!$T18)^2+(0.5*UNC_EXPO2020_PMF!T$2))</f>
        <v>2.5203162589880588</v>
      </c>
      <c r="U20" s="14">
        <f>SQRT((U$3*EXPO2020_PMF!$U18)^2+(0.5*UNC_EXPO2020_PMF!U$2))</f>
        <v>1.3511101033335111</v>
      </c>
      <c r="V20" s="14"/>
      <c r="W20" s="14">
        <f>SQRT((W$3*EXPO2020_PMF!$W18)^2+(0.5*UNC_EXPO2020_PMF!W$2))</f>
        <v>24.315620587020938</v>
      </c>
    </row>
    <row r="21" spans="1:23" x14ac:dyDescent="0.2">
      <c r="A21" s="23">
        <v>43243.895138888889</v>
      </c>
      <c r="B21" s="14">
        <f>SQRT(($B$3*EXPO2020_PMF!$B19)^2+(0.5*UNC_EXPO2020_PMF!$B$2))</f>
        <v>0.97457626545877851</v>
      </c>
      <c r="C21" s="14">
        <f>SQRT((C$3*EXPO2020_PMF!$C19)^2+(0.5*UNC_EXPO2020_PMF!C$2))</f>
        <v>0.26204555286770692</v>
      </c>
      <c r="D21" s="14">
        <f>SQRT((D$3*EXPO2020_PMF!$D19)^2+(0.5*UNC_EXPO2020_PMF!D$2))</f>
        <v>0.12720214368183413</v>
      </c>
      <c r="E21" s="14">
        <f>SQRT((E$3*EXPO2020_PMF!$E19)^2+(0.5*UNC_EXPO2020_PMF!E$2))</f>
        <v>0.54520562868368816</v>
      </c>
      <c r="F21" s="14"/>
      <c r="G21" s="14"/>
      <c r="H21" s="14">
        <f>SQRT((H$3*EXPO2020_PMF!$H19)^2+(0.5*UNC_EXPO2020_PMF!H$2))</f>
        <v>0.17320508075688773</v>
      </c>
      <c r="I21" s="14">
        <f>SQRT((I$3*EXPO2020_PMF!$I19)^2+(0.5*UNC_EXPO2020_PMF!I$2))</f>
        <v>0.41129934834562459</v>
      </c>
      <c r="J21" s="14">
        <f>SQRT((J$3*EXPO2020_PMF!$J19)^2+(0.5*UNC_EXPO2020_PMF!J$2))</f>
        <v>0.70738203251095999</v>
      </c>
      <c r="K21" s="14">
        <f>SQRT((K$3*EXPO2020_PMF!$K19)^2+(0.5*UNC_EXPO2020_PMF!K$2))</f>
        <v>1.147673670301349</v>
      </c>
      <c r="L21" s="14">
        <f>SQRT((L$3*EXPO2020_PMF!$L19)^2+(0.5*UNC_EXPO2020_PMF!L$2))</f>
        <v>2.433358537973688</v>
      </c>
      <c r="M21" s="14">
        <f>SQRT((M$3*EXPO2020_PMF!$M19)^2+(0.5*UNC_EXPO2020_PMF!M$2))</f>
        <v>8.8914821946542517</v>
      </c>
      <c r="N21" s="14">
        <f>SQRT((N$3*EXPO2020_PMF!$N19)^2+(0.5*UNC_EXPO2020_PMF!N$2))</f>
        <v>2.2479767598589224</v>
      </c>
      <c r="O21" s="14">
        <f>SQRT((O$3*EXPO2020_PMF!$O19)^2+(0.5*UNC_EXPO2020_PMF!O$2))</f>
        <v>2.0684545098391776</v>
      </c>
      <c r="P21" s="14">
        <f>SQRT((P$3*EXPO2020_PMF!$P19)^2+(0.5*UNC_EXPO2020_PMF!P$2))</f>
        <v>0.59160797830996159</v>
      </c>
      <c r="Q21" s="14">
        <f>SQRT((Q$3*EXPO2020_PMF!$P19)^2+(0.5*UNC_EXPO2020_PMF!Q$2))</f>
        <v>0.59160797830996159</v>
      </c>
      <c r="R21" s="14">
        <f>SQRT((R$3*EXPO2020_PMF!$R19)^2+(0.5*UNC_EXPO2020_PMF!R$2))</f>
        <v>1.7345556706245711</v>
      </c>
      <c r="S21" s="14">
        <f>SQRT((S$3*EXPO2020_PMF!$S19)^2+(0.5*UNC_EXPO2020_PMF!S$2))</f>
        <v>1.7302263940004659</v>
      </c>
      <c r="T21" s="14">
        <f>SQRT((T$3*EXPO2020_PMF!$T19)^2+(0.5*UNC_EXPO2020_PMF!T$2))</f>
        <v>1.7631458744232864</v>
      </c>
      <c r="U21" s="14">
        <f>SQRT((U$3*EXPO2020_PMF!$U19)^2+(0.5*UNC_EXPO2020_PMF!U$2))</f>
        <v>1.7345556706245711</v>
      </c>
      <c r="V21" s="14"/>
      <c r="W21" s="14">
        <f>SQRT((W$3*EXPO2020_PMF!$W19)^2+(0.5*UNC_EXPO2020_PMF!W$2))</f>
        <v>32.627034033119564</v>
      </c>
    </row>
    <row r="22" spans="1:23" x14ac:dyDescent="0.2">
      <c r="A22" s="23">
        <v>43245.912499999999</v>
      </c>
      <c r="B22" s="14">
        <f>SQRT(($B$3*EXPO2020_PMF!$B20)^2+(0.5*UNC_EXPO2020_PMF!$B$2))</f>
        <v>0.89498299971897977</v>
      </c>
      <c r="C22" s="14">
        <f>SQRT((C$3*EXPO2020_PMF!$C20)^2+(0.5*UNC_EXPO2020_PMF!C$2))</f>
        <v>0.20716574171834662</v>
      </c>
      <c r="D22" s="14">
        <f>SQRT((D$3*EXPO2020_PMF!$D20)^2+(0.5*UNC_EXPO2020_PMF!D$2))</f>
        <v>0.10288057397882247</v>
      </c>
      <c r="E22" s="14">
        <f>SQRT((E$3*EXPO2020_PMF!$E20)^2+(0.5*UNC_EXPO2020_PMF!E$2))</f>
        <v>0.31248674406791971</v>
      </c>
      <c r="F22" s="14"/>
      <c r="G22" s="14"/>
      <c r="H22" s="14">
        <f>SQRT((H$3*EXPO2020_PMF!$H20)^2+(0.5*UNC_EXPO2020_PMF!H$2))</f>
        <v>0.30635069884044963</v>
      </c>
      <c r="I22" s="14">
        <f>SQRT((I$3*EXPO2020_PMF!$I20)^2+(0.5*UNC_EXPO2020_PMF!I$2))</f>
        <v>0.32112855519553363</v>
      </c>
      <c r="J22" s="14">
        <f>SQRT((J$3*EXPO2020_PMF!$J20)^2+(0.5*UNC_EXPO2020_PMF!J$2))</f>
        <v>0.4341801995178845</v>
      </c>
      <c r="K22" s="14">
        <f>SQRT((K$3*EXPO2020_PMF!$K20)^2+(0.5*UNC_EXPO2020_PMF!K$2))</f>
        <v>0.93425792490819226</v>
      </c>
      <c r="L22" s="14">
        <f>SQRT((L$3*EXPO2020_PMF!$L20)^2+(0.5*UNC_EXPO2020_PMF!L$2))</f>
        <v>3.0238472825983069</v>
      </c>
      <c r="M22" s="14">
        <f>SQRT((M$3*EXPO2020_PMF!$M20)^2+(0.5*UNC_EXPO2020_PMF!M$2))</f>
        <v>4.5583981902236328</v>
      </c>
      <c r="N22" s="14">
        <f>SQRT((N$3*EXPO2020_PMF!$N20)^2+(0.5*UNC_EXPO2020_PMF!N$2))</f>
        <v>2.1218764198995661</v>
      </c>
      <c r="O22" s="14">
        <f>SQRT((O$3*EXPO2020_PMF!$O20)^2+(0.5*UNC_EXPO2020_PMF!O$2))</f>
        <v>1.6578983758002621</v>
      </c>
      <c r="P22" s="14">
        <f>SQRT((P$3*EXPO2020_PMF!$P20)^2+(0.5*UNC_EXPO2020_PMF!P$2))</f>
        <v>0.59160797830996159</v>
      </c>
      <c r="Q22" s="14">
        <f>SQRT((Q$3*EXPO2020_PMF!$P20)^2+(0.5*UNC_EXPO2020_PMF!Q$2))</f>
        <v>0.59160797830996159</v>
      </c>
      <c r="R22" s="14">
        <f>SQRT((R$3*EXPO2020_PMF!$R20)^2+(0.5*UNC_EXPO2020_PMF!R$2))</f>
        <v>1.0292972288574798</v>
      </c>
      <c r="S22" s="14">
        <f>SQRT((S$3*EXPO2020_PMF!$S20)^2+(0.5*UNC_EXPO2020_PMF!S$2))</f>
        <v>1.0219847285227346</v>
      </c>
      <c r="T22" s="14">
        <f>SQRT((T$3*EXPO2020_PMF!$T20)^2+(0.5*UNC_EXPO2020_PMF!T$2))</f>
        <v>1.0767788934287705</v>
      </c>
      <c r="U22" s="14">
        <f>SQRT((U$3*EXPO2020_PMF!$U20)^2+(0.5*UNC_EXPO2020_PMF!U$2))</f>
        <v>1.0292972288574798</v>
      </c>
      <c r="V22" s="14"/>
      <c r="W22" s="14">
        <f>SQRT((W$3*EXPO2020_PMF!$W20)^2+(0.5*UNC_EXPO2020_PMF!W$2))</f>
        <v>16.876940307220234</v>
      </c>
    </row>
    <row r="23" spans="1:23" x14ac:dyDescent="0.2">
      <c r="A23" s="23">
        <v>43236.793055555558</v>
      </c>
      <c r="B23" s="14">
        <f>SQRT(($B$3*EXPO2020_PMF!$B21)^2+(0.5*UNC_EXPO2020_PMF!$B$2))</f>
        <v>0.5976638270555803</v>
      </c>
      <c r="C23" s="14">
        <f>SQRT((C$3*EXPO2020_PMF!$C21)^2+(0.5*UNC_EXPO2020_PMF!C$2))</f>
        <v>0.15854575902085169</v>
      </c>
      <c r="D23" s="14">
        <f>SQRT((D$3*EXPO2020_PMF!$D21)^2+(0.5*UNC_EXPO2020_PMF!D$2))</f>
        <v>0.10004511540815687</v>
      </c>
      <c r="E23" s="14">
        <f>SQRT((E$3*EXPO2020_PMF!$E21)^2+(0.5*UNC_EXPO2020_PMF!E$2))</f>
        <v>0.15811388300841897</v>
      </c>
      <c r="F23" s="14"/>
      <c r="G23" s="14"/>
      <c r="H23" s="14">
        <f>SQRT((H$3*EXPO2020_PMF!$H21)^2+(0.5*UNC_EXPO2020_PMF!H$2))</f>
        <v>0.17320508075688773</v>
      </c>
      <c r="I23" s="14">
        <f>SQRT((I$3*EXPO2020_PMF!$I21)^2+(0.5*UNC_EXPO2020_PMF!I$2))</f>
        <v>0.19015055262856589</v>
      </c>
      <c r="J23" s="14">
        <f>SQRT((J$3*EXPO2020_PMF!$J21)^2+(0.5*UNC_EXPO2020_PMF!J$2))</f>
        <v>0.42037646360064501</v>
      </c>
      <c r="K23" s="14">
        <f>SQRT((K$3*EXPO2020_PMF!$K21)^2+(0.5*UNC_EXPO2020_PMF!K$2))</f>
        <v>0.5708821127386895</v>
      </c>
      <c r="L23" s="14">
        <f>SQRT((L$3*EXPO2020_PMF!$L21)^2+(0.5*UNC_EXPO2020_PMF!L$2))</f>
        <v>0.97688341435082249</v>
      </c>
      <c r="M23" s="14">
        <f>SQRT((M$3*EXPO2020_PMF!$M21)^2+(0.5*UNC_EXPO2020_PMF!M$2))</f>
        <v>1.8396824933743203</v>
      </c>
      <c r="N23" s="14">
        <f>SQRT((N$3*EXPO2020_PMF!$N21)^2+(0.5*UNC_EXPO2020_PMF!N$2))</f>
        <v>1.7171398302901208</v>
      </c>
      <c r="O23" s="14">
        <f>SQRT((O$3*EXPO2020_PMF!$O21)^2+(0.5*UNC_EXPO2020_PMF!O$2))</f>
        <v>1.1685235728664012</v>
      </c>
      <c r="P23" s="14">
        <f>SQRT((P$3*EXPO2020_PMF!$P21)^2+(0.5*UNC_EXPO2020_PMF!P$2))</f>
        <v>0.59160797830996159</v>
      </c>
      <c r="Q23" s="14">
        <f>SQRT((Q$3*EXPO2020_PMF!$P21)^2+(0.5*UNC_EXPO2020_PMF!Q$2))</f>
        <v>0.59160797830996159</v>
      </c>
      <c r="R23" s="14">
        <f>SQRT((R$3*EXPO2020_PMF!$R21)^2+(0.5*UNC_EXPO2020_PMF!R$2))</f>
        <v>0.99283801281158268</v>
      </c>
      <c r="S23" s="14">
        <f>SQRT((S$3*EXPO2020_PMF!$S21)^2+(0.5*UNC_EXPO2020_PMF!S$2))</f>
        <v>0.9852549516159016</v>
      </c>
      <c r="T23" s="14">
        <f>SQRT((T$3*EXPO2020_PMF!$T21)^2+(0.5*UNC_EXPO2020_PMF!T$2))</f>
        <v>0.67082039324993692</v>
      </c>
      <c r="U23" s="14">
        <f>SQRT((U$3*EXPO2020_PMF!$U21)^2+(0.5*UNC_EXPO2020_PMF!U$2))</f>
        <v>0.99283801281158268</v>
      </c>
      <c r="V23" s="14"/>
      <c r="W23" s="14">
        <f>SQRT((W$3*EXPO2020_PMF!$W21)^2+(0.5*UNC_EXPO2020_PMF!W$2))</f>
        <v>15.979390722848635</v>
      </c>
    </row>
    <row r="24" spans="1:23" x14ac:dyDescent="0.2">
      <c r="A24" s="23">
        <v>43238.80972222222</v>
      </c>
      <c r="B24" s="14">
        <f>SQRT(($B$3*EXPO2020_PMF!$B22)^2+(0.5*UNC_EXPO2020_PMF!$B$2))</f>
        <v>0.99893690658000356</v>
      </c>
      <c r="C24" s="14">
        <f>SQRT((C$3*EXPO2020_PMF!$C22)^2+(0.5*UNC_EXPO2020_PMF!C$2))</f>
        <v>0.17819772608574611</v>
      </c>
      <c r="D24" s="14">
        <f>SQRT((D$3*EXPO2020_PMF!$D22)^2+(0.5*UNC_EXPO2020_PMF!D$2))</f>
        <v>0.14002175451459928</v>
      </c>
      <c r="E24" s="14">
        <f>SQRT((E$3*EXPO2020_PMF!$E22)^2+(0.5*UNC_EXPO2020_PMF!E$2))</f>
        <v>0.2725841596919239</v>
      </c>
      <c r="F24" s="14"/>
      <c r="G24" s="14"/>
      <c r="H24" s="14">
        <f>SQRT((H$3*EXPO2020_PMF!$H22)^2+(0.5*UNC_EXPO2020_PMF!H$2))</f>
        <v>0.27079871680439566</v>
      </c>
      <c r="I24" s="14">
        <f>SQRT((I$3*EXPO2020_PMF!$I22)^2+(0.5*UNC_EXPO2020_PMF!I$2))</f>
        <v>0.44878076084080093</v>
      </c>
      <c r="J24" s="14">
        <f>SQRT((J$3*EXPO2020_PMF!$J22)^2+(0.5*UNC_EXPO2020_PMF!J$2))</f>
        <v>0.6189816440884589</v>
      </c>
      <c r="K24" s="14">
        <f>SQRT((K$3*EXPO2020_PMF!$K22)^2+(0.5*UNC_EXPO2020_PMF!K$2))</f>
        <v>0.56792453347117489</v>
      </c>
      <c r="L24" s="14">
        <f>SQRT((L$3*EXPO2020_PMF!$L22)^2+(0.5*UNC_EXPO2020_PMF!L$2))</f>
        <v>3.5410649043463782</v>
      </c>
      <c r="M24" s="14">
        <f>SQRT((M$3*EXPO2020_PMF!$M22)^2+(0.5*UNC_EXPO2020_PMF!M$2))</f>
        <v>0.76121493478732438</v>
      </c>
      <c r="N24" s="14">
        <f>SQRT((N$3*EXPO2020_PMF!$N22)^2+(0.5*UNC_EXPO2020_PMF!N$2))</f>
        <v>1.8557137358406761</v>
      </c>
      <c r="O24" s="14">
        <f>SQRT((O$3*EXPO2020_PMF!$O22)^2+(0.5*UNC_EXPO2020_PMF!O$2))</f>
        <v>1.7953396562951716</v>
      </c>
      <c r="P24" s="14">
        <f>SQRT((P$3*EXPO2020_PMF!$P22)^2+(0.5*UNC_EXPO2020_PMF!P$2))</f>
        <v>0.68583271572047377</v>
      </c>
      <c r="Q24" s="14">
        <f>SQRT((Q$3*EXPO2020_PMF!$P22)^2+(0.5*UNC_EXPO2020_PMF!Q$2))</f>
        <v>0.59197408680636443</v>
      </c>
      <c r="R24" s="14">
        <f>SQRT((R$3*EXPO2020_PMF!$R22)^2+(0.5*UNC_EXPO2020_PMF!R$2))</f>
        <v>0.91184760558444222</v>
      </c>
      <c r="S24" s="14">
        <f>SQRT((S$3*EXPO2020_PMF!$S22)^2+(0.5*UNC_EXPO2020_PMF!S$2))</f>
        <v>0.57879184513951132</v>
      </c>
      <c r="T24" s="14">
        <f>SQRT((T$3*EXPO2020_PMF!$T22)^2+(0.5*UNC_EXPO2020_PMF!T$2))</f>
        <v>0.96512489130168055</v>
      </c>
      <c r="U24" s="14">
        <f>SQRT((U$3*EXPO2020_PMF!$U22)^2+(0.5*UNC_EXPO2020_PMF!U$2))</f>
        <v>0.59160797830996159</v>
      </c>
      <c r="V24" s="14"/>
      <c r="W24" s="14">
        <f>SQRT((W$3*EXPO2020_PMF!$W22)^2+(0.5*UNC_EXPO2020_PMF!W$2))</f>
        <v>13.91533047843393</v>
      </c>
    </row>
    <row r="25" spans="1:23" x14ac:dyDescent="0.2">
      <c r="A25" s="23">
        <v>43240.840277777781</v>
      </c>
      <c r="B25" s="14">
        <f>SQRT(($B$3*EXPO2020_PMF!$B23)^2+(0.5*UNC_EXPO2020_PMF!$B$2))</f>
        <v>1.3697376326793593</v>
      </c>
      <c r="C25" s="14">
        <f>SQRT((C$3*EXPO2020_PMF!$C23)^2+(0.5*UNC_EXPO2020_PMF!C$2))</f>
        <v>0.16602570491028087</v>
      </c>
      <c r="D25" s="14">
        <f>SQRT((D$3*EXPO2020_PMF!$D23)^2+(0.5*UNC_EXPO2020_PMF!D$2))</f>
        <v>0.16419492706467725</v>
      </c>
      <c r="E25" s="14">
        <f>SQRT((E$3*EXPO2020_PMF!$E23)^2+(0.5*UNC_EXPO2020_PMF!E$2))</f>
        <v>0.15811388300841897</v>
      </c>
      <c r="F25" s="14"/>
      <c r="G25" s="14"/>
      <c r="H25" s="14">
        <f>SQRT((H$3*EXPO2020_PMF!$H23)^2+(0.5*UNC_EXPO2020_PMF!H$2))</f>
        <v>0.22533753189375261</v>
      </c>
      <c r="I25" s="14">
        <f>SQRT((I$3*EXPO2020_PMF!$I23)^2+(0.5*UNC_EXPO2020_PMF!I$2))</f>
        <v>0.61154661587284442</v>
      </c>
      <c r="J25" s="14">
        <f>SQRT((J$3*EXPO2020_PMF!$J23)^2+(0.5*UNC_EXPO2020_PMF!J$2))</f>
        <v>0.39762798332093269</v>
      </c>
      <c r="K25" s="14">
        <f>SQRT((K$3*EXPO2020_PMF!$K23)^2+(0.5*UNC_EXPO2020_PMF!K$2))</f>
        <v>0.35709836191142863</v>
      </c>
      <c r="L25" s="14">
        <f>SQRT((L$3*EXPO2020_PMF!$L23)^2+(0.5*UNC_EXPO2020_PMF!L$2))</f>
        <v>1.9300218822864379</v>
      </c>
      <c r="M25" s="14">
        <f>SQRT((M$3*EXPO2020_PMF!$M23)^2+(0.5*UNC_EXPO2020_PMF!M$2))</f>
        <v>1.1114141127524586</v>
      </c>
      <c r="N25" s="14">
        <f>SQRT((N$3*EXPO2020_PMF!$N23)^2+(0.5*UNC_EXPO2020_PMF!N$2))</f>
        <v>1.6165145344474405</v>
      </c>
      <c r="O25" s="14">
        <f>SQRT((O$3*EXPO2020_PMF!$O23)^2+(0.5*UNC_EXPO2020_PMF!O$2))</f>
        <v>0.88455189360460229</v>
      </c>
      <c r="P25" s="14">
        <f>SQRT((P$3*EXPO2020_PMF!$P23)^2+(0.5*UNC_EXPO2020_PMF!P$2))</f>
        <v>0.59160797830996159</v>
      </c>
      <c r="Q25" s="14">
        <f>SQRT((Q$3*EXPO2020_PMF!$P23)^2+(0.5*UNC_EXPO2020_PMF!Q$2))</f>
        <v>0.59160797830996159</v>
      </c>
      <c r="R25" s="14">
        <f>SQRT((R$3*EXPO2020_PMF!$R23)^2+(0.5*UNC_EXPO2020_PMF!R$2))</f>
        <v>0.59160797830996159</v>
      </c>
      <c r="S25" s="14">
        <f>SQRT((S$3*EXPO2020_PMF!$S23)^2+(0.5*UNC_EXPO2020_PMF!S$2))</f>
        <v>0.57879184513951132</v>
      </c>
      <c r="T25" s="14">
        <f>SQRT((T$3*EXPO2020_PMF!$T23)^2+(0.5*UNC_EXPO2020_PMF!T$2))</f>
        <v>0.82513974089219833</v>
      </c>
      <c r="U25" s="14">
        <f>SQRT((U$3*EXPO2020_PMF!$U23)^2+(0.5*UNC_EXPO2020_PMF!U$2))</f>
        <v>0.59160797830996159</v>
      </c>
      <c r="V25" s="14"/>
      <c r="W25" s="14">
        <f>SQRT((W$3*EXPO2020_PMF!$W23)^2+(0.5*UNC_EXPO2020_PMF!W$2))</f>
        <v>9.6639658939721897</v>
      </c>
    </row>
    <row r="26" spans="1:23" x14ac:dyDescent="0.2">
      <c r="A26" s="23">
        <v>43232.004166666666</v>
      </c>
      <c r="B26" s="14">
        <f>SQRT(($B$3*EXPO2020_PMF!$B24)^2+(0.5*UNC_EXPO2020_PMF!$B$2))</f>
        <v>0.56565463701282748</v>
      </c>
      <c r="C26" s="14">
        <f>SQRT((C$3*EXPO2020_PMF!$C24)^2+(0.5*UNC_EXPO2020_PMF!C$2))</f>
        <v>0.16134882272462361</v>
      </c>
      <c r="D26" s="14">
        <f>SQRT((D$3*EXPO2020_PMF!$D24)^2+(0.5*UNC_EXPO2020_PMF!D$2))</f>
        <v>0.15564224583316771</v>
      </c>
      <c r="E26" s="14">
        <f>SQRT((E$3*EXPO2020_PMF!$E24)^2+(0.5*UNC_EXPO2020_PMF!E$2))</f>
        <v>0.46932503849799967</v>
      </c>
      <c r="F26" s="14"/>
      <c r="G26" s="14"/>
      <c r="H26" s="14">
        <f>SQRT((H$3*EXPO2020_PMF!$H24)^2+(0.5*UNC_EXPO2020_PMF!H$2))</f>
        <v>0.84645259895949809</v>
      </c>
      <c r="I26" s="14">
        <f>SQRT((I$3*EXPO2020_PMF!$I24)^2+(0.5*UNC_EXPO2020_PMF!I$2))</f>
        <v>0.41177328803360697</v>
      </c>
      <c r="J26" s="14">
        <f>SQRT((J$3*EXPO2020_PMF!$J24)^2+(0.5*UNC_EXPO2020_PMF!J$2))</f>
        <v>0.61652502960285016</v>
      </c>
      <c r="K26" s="14">
        <f>SQRT((K$3*EXPO2020_PMF!$K24)^2+(0.5*UNC_EXPO2020_PMF!K$2))</f>
        <v>1.3861076620495503</v>
      </c>
      <c r="L26" s="14">
        <f>SQRT((L$3*EXPO2020_PMF!$L24)^2+(0.5*UNC_EXPO2020_PMF!L$2))</f>
        <v>3.457219486216625</v>
      </c>
      <c r="M26" s="14">
        <f>SQRT((M$3*EXPO2020_PMF!$M24)^2+(0.5*UNC_EXPO2020_PMF!M$2))</f>
        <v>4.1694846796657625</v>
      </c>
      <c r="N26" s="14">
        <f>SQRT((N$3*EXPO2020_PMF!$N24)^2+(0.5*UNC_EXPO2020_PMF!N$2))</f>
        <v>2.3510392659583812</v>
      </c>
      <c r="O26" s="14">
        <f>SQRT((O$3*EXPO2020_PMF!$O24)^2+(0.5*UNC_EXPO2020_PMF!O$2))</f>
        <v>2.5745558880256607</v>
      </c>
      <c r="P26" s="14">
        <f>SQRT((P$3*EXPO2020_PMF!$P24)^2+(0.5*UNC_EXPO2020_PMF!P$2))</f>
        <v>0.90924342873518604</v>
      </c>
      <c r="Q26" s="14">
        <f>SQRT((Q$3*EXPO2020_PMF!$P24)^2+(0.5*UNC_EXPO2020_PMF!Q$2))</f>
        <v>0.59305666255907896</v>
      </c>
      <c r="R26" s="14">
        <f>SQRT((R$3*EXPO2020_PMF!$R24)^2+(0.5*UNC_EXPO2020_PMF!R$2))</f>
        <v>1.5022963924580495</v>
      </c>
      <c r="S26" s="14">
        <f>SQRT((S$3*EXPO2020_PMF!$S24)^2+(0.5*UNC_EXPO2020_PMF!S$2))</f>
        <v>1.4972957125406021</v>
      </c>
      <c r="T26" s="14">
        <f>SQRT((T$3*EXPO2020_PMF!$T24)^2+(0.5*UNC_EXPO2020_PMF!T$2))</f>
        <v>0.67082039324993692</v>
      </c>
      <c r="U26" s="14">
        <f>SQRT((U$3*EXPO2020_PMF!$U24)^2+(0.5*UNC_EXPO2020_PMF!U$2))</f>
        <v>1.5022963924580495</v>
      </c>
      <c r="V26" s="14"/>
      <c r="W26" s="14">
        <f>SQRT((W$3*EXPO2020_PMF!$W24)^2+(0.5*UNC_EXPO2020_PMF!W$2))</f>
        <v>27.637072571402854</v>
      </c>
    </row>
    <row r="27" spans="1:23" x14ac:dyDescent="0.2">
      <c r="A27" s="23">
        <v>43247.990972222222</v>
      </c>
      <c r="B27" s="14">
        <f>SQRT(($B$3*EXPO2020_PMF!$B25)^2+(0.5*UNC_EXPO2020_PMF!$B$2))</f>
        <v>0.53623905856622378</v>
      </c>
      <c r="C27" s="14">
        <f>SQRT((C$3*EXPO2020_PMF!$C25)^2+(0.5*UNC_EXPO2020_PMF!C$2))</f>
        <v>0.18490598711794054</v>
      </c>
      <c r="D27" s="14">
        <f>SQRT((D$3*EXPO2020_PMF!$D25)^2+(0.5*UNC_EXPO2020_PMF!D$2))</f>
        <v>0.12422777661859485</v>
      </c>
      <c r="E27" s="14">
        <f>SQRT((E$3*EXPO2020_PMF!$E25)^2+(0.5*UNC_EXPO2020_PMF!E$2))</f>
        <v>1.2714589353251771</v>
      </c>
      <c r="F27" s="14"/>
      <c r="G27" s="14"/>
      <c r="H27" s="14">
        <f>SQRT((H$3*EXPO2020_PMF!$H25)^2+(0.5*UNC_EXPO2020_PMF!H$2))</f>
        <v>1.7825449908970568</v>
      </c>
      <c r="I27" s="14">
        <f>SQRT((I$3*EXPO2020_PMF!$I25)^2+(0.5*UNC_EXPO2020_PMF!I$2))</f>
        <v>0.24796101854040989</v>
      </c>
      <c r="J27" s="14">
        <f>SQRT((J$3*EXPO2020_PMF!$J25)^2+(0.5*UNC_EXPO2020_PMF!J$2))</f>
        <v>0.83469863204347439</v>
      </c>
      <c r="K27" s="14">
        <f>SQRT((K$3*EXPO2020_PMF!$K25)^2+(0.5*UNC_EXPO2020_PMF!K$2))</f>
        <v>4.9295444069376835</v>
      </c>
      <c r="L27" s="14">
        <f>SQRT((L$3*EXPO2020_PMF!$L25)^2+(0.5*UNC_EXPO2020_PMF!L$2))</f>
        <v>1.6934806134281493</v>
      </c>
      <c r="M27" s="14">
        <f>SQRT((M$3*EXPO2020_PMF!$M25)^2+(0.5*UNC_EXPO2020_PMF!M$2))</f>
        <v>8.0989405636552867</v>
      </c>
      <c r="N27" s="14">
        <f>SQRT((N$3*EXPO2020_PMF!$N25)^2+(0.5*UNC_EXPO2020_PMF!N$2))</f>
        <v>6.541339874600606</v>
      </c>
      <c r="O27" s="14">
        <f>SQRT((O$3*EXPO2020_PMF!$O25)^2+(0.5*UNC_EXPO2020_PMF!O$2))</f>
        <v>13.027423451119221</v>
      </c>
      <c r="P27" s="14">
        <f>SQRT((P$3*EXPO2020_PMF!$P25)^2+(0.5*UNC_EXPO2020_PMF!P$2))</f>
        <v>1.1495391782792024</v>
      </c>
      <c r="Q27" s="14">
        <f>SQRT((Q$3*EXPO2020_PMF!$P25)^2+(0.5*UNC_EXPO2020_PMF!Q$2))</f>
        <v>0.59455629267600529</v>
      </c>
      <c r="R27" s="14">
        <f>SQRT((R$3*EXPO2020_PMF!$R25)^2+(0.5*UNC_EXPO2020_PMF!R$2))</f>
        <v>2.0580965209618558</v>
      </c>
      <c r="S27" s="14">
        <f>SQRT((S$3*EXPO2020_PMF!$S25)^2+(0.5*UNC_EXPO2020_PMF!S$2))</f>
        <v>2.0544491450496642</v>
      </c>
      <c r="T27" s="14">
        <f>SQRT((T$3*EXPO2020_PMF!$T25)^2+(0.5*UNC_EXPO2020_PMF!T$2))</f>
        <v>5.9516259632437976</v>
      </c>
      <c r="U27" s="14">
        <f>SQRT((U$3*EXPO2020_PMF!$U25)^2+(0.5*UNC_EXPO2020_PMF!U$2))</f>
        <v>2.0580965209618558</v>
      </c>
      <c r="V27" s="14"/>
      <c r="W27" s="14">
        <f>SQRT((W$3*EXPO2020_PMF!$W25)^2+(0.5*UNC_EXPO2020_PMF!W$2))</f>
        <v>39.43798316139047</v>
      </c>
    </row>
    <row r="28" spans="1:23" x14ac:dyDescent="0.2">
      <c r="A28" s="23">
        <v>43241.847916666666</v>
      </c>
      <c r="B28" s="14">
        <f>SQRT(($B$3*EXPO2020_PMF!$B26)^2+(0.5*UNC_EXPO2020_PMF!$B$2))</f>
        <v>1.2242259207491621</v>
      </c>
      <c r="C28" s="14">
        <f>SQRT((C$3*EXPO2020_PMF!$C26)^2+(0.5*UNC_EXPO2020_PMF!C$2))</f>
        <v>0.19604915105549592</v>
      </c>
      <c r="D28" s="14">
        <f>SQRT((D$3*EXPO2020_PMF!$D26)^2+(0.5*UNC_EXPO2020_PMF!D$2))</f>
        <v>0.19493256743678095</v>
      </c>
      <c r="E28" s="14">
        <f>SQRT((E$3*EXPO2020_PMF!$E26)^2+(0.5*UNC_EXPO2020_PMF!E$2))</f>
        <v>0.28841003620034716</v>
      </c>
      <c r="F28" s="14"/>
      <c r="G28" s="14"/>
      <c r="H28" s="14">
        <f>SQRT((H$3*EXPO2020_PMF!$H26)^2+(0.5*UNC_EXPO2020_PMF!H$2))</f>
        <v>0.4842935983333137</v>
      </c>
      <c r="I28" s="14">
        <f>SQRT((I$3*EXPO2020_PMF!$I26)^2+(0.5*UNC_EXPO2020_PMF!I$2))</f>
        <v>0.72229205128926655</v>
      </c>
      <c r="J28" s="14">
        <f>SQRT((J$3*EXPO2020_PMF!$J26)^2+(0.5*UNC_EXPO2020_PMF!J$2))</f>
        <v>0.28404519834910807</v>
      </c>
      <c r="K28" s="14">
        <f>SQRT((K$3*EXPO2020_PMF!$K26)^2+(0.5*UNC_EXPO2020_PMF!K$2))</f>
        <v>1.0246390657298838</v>
      </c>
      <c r="L28" s="14">
        <f>SQRT((L$3*EXPO2020_PMF!$L26)^2+(0.5*UNC_EXPO2020_PMF!L$2))</f>
        <v>9.8315762920898138</v>
      </c>
      <c r="M28" s="14">
        <f>SQRT((M$3*EXPO2020_PMF!$M26)^2+(0.5*UNC_EXPO2020_PMF!M$2))</f>
        <v>0.82373296643997451</v>
      </c>
      <c r="N28" s="14">
        <f>SQRT((N$3*EXPO2020_PMF!$N26)^2+(0.5*UNC_EXPO2020_PMF!N$2))</f>
        <v>2.0591291553621986</v>
      </c>
      <c r="O28" s="14">
        <f>SQRT((O$3*EXPO2020_PMF!$O26)^2+(0.5*UNC_EXPO2020_PMF!O$2))</f>
        <v>2.14288143864266</v>
      </c>
      <c r="P28" s="14">
        <f>SQRT((P$3*EXPO2020_PMF!$P26)^2+(0.5*UNC_EXPO2020_PMF!P$2))</f>
        <v>0.62089489199654457</v>
      </c>
      <c r="Q28" s="14">
        <f>SQRT((Q$3*EXPO2020_PMF!$P26)^2+(0.5*UNC_EXPO2020_PMF!Q$2))</f>
        <v>0.59171601100601179</v>
      </c>
      <c r="R28" s="14">
        <f>SQRT((R$3*EXPO2020_PMF!$R26)^2+(0.5*UNC_EXPO2020_PMF!R$2))</f>
        <v>0.70145696063949881</v>
      </c>
      <c r="S28" s="14">
        <f>SQRT((S$3*EXPO2020_PMF!$S26)^2+(0.5*UNC_EXPO2020_PMF!S$2))</f>
        <v>0.95035123534323551</v>
      </c>
      <c r="T28" s="14">
        <f>SQRT((T$3*EXPO2020_PMF!$T26)^2+(0.5*UNC_EXPO2020_PMF!T$2))</f>
        <v>1.0090428487028753</v>
      </c>
      <c r="U28" s="14">
        <f>SQRT((U$3*EXPO2020_PMF!$U26)^2+(0.5*UNC_EXPO2020_PMF!U$2))</f>
        <v>0.70145696063949881</v>
      </c>
      <c r="V28" s="14"/>
      <c r="W28" s="14">
        <f>SQRT((W$3*EXPO2020_PMF!$W26)^2+(0.5*UNC_EXPO2020_PMF!W$2))</f>
        <v>7.6070195906045477</v>
      </c>
    </row>
    <row r="29" spans="1:23" x14ac:dyDescent="0.2">
      <c r="A29" s="23">
        <v>43242.850694444445</v>
      </c>
      <c r="B29" s="14">
        <f>SQRT(($B$3*EXPO2020_PMF!$B27)^2+(0.5*UNC_EXPO2020_PMF!$B$2))</f>
        <v>0.6677070595261223</v>
      </c>
      <c r="C29" s="14">
        <f>SQRT((C$3*EXPO2020_PMF!$C27)^2+(0.5*UNC_EXPO2020_PMF!C$2))</f>
        <v>0.18723759708532631</v>
      </c>
      <c r="D29" s="14">
        <f>SQRT((D$3*EXPO2020_PMF!$D27)^2+(0.5*UNC_EXPO2020_PMF!D$2))</f>
        <v>0.1</v>
      </c>
      <c r="E29" s="14">
        <f>SQRT((E$3*EXPO2020_PMF!$E27)^2+(0.5*UNC_EXPO2020_PMF!E$2))</f>
        <v>0.32891823296149847</v>
      </c>
      <c r="F29" s="14"/>
      <c r="G29" s="14"/>
      <c r="H29" s="14">
        <f>SQRT((H$3*EXPO2020_PMF!$H27)^2+(0.5*UNC_EXPO2020_PMF!H$2))</f>
        <v>0.17320508075688773</v>
      </c>
      <c r="I29" s="14">
        <f>SQRT((I$3*EXPO2020_PMF!$I27)^2+(0.5*UNC_EXPO2020_PMF!I$2))</f>
        <v>0.31335868003193507</v>
      </c>
      <c r="J29" s="14">
        <f>SQRT((J$3*EXPO2020_PMF!$J27)^2+(0.5*UNC_EXPO2020_PMF!J$2))</f>
        <v>0.4527471769212692</v>
      </c>
      <c r="K29" s="14">
        <f>SQRT((K$3*EXPO2020_PMF!$K27)^2+(0.5*UNC_EXPO2020_PMF!K$2))</f>
        <v>0.46636226230625127</v>
      </c>
      <c r="L29" s="14">
        <f>SQRT((L$3*EXPO2020_PMF!$L27)^2+(0.5*UNC_EXPO2020_PMF!L$2))</f>
        <v>2.199868766691901</v>
      </c>
      <c r="M29" s="14">
        <f>SQRT((M$3*EXPO2020_PMF!$M27)^2+(0.5*UNC_EXPO2020_PMF!M$2))</f>
        <v>4.1142662045651184</v>
      </c>
      <c r="N29" s="14">
        <f>SQRT((N$3*EXPO2020_PMF!$N27)^2+(0.5*UNC_EXPO2020_PMF!N$2))</f>
        <v>1.6258237779189733</v>
      </c>
      <c r="O29" s="14">
        <f>SQRT((O$3*EXPO2020_PMF!$O27)^2+(0.5*UNC_EXPO2020_PMF!O$2))</f>
        <v>0.86165829304481412</v>
      </c>
      <c r="P29" s="14">
        <f>SQRT((P$3*EXPO2020_PMF!$P27)^2+(0.5*UNC_EXPO2020_PMF!P$2))</f>
        <v>0.59160797830996159</v>
      </c>
      <c r="Q29" s="14">
        <f>SQRT((Q$3*EXPO2020_PMF!$P27)^2+(0.5*UNC_EXPO2020_PMF!Q$2))</f>
        <v>0.59160797830996159</v>
      </c>
      <c r="R29" s="14">
        <f>SQRT((R$3*EXPO2020_PMF!$R27)^2+(0.5*UNC_EXPO2020_PMF!R$2))</f>
        <v>1.0781349817224275</v>
      </c>
      <c r="S29" s="14">
        <f>SQRT((S$3*EXPO2020_PMF!$S27)^2+(0.5*UNC_EXPO2020_PMF!S$2))</f>
        <v>1.0711559358065561</v>
      </c>
      <c r="T29" s="14">
        <f>SQRT((T$3*EXPO2020_PMF!$T27)^2+(0.5*UNC_EXPO2020_PMF!T$2))</f>
        <v>0.67082039324993692</v>
      </c>
      <c r="U29" s="14">
        <f>SQRT((U$3*EXPO2020_PMF!$U27)^2+(0.5*UNC_EXPO2020_PMF!U$2))</f>
        <v>1.0781349817224275</v>
      </c>
      <c r="V29" s="14"/>
      <c r="W29" s="14">
        <f>SQRT((W$3*EXPO2020_PMF!$W27)^2+(0.5*UNC_EXPO2020_PMF!W$2))</f>
        <v>18.05547051520529</v>
      </c>
    </row>
    <row r="30" spans="1:23" x14ac:dyDescent="0.2">
      <c r="A30" s="23">
        <v>43239.832638888889</v>
      </c>
      <c r="B30" s="14">
        <f>SQRT(($B$3*EXPO2020_PMF!$B28)^2+(0.5*UNC_EXPO2020_PMF!$B$2))</f>
        <v>1.1263226003236759</v>
      </c>
      <c r="C30" s="14">
        <f>SQRT((C$3*EXPO2020_PMF!$C28)^2+(0.5*UNC_EXPO2020_PMF!C$2))</f>
        <v>0.15696421990722917</v>
      </c>
      <c r="D30" s="14">
        <f>SQRT((D$3*EXPO2020_PMF!$D28)^2+(0.5*UNC_EXPO2020_PMF!D$2))</f>
        <v>0.10002166117877408</v>
      </c>
      <c r="E30" s="14">
        <f>SQRT((E$3*EXPO2020_PMF!$E28)^2+(0.5*UNC_EXPO2020_PMF!E$2))</f>
        <v>0.34410615696151181</v>
      </c>
      <c r="F30" s="14"/>
      <c r="G30" s="14"/>
      <c r="H30" s="14">
        <f>SQRT((H$3*EXPO2020_PMF!$H28)^2+(0.5*UNC_EXPO2020_PMF!H$2))</f>
        <v>0.22477644196085297</v>
      </c>
      <c r="I30" s="14">
        <f>SQRT((I$3*EXPO2020_PMF!$I28)^2+(0.5*UNC_EXPO2020_PMF!I$2))</f>
        <v>0.66536284243270549</v>
      </c>
      <c r="J30" s="14">
        <f>SQRT((J$3*EXPO2020_PMF!$J28)^2+(0.5*UNC_EXPO2020_PMF!J$2))</f>
        <v>0.29003788937200808</v>
      </c>
      <c r="K30" s="14">
        <f>SQRT((K$3*EXPO2020_PMF!$K28)^2+(0.5*UNC_EXPO2020_PMF!K$2))</f>
        <v>0.72629967748479529</v>
      </c>
      <c r="L30" s="14">
        <f>SQRT((L$3*EXPO2020_PMF!$L28)^2+(0.5*UNC_EXPO2020_PMF!L$2))</f>
        <v>2.5273589135340355</v>
      </c>
      <c r="M30" s="14">
        <f>SQRT((M$3*EXPO2020_PMF!$M28)^2+(0.5*UNC_EXPO2020_PMF!M$2))</f>
        <v>0.65436952983596008</v>
      </c>
      <c r="N30" s="14">
        <f>SQRT((N$3*EXPO2020_PMF!$N28)^2+(0.5*UNC_EXPO2020_PMF!N$2))</f>
        <v>1.9089947168393506</v>
      </c>
      <c r="O30" s="14">
        <f>SQRT((O$3*EXPO2020_PMF!$O28)^2+(0.5*UNC_EXPO2020_PMF!O$2))</f>
        <v>1.3279927436086256</v>
      </c>
      <c r="P30" s="14">
        <f>SQRT((P$3*EXPO2020_PMF!$P28)^2+(0.5*UNC_EXPO2020_PMF!P$2))</f>
        <v>0.59160797830996159</v>
      </c>
      <c r="Q30" s="14">
        <f>SQRT((Q$3*EXPO2020_PMF!$P28)^2+(0.5*UNC_EXPO2020_PMF!Q$2))</f>
        <v>0.59160797830996159</v>
      </c>
      <c r="R30" s="14">
        <f>SQRT((R$3*EXPO2020_PMF!$R28)^2+(0.5*UNC_EXPO2020_PMF!R$2))</f>
        <v>0.76029562131070438</v>
      </c>
      <c r="S30" s="14">
        <f>SQRT((S$3*EXPO2020_PMF!$S28)^2+(0.5*UNC_EXPO2020_PMF!S$2))</f>
        <v>1.1167800710690177</v>
      </c>
      <c r="T30" s="14">
        <f>SQRT((T$3*EXPO2020_PMF!$T28)^2+(0.5*UNC_EXPO2020_PMF!T$2))</f>
        <v>0.82343757005873253</v>
      </c>
      <c r="U30" s="14">
        <f>SQRT((U$3*EXPO2020_PMF!$U28)^2+(0.5*UNC_EXPO2020_PMF!U$2))</f>
        <v>0.76029562131070438</v>
      </c>
      <c r="V30" s="14"/>
      <c r="W30" s="14">
        <f>SQRT((W$3*EXPO2020_PMF!$W28)^2+(0.5*UNC_EXPO2020_PMF!W$2))</f>
        <v>9.605715627359162</v>
      </c>
    </row>
    <row r="31" spans="1:23" x14ac:dyDescent="0.2">
      <c r="A31" s="23">
        <v>43244.902777777781</v>
      </c>
      <c r="B31" s="14">
        <f>SQRT(($B$3*EXPO2020_PMF!$B29)^2+(0.5*UNC_EXPO2020_PMF!$B$2))</f>
        <v>1.2238165165599466</v>
      </c>
      <c r="C31" s="14">
        <f>SQRT((C$3*EXPO2020_PMF!$C29)^2+(0.5*UNC_EXPO2020_PMF!C$2))</f>
        <v>0.22867416509725638</v>
      </c>
      <c r="D31" s="14">
        <f>SQRT((D$3*EXPO2020_PMF!$D29)^2+(0.5*UNC_EXPO2020_PMF!D$2))</f>
        <v>0.10273432455739998</v>
      </c>
      <c r="E31" s="14">
        <f>SQRT((E$3*EXPO2020_PMF!$E29)^2+(0.5*UNC_EXPO2020_PMF!E$2))</f>
        <v>1.0081348029406494</v>
      </c>
      <c r="F31" s="14"/>
      <c r="G31" s="14"/>
      <c r="H31" s="14">
        <f>SQRT((H$3*EXPO2020_PMF!$H29)^2+(0.5*UNC_EXPO2020_PMF!H$2))</f>
        <v>0.94936358350307526</v>
      </c>
      <c r="I31" s="14">
        <f>SQRT((I$3*EXPO2020_PMF!$I29)^2+(0.5*UNC_EXPO2020_PMF!I$2))</f>
        <v>0.36000977807181073</v>
      </c>
      <c r="J31" s="14">
        <f>SQRT((J$3*EXPO2020_PMF!$J29)^2+(0.5*UNC_EXPO2020_PMF!J$2))</f>
        <v>0.27386127875258304</v>
      </c>
      <c r="K31" s="14">
        <f>SQRT((K$3*EXPO2020_PMF!$K29)^2+(0.5*UNC_EXPO2020_PMF!K$2))</f>
        <v>2.9582959065197296</v>
      </c>
      <c r="L31" s="14">
        <f>SQRT((L$3*EXPO2020_PMF!$L29)^2+(0.5*UNC_EXPO2020_PMF!L$2))</f>
        <v>1.8947360831930837</v>
      </c>
      <c r="M31" s="14">
        <f>SQRT((M$3*EXPO2020_PMF!$M29)^2+(0.5*UNC_EXPO2020_PMF!M$2))</f>
        <v>5.9752432166611058</v>
      </c>
      <c r="N31" s="14">
        <f>SQRT((N$3*EXPO2020_PMF!$N29)^2+(0.5*UNC_EXPO2020_PMF!N$2))</f>
        <v>4.8393906683073267</v>
      </c>
      <c r="O31" s="14">
        <f>SQRT((O$3*EXPO2020_PMF!$O29)^2+(0.5*UNC_EXPO2020_PMF!O$2))</f>
        <v>5.6406102234195208</v>
      </c>
      <c r="P31" s="14">
        <f>SQRT((P$3*EXPO2020_PMF!$P29)^2+(0.5*UNC_EXPO2020_PMF!P$2))</f>
        <v>0.59160797830996159</v>
      </c>
      <c r="Q31" s="14">
        <f>SQRT((Q$3*EXPO2020_PMF!$P29)^2+(0.5*UNC_EXPO2020_PMF!Q$2))</f>
        <v>0.59160797830996159</v>
      </c>
      <c r="R31" s="14">
        <f>SQRT((R$3*EXPO2020_PMF!$R29)^2+(0.5*UNC_EXPO2020_PMF!R$2))</f>
        <v>3.1671775266557667</v>
      </c>
      <c r="S31" s="14">
        <f>SQRT((S$3*EXPO2020_PMF!$S29)^2+(0.5*UNC_EXPO2020_PMF!S$2))</f>
        <v>1.6598955904930692</v>
      </c>
      <c r="T31" s="14">
        <f>SQRT((T$3*EXPO2020_PMF!$T29)^2+(0.5*UNC_EXPO2020_PMF!T$2))</f>
        <v>0.67082039324993692</v>
      </c>
      <c r="U31" s="14">
        <f>SQRT((U$3*EXPO2020_PMF!$U29)^2+(0.5*UNC_EXPO2020_PMF!U$2))</f>
        <v>1.6644078140102367</v>
      </c>
      <c r="V31" s="14"/>
      <c r="W31" s="14">
        <f>SQRT((W$3*EXPO2020_PMF!$W29)^2+(0.5*UNC_EXPO2020_PMF!W$2))</f>
        <v>31.131195745350581</v>
      </c>
    </row>
    <row r="32" spans="1:23" x14ac:dyDescent="0.2">
      <c r="A32" s="23">
        <v>43235.777777777781</v>
      </c>
      <c r="B32" s="14">
        <f>SQRT(($B$3*EXPO2020_PMF!$B30)^2+(0.5*UNC_EXPO2020_PMF!$B$2))</f>
        <v>0.79397071103609063</v>
      </c>
      <c r="C32" s="14">
        <f>SQRT((C$3*EXPO2020_PMF!$C30)^2+(0.5*UNC_EXPO2020_PMF!C$2))</f>
        <v>0.25308250864988868</v>
      </c>
      <c r="D32" s="14">
        <f>SQRT((D$3*EXPO2020_PMF!$D30)^2+(0.5*UNC_EXPO2020_PMF!D$2))</f>
        <v>0.2361638007648772</v>
      </c>
      <c r="E32" s="14">
        <f>SQRT((E$3*EXPO2020_PMF!$E30)^2+(0.5*UNC_EXPO2020_PMF!E$2))</f>
        <v>0.6044815664587454</v>
      </c>
      <c r="F32" s="14"/>
      <c r="G32" s="14"/>
      <c r="H32" s="14">
        <f>SQRT((H$3*EXPO2020_PMF!$H30)^2+(0.5*UNC_EXPO2020_PMF!H$2))</f>
        <v>1.1075701299917353</v>
      </c>
      <c r="I32" s="14">
        <f>SQRT((I$3*EXPO2020_PMF!$I30)^2+(0.5*UNC_EXPO2020_PMF!I$2))</f>
        <v>0.2301066188025615</v>
      </c>
      <c r="J32" s="14">
        <f>SQRT((J$3*EXPO2020_PMF!$J30)^2+(0.5*UNC_EXPO2020_PMF!J$2))</f>
        <v>0.77901978090700896</v>
      </c>
      <c r="K32" s="14">
        <f>SQRT((K$3*EXPO2020_PMF!$K30)^2+(0.5*UNC_EXPO2020_PMF!K$2))</f>
        <v>2.0091492307748839</v>
      </c>
      <c r="L32" s="14">
        <f>SQRT((L$3*EXPO2020_PMF!$L30)^2+(0.5*UNC_EXPO2020_PMF!L$2))</f>
        <v>4.2943877613164583</v>
      </c>
      <c r="M32" s="14">
        <f>SQRT((M$3*EXPO2020_PMF!$M30)^2+(0.5*UNC_EXPO2020_PMF!M$2))</f>
        <v>7.2762953441319356</v>
      </c>
      <c r="N32" s="14">
        <f>SQRT((N$3*EXPO2020_PMF!$N30)^2+(0.5*UNC_EXPO2020_PMF!N$2))</f>
        <v>2.7888166172174356</v>
      </c>
      <c r="O32" s="14">
        <f>SQRT((O$3*EXPO2020_PMF!$O30)^2+(0.5*UNC_EXPO2020_PMF!O$2))</f>
        <v>3.3496871996724091</v>
      </c>
      <c r="P32" s="14">
        <f>SQRT((P$3*EXPO2020_PMF!$P30)^2+(0.5*UNC_EXPO2020_PMF!P$2))</f>
        <v>1.0867611132428696</v>
      </c>
      <c r="Q32" s="14">
        <f>SQRT((Q$3*EXPO2020_PMF!$P30)^2+(0.5*UNC_EXPO2020_PMF!Q$2))</f>
        <v>0.59413111261919682</v>
      </c>
      <c r="R32" s="14">
        <f>SQRT((R$3*EXPO2020_PMF!$R30)^2+(0.5*UNC_EXPO2020_PMF!R$2))</f>
        <v>1.9168199886863466</v>
      </c>
      <c r="S32" s="14">
        <f>SQRT((S$3*EXPO2020_PMF!$S30)^2+(0.5*UNC_EXPO2020_PMF!S$2))</f>
        <v>3.6921261457472041</v>
      </c>
      <c r="T32" s="14">
        <f>SQRT((T$3*EXPO2020_PMF!$T30)^2+(0.5*UNC_EXPO2020_PMF!T$2))</f>
        <v>0.67082039324993692</v>
      </c>
      <c r="U32" s="14">
        <f>SQRT((U$3*EXPO2020_PMF!$U30)^2+(0.5*UNC_EXPO2020_PMF!U$2))</f>
        <v>1.9168199886863466</v>
      </c>
      <c r="V32" s="14"/>
      <c r="W32" s="14">
        <f>SQRT((W$3*EXPO2020_PMF!$W30)^2+(0.5*UNC_EXPO2020_PMF!W$2))</f>
        <v>36.479165939081042</v>
      </c>
    </row>
    <row r="33" spans="1:23" x14ac:dyDescent="0.2">
      <c r="A33" s="23">
        <v>43246.966666666667</v>
      </c>
      <c r="B33" s="14">
        <f>SQRT(($B$3*EXPO2020_PMF!$B31)^2+(0.5*UNC_EXPO2020_PMF!$B$2))</f>
        <v>0.52606750957994086</v>
      </c>
      <c r="C33" s="14">
        <f>SQRT((C$3*EXPO2020_PMF!$C31)^2+(0.5*UNC_EXPO2020_PMF!C$2))</f>
        <v>0.17896508917080917</v>
      </c>
      <c r="D33" s="14">
        <f>SQRT((D$3*EXPO2020_PMF!$D31)^2+(0.5*UNC_EXPO2020_PMF!D$2))</f>
        <v>0.15740046462277354</v>
      </c>
      <c r="E33" s="14">
        <f>SQRT((E$3*EXPO2020_PMF!$E31)^2+(0.5*UNC_EXPO2020_PMF!E$2))</f>
        <v>0.75146568132123437</v>
      </c>
      <c r="F33" s="14"/>
      <c r="G33" s="14"/>
      <c r="H33" s="14">
        <f>SQRT((H$3*EXPO2020_PMF!$H31)^2+(0.5*UNC_EXPO2020_PMF!H$2))</f>
        <v>1.3883029815874073</v>
      </c>
      <c r="I33" s="14">
        <f>SQRT((I$3*EXPO2020_PMF!$I31)^2+(0.5*UNC_EXPO2020_PMF!I$2))</f>
        <v>0.18708286933869708</v>
      </c>
      <c r="J33" s="14">
        <f>SQRT((J$3*EXPO2020_PMF!$J31)^2+(0.5*UNC_EXPO2020_PMF!J$2))</f>
        <v>0.53462189844625352</v>
      </c>
      <c r="K33" s="14">
        <f>SQRT((K$3*EXPO2020_PMF!$K31)^2+(0.5*UNC_EXPO2020_PMF!K$2))</f>
        <v>2.6428498326119017</v>
      </c>
      <c r="L33" s="14">
        <f>SQRT((L$3*EXPO2020_PMF!$L31)^2+(0.5*UNC_EXPO2020_PMF!L$2))</f>
        <v>0.80837303603748634</v>
      </c>
      <c r="M33" s="14">
        <f>SQRT((M$3*EXPO2020_PMF!$M31)^2+(0.5*UNC_EXPO2020_PMF!M$2))</f>
        <v>6.4572960729823148</v>
      </c>
      <c r="N33" s="14">
        <f>SQRT((N$3*EXPO2020_PMF!$N31)^2+(0.5*UNC_EXPO2020_PMF!N$2))</f>
        <v>4.0201617213694334</v>
      </c>
      <c r="O33" s="14">
        <f>SQRT((O$3*EXPO2020_PMF!$O31)^2+(0.5*UNC_EXPO2020_PMF!O$2))</f>
        <v>8.291915705833091</v>
      </c>
      <c r="P33" s="14">
        <f>SQRT((P$3*EXPO2020_PMF!$P31)^2+(0.5*UNC_EXPO2020_PMF!P$2))</f>
        <v>0.82426157701366654</v>
      </c>
      <c r="Q33" s="14">
        <f>SQRT((Q$3*EXPO2020_PMF!$P31)^2+(0.5*UNC_EXPO2020_PMF!Q$2))</f>
        <v>0.5926093702688372</v>
      </c>
      <c r="R33" s="14">
        <f>SQRT((R$3*EXPO2020_PMF!$R31)^2+(0.5*UNC_EXPO2020_PMF!R$2))</f>
        <v>0.59160797830996159</v>
      </c>
      <c r="S33" s="14">
        <f>SQRT((S$3*EXPO2020_PMF!$S31)^2+(0.5*UNC_EXPO2020_PMF!S$2))</f>
        <v>1.2855460277112702</v>
      </c>
      <c r="T33" s="14">
        <f>SQRT((T$3*EXPO2020_PMF!$T31)^2+(0.5*UNC_EXPO2020_PMF!T$2))</f>
        <v>2.3917596780314079</v>
      </c>
      <c r="U33" s="14">
        <f>SQRT((U$3*EXPO2020_PMF!$U31)^2+(0.5*UNC_EXPO2020_PMF!U$2))</f>
        <v>1.2913669460553132</v>
      </c>
      <c r="V33" s="14"/>
      <c r="W33" s="14">
        <f>SQRT((W$3*EXPO2020_PMF!$W31)^2+(0.5*UNC_EXPO2020_PMF!W$2))</f>
        <v>22.980457692258668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N12" sqref="N12"/>
    </sheetView>
  </sheetViews>
  <sheetFormatPr defaultRowHeight="12.75" x14ac:dyDescent="0.2"/>
  <cols>
    <col min="1" max="1" width="15.140625" bestFit="1" customWidth="1"/>
    <col min="23" max="23" width="9.5703125" bestFit="1" customWidth="1"/>
  </cols>
  <sheetData>
    <row r="1" spans="1:23" s="4" customFormat="1" x14ac:dyDescent="0.2">
      <c r="A1" s="4" t="s">
        <v>43</v>
      </c>
      <c r="B1" s="4" t="s">
        <v>62</v>
      </c>
      <c r="C1" s="23" t="s">
        <v>67</v>
      </c>
      <c r="D1" s="23" t="s">
        <v>94</v>
      </c>
      <c r="E1" s="23" t="s">
        <v>104</v>
      </c>
      <c r="F1" s="23" t="s">
        <v>69</v>
      </c>
      <c r="G1" s="23" t="s">
        <v>70</v>
      </c>
      <c r="H1" s="23" t="s">
        <v>96</v>
      </c>
      <c r="I1" s="23" t="s">
        <v>71</v>
      </c>
      <c r="J1" s="23" t="s">
        <v>98</v>
      </c>
      <c r="K1" s="23" t="s">
        <v>97</v>
      </c>
      <c r="L1" s="23" t="s">
        <v>99</v>
      </c>
      <c r="M1" s="23" t="s">
        <v>100</v>
      </c>
      <c r="N1" s="23" t="s">
        <v>60</v>
      </c>
      <c r="O1" s="23" t="s">
        <v>61</v>
      </c>
      <c r="P1" s="23" t="s">
        <v>63</v>
      </c>
      <c r="Q1" s="23" t="s">
        <v>64</v>
      </c>
      <c r="R1" s="23" t="s">
        <v>65</v>
      </c>
      <c r="S1" s="4" t="s">
        <v>66</v>
      </c>
      <c r="T1" s="4" t="s">
        <v>73</v>
      </c>
      <c r="U1" s="4" t="s">
        <v>74</v>
      </c>
      <c r="V1" s="4" t="s">
        <v>75</v>
      </c>
      <c r="W1" s="4" t="s">
        <v>92</v>
      </c>
    </row>
    <row r="2" spans="1:23" x14ac:dyDescent="0.2">
      <c r="A2" s="23">
        <v>43220.370833333334</v>
      </c>
      <c r="B2" s="14">
        <f>IF(EXPO2020_PMF!B2&lt;=0,-999,EXPO2020_PMF!B2)</f>
        <v>9.1932223926005534</v>
      </c>
      <c r="C2" s="14">
        <f>IF(EXPO2020_PMF!C2&lt;=0,-999,EXPO2020_PMF!C2)</f>
        <v>1.3297105560592617</v>
      </c>
      <c r="D2" s="14">
        <f>IF(EXPO2020_PMF!D2&lt;=0,-999,EXPO2020_PMF!D2)</f>
        <v>0.59787713767181938</v>
      </c>
      <c r="E2" s="14">
        <f>IF(EXPO2020_PMF!E2&lt;=0,-999,EXPO2020_PMF!E2)</f>
        <v>1.7665289256198369</v>
      </c>
      <c r="F2" s="14">
        <f>IF(EXPO2020_PMF!F2&lt;=0,-999,EXPO2020_PMF!F2)</f>
        <v>-999</v>
      </c>
      <c r="G2" s="14"/>
      <c r="H2" s="14">
        <f>IF(EXPO2020_PMF!H2&lt;=0,-999,EXPO2020_PMF!H2)</f>
        <v>7.0661157024793475</v>
      </c>
      <c r="I2" s="14">
        <f>IF(EXPO2020_PMF!I2&lt;=0,-999,EXPO2020_PMF!I2)</f>
        <v>0.63520332114040035</v>
      </c>
      <c r="J2" s="14">
        <f>IF(EXPO2020_PMF!J2&lt;=0,-999,EXPO2020_PMF!J2)</f>
        <v>3.5330578512396738</v>
      </c>
      <c r="K2" s="14">
        <f>IF(EXPO2020_PMF!K2&lt;=0,-999,EXPO2020_PMF!K2)</f>
        <v>47.696280991735591</v>
      </c>
      <c r="L2" s="14">
        <f>IF(EXPO2020_PMF!L2&lt;=0,-999,EXPO2020_PMF!L2)</f>
        <v>25.379898693681682</v>
      </c>
      <c r="M2" s="14">
        <f>IF(EXPO2020_PMF!M2&lt;=0,-999,EXPO2020_PMF!M2)</f>
        <v>2.7192748600373235</v>
      </c>
      <c r="N2" s="14">
        <f>IF(EXPO2020_PMF!N2&lt;=0,-999,EXPO2020_PMF!N2)</f>
        <v>40.630165289256247</v>
      </c>
      <c r="O2" s="14">
        <f>IF(EXPO2020_PMF!O2&lt;=0,-999,EXPO2020_PMF!O2)</f>
        <v>10.599173553719021</v>
      </c>
      <c r="P2" s="14">
        <f>IF(EXPO2020_PMF!P2&lt;=0,-999,EXPO2020_PMF!P2)</f>
        <v>1.7665289256198369</v>
      </c>
      <c r="Q2" s="14">
        <f>IF(EXPO2020_PMF!Q2&lt;=0,-999,EXPO2020_PMF!Q2)</f>
        <v>1.7665289256198369</v>
      </c>
      <c r="R2" s="14">
        <f>IF(EXPO2020_PMF!R2&lt;=0,-999,EXPO2020_PMF!R2)</f>
        <v>1.7665289256198369</v>
      </c>
      <c r="S2" s="14">
        <f>IF(EXPO2020_PMF!S2&lt;=0,-999,EXPO2020_PMF!S2)</f>
        <v>1.7665289256198369</v>
      </c>
      <c r="T2" s="14">
        <f>IF(EXPO2020_PMF!T2&lt;=0,-999,EXPO2020_PMF!T2)</f>
        <v>3.5330578512396738</v>
      </c>
      <c r="U2" s="14">
        <f>IF(EXPO2020_PMF!U2&lt;=0,-999,EXPO2020_PMF!U2)</f>
        <v>1.7665289256198369</v>
      </c>
      <c r="V2" s="14">
        <f>IF(EXPO2020_PMF!V2&lt;=0,-999,EXPO2020_PMF!V2)</f>
        <v>-999</v>
      </c>
      <c r="W2" s="14">
        <f>IF(EXPO2020_PMF!W2&lt;=0,-999,EXPO2020_PMF!W2)</f>
        <v>176.65289256198369</v>
      </c>
    </row>
    <row r="3" spans="1:23" x14ac:dyDescent="0.2">
      <c r="A3" s="23">
        <v>43218.36041666667</v>
      </c>
      <c r="B3" s="14">
        <f>IF(EXPO2020_PMF!B3&lt;=0,-999,EXPO2020_PMF!B3)</f>
        <v>11.377192986242783</v>
      </c>
      <c r="C3" s="3">
        <v>1.5689391360940468</v>
      </c>
      <c r="D3" s="14">
        <f>IF(EXPO2020_PMF!D3&lt;=0,-999,EXPO2020_PMF!D3)</f>
        <v>1.0138508299651436</v>
      </c>
      <c r="E3" s="14">
        <f>IF(EXPO2020_PMF!E3&lt;=0,-999,EXPO2020_PMF!E3)</f>
        <v>3.1009456784693223</v>
      </c>
      <c r="F3" s="14">
        <f>IF(EXPO2020_PMF!F3&lt;=0,-999,EXPO2020_PMF!F3)</f>
        <v>-999</v>
      </c>
      <c r="H3" s="14">
        <f>IF(EXPO2020_PMF!H3&lt;=0,-999,EXPO2020_PMF!H3)</f>
        <v>12.403782713877289</v>
      </c>
      <c r="I3" s="14">
        <f>IF(EXPO2020_PMF!I3&lt;=0,-999,EXPO2020_PMF!I3)</f>
        <v>2.0727895995342234</v>
      </c>
      <c r="J3" s="14">
        <f>IF(EXPO2020_PMF!J3&lt;=0,-999,EXPO2020_PMF!J3)</f>
        <v>12.403782713877289</v>
      </c>
      <c r="K3" s="14">
        <f>IF(EXPO2020_PMF!K3&lt;=0,-999,EXPO2020_PMF!K3)</f>
        <v>58.917967890917126</v>
      </c>
      <c r="L3" s="14">
        <f>IF(EXPO2020_PMF!L3&lt;=0,-999,EXPO2020_PMF!L3)</f>
        <v>26.660612810999101</v>
      </c>
      <c r="M3" s="14">
        <f>IF(EXPO2020_PMF!M3&lt;=0,-999,EXPO2020_PMF!M3)</f>
        <v>9.435501606873018</v>
      </c>
      <c r="N3" s="14">
        <f>IF(EXPO2020_PMF!N3&lt;=0,-999,EXPO2020_PMF!N3)</f>
        <v>52.716076533978487</v>
      </c>
      <c r="O3" s="14">
        <f>IF(EXPO2020_PMF!O3&lt;=0,-999,EXPO2020_PMF!O3)</f>
        <v>15.504728392346612</v>
      </c>
      <c r="P3" s="14">
        <f>IF(EXPO2020_PMF!P3&lt;=0,-999,EXPO2020_PMF!P3)</f>
        <v>6.2018913569386447</v>
      </c>
      <c r="Q3" s="14">
        <f>IF(EXPO2020_PMF!Q3&lt;=0,-999,EXPO2020_PMF!Q3)</f>
        <v>3.1009456784693223</v>
      </c>
      <c r="R3" s="14">
        <f>IF(EXPO2020_PMF!R3&lt;=0,-999,EXPO2020_PMF!R3)</f>
        <v>6.2018913569386447</v>
      </c>
      <c r="S3" s="14">
        <f>IF(EXPO2020_PMF!S3&lt;=0,-999,EXPO2020_PMF!S3)</f>
        <v>-999</v>
      </c>
      <c r="T3" s="14">
        <f>IF(EXPO2020_PMF!T3&lt;=0,-999,EXPO2020_PMF!T3)</f>
        <v>6.2018913569386447</v>
      </c>
      <c r="U3" s="14">
        <f>IF(EXPO2020_PMF!U3&lt;=0,-999,EXPO2020_PMF!U3)</f>
        <v>-999</v>
      </c>
      <c r="V3" s="14">
        <f>IF(EXPO2020_PMF!V3&lt;=0,-999,EXPO2020_PMF!V3)</f>
        <v>-999</v>
      </c>
      <c r="W3" s="14">
        <f>IF(EXPO2020_PMF!W3&lt;=0,-999,EXPO2020_PMF!W3)</f>
        <v>310.09456784693225</v>
      </c>
    </row>
    <row r="4" spans="1:23" x14ac:dyDescent="0.2">
      <c r="A4" s="23">
        <v>43219.361111111109</v>
      </c>
      <c r="B4" s="14">
        <f>IF(EXPO2020_PMF!B4&lt;=0,-999,EXPO2020_PMF!B4)</f>
        <v>9.5408516875139586</v>
      </c>
      <c r="C4" s="3">
        <v>1.4772785055511608</v>
      </c>
      <c r="D4" s="14">
        <f>IF(EXPO2020_PMF!D4&lt;=0,-999,EXPO2020_PMF!D4)</f>
        <v>-999</v>
      </c>
      <c r="E4" s="14">
        <f>IF(EXPO2020_PMF!E4&lt;=0,-999,EXPO2020_PMF!E4)</f>
        <v>0.74565037282518531</v>
      </c>
      <c r="F4" s="14">
        <f>IF(EXPO2020_PMF!F4&lt;=0,-999,EXPO2020_PMF!F4)</f>
        <v>-999</v>
      </c>
      <c r="H4" s="14">
        <f>IF(EXPO2020_PMF!H4&lt;=0,-999,EXPO2020_PMF!H4)</f>
        <v>1.4913007456503706</v>
      </c>
      <c r="I4" s="14">
        <f>IF(EXPO2020_PMF!I4&lt;=0,-999,EXPO2020_PMF!I4)</f>
        <v>2.3152673632618312</v>
      </c>
      <c r="J4" s="14">
        <f>IF(EXPO2020_PMF!J4&lt;=0,-999,EXPO2020_PMF!J4)</f>
        <v>1.4913007456503706</v>
      </c>
      <c r="K4" s="14">
        <f>IF(EXPO2020_PMF!K4&lt;=0,-999,EXPO2020_PMF!K4)</f>
        <v>9.6934548467274091</v>
      </c>
      <c r="L4" s="14">
        <f>IF(EXPO2020_PMF!L4&lt;=0,-999,EXPO2020_PMF!L4)</f>
        <v>11.919715637277173</v>
      </c>
      <c r="M4" s="14">
        <f>IF(EXPO2020_PMF!M4&lt;=0,-999,EXPO2020_PMF!M4)</f>
        <v>0.3594622765053323</v>
      </c>
      <c r="N4" s="14">
        <f>IF(EXPO2020_PMF!N4&lt;=0,-999,EXPO2020_PMF!N4)</f>
        <v>9.6934548467274091</v>
      </c>
      <c r="O4" s="14">
        <f>IF(EXPO2020_PMF!O4&lt;=0,-999,EXPO2020_PMF!O4)</f>
        <v>0.74565037282518531</v>
      </c>
      <c r="P4" s="14">
        <f>IF(EXPO2020_PMF!P4&lt;=0,-999,EXPO2020_PMF!P4)</f>
        <v>0.74565037282518531</v>
      </c>
      <c r="Q4" s="14">
        <f>IF(EXPO2020_PMF!Q4&lt;=0,-999,EXPO2020_PMF!Q4)</f>
        <v>0.74565037282518531</v>
      </c>
      <c r="R4" s="14">
        <f>IF(EXPO2020_PMF!R4&lt;=0,-999,EXPO2020_PMF!R4)</f>
        <v>0.74565037282518531</v>
      </c>
      <c r="S4" s="14">
        <f>IF(EXPO2020_PMF!S4&lt;=0,-999,EXPO2020_PMF!S4)</f>
        <v>0.74565037282518531</v>
      </c>
      <c r="T4" s="14">
        <f>IF(EXPO2020_PMF!T4&lt;=0,-999,EXPO2020_PMF!T4)</f>
        <v>-999</v>
      </c>
      <c r="U4" s="14">
        <f>IF(EXPO2020_PMF!U4&lt;=0,-999,EXPO2020_PMF!U4)</f>
        <v>0.74565037282518531</v>
      </c>
      <c r="V4" s="14">
        <f>IF(EXPO2020_PMF!V4&lt;=0,-999,EXPO2020_PMF!V4)</f>
        <v>-999</v>
      </c>
      <c r="W4" s="14">
        <f>IF(EXPO2020_PMF!W4&lt;=0,-999,EXPO2020_PMF!W4)</f>
        <v>74.565037282518531</v>
      </c>
    </row>
    <row r="5" spans="1:23" x14ac:dyDescent="0.2">
      <c r="A5" s="23">
        <v>43222.838888888888</v>
      </c>
      <c r="B5" s="14">
        <f>IF(EXPO2020_PMF!B5&lt;=0,-999,EXPO2020_PMF!B5)</f>
        <v>10.187005374355543</v>
      </c>
      <c r="C5" s="3">
        <v>1.9962929731597263</v>
      </c>
      <c r="D5" s="14">
        <f>IF(EXPO2020_PMF!D5&lt;=0,-999,EXPO2020_PMF!D5)</f>
        <v>0.62489461137397639</v>
      </c>
      <c r="E5" s="14">
        <f>IF(EXPO2020_PMF!E5&lt;=0,-999,EXPO2020_PMF!E5)</f>
        <v>1.5204081632653097</v>
      </c>
      <c r="F5" s="14">
        <f>IF(EXPO2020_PMF!F5&lt;=0,-999,EXPO2020_PMF!F5)</f>
        <v>-999</v>
      </c>
      <c r="H5" s="14">
        <f>IF(EXPO2020_PMF!H5&lt;=0,-999,EXPO2020_PMF!H5)</f>
        <v>1.5204081632653097</v>
      </c>
      <c r="I5" s="14">
        <f>IF(EXPO2020_PMF!I5&lt;=0,-999,EXPO2020_PMF!I5)</f>
        <v>0.42287370675509467</v>
      </c>
      <c r="J5" s="14">
        <f>IF(EXPO2020_PMF!J5&lt;=0,-999,EXPO2020_PMF!J5)</f>
        <v>1.5204081632653097</v>
      </c>
      <c r="K5" s="14">
        <f>IF(EXPO2020_PMF!K5&lt;=0,-999,EXPO2020_PMF!K5)</f>
        <v>18.244897959183717</v>
      </c>
      <c r="L5" s="14">
        <f>IF(EXPO2020_PMF!L5&lt;=0,-999,EXPO2020_PMF!L5)</f>
        <v>14.759710335747204</v>
      </c>
      <c r="M5" s="14">
        <f>IF(EXPO2020_PMF!M5&lt;=0,-999,EXPO2020_PMF!M5)</f>
        <v>1.682685977616853</v>
      </c>
      <c r="N5" s="14">
        <f>IF(EXPO2020_PMF!N5&lt;=0,-999,EXPO2020_PMF!N5)</f>
        <v>21.285714285714334</v>
      </c>
      <c r="O5" s="14">
        <f>IF(EXPO2020_PMF!O5&lt;=0,-999,EXPO2020_PMF!O5)</f>
        <v>3.0408163265306194</v>
      </c>
      <c r="P5" s="14">
        <f>IF(EXPO2020_PMF!P5&lt;=0,-999,EXPO2020_PMF!P5)</f>
        <v>-999</v>
      </c>
      <c r="Q5" s="14">
        <f>IF(EXPO2020_PMF!Q5&lt;=0,-999,EXPO2020_PMF!Q5)</f>
        <v>3.0408163265306194</v>
      </c>
      <c r="R5" s="14">
        <f>IF(EXPO2020_PMF!R5&lt;=0,-999,EXPO2020_PMF!R5)</f>
        <v>1.5204081632653097</v>
      </c>
      <c r="S5" s="14">
        <f>IF(EXPO2020_PMF!S5&lt;=0,-999,EXPO2020_PMF!S5)</f>
        <v>1.5204081632653097</v>
      </c>
      <c r="T5" s="14">
        <f>IF(EXPO2020_PMF!T5&lt;=0,-999,EXPO2020_PMF!T5)</f>
        <v>1.5204081632653097</v>
      </c>
      <c r="U5" s="14">
        <f>IF(EXPO2020_PMF!U5&lt;=0,-999,EXPO2020_PMF!U5)</f>
        <v>1.5204081632653097</v>
      </c>
      <c r="V5" s="14">
        <f>IF(EXPO2020_PMF!V5&lt;=0,-999,EXPO2020_PMF!V5)</f>
        <v>-999</v>
      </c>
      <c r="W5" s="14">
        <f>IF(EXPO2020_PMF!W5&lt;=0,-999,EXPO2020_PMF!W5)</f>
        <v>152.04081632653097</v>
      </c>
    </row>
    <row r="6" spans="1:23" x14ac:dyDescent="0.2">
      <c r="A6" s="44">
        <v>43234.013888888891</v>
      </c>
      <c r="B6" s="14">
        <f>IF(EXPO2020_PMF!B6&lt;=0,-999,EXPO2020_PMF!B6)</f>
        <v>25.929247796590616</v>
      </c>
      <c r="C6" s="3">
        <v>0.5280876421472851</v>
      </c>
      <c r="D6" s="14">
        <f>IF(EXPO2020_PMF!D6&lt;=0,-999,EXPO2020_PMF!D6)</f>
        <v>3.2285582146116405</v>
      </c>
      <c r="E6" s="14">
        <f>IF(EXPO2020_PMF!E6&lt;=0,-999,EXPO2020_PMF!E6)</f>
        <v>135.28319405756733</v>
      </c>
      <c r="F6" s="14">
        <f>IF(EXPO2020_PMF!F6&lt;=0,-999,EXPO2020_PMF!F6)</f>
        <v>-999</v>
      </c>
      <c r="H6" s="14">
        <f>IF(EXPO2020_PMF!H6&lt;=0,-999,EXPO2020_PMF!H6)</f>
        <v>541.13277623026931</v>
      </c>
      <c r="I6" s="14">
        <f>IF(EXPO2020_PMF!I6&lt;=0,-999,EXPO2020_PMF!I6)</f>
        <v>1.376041966374949</v>
      </c>
      <c r="J6" s="14">
        <f>IF(EXPO2020_PMF!J6&lt;=0,-999,EXPO2020_PMF!J6)</f>
        <v>135.28319405756733</v>
      </c>
      <c r="K6" s="14">
        <f>IF(EXPO2020_PMF!K6&lt;=0,-999,EXPO2020_PMF!K6)</f>
        <v>4464.3454038997215</v>
      </c>
      <c r="L6" s="14">
        <f>IF(EXPO2020_PMF!L6&lt;=0,-999,EXPO2020_PMF!L6)</f>
        <v>14.16719082277533</v>
      </c>
      <c r="M6" s="14">
        <f>IF(EXPO2020_PMF!M6&lt;=0,-999,EXPO2020_PMF!M6)</f>
        <v>61.071674603887736</v>
      </c>
      <c r="N6" s="14">
        <f>IF(EXPO2020_PMF!N6&lt;=0,-999,EXPO2020_PMF!N6)</f>
        <v>3517.3630454967501</v>
      </c>
      <c r="O6" s="14">
        <f>IF(EXPO2020_PMF!O6&lt;=0,-999,EXPO2020_PMF!O6)</f>
        <v>676.41597028783667</v>
      </c>
      <c r="P6" s="14">
        <f>IF(EXPO2020_PMF!P6&lt;=0,-999,EXPO2020_PMF!P6)</f>
        <v>-999</v>
      </c>
      <c r="Q6" s="14">
        <f>IF(EXPO2020_PMF!Q6&lt;=0,-999,EXPO2020_PMF!Q6)</f>
        <v>270.56638811513466</v>
      </c>
      <c r="R6" s="14">
        <f>IF(EXPO2020_PMF!R6&lt;=0,-999,EXPO2020_PMF!R6)</f>
        <v>135.28319405756733</v>
      </c>
      <c r="S6" s="14">
        <f>IF(EXPO2020_PMF!S6&lt;=0,-999,EXPO2020_PMF!S6)</f>
        <v>135.28319405756733</v>
      </c>
      <c r="T6" s="14">
        <f>IF(EXPO2020_PMF!T6&lt;=0,-999,EXPO2020_PMF!T6)</f>
        <v>270.56638811513466</v>
      </c>
      <c r="U6" s="14">
        <f>IF(EXPO2020_PMF!U6&lt;=0,-999,EXPO2020_PMF!U6)</f>
        <v>135.28319405756733</v>
      </c>
      <c r="V6" s="14">
        <f>IF(EXPO2020_PMF!V6&lt;=0,-999,EXPO2020_PMF!V6)</f>
        <v>-999</v>
      </c>
      <c r="W6" s="14">
        <f>IF(EXPO2020_PMF!W6&lt;=0,-999,EXPO2020_PMF!W6)</f>
        <v>13528.319405756733</v>
      </c>
    </row>
    <row r="7" spans="1:23" x14ac:dyDescent="0.2">
      <c r="A7" s="23">
        <v>43216.500694444447</v>
      </c>
      <c r="B7" s="14">
        <f>IF(EXPO2020_PMF!B7&lt;=0,-999,EXPO2020_PMF!B7)</f>
        <v>19.439223879874334</v>
      </c>
      <c r="C7" s="3">
        <v>2.0022049015094545</v>
      </c>
      <c r="D7" s="14">
        <f>IF(EXPO2020_PMF!D7&lt;=0,-999,EXPO2020_PMF!D7)</f>
        <v>2.3055934743907889</v>
      </c>
      <c r="E7" s="14">
        <f>IF(EXPO2020_PMF!E7&lt;=0,-999,EXPO2020_PMF!E7)</f>
        <v>1.0636121906320346</v>
      </c>
      <c r="F7" s="14">
        <f>IF(EXPO2020_PMF!F7&lt;=0,-999,EXPO2020_PMF!F7)</f>
        <v>-999</v>
      </c>
      <c r="H7" s="14">
        <f>IF(EXPO2020_PMF!H7&lt;=0,-999,EXPO2020_PMF!H7)</f>
        <v>5.318060953160173</v>
      </c>
      <c r="I7" s="14">
        <f>IF(EXPO2020_PMF!I7&lt;=0,-999,EXPO2020_PMF!I7)</f>
        <v>1.6423704950146465</v>
      </c>
      <c r="J7" s="14">
        <f>IF(EXPO2020_PMF!J7&lt;=0,-999,EXPO2020_PMF!J7)</f>
        <v>1.0636121906320346</v>
      </c>
      <c r="K7" s="14">
        <f>IF(EXPO2020_PMF!K7&lt;=0,-999,EXPO2020_PMF!K7)</f>
        <v>36.162814481489178</v>
      </c>
      <c r="L7" s="14">
        <f>IF(EXPO2020_PMF!L7&lt;=0,-999,EXPO2020_PMF!L7)</f>
        <v>28.688497548809373</v>
      </c>
      <c r="M7" s="14">
        <f>IF(EXPO2020_PMF!M7&lt;=0,-999,EXPO2020_PMF!M7)</f>
        <v>12.11409418114398</v>
      </c>
      <c r="N7" s="14">
        <f>IF(EXPO2020_PMF!N7&lt;=0,-999,EXPO2020_PMF!N7)</f>
        <v>26.590304765800866</v>
      </c>
      <c r="O7" s="14">
        <f>IF(EXPO2020_PMF!O7&lt;=0,-999,EXPO2020_PMF!O7)</f>
        <v>5.318060953160173</v>
      </c>
      <c r="P7" s="14">
        <f>IF(EXPO2020_PMF!P7&lt;=0,-999,EXPO2020_PMF!P7)</f>
        <v>1.0636121906320346</v>
      </c>
      <c r="Q7" s="14">
        <f>IF(EXPO2020_PMF!Q7&lt;=0,-999,EXPO2020_PMF!Q7)</f>
        <v>2.1272243812640692</v>
      </c>
      <c r="R7" s="14">
        <f>IF(EXPO2020_PMF!R7&lt;=0,-999,EXPO2020_PMF!R7)</f>
        <v>2.1272243812640692</v>
      </c>
      <c r="S7" s="14">
        <f>IF(EXPO2020_PMF!S7&lt;=0,-999,EXPO2020_PMF!S7)</f>
        <v>1.0636121906320346</v>
      </c>
      <c r="T7" s="14">
        <f>IF(EXPO2020_PMF!T7&lt;=0,-999,EXPO2020_PMF!T7)</f>
        <v>2.1272243812640692</v>
      </c>
      <c r="U7" s="14">
        <f>IF(EXPO2020_PMF!U7&lt;=0,-999,EXPO2020_PMF!U7)</f>
        <v>1.0636121906320346</v>
      </c>
      <c r="V7" s="14">
        <f>IF(EXPO2020_PMF!V7&lt;=0,-999,EXPO2020_PMF!V7)</f>
        <v>-999</v>
      </c>
      <c r="W7" s="14">
        <f>IF(EXPO2020_PMF!W7&lt;=0,-999,EXPO2020_PMF!W7)</f>
        <v>106.36121906320346</v>
      </c>
    </row>
    <row r="8" spans="1:23" x14ac:dyDescent="0.2">
      <c r="A8" s="23">
        <v>43217.318055555559</v>
      </c>
      <c r="B8" s="14">
        <f>IF(EXPO2020_PMF!B8&lt;=0,-999,EXPO2020_PMF!B8)</f>
        <v>12.759551824809801</v>
      </c>
      <c r="C8" s="3">
        <v>0.85455133063978195</v>
      </c>
      <c r="D8" s="14">
        <f>IF(EXPO2020_PMF!D8&lt;=0,-999,EXPO2020_PMF!D8)</f>
        <v>0.85791968113062245</v>
      </c>
      <c r="E8" s="14">
        <f>IF(EXPO2020_PMF!E8&lt;=0,-999,EXPO2020_PMF!E8)</f>
        <v>0.67250866109639229</v>
      </c>
      <c r="F8" s="14">
        <f>IF(EXPO2020_PMF!F8&lt;=0,-999,EXPO2020_PMF!F8)</f>
        <v>-999</v>
      </c>
      <c r="H8" s="14">
        <f>IF(EXPO2020_PMF!H8&lt;=0,-999,EXPO2020_PMF!H8)</f>
        <v>3.3625433054819616</v>
      </c>
      <c r="I8" s="14">
        <f>IF(EXPO2020_PMF!I8&lt;=0,-999,EXPO2020_PMF!I8)</f>
        <v>1.9122820695444704</v>
      </c>
      <c r="J8" s="14">
        <f>IF(EXPO2020_PMF!J8&lt;=0,-999,EXPO2020_PMF!J8)</f>
        <v>-999</v>
      </c>
      <c r="K8" s="14">
        <f>IF(EXPO2020_PMF!K8&lt;=0,-999,EXPO2020_PMF!K8)</f>
        <v>32.952924393723222</v>
      </c>
      <c r="L8" s="14">
        <f>IF(EXPO2020_PMF!L8&lt;=0,-999,EXPO2020_PMF!L8)</f>
        <v>11.911883615900921</v>
      </c>
      <c r="M8" s="14">
        <f>IF(EXPO2020_PMF!M8&lt;=0,-999,EXPO2020_PMF!M8)</f>
        <v>4.3742645463689138</v>
      </c>
      <c r="N8" s="14">
        <f>IF(EXPO2020_PMF!N8&lt;=0,-999,EXPO2020_PMF!N8)</f>
        <v>25.555329121662908</v>
      </c>
      <c r="O8" s="14">
        <f>IF(EXPO2020_PMF!O8&lt;=0,-999,EXPO2020_PMF!O8)</f>
        <v>5.3800692887711383</v>
      </c>
      <c r="P8" s="14">
        <f>IF(EXPO2020_PMF!P8&lt;=0,-999,EXPO2020_PMF!P8)</f>
        <v>0.67250866109639229</v>
      </c>
      <c r="Q8" s="14">
        <f>IF(EXPO2020_PMF!Q8&lt;=0,-999,EXPO2020_PMF!Q8)</f>
        <v>1.3450173221927846</v>
      </c>
      <c r="R8" s="14">
        <f>IF(EXPO2020_PMF!R8&lt;=0,-999,EXPO2020_PMF!R8)</f>
        <v>1.3450173221927846</v>
      </c>
      <c r="S8" s="14">
        <f>IF(EXPO2020_PMF!S8&lt;=0,-999,EXPO2020_PMF!S8)</f>
        <v>0.67250866109639229</v>
      </c>
      <c r="T8" s="14">
        <f>IF(EXPO2020_PMF!T8&lt;=0,-999,EXPO2020_PMF!T8)</f>
        <v>2.6900346443855692</v>
      </c>
      <c r="U8" s="14">
        <f>IF(EXPO2020_PMF!U8&lt;=0,-999,EXPO2020_PMF!U8)</f>
        <v>0.67250866109639229</v>
      </c>
      <c r="V8" s="14">
        <f>IF(EXPO2020_PMF!V8&lt;=0,-999,EXPO2020_PMF!V8)</f>
        <v>-999</v>
      </c>
      <c r="W8" s="14">
        <f>IF(EXPO2020_PMF!W8&lt;=0,-999,EXPO2020_PMF!W8)</f>
        <v>67.250866109639233</v>
      </c>
    </row>
    <row r="9" spans="1:23" x14ac:dyDescent="0.2">
      <c r="A9" s="23">
        <v>43223.856944444444</v>
      </c>
      <c r="B9" s="14">
        <f>IF(EXPO2020_PMF!B9&lt;=0,-999,EXPO2020_PMF!B9)</f>
        <v>10.036748251029174</v>
      </c>
      <c r="C9" s="3">
        <v>0.84338271723678393</v>
      </c>
      <c r="D9" s="14">
        <f>IF(EXPO2020_PMF!D9&lt;=0,-999,EXPO2020_PMF!D9)</f>
        <v>0.11587683245757158</v>
      </c>
      <c r="E9" s="14">
        <f>IF(EXPO2020_PMF!E9&lt;=0,-999,EXPO2020_PMF!E9)</f>
        <v>0.7464212678936587</v>
      </c>
      <c r="F9" s="14">
        <f>IF(EXPO2020_PMF!F9&lt;=0,-999,EXPO2020_PMF!F9)</f>
        <v>-999</v>
      </c>
      <c r="H9" s="14">
        <f>IF(EXPO2020_PMF!H9&lt;=0,-999,EXPO2020_PMF!H9)</f>
        <v>1.4928425357873174</v>
      </c>
      <c r="I9" s="14">
        <f>IF(EXPO2020_PMF!I9&lt;=0,-999,EXPO2020_PMF!I9)</f>
        <v>1.373919114465018</v>
      </c>
      <c r="J9" s="14">
        <f>IF(EXPO2020_PMF!J9&lt;=0,-999,EXPO2020_PMF!J9)</f>
        <v>0.7464212678936587</v>
      </c>
      <c r="K9" s="14">
        <f>IF(EXPO2020_PMF!K9&lt;=0,-999,EXPO2020_PMF!K9)</f>
        <v>14.182004089979516</v>
      </c>
      <c r="L9" s="14">
        <f>IF(EXPO2020_PMF!L9&lt;=0,-999,EXPO2020_PMF!L9)</f>
        <v>11.02975130285639</v>
      </c>
      <c r="M9" s="14">
        <f>IF(EXPO2020_PMF!M9&lt;=0,-999,EXPO2020_PMF!M9)</f>
        <v>0.19130549508542799</v>
      </c>
      <c r="N9" s="14">
        <f>IF(EXPO2020_PMF!N9&lt;=0,-999,EXPO2020_PMF!N9)</f>
        <v>12.689161554192198</v>
      </c>
      <c r="O9" s="14">
        <f>IF(EXPO2020_PMF!O9&lt;=0,-999,EXPO2020_PMF!O9)</f>
        <v>1.4928425357873174</v>
      </c>
      <c r="P9" s="14">
        <f>IF(EXPO2020_PMF!P9&lt;=0,-999,EXPO2020_PMF!P9)</f>
        <v>-999</v>
      </c>
      <c r="Q9" s="14">
        <f>IF(EXPO2020_PMF!Q9&lt;=0,-999,EXPO2020_PMF!Q9)</f>
        <v>1.4928425357873174</v>
      </c>
      <c r="R9" s="14">
        <f>IF(EXPO2020_PMF!R9&lt;=0,-999,EXPO2020_PMF!R9)</f>
        <v>0.7464212678936587</v>
      </c>
      <c r="S9" s="14">
        <f>IF(EXPO2020_PMF!S9&lt;=0,-999,EXPO2020_PMF!S9)</f>
        <v>0.7464212678936587</v>
      </c>
      <c r="T9" s="14">
        <f>IF(EXPO2020_PMF!T9&lt;=0,-999,EXPO2020_PMF!T9)</f>
        <v>1.4928425357873174</v>
      </c>
      <c r="U9" s="14">
        <f>IF(EXPO2020_PMF!U9&lt;=0,-999,EXPO2020_PMF!U9)</f>
        <v>0.7464212678936587</v>
      </c>
      <c r="V9" s="14">
        <f>IF(EXPO2020_PMF!V9&lt;=0,-999,EXPO2020_PMF!V9)</f>
        <v>-999</v>
      </c>
      <c r="W9" s="14">
        <f>IF(EXPO2020_PMF!W9&lt;=0,-999,EXPO2020_PMF!W9)</f>
        <v>74.642126789365875</v>
      </c>
    </row>
    <row r="10" spans="1:23" x14ac:dyDescent="0.2">
      <c r="A10" s="23">
        <v>43224.870833333334</v>
      </c>
      <c r="B10" s="14">
        <f>IF(EXPO2020_PMF!B10&lt;=0,-999,EXPO2020_PMF!B10)</f>
        <v>7.5008101291722911</v>
      </c>
      <c r="C10" s="3">
        <v>0.58184125472298198</v>
      </c>
      <c r="D10" s="14">
        <f>IF(EXPO2020_PMF!D10&lt;=0,-999,EXPO2020_PMF!D10)</f>
        <v>-999</v>
      </c>
      <c r="E10" s="14">
        <f>IF(EXPO2020_PMF!E10&lt;=0,-999,EXPO2020_PMF!E10)</f>
        <v>-999</v>
      </c>
      <c r="F10" s="14">
        <f>IF(EXPO2020_PMF!F10&lt;=0,-999,EXPO2020_PMF!F10)</f>
        <v>-999</v>
      </c>
      <c r="H10" s="14">
        <f>IF(EXPO2020_PMF!H10&lt;=0,-999,EXPO2020_PMF!H10)</f>
        <v>2.3029682702149263</v>
      </c>
      <c r="I10" s="14">
        <f>IF(EXPO2020_PMF!I10&lt;=0,-999,EXPO2020_PMF!I10)</f>
        <v>0.54308018835411243</v>
      </c>
      <c r="J10" s="14">
        <f>IF(EXPO2020_PMF!J10&lt;=0,-999,EXPO2020_PMF!J10)</f>
        <v>-999</v>
      </c>
      <c r="K10" s="14">
        <f>IF(EXPO2020_PMF!K10&lt;=0,-999,EXPO2020_PMF!K10)</f>
        <v>3.0706243602865686</v>
      </c>
      <c r="L10" s="14">
        <f>IF(EXPO2020_PMF!L10&lt;=0,-999,EXPO2020_PMF!L10)</f>
        <v>6.0540826097005311</v>
      </c>
      <c r="M10" s="14">
        <f>IF(EXPO2020_PMF!M10&lt;=0,-999,EXPO2020_PMF!M10)</f>
        <v>3.2925017334169775</v>
      </c>
      <c r="N10" s="14">
        <f>IF(EXPO2020_PMF!N10&lt;=0,-999,EXPO2020_PMF!N10)</f>
        <v>13.817809621289559</v>
      </c>
      <c r="O10" s="14">
        <f>IF(EXPO2020_PMF!O10&lt;=0,-999,EXPO2020_PMF!O10)</f>
        <v>1.5353121801432843</v>
      </c>
      <c r="P10" s="14">
        <f>IF(EXPO2020_PMF!P10&lt;=0,-999,EXPO2020_PMF!P10)</f>
        <v>-999</v>
      </c>
      <c r="Q10" s="14">
        <f>IF(EXPO2020_PMF!Q10&lt;=0,-999,EXPO2020_PMF!Q10)</f>
        <v>1.5353121801432843</v>
      </c>
      <c r="R10" s="14">
        <f>IF(EXPO2020_PMF!R10&lt;=0,-999,EXPO2020_PMF!R10)</f>
        <v>0.76765609007164215</v>
      </c>
      <c r="S10" s="14">
        <f>IF(EXPO2020_PMF!S10&lt;=0,-999,EXPO2020_PMF!S10)</f>
        <v>0.76765609007164215</v>
      </c>
      <c r="T10" s="14">
        <f>IF(EXPO2020_PMF!T10&lt;=0,-999,EXPO2020_PMF!T10)</f>
        <v>2.3029682702149263</v>
      </c>
      <c r="U10" s="14">
        <f>IF(EXPO2020_PMF!U10&lt;=0,-999,EXPO2020_PMF!U10)</f>
        <v>0.76765609007164215</v>
      </c>
      <c r="V10" s="14">
        <f>IF(EXPO2020_PMF!V10&lt;=0,-999,EXPO2020_PMF!V10)</f>
        <v>-999</v>
      </c>
      <c r="W10" s="14">
        <f>IF(EXPO2020_PMF!W10&lt;=0,-999,EXPO2020_PMF!W10)</f>
        <v>76.765609007164215</v>
      </c>
    </row>
    <row r="11" spans="1:23" x14ac:dyDescent="0.2">
      <c r="A11" s="23">
        <v>43225.87222222222</v>
      </c>
      <c r="B11" s="14">
        <f>IF(EXPO2020_PMF!B11&lt;=0,-999,EXPO2020_PMF!B11)</f>
        <v>9.6825510765239446</v>
      </c>
      <c r="C11" s="3">
        <v>0.58781848269733039</v>
      </c>
      <c r="D11" s="14">
        <f>IF(EXPO2020_PMF!D11&lt;=0,-999,EXPO2020_PMF!D11)</f>
        <v>0.88699660791225199</v>
      </c>
      <c r="E11" s="14">
        <f>IF(EXPO2020_PMF!E11&lt;=0,-999,EXPO2020_PMF!E11)</f>
        <v>0.89594787212380478</v>
      </c>
      <c r="F11" s="14">
        <f>IF(EXPO2020_PMF!F11&lt;=0,-999,EXPO2020_PMF!F11)</f>
        <v>-999</v>
      </c>
      <c r="H11" s="14">
        <f>IF(EXPO2020_PMF!H11&lt;=0,-999,EXPO2020_PMF!H11)</f>
        <v>2.6878436163714143</v>
      </c>
      <c r="I11" s="14">
        <f>IF(EXPO2020_PMF!I11&lt;=0,-999,EXPO2020_PMF!I11)</f>
        <v>1.8846452861908813</v>
      </c>
      <c r="J11" s="14">
        <f>IF(EXPO2020_PMF!J11&lt;=0,-999,EXPO2020_PMF!J11)</f>
        <v>2.6878436163714143</v>
      </c>
      <c r="K11" s="14">
        <f>IF(EXPO2020_PMF!K11&lt;=0,-999,EXPO2020_PMF!K11)</f>
        <v>8.9594787212380478</v>
      </c>
      <c r="L11" s="14">
        <f>IF(EXPO2020_PMF!L11&lt;=0,-999,EXPO2020_PMF!L11)</f>
        <v>7.9610617376396631</v>
      </c>
      <c r="M11" s="14">
        <f>IF(EXPO2020_PMF!M11&lt;=0,-999,EXPO2020_PMF!M11)</f>
        <v>13.728233524477641</v>
      </c>
      <c r="N11" s="14">
        <f>IF(EXPO2020_PMF!N11&lt;=0,-999,EXPO2020_PMF!N11)</f>
        <v>9.8554265933618534</v>
      </c>
      <c r="O11" s="14">
        <f>IF(EXPO2020_PMF!O11&lt;=0,-999,EXPO2020_PMF!O11)</f>
        <v>0.89594787212380478</v>
      </c>
      <c r="P11" s="14">
        <f>IF(EXPO2020_PMF!P11&lt;=0,-999,EXPO2020_PMF!P11)</f>
        <v>0.89594787212380478</v>
      </c>
      <c r="Q11" s="14">
        <f>IF(EXPO2020_PMF!Q11&lt;=0,-999,EXPO2020_PMF!Q11)</f>
        <v>0.89594787212380478</v>
      </c>
      <c r="R11" s="14">
        <f>IF(EXPO2020_PMF!R11&lt;=0,-999,EXPO2020_PMF!R11)</f>
        <v>0.89594787212380478</v>
      </c>
      <c r="S11" s="14">
        <f>IF(EXPO2020_PMF!S11&lt;=0,-999,EXPO2020_PMF!S11)</f>
        <v>0.89594787212380478</v>
      </c>
      <c r="T11" s="14">
        <f>IF(EXPO2020_PMF!T11&lt;=0,-999,EXPO2020_PMF!T11)</f>
        <v>0.89594787212380478</v>
      </c>
      <c r="U11" s="14">
        <f>IF(EXPO2020_PMF!U11&lt;=0,-999,EXPO2020_PMF!U11)</f>
        <v>-999</v>
      </c>
      <c r="V11" s="14">
        <f>IF(EXPO2020_PMF!V11&lt;=0,-999,EXPO2020_PMF!V11)</f>
        <v>-999</v>
      </c>
      <c r="W11" s="14">
        <f>IF(EXPO2020_PMF!W11&lt;=0,-999,EXPO2020_PMF!W11)</f>
        <v>89.594787212380481</v>
      </c>
    </row>
    <row r="12" spans="1:23" x14ac:dyDescent="0.2">
      <c r="A12" s="23">
        <v>43237.795138888891</v>
      </c>
      <c r="B12" s="14">
        <f>IF(EXPO2020_PMF!B12&lt;=0,-999,EXPO2020_PMF!B12)</f>
        <v>9.5281344630968547</v>
      </c>
      <c r="C12" s="3">
        <v>1.2025548144542404</v>
      </c>
      <c r="D12" s="14">
        <f>IF(EXPO2020_PMF!D12&lt;=0,-999,EXPO2020_PMF!D12)</f>
        <v>2.4624744030103174E-2</v>
      </c>
      <c r="E12" s="14">
        <f>IF(EXPO2020_PMF!E12&lt;=0,-999,EXPO2020_PMF!E12)</f>
        <v>1.1305241521068858</v>
      </c>
      <c r="F12" s="14">
        <f>IF(EXPO2020_PMF!F12&lt;=0,-999,EXPO2020_PMF!F12)</f>
        <v>-999</v>
      </c>
      <c r="H12" s="14">
        <f>IF(EXPO2020_PMF!H12&lt;=0,-999,EXPO2020_PMF!H12)</f>
        <v>3.3915724563206577</v>
      </c>
      <c r="I12" s="14">
        <f>IF(EXPO2020_PMF!I12&lt;=0,-999,EXPO2020_PMF!I12)</f>
        <v>1.303971072296719</v>
      </c>
      <c r="J12" s="14">
        <f>IF(EXPO2020_PMF!J12&lt;=0,-999,EXPO2020_PMF!J12)</f>
        <v>1.1305241521068858</v>
      </c>
      <c r="K12" s="14">
        <f>IF(EXPO2020_PMF!K12&lt;=0,-999,EXPO2020_PMF!K12)</f>
        <v>16.957862281603287</v>
      </c>
      <c r="L12" s="14">
        <f>IF(EXPO2020_PMF!L12&lt;=0,-999,EXPO2020_PMF!L12)</f>
        <v>10.675330703179393</v>
      </c>
      <c r="M12" s="14">
        <f>IF(EXPO2020_PMF!M12&lt;=0,-999,EXPO2020_PMF!M12)</f>
        <v>5.5219971488247186</v>
      </c>
      <c r="N12" s="14">
        <f>IF(EXPO2020_PMF!N12&lt;=0,-999,EXPO2020_PMF!N12)</f>
        <v>21.479958890030833</v>
      </c>
      <c r="O12" s="14">
        <f>IF(EXPO2020_PMF!O12&lt;=0,-999,EXPO2020_PMF!O12)</f>
        <v>13.566289825282631</v>
      </c>
      <c r="P12" s="14">
        <f>IF(EXPO2020_PMF!P12&lt;=0,-999,EXPO2020_PMF!P12)</f>
        <v>1.1305241521068858</v>
      </c>
      <c r="Q12" s="14">
        <f>IF(EXPO2020_PMF!Q12&lt;=0,-999,EXPO2020_PMF!Q12)</f>
        <v>1.1305241521068858</v>
      </c>
      <c r="R12" s="14">
        <f>IF(EXPO2020_PMF!R12&lt;=0,-999,EXPO2020_PMF!R12)</f>
        <v>1.1305241521068858</v>
      </c>
      <c r="S12" s="14">
        <f>IF(EXPO2020_PMF!S12&lt;=0,-999,EXPO2020_PMF!S12)</f>
        <v>2.2610483042137717</v>
      </c>
      <c r="T12" s="14">
        <f>IF(EXPO2020_PMF!T12&lt;=0,-999,EXPO2020_PMF!T12)</f>
        <v>2.2610483042137717</v>
      </c>
      <c r="U12" s="14">
        <f>IF(EXPO2020_PMF!U12&lt;=0,-999,EXPO2020_PMF!U12)</f>
        <v>1.1305241521068858</v>
      </c>
      <c r="V12" s="14">
        <f>IF(EXPO2020_PMF!V12&lt;=0,-999,EXPO2020_PMF!V12)</f>
        <v>-999</v>
      </c>
      <c r="W12" s="14">
        <f>IF(EXPO2020_PMF!W12&lt;=0,-999,EXPO2020_PMF!W12)</f>
        <v>113.05241521068859</v>
      </c>
    </row>
    <row r="13" spans="1:23" x14ac:dyDescent="0.2">
      <c r="A13" s="23">
        <v>43233.011805555558</v>
      </c>
      <c r="B13" s="14">
        <f>IF(EXPO2020_PMF!B13&lt;=0,-999,EXPO2020_PMF!B13)</f>
        <v>8.1293000486441791</v>
      </c>
      <c r="C13" s="3">
        <v>1.533383504701332</v>
      </c>
      <c r="D13" s="14">
        <f>IF(EXPO2020_PMF!D13&lt;=0,-999,EXPO2020_PMF!D13)</f>
        <v>-999</v>
      </c>
      <c r="E13" s="14">
        <f>IF(EXPO2020_PMF!E13&lt;=0,-999,EXPO2020_PMF!E13)</f>
        <v>2.7938741721854301</v>
      </c>
      <c r="F13" s="14">
        <f>IF(EXPO2020_PMF!F13&lt;=0,-999,EXPO2020_PMF!F13)</f>
        <v>-999</v>
      </c>
      <c r="H13" s="14">
        <f>IF(EXPO2020_PMF!H13&lt;=0,-999,EXPO2020_PMF!H13)</f>
        <v>5.5877483443708602</v>
      </c>
      <c r="I13" s="14">
        <f>IF(EXPO2020_PMF!I13&lt;=0,-999,EXPO2020_PMF!I13)</f>
        <v>0.46484125743358939</v>
      </c>
      <c r="J13" s="14">
        <f>IF(EXPO2020_PMF!J13&lt;=0,-999,EXPO2020_PMF!J13)</f>
        <v>2.7938741721854301</v>
      </c>
      <c r="K13" s="14">
        <f>IF(EXPO2020_PMF!K13&lt;=0,-999,EXPO2020_PMF!K13)</f>
        <v>41.908112582781449</v>
      </c>
      <c r="L13" s="14">
        <f>IF(EXPO2020_PMF!L13&lt;=0,-999,EXPO2020_PMF!L13)</f>
        <v>14.60692159794915</v>
      </c>
      <c r="M13" s="14">
        <f>IF(EXPO2020_PMF!M13&lt;=0,-999,EXPO2020_PMF!M13)</f>
        <v>18.465605639820549</v>
      </c>
      <c r="N13" s="14">
        <f>IF(EXPO2020_PMF!N13&lt;=0,-999,EXPO2020_PMF!N13)</f>
        <v>44.701986754966882</v>
      </c>
      <c r="O13" s="14">
        <f>IF(EXPO2020_PMF!O13&lt;=0,-999,EXPO2020_PMF!O13)</f>
        <v>19.557119205298012</v>
      </c>
      <c r="P13" s="14">
        <f>IF(EXPO2020_PMF!P13&lt;=0,-999,EXPO2020_PMF!P13)</f>
        <v>-999</v>
      </c>
      <c r="Q13" s="14">
        <f>IF(EXPO2020_PMF!Q13&lt;=0,-999,EXPO2020_PMF!Q13)</f>
        <v>5.5877483443708602</v>
      </c>
      <c r="R13" s="14">
        <f>IF(EXPO2020_PMF!R13&lt;=0,-999,EXPO2020_PMF!R13)</f>
        <v>2.7938741721854301</v>
      </c>
      <c r="S13" s="14">
        <f>IF(EXPO2020_PMF!S13&lt;=0,-999,EXPO2020_PMF!S13)</f>
        <v>5.5877483443708602</v>
      </c>
      <c r="T13" s="14">
        <f>IF(EXPO2020_PMF!T13&lt;=0,-999,EXPO2020_PMF!T13)</f>
        <v>2.7938741721854301</v>
      </c>
      <c r="U13" s="14">
        <f>IF(EXPO2020_PMF!U13&lt;=0,-999,EXPO2020_PMF!U13)</f>
        <v>2.7938741721854301</v>
      </c>
      <c r="V13" s="14">
        <f>IF(EXPO2020_PMF!V13&lt;=0,-999,EXPO2020_PMF!V13)</f>
        <v>-999</v>
      </c>
      <c r="W13" s="14">
        <f>IF(EXPO2020_PMF!W13&lt;=0,-999,EXPO2020_PMF!W13)</f>
        <v>279.38741721854302</v>
      </c>
    </row>
    <row r="14" spans="1:23" x14ac:dyDescent="0.2">
      <c r="A14" s="23">
        <v>43226.878472222219</v>
      </c>
      <c r="B14" s="14">
        <f>IF(EXPO2020_PMF!B14&lt;=0,-999,EXPO2020_PMF!B14)</f>
        <v>11.957657697964608</v>
      </c>
      <c r="C14" s="3">
        <v>0.75861570753922669</v>
      </c>
      <c r="D14" s="14">
        <f>IF(EXPO2020_PMF!D14&lt;=0,-999,EXPO2020_PMF!D14)</f>
        <v>0.24222665871339547</v>
      </c>
      <c r="E14" s="14">
        <f>IF(EXPO2020_PMF!E14&lt;=0,-999,EXPO2020_PMF!E14)</f>
        <v>0.73409461663948261</v>
      </c>
      <c r="F14" s="14">
        <f>IF(EXPO2020_PMF!F14&lt;=0,-999,EXPO2020_PMF!F14)</f>
        <v>-999</v>
      </c>
      <c r="H14" s="14">
        <f>IF(EXPO2020_PMF!H14&lt;=0,-999,EXPO2020_PMF!H14)</f>
        <v>2.2022838499184481</v>
      </c>
      <c r="I14" s="14">
        <f>IF(EXPO2020_PMF!I14&lt;=0,-999,EXPO2020_PMF!I14)</f>
        <v>1.9417875254365462</v>
      </c>
      <c r="J14" s="14">
        <f>IF(EXPO2020_PMF!J14&lt;=0,-999,EXPO2020_PMF!J14)</f>
        <v>-999</v>
      </c>
      <c r="K14" s="14">
        <f>IF(EXPO2020_PMF!K14&lt;=0,-999,EXPO2020_PMF!K14)</f>
        <v>11.01141924959224</v>
      </c>
      <c r="L14" s="14">
        <f>IF(EXPO2020_PMF!L14&lt;=0,-999,EXPO2020_PMF!L14)</f>
        <v>5.6464768720728316</v>
      </c>
      <c r="M14" s="14">
        <f>IF(EXPO2020_PMF!M14&lt;=0,-999,EXPO2020_PMF!M14)</f>
        <v>3.2573804136189026</v>
      </c>
      <c r="N14" s="14">
        <f>IF(EXPO2020_PMF!N14&lt;=0,-999,EXPO2020_PMF!N14)</f>
        <v>11.745513866231722</v>
      </c>
      <c r="O14" s="14">
        <f>IF(EXPO2020_PMF!O14&lt;=0,-999,EXPO2020_PMF!O14)</f>
        <v>5.8727569331158609</v>
      </c>
      <c r="P14" s="14">
        <f>IF(EXPO2020_PMF!P14&lt;=0,-999,EXPO2020_PMF!P14)</f>
        <v>-999</v>
      </c>
      <c r="Q14" s="14">
        <f>IF(EXPO2020_PMF!Q14&lt;=0,-999,EXPO2020_PMF!Q14)</f>
        <v>0.73409461663948261</v>
      </c>
      <c r="R14" s="14">
        <f>IF(EXPO2020_PMF!R14&lt;=0,-999,EXPO2020_PMF!R14)</f>
        <v>0.73409461663948261</v>
      </c>
      <c r="S14" s="14">
        <f>IF(EXPO2020_PMF!S14&lt;=0,-999,EXPO2020_PMF!S14)</f>
        <v>0.73409461663948261</v>
      </c>
      <c r="T14" s="14">
        <f>IF(EXPO2020_PMF!T14&lt;=0,-999,EXPO2020_PMF!T14)</f>
        <v>0.73409461663948261</v>
      </c>
      <c r="U14" s="14">
        <f>IF(EXPO2020_PMF!U14&lt;=0,-999,EXPO2020_PMF!U14)</f>
        <v>0.73409461663948261</v>
      </c>
      <c r="V14" s="14">
        <f>IF(EXPO2020_PMF!V14&lt;=0,-999,EXPO2020_PMF!V14)</f>
        <v>-999</v>
      </c>
      <c r="W14" s="14">
        <f>IF(EXPO2020_PMF!W14&lt;=0,-999,EXPO2020_PMF!W14)</f>
        <v>73.409461663948264</v>
      </c>
    </row>
    <row r="15" spans="1:23" x14ac:dyDescent="0.2">
      <c r="A15" s="44">
        <v>43230.993055555555</v>
      </c>
      <c r="B15" s="14">
        <f>IF(EXPO2020_PMF!B15&lt;=0,-999,EXPO2020_PMF!B15)</f>
        <v>10.009249528278415</v>
      </c>
      <c r="C15" s="3">
        <v>0.40881279534423315</v>
      </c>
      <c r="D15" s="14">
        <f>IF(EXPO2020_PMF!D15&lt;=0,-999,EXPO2020_PMF!D15)</f>
        <v>0.86069007846293255</v>
      </c>
      <c r="E15" s="14">
        <f>IF(EXPO2020_PMF!E15&lt;=0,-999,EXPO2020_PMF!E15)</f>
        <v>39.745183343691721</v>
      </c>
      <c r="F15" s="14">
        <f>IF(EXPO2020_PMF!F15&lt;=0,-999,EXPO2020_PMF!F15)</f>
        <v>-999</v>
      </c>
      <c r="H15" s="14">
        <f>IF(EXPO2020_PMF!H15&lt;=0,-999,EXPO2020_PMF!H15)</f>
        <v>158.98073337476688</v>
      </c>
      <c r="I15" s="14">
        <f>IF(EXPO2020_PMF!I15&lt;=0,-999,EXPO2020_PMF!I15)</f>
        <v>0.60440899651931423</v>
      </c>
      <c r="J15" s="14">
        <f>IF(EXPO2020_PMF!J15&lt;=0,-999,EXPO2020_PMF!J15)</f>
        <v>79.490366687383442</v>
      </c>
      <c r="K15" s="14">
        <f>IF(EXPO2020_PMF!K15&lt;=0,-999,EXPO2020_PMF!K15)</f>
        <v>1271.8458669981351</v>
      </c>
      <c r="L15" s="14">
        <f>IF(EXPO2020_PMF!L15&lt;=0,-999,EXPO2020_PMF!L15)</f>
        <v>4.8517412137372435</v>
      </c>
      <c r="M15" s="14">
        <f>IF(EXPO2020_PMF!M15&lt;=0,-999,EXPO2020_PMF!M15)</f>
        <v>40.030206432900954</v>
      </c>
      <c r="N15" s="14">
        <f>IF(EXPO2020_PMF!N15&lt;=0,-999,EXPO2020_PMF!N15)</f>
        <v>1232.1006836544434</v>
      </c>
      <c r="O15" s="14">
        <f>IF(EXPO2020_PMF!O15&lt;=0,-999,EXPO2020_PMF!O15)</f>
        <v>675.66811684275933</v>
      </c>
      <c r="P15" s="14">
        <f>IF(EXPO2020_PMF!P15&lt;=0,-999,EXPO2020_PMF!P15)</f>
        <v>-999</v>
      </c>
      <c r="Q15" s="14">
        <f>IF(EXPO2020_PMF!Q15&lt;=0,-999,EXPO2020_PMF!Q15)</f>
        <v>119.23555003107518</v>
      </c>
      <c r="R15" s="14">
        <f>IF(EXPO2020_PMF!R15&lt;=0,-999,EXPO2020_PMF!R15)</f>
        <v>79.490366687383442</v>
      </c>
      <c r="S15" s="14">
        <f>IF(EXPO2020_PMF!S15&lt;=0,-999,EXPO2020_PMF!S15)</f>
        <v>39.745183343691721</v>
      </c>
      <c r="T15" s="14">
        <f>IF(EXPO2020_PMF!T15&lt;=0,-999,EXPO2020_PMF!T15)</f>
        <v>119.23555003107518</v>
      </c>
      <c r="U15" s="14">
        <f>IF(EXPO2020_PMF!U15&lt;=0,-999,EXPO2020_PMF!U15)</f>
        <v>39.745183343691721</v>
      </c>
      <c r="V15" s="14">
        <f>IF(EXPO2020_PMF!V15&lt;=0,-999,EXPO2020_PMF!V15)</f>
        <v>-999</v>
      </c>
      <c r="W15" s="14">
        <f>IF(EXPO2020_PMF!W15&lt;=0,-999,EXPO2020_PMF!W15)</f>
        <v>3974.5183343691724</v>
      </c>
    </row>
    <row r="16" spans="1:23" x14ac:dyDescent="0.2">
      <c r="A16" s="23">
        <v>43228.969444444447</v>
      </c>
      <c r="B16" s="14">
        <f>IF(EXPO2020_PMF!B16&lt;=0,-999,EXPO2020_PMF!B16)</f>
        <v>21.333963741710889</v>
      </c>
      <c r="C16" s="3">
        <v>1.7973416205418709</v>
      </c>
      <c r="D16" s="14">
        <f>IF(EXPO2020_PMF!D16&lt;=0,-999,EXPO2020_PMF!D16)</f>
        <v>0.23453710222021051</v>
      </c>
      <c r="E16" s="14">
        <f>IF(EXPO2020_PMF!E16&lt;=0,-999,EXPO2020_PMF!E16)</f>
        <v>0.95482546201231855</v>
      </c>
      <c r="F16" s="14">
        <f>IF(EXPO2020_PMF!F16&lt;=0,-999,EXPO2020_PMF!F16)</f>
        <v>-999</v>
      </c>
      <c r="H16" s="14">
        <f>IF(EXPO2020_PMF!H16&lt;=0,-999,EXPO2020_PMF!H16)</f>
        <v>1.9096509240246371</v>
      </c>
      <c r="I16" s="14">
        <f>IF(EXPO2020_PMF!I16&lt;=0,-999,EXPO2020_PMF!I16)</f>
        <v>2.9970447052776374</v>
      </c>
      <c r="J16" s="14">
        <f>IF(EXPO2020_PMF!J16&lt;=0,-999,EXPO2020_PMF!J16)</f>
        <v>0.95482546201231855</v>
      </c>
      <c r="K16" s="14">
        <f>IF(EXPO2020_PMF!K16&lt;=0,-999,EXPO2020_PMF!K16)</f>
        <v>18.141683778234054</v>
      </c>
      <c r="L16" s="14">
        <f>IF(EXPO2020_PMF!L16&lt;=0,-999,EXPO2020_PMF!L16)</f>
        <v>5.3494071669868193</v>
      </c>
      <c r="M16" s="14">
        <f>IF(EXPO2020_PMF!M16&lt;=0,-999,EXPO2020_PMF!M16)</f>
        <v>20.46764257799563</v>
      </c>
      <c r="N16" s="14">
        <f>IF(EXPO2020_PMF!N16&lt;=0,-999,EXPO2020_PMF!N16)</f>
        <v>18.141683778234054</v>
      </c>
      <c r="O16" s="14">
        <f>IF(EXPO2020_PMF!O16&lt;=0,-999,EXPO2020_PMF!O16)</f>
        <v>8.593429158110867</v>
      </c>
      <c r="P16" s="14">
        <f>IF(EXPO2020_PMF!P16&lt;=0,-999,EXPO2020_PMF!P16)</f>
        <v>-999</v>
      </c>
      <c r="Q16" s="14">
        <f>IF(EXPO2020_PMF!Q16&lt;=0,-999,EXPO2020_PMF!Q16)</f>
        <v>1.9096509240246371</v>
      </c>
      <c r="R16" s="14">
        <f>IF(EXPO2020_PMF!R16&lt;=0,-999,EXPO2020_PMF!R16)</f>
        <v>1.9096509240246371</v>
      </c>
      <c r="S16" s="14">
        <f>IF(EXPO2020_PMF!S16&lt;=0,-999,EXPO2020_PMF!S16)</f>
        <v>0.95482546201231855</v>
      </c>
      <c r="T16" s="14">
        <f>IF(EXPO2020_PMF!T16&lt;=0,-999,EXPO2020_PMF!T16)</f>
        <v>1.9096509240246371</v>
      </c>
      <c r="U16" s="14">
        <f>IF(EXPO2020_PMF!U16&lt;=0,-999,EXPO2020_PMF!U16)</f>
        <v>0.95482546201231855</v>
      </c>
      <c r="V16" s="14">
        <f>IF(EXPO2020_PMF!V16&lt;=0,-999,EXPO2020_PMF!V16)</f>
        <v>-999</v>
      </c>
      <c r="W16" s="14">
        <f>IF(EXPO2020_PMF!W16&lt;=0,-999,EXPO2020_PMF!W16)</f>
        <v>95.482546201231855</v>
      </c>
    </row>
    <row r="17" spans="1:23" x14ac:dyDescent="0.2">
      <c r="A17" s="23">
        <v>43227.951388888891</v>
      </c>
      <c r="B17" s="14">
        <f>IF(EXPO2020_PMF!B17&lt;=0,-999,EXPO2020_PMF!B17)</f>
        <v>11.060961386310737</v>
      </c>
      <c r="C17" s="3">
        <v>0.80517513914477268</v>
      </c>
      <c r="D17" s="14">
        <f>IF(EXPO2020_PMF!D17&lt;=0,-999,EXPO2020_PMF!D17)</f>
        <v>-999</v>
      </c>
      <c r="E17" s="14">
        <f>IF(EXPO2020_PMF!E17&lt;=0,-999,EXPO2020_PMF!E17)</f>
        <v>1.4317856412354266</v>
      </c>
      <c r="F17" s="14">
        <f>IF(EXPO2020_PMF!F17&lt;=0,-999,EXPO2020_PMF!F17)</f>
        <v>-999</v>
      </c>
      <c r="H17" s="14">
        <f>IF(EXPO2020_PMF!H17&lt;=0,-999,EXPO2020_PMF!H17)</f>
        <v>2.1476784618531402</v>
      </c>
      <c r="I17" s="14">
        <f>IF(EXPO2020_PMF!I17&lt;=0,-999,EXPO2020_PMF!I17)</f>
        <v>0.5889508776578346</v>
      </c>
      <c r="J17" s="14">
        <f>IF(EXPO2020_PMF!J17&lt;=0,-999,EXPO2020_PMF!J17)</f>
        <v>-999</v>
      </c>
      <c r="K17" s="14">
        <f>IF(EXPO2020_PMF!K17&lt;=0,-999,EXPO2020_PMF!K17)</f>
        <v>12.886070771118838</v>
      </c>
      <c r="L17" s="14">
        <f>IF(EXPO2020_PMF!L17&lt;=0,-999,EXPO2020_PMF!L17)</f>
        <v>13.130200120085249</v>
      </c>
      <c r="M17" s="14">
        <f>IF(EXPO2020_PMF!M17&lt;=0,-999,EXPO2020_PMF!M17)</f>
        <v>1.41</v>
      </c>
      <c r="N17" s="14">
        <f>IF(EXPO2020_PMF!N17&lt;=0,-999,EXPO2020_PMF!N17)</f>
        <v>15.749642053589691</v>
      </c>
      <c r="O17" s="14">
        <f>IF(EXPO2020_PMF!O17&lt;=0,-999,EXPO2020_PMF!O17)</f>
        <v>10.022499488647986</v>
      </c>
      <c r="P17" s="14">
        <f>IF(EXPO2020_PMF!P17&lt;=0,-999,EXPO2020_PMF!P17)</f>
        <v>-999</v>
      </c>
      <c r="Q17" s="14">
        <f>IF(EXPO2020_PMF!Q17&lt;=0,-999,EXPO2020_PMF!Q17)</f>
        <v>1.4317856412354266</v>
      </c>
      <c r="R17" s="14">
        <f>IF(EXPO2020_PMF!R17&lt;=0,-999,EXPO2020_PMF!R17)</f>
        <v>1.4317856412354266</v>
      </c>
      <c r="S17" s="14">
        <f>IF(EXPO2020_PMF!S17&lt;=0,-999,EXPO2020_PMF!S17)</f>
        <v>0.71589282061771331</v>
      </c>
      <c r="T17" s="14">
        <f>IF(EXPO2020_PMF!T17&lt;=0,-999,EXPO2020_PMF!T17)</f>
        <v>0.71589282061771331</v>
      </c>
      <c r="U17" s="14">
        <f>IF(EXPO2020_PMF!U17&lt;=0,-999,EXPO2020_PMF!U17)</f>
        <v>0.71589282061771331</v>
      </c>
      <c r="V17" s="14">
        <f>IF(EXPO2020_PMF!V17&lt;=0,-999,EXPO2020_PMF!V17)</f>
        <v>-999</v>
      </c>
      <c r="W17" s="14">
        <f>IF(EXPO2020_PMF!W17&lt;=0,-999,EXPO2020_PMF!W17)</f>
        <v>71.589282061771328</v>
      </c>
    </row>
    <row r="18" spans="1:23" x14ac:dyDescent="0.2">
      <c r="A18" s="23">
        <v>43229.981944444444</v>
      </c>
      <c r="B18" s="14">
        <f>IF(EXPO2020_PMF!B18&lt;=0,-999,EXPO2020_PMF!B18)</f>
        <v>16.915881197712011</v>
      </c>
      <c r="C18" s="3">
        <v>2.4904325102004852</v>
      </c>
      <c r="D18" s="14">
        <f>IF(EXPO2020_PMF!D18&lt;=0,-999,EXPO2020_PMF!D18)</f>
        <v>0.63672870834577744</v>
      </c>
      <c r="E18" s="14">
        <f>IF(EXPO2020_PMF!E18&lt;=0,-999,EXPO2020_PMF!E18)</f>
        <v>2.4294019933554769</v>
      </c>
      <c r="F18" s="14">
        <f>IF(EXPO2020_PMF!F18&lt;=0,-999,EXPO2020_PMF!F18)</f>
        <v>-999</v>
      </c>
      <c r="G18" s="3"/>
      <c r="H18" s="14">
        <f>IF(EXPO2020_PMF!H18&lt;=0,-999,EXPO2020_PMF!H18)</f>
        <v>9.7176079734219076</v>
      </c>
      <c r="I18" s="3">
        <v>2.7373800620607422</v>
      </c>
      <c r="J18" s="14">
        <f>IF(EXPO2020_PMF!J18&lt;=0,-999,EXPO2020_PMF!J18)</f>
        <v>2.4294019933554769</v>
      </c>
      <c r="K18" s="14">
        <f>IF(EXPO2020_PMF!K18&lt;=0,-999,EXPO2020_PMF!K18)</f>
        <v>55.876245847175966</v>
      </c>
      <c r="L18" s="3">
        <v>9.9801736148322817</v>
      </c>
      <c r="M18" s="3">
        <v>13.195263101489662</v>
      </c>
      <c r="N18" s="14">
        <f>IF(EXPO2020_PMF!N18&lt;=0,-999,EXPO2020_PMF!N18)</f>
        <v>60.735049833886912</v>
      </c>
      <c r="O18" s="14">
        <f>IF(EXPO2020_PMF!O18&lt;=0,-999,EXPO2020_PMF!O18)</f>
        <v>26.723421926910245</v>
      </c>
      <c r="P18" s="14">
        <f>IF(EXPO2020_PMF!P18&lt;=0,-999,EXPO2020_PMF!P18)</f>
        <v>2.4294019933554769</v>
      </c>
      <c r="Q18" s="14">
        <f>IF(EXPO2020_PMF!Q18&lt;=0,-999,EXPO2020_PMF!Q18)</f>
        <v>9.7176079734219076</v>
      </c>
      <c r="R18" s="14">
        <f>IF(EXPO2020_PMF!R18&lt;=0,-999,EXPO2020_PMF!R18)</f>
        <v>4.8588039867109538</v>
      </c>
      <c r="S18" s="14">
        <f>IF(EXPO2020_PMF!S18&lt;=0,-999,EXPO2020_PMF!S18)</f>
        <v>4.8588039867109538</v>
      </c>
      <c r="T18" s="14">
        <f>IF(EXPO2020_PMF!T18&lt;=0,-999,EXPO2020_PMF!T18)</f>
        <v>4.8588039867109538</v>
      </c>
      <c r="U18" s="14">
        <f>IF(EXPO2020_PMF!U18&lt;=0,-999,EXPO2020_PMF!U18)</f>
        <v>2.4294019933554769</v>
      </c>
      <c r="V18" s="14">
        <f>IF(EXPO2020_PMF!V18&lt;=0,-999,EXPO2020_PMF!V18)</f>
        <v>-999</v>
      </c>
      <c r="W18" s="14">
        <f>IF(EXPO2020_PMF!W18&lt;=0,-999,EXPO2020_PMF!W18)</f>
        <v>242.94019933554767</v>
      </c>
    </row>
    <row r="19" spans="1:23" x14ac:dyDescent="0.2">
      <c r="A19" s="23">
        <v>43243.895138888889</v>
      </c>
      <c r="B19" s="14">
        <f>IF(EXPO2020_PMF!B19&lt;=0,-999,EXPO2020_PMF!B19)</f>
        <v>14.180305934045535</v>
      </c>
      <c r="C19" s="3">
        <v>2.4511995495716015</v>
      </c>
      <c r="D19" s="14">
        <f>IF(EXPO2020_PMF!D19&lt;=0,-999,EXPO2020_PMF!D19)</f>
        <v>0.35734284985145309</v>
      </c>
      <c r="E19" s="14">
        <f>IF(EXPO2020_PMF!E19&lt;=0,-999,EXPO2020_PMF!E19)</f>
        <v>3.2610939112487118</v>
      </c>
      <c r="F19" s="14">
        <f>IF(EXPO2020_PMF!F19&lt;=0,-999,EXPO2020_PMF!F19)</f>
        <v>-999</v>
      </c>
      <c r="G19" s="3"/>
      <c r="H19" s="14">
        <f>IF(EXPO2020_PMF!H19&lt;=0,-999,EXPO2020_PMF!H19)</f>
        <v>-999</v>
      </c>
      <c r="I19" s="3">
        <v>1.8314417404707104</v>
      </c>
      <c r="J19" s="14">
        <f>IF(EXPO2020_PMF!J19&lt;=0,-999,EXPO2020_PMF!J19)</f>
        <v>6.5221878224974237</v>
      </c>
      <c r="K19" s="14">
        <f>IF(EXPO2020_PMF!K19&lt;=0,-999,EXPO2020_PMF!K19)</f>
        <v>22.827657378740984</v>
      </c>
      <c r="L19" s="3">
        <v>6.0188421718432714</v>
      </c>
      <c r="M19" s="3">
        <v>22.211125536802157</v>
      </c>
      <c r="N19" s="14">
        <f>IF(EXPO2020_PMF!N19&lt;=0,-999,EXPO2020_PMF!N19)</f>
        <v>22.827657378740984</v>
      </c>
      <c r="O19" s="14">
        <f>IF(EXPO2020_PMF!O19&lt;=0,-999,EXPO2020_PMF!O19)</f>
        <v>6.5221878224974237</v>
      </c>
      <c r="P19" s="14">
        <f>IF(EXPO2020_PMF!P19&lt;=0,-999,EXPO2020_PMF!P19)</f>
        <v>-999</v>
      </c>
      <c r="Q19" s="14">
        <f>IF(EXPO2020_PMF!Q19&lt;=0,-999,EXPO2020_PMF!Q19)</f>
        <v>13.044375644994847</v>
      </c>
      <c r="R19" s="14">
        <f>IF(EXPO2020_PMF!R19&lt;=0,-999,EXPO2020_PMF!R19)</f>
        <v>3.2610939112487118</v>
      </c>
      <c r="S19" s="14">
        <f>IF(EXPO2020_PMF!S19&lt;=0,-999,EXPO2020_PMF!S19)</f>
        <v>3.2610939112487118</v>
      </c>
      <c r="T19" s="14">
        <f>IF(EXPO2020_PMF!T19&lt;=0,-999,EXPO2020_PMF!T19)</f>
        <v>3.2610939112487118</v>
      </c>
      <c r="U19" s="14">
        <f>IF(EXPO2020_PMF!U19&lt;=0,-999,EXPO2020_PMF!U19)</f>
        <v>3.2610939112487118</v>
      </c>
      <c r="V19" s="14">
        <f>IF(EXPO2020_PMF!V19&lt;=0,-999,EXPO2020_PMF!V19)</f>
        <v>-999</v>
      </c>
      <c r="W19" s="14">
        <f>IF(EXPO2020_PMF!W19&lt;=0,-999,EXPO2020_PMF!W19)</f>
        <v>326.10939112487119</v>
      </c>
    </row>
    <row r="20" spans="1:23" x14ac:dyDescent="0.2">
      <c r="A20" s="23">
        <v>43245.912499999999</v>
      </c>
      <c r="B20" s="14">
        <f>IF(EXPO2020_PMF!B20&lt;=0,-999,EXPO2020_PMF!B20)</f>
        <v>12.996161345905282</v>
      </c>
      <c r="C20" s="3">
        <v>1.6820638609488672</v>
      </c>
      <c r="D20" s="14">
        <f>IF(EXPO2020_PMF!D20&lt;=0,-999,EXPO2020_PMF!D20)</f>
        <v>0.10988465987322235</v>
      </c>
      <c r="E20" s="14">
        <f>IF(EXPO2020_PMF!E20&lt;=0,-999,EXPO2020_PMF!E20)</f>
        <v>1.6845804051260804</v>
      </c>
      <c r="F20" s="14">
        <f>IF(EXPO2020_PMF!F20&lt;=0,-999,EXPO2020_PMF!F20)</f>
        <v>-999</v>
      </c>
      <c r="G20" s="3"/>
      <c r="H20" s="14">
        <f>IF(EXPO2020_PMF!H20&lt;=0,-999,EXPO2020_PMF!H20)</f>
        <v>1.6845804051260804</v>
      </c>
      <c r="I20" s="3">
        <v>1.3050244151161587</v>
      </c>
      <c r="J20" s="14">
        <f>IF(EXPO2020_PMF!J20&lt;=0,-999,EXPO2020_PMF!J20)</f>
        <v>3.3691608102521609</v>
      </c>
      <c r="K20" s="14">
        <f>IF(EXPO2020_PMF!K20&lt;=0,-999,EXPO2020_PMF!K20)</f>
        <v>18.530384456386884</v>
      </c>
      <c r="L20" s="3">
        <v>7.507767805944872</v>
      </c>
      <c r="M20" s="3">
        <v>11.361666377735402</v>
      </c>
      <c r="N20" s="14">
        <f>IF(EXPO2020_PMF!N20&lt;=0,-999,EXPO2020_PMF!N20)</f>
        <v>20.214964861512968</v>
      </c>
      <c r="O20" s="14">
        <f>IF(EXPO2020_PMF!O20&lt;=0,-999,EXPO2020_PMF!O20)</f>
        <v>5.0537412153782419</v>
      </c>
      <c r="P20" s="14">
        <f>IF(EXPO2020_PMF!P20&lt;=0,-999,EXPO2020_PMF!P20)</f>
        <v>-999</v>
      </c>
      <c r="Q20" s="14">
        <f>IF(EXPO2020_PMF!Q20&lt;=0,-999,EXPO2020_PMF!Q20)</f>
        <v>6.7383216205043217</v>
      </c>
      <c r="R20" s="14">
        <f>IF(EXPO2020_PMF!R20&lt;=0,-999,EXPO2020_PMF!R20)</f>
        <v>1.6845804051260804</v>
      </c>
      <c r="S20" s="14">
        <f>IF(EXPO2020_PMF!S20&lt;=0,-999,EXPO2020_PMF!S20)</f>
        <v>1.6845804051260804</v>
      </c>
      <c r="T20" s="14">
        <f>IF(EXPO2020_PMF!T20&lt;=0,-999,EXPO2020_PMF!T20)</f>
        <v>1.6845804051260804</v>
      </c>
      <c r="U20" s="14">
        <f>IF(EXPO2020_PMF!U20&lt;=0,-999,EXPO2020_PMF!U20)</f>
        <v>1.6845804051260804</v>
      </c>
      <c r="V20" s="14">
        <f>IF(EXPO2020_PMF!V20&lt;=0,-999,EXPO2020_PMF!V20)</f>
        <v>-999</v>
      </c>
      <c r="W20" s="14">
        <f>IF(EXPO2020_PMF!W20&lt;=0,-999,EXPO2020_PMF!W20)</f>
        <v>168.45804051260805</v>
      </c>
    </row>
    <row r="21" spans="1:23" x14ac:dyDescent="0.2">
      <c r="A21" s="23">
        <v>43236.793055555558</v>
      </c>
      <c r="B21" s="14">
        <f>IF(EXPO2020_PMF!B21&lt;=0,-999,EXPO2020_PMF!B21)</f>
        <v>8.5395736900940928</v>
      </c>
      <c r="C21" s="3">
        <v>0.79634641815971008</v>
      </c>
      <c r="D21" s="14">
        <f>IF(EXPO2020_PMF!D21&lt;=0,-999,EXPO2020_PMF!D21)</f>
        <v>1.3655378433185535E-2</v>
      </c>
      <c r="E21" s="14">
        <f>IF(EXPO2020_PMF!E21&lt;=0,-999,EXPO2020_PMF!E21)</f>
        <v>-999</v>
      </c>
      <c r="F21" s="14">
        <f>IF(EXPO2020_PMF!F21&lt;=0,-999,EXPO2020_PMF!F21)</f>
        <v>-999</v>
      </c>
      <c r="G21" s="3"/>
      <c r="H21" s="14">
        <f>IF(EXPO2020_PMF!H21&lt;=0,-999,EXPO2020_PMF!H21)</f>
        <v>-999</v>
      </c>
      <c r="I21" s="3">
        <v>0.17009061297945055</v>
      </c>
      <c r="J21" s="14">
        <f>IF(EXPO2020_PMF!J21&lt;=0,-999,EXPO2020_PMF!J21)</f>
        <v>3.1893004115226335</v>
      </c>
      <c r="K21" s="14">
        <f>IF(EXPO2020_PMF!K21&lt;=0,-999,EXPO2020_PMF!K21)</f>
        <v>11.162551440329217</v>
      </c>
      <c r="L21" s="3">
        <v>2.2766494092658962</v>
      </c>
      <c r="M21" s="3">
        <v>4.5134740475242268</v>
      </c>
      <c r="N21" s="14">
        <f>IF(EXPO2020_PMF!N21&lt;=0,-999,EXPO2020_PMF!N21)</f>
        <v>9.5679012345679002</v>
      </c>
      <c r="O21" s="14">
        <f>IF(EXPO2020_PMF!O21&lt;=0,-999,EXPO2020_PMF!O21)</f>
        <v>3.1893004115226335</v>
      </c>
      <c r="P21" s="14">
        <f>IF(EXPO2020_PMF!P21&lt;=0,-999,EXPO2020_PMF!P21)</f>
        <v>-999</v>
      </c>
      <c r="Q21" s="14">
        <f>IF(EXPO2020_PMF!Q21&lt;=0,-999,EXPO2020_PMF!Q21)</f>
        <v>6.3786008230452671</v>
      </c>
      <c r="R21" s="14">
        <f>IF(EXPO2020_PMF!R21&lt;=0,-999,EXPO2020_PMF!R21)</f>
        <v>1.5946502057613168</v>
      </c>
      <c r="S21" s="14">
        <f>IF(EXPO2020_PMF!S21&lt;=0,-999,EXPO2020_PMF!S21)</f>
        <v>1.5946502057613168</v>
      </c>
      <c r="T21" s="14">
        <f>IF(EXPO2020_PMF!T21&lt;=0,-999,EXPO2020_PMF!T21)</f>
        <v>-999</v>
      </c>
      <c r="U21" s="14">
        <f>IF(EXPO2020_PMF!U21&lt;=0,-999,EXPO2020_PMF!U21)</f>
        <v>1.5946502057613168</v>
      </c>
      <c r="V21" s="14">
        <f>IF(EXPO2020_PMF!V21&lt;=0,-999,EXPO2020_PMF!V21)</f>
        <v>-999</v>
      </c>
      <c r="W21" s="14">
        <f>IF(EXPO2020_PMF!W21&lt;=0,-999,EXPO2020_PMF!W21)</f>
        <v>159.46502057613168</v>
      </c>
    </row>
    <row r="22" spans="1:23" x14ac:dyDescent="0.2">
      <c r="A22" s="23">
        <v>43238.80972222222</v>
      </c>
      <c r="B22" s="14">
        <f>IF(EXPO2020_PMF!B22&lt;=0,-999,EXPO2020_PMF!B22)</f>
        <v>14.542288168761829</v>
      </c>
      <c r="C22" s="3">
        <v>1.2046427461874532</v>
      </c>
      <c r="D22" s="14">
        <f>IF(EXPO2020_PMF!D22&lt;=0,-999,EXPO2020_PMF!D22)</f>
        <v>0.44550305249222555</v>
      </c>
      <c r="E22" s="14">
        <f>IF(EXPO2020_PMF!E22&lt;=0,-999,EXPO2020_PMF!E22)</f>
        <v>1.3877551020408185</v>
      </c>
      <c r="F22" s="14">
        <f>IF(EXPO2020_PMF!F22&lt;=0,-999,EXPO2020_PMF!F22)</f>
        <v>-999</v>
      </c>
      <c r="G22" s="3"/>
      <c r="H22" s="14">
        <f>IF(EXPO2020_PMF!H22&lt;=0,-999,EXPO2020_PMF!H22)</f>
        <v>1.3877551020408185</v>
      </c>
      <c r="I22" s="3">
        <v>2.0396333696331808</v>
      </c>
      <c r="J22" s="14">
        <f>IF(EXPO2020_PMF!J22&lt;=0,-999,EXPO2020_PMF!J22)</f>
        <v>5.5510204081632741</v>
      </c>
      <c r="K22" s="14">
        <f>IF(EXPO2020_PMF!K22&lt;=0,-999,EXPO2020_PMF!K22)</f>
        <v>11.102040816326548</v>
      </c>
      <c r="L22" s="3">
        <v>8.8084265964450292</v>
      </c>
      <c r="M22" s="3">
        <v>1.6853192890059259</v>
      </c>
      <c r="N22" s="14">
        <f>IF(EXPO2020_PMF!N22&lt;=0,-999,EXPO2020_PMF!N22)</f>
        <v>13.877551020408186</v>
      </c>
      <c r="O22" s="14">
        <f>IF(EXPO2020_PMF!O22&lt;=0,-999,EXPO2020_PMF!O22)</f>
        <v>5.5510204081632741</v>
      </c>
      <c r="P22" s="14">
        <f>IF(EXPO2020_PMF!P22&lt;=0,-999,EXPO2020_PMF!P22)</f>
        <v>1.3877551020408185</v>
      </c>
      <c r="Q22" s="14">
        <f>IF(EXPO2020_PMF!Q22&lt;=0,-999,EXPO2020_PMF!Q22)</f>
        <v>1.3877551020408185</v>
      </c>
      <c r="R22" s="14">
        <f>IF(EXPO2020_PMF!R22&lt;=0,-999,EXPO2020_PMF!R22)</f>
        <v>1.3877551020408185</v>
      </c>
      <c r="S22" s="14">
        <f>IF(EXPO2020_PMF!S22&lt;=0,-999,EXPO2020_PMF!S22)</f>
        <v>-999</v>
      </c>
      <c r="T22" s="14">
        <f>IF(EXPO2020_PMF!T22&lt;=0,-999,EXPO2020_PMF!T22)</f>
        <v>1.3877551020408185</v>
      </c>
      <c r="U22" s="14">
        <f>IF(EXPO2020_PMF!U22&lt;=0,-999,EXPO2020_PMF!U22)</f>
        <v>-999</v>
      </c>
      <c r="V22" s="14">
        <f>IF(EXPO2020_PMF!V22&lt;=0,-999,EXPO2020_PMF!V22)</f>
        <v>-999</v>
      </c>
      <c r="W22" s="14">
        <f>IF(EXPO2020_PMF!W22&lt;=0,-999,EXPO2020_PMF!W22)</f>
        <v>138.77551020408185</v>
      </c>
    </row>
    <row r="23" spans="1:23" x14ac:dyDescent="0.2">
      <c r="A23" s="23">
        <v>43240.840277777781</v>
      </c>
      <c r="B23" s="14">
        <f>IF(EXPO2020_PMF!B23&lt;=0,-999,EXPO2020_PMF!B23)</f>
        <v>20.035550056966731</v>
      </c>
      <c r="C23" s="3">
        <v>0.96638148353686948</v>
      </c>
      <c r="D23" s="14">
        <f>IF(EXPO2020_PMF!D23&lt;=0,-999,EXPO2020_PMF!D23)</f>
        <v>0.59195666013204329</v>
      </c>
      <c r="E23" s="14">
        <f>IF(EXPO2020_PMF!E23&lt;=0,-999,EXPO2020_PMF!E23)</f>
        <v>-999</v>
      </c>
      <c r="F23" s="14">
        <f>IF(EXPO2020_PMF!F23&lt;=0,-999,EXPO2020_PMF!F23)</f>
        <v>-999</v>
      </c>
      <c r="G23" s="3"/>
      <c r="H23" s="14">
        <f>IF(EXPO2020_PMF!H23&lt;=0,-999,EXPO2020_PMF!H23)</f>
        <v>0.96094868125128141</v>
      </c>
      <c r="I23" s="3">
        <v>2.9111392245370551</v>
      </c>
      <c r="J23" s="14">
        <f>IF(EXPO2020_PMF!J23&lt;=0,-999,EXPO2020_PMF!J23)</f>
        <v>2.8828460437538443</v>
      </c>
      <c r="K23" s="14">
        <f>IF(EXPO2020_PMF!K23&lt;=0,-999,EXPO2020_PMF!K23)</f>
        <v>6.72664076875897</v>
      </c>
      <c r="L23" s="3">
        <v>4.7434062563892869</v>
      </c>
      <c r="M23" s="3">
        <v>2.6341997480560089</v>
      </c>
      <c r="N23" s="14">
        <f>IF(EXPO2020_PMF!N23&lt;=0,-999,EXPO2020_PMF!N23)</f>
        <v>4.8047434062564074</v>
      </c>
      <c r="O23" s="14">
        <f>IF(EXPO2020_PMF!O23&lt;=0,-999,EXPO2020_PMF!O23)</f>
        <v>1.9218973625025628</v>
      </c>
      <c r="P23" s="14">
        <f>IF(EXPO2020_PMF!P23&lt;=0,-999,EXPO2020_PMF!P23)</f>
        <v>-999</v>
      </c>
      <c r="Q23" s="14">
        <f>IF(EXPO2020_PMF!Q23&lt;=0,-999,EXPO2020_PMF!Q23)</f>
        <v>-999</v>
      </c>
      <c r="R23" s="14">
        <f>IF(EXPO2020_PMF!R23&lt;=0,-999,EXPO2020_PMF!R23)</f>
        <v>-999</v>
      </c>
      <c r="S23" s="14">
        <f>IF(EXPO2020_PMF!S23&lt;=0,-999,EXPO2020_PMF!S23)</f>
        <v>-999</v>
      </c>
      <c r="T23" s="14">
        <f>IF(EXPO2020_PMF!T23&lt;=0,-999,EXPO2020_PMF!T23)</f>
        <v>0.96094868125128141</v>
      </c>
      <c r="U23" s="14">
        <f>IF(EXPO2020_PMF!U23&lt;=0,-999,EXPO2020_PMF!U23)</f>
        <v>-999</v>
      </c>
      <c r="V23" s="14">
        <f>IF(EXPO2020_PMF!V23&lt;=0,-999,EXPO2020_PMF!V23)</f>
        <v>-999</v>
      </c>
      <c r="W23" s="14">
        <f>IF(EXPO2020_PMF!W23&lt;=0,-999,EXPO2020_PMF!W23)</f>
        <v>96.094868125128144</v>
      </c>
    </row>
    <row r="24" spans="1:23" x14ac:dyDescent="0.2">
      <c r="A24" s="23">
        <v>43232.004166666666</v>
      </c>
      <c r="B24" s="14">
        <f>IF(EXPO2020_PMF!B24&lt;=0,-999,EXPO2020_PMF!B24)</f>
        <v>8.0542758794629457</v>
      </c>
      <c r="C24" s="3">
        <v>0.86305819973288889</v>
      </c>
      <c r="D24" s="14">
        <f>IF(EXPO2020_PMF!D24&lt;=0,-999,EXPO2020_PMF!D24)</f>
        <v>0.54212065779044516</v>
      </c>
      <c r="E24" s="14">
        <f>IF(EXPO2020_PMF!E24&lt;=0,-999,EXPO2020_PMF!E24)</f>
        <v>2.7618069815195048</v>
      </c>
      <c r="F24" s="14">
        <f>IF(EXPO2020_PMF!F24&lt;=0,-999,EXPO2020_PMF!F24)</f>
        <v>-999</v>
      </c>
      <c r="G24" s="3"/>
      <c r="H24" s="14">
        <f>IF(EXPO2020_PMF!H24&lt;=0,-999,EXPO2020_PMF!H24)</f>
        <v>5.5236139630390095</v>
      </c>
      <c r="I24" s="3">
        <v>1.8341022377310909</v>
      </c>
      <c r="J24" s="14">
        <f>IF(EXPO2020_PMF!J24&lt;=0,-999,EXPO2020_PMF!J24)</f>
        <v>5.5236139630390095</v>
      </c>
      <c r="K24" s="14">
        <f>IF(EXPO2020_PMF!K24&lt;=0,-999,EXPO2020_PMF!K24)</f>
        <v>27.618069815195049</v>
      </c>
      <c r="L24" s="3">
        <v>8.5977346492680642</v>
      </c>
      <c r="M24" s="3">
        <v>10.386169437636616</v>
      </c>
      <c r="N24" s="14">
        <f>IF(EXPO2020_PMF!N24&lt;=0,-999,EXPO2020_PMF!N24)</f>
        <v>24.85626283367554</v>
      </c>
      <c r="O24" s="14">
        <f>IF(EXPO2020_PMF!O24&lt;=0,-999,EXPO2020_PMF!O24)</f>
        <v>8.2854209445585134</v>
      </c>
      <c r="P24" s="14">
        <f>IF(EXPO2020_PMF!P24&lt;=0,-999,EXPO2020_PMF!P24)</f>
        <v>2.7618069815195048</v>
      </c>
      <c r="Q24" s="14">
        <f>IF(EXPO2020_PMF!Q24&lt;=0,-999,EXPO2020_PMF!Q24)</f>
        <v>2.7618069815195048</v>
      </c>
      <c r="R24" s="14">
        <f>IF(EXPO2020_PMF!R24&lt;=0,-999,EXPO2020_PMF!R24)</f>
        <v>2.7618069815195048</v>
      </c>
      <c r="S24" s="14">
        <f>IF(EXPO2020_PMF!S24&lt;=0,-999,EXPO2020_PMF!S24)</f>
        <v>2.7618069815195048</v>
      </c>
      <c r="T24" s="14">
        <f>IF(EXPO2020_PMF!T24&lt;=0,-999,EXPO2020_PMF!T24)</f>
        <v>-999</v>
      </c>
      <c r="U24" s="14">
        <f>IF(EXPO2020_PMF!U24&lt;=0,-999,EXPO2020_PMF!U24)</f>
        <v>2.7618069815195048</v>
      </c>
      <c r="V24" s="14">
        <f>IF(EXPO2020_PMF!V24&lt;=0,-999,EXPO2020_PMF!V24)</f>
        <v>-999</v>
      </c>
      <c r="W24" s="14">
        <f>IF(EXPO2020_PMF!W24&lt;=0,-999,EXPO2020_PMF!W24)</f>
        <v>276.18069815195048</v>
      </c>
    </row>
    <row r="25" spans="1:23" x14ac:dyDescent="0.2">
      <c r="A25" s="23">
        <v>43247.990972222222</v>
      </c>
      <c r="B25" s="14">
        <f>IF(EXPO2020_PMF!B25&lt;=0,-999,EXPO2020_PMF!B25)</f>
        <v>7.6066853895142614</v>
      </c>
      <c r="C25" s="3">
        <v>1.3235858548160506</v>
      </c>
      <c r="D25" s="14">
        <f>IF(EXPO2020_PMF!D25&lt;=0,-999,EXPO2020_PMF!D25)</f>
        <v>0.33502622580209496</v>
      </c>
      <c r="E25" s="14">
        <f>IF(EXPO2020_PMF!E25&lt;=0,-999,EXPO2020_PMF!E25)</f>
        <v>7.8849337748344297</v>
      </c>
      <c r="F25" s="14">
        <f>IF(EXPO2020_PMF!F25&lt;=0,-999,EXPO2020_PMF!F25)</f>
        <v>-999</v>
      </c>
      <c r="G25" s="3"/>
      <c r="H25" s="14">
        <f>IF(EXPO2020_PMF!H25&lt;=0,-999,EXPO2020_PMF!H25)</f>
        <v>11.827400662251643</v>
      </c>
      <c r="I25" s="3">
        <v>0.81370551668889235</v>
      </c>
      <c r="J25" s="14">
        <f>IF(EXPO2020_PMF!J25&lt;=0,-999,EXPO2020_PMF!J25)</f>
        <v>7.8849337748344297</v>
      </c>
      <c r="K25" s="14">
        <f>IF(EXPO2020_PMF!K25&lt;=0,-999,EXPO2020_PMF!K25)</f>
        <v>98.561672185430368</v>
      </c>
      <c r="L25" s="3">
        <v>4.1404080324716945</v>
      </c>
      <c r="M25" s="3">
        <v>20.228049562059393</v>
      </c>
      <c r="N25" s="14">
        <f>IF(EXPO2020_PMF!N25&lt;=0,-999,EXPO2020_PMF!N25)</f>
        <v>90.676738410595931</v>
      </c>
      <c r="O25" s="14">
        <f>IF(EXPO2020_PMF!O25&lt;=0,-999,EXPO2020_PMF!O25)</f>
        <v>43.36713576158936</v>
      </c>
      <c r="P25" s="14">
        <f>IF(EXPO2020_PMF!P25&lt;=0,-999,EXPO2020_PMF!P25)</f>
        <v>3.9424668874172148</v>
      </c>
      <c r="Q25" s="14">
        <f>IF(EXPO2020_PMF!Q25&lt;=0,-999,EXPO2020_PMF!Q25)</f>
        <v>3.9424668874172148</v>
      </c>
      <c r="R25" s="14">
        <f>IF(EXPO2020_PMF!R25&lt;=0,-999,EXPO2020_PMF!R25)</f>
        <v>3.9424668874172148</v>
      </c>
      <c r="S25" s="14">
        <f>IF(EXPO2020_PMF!S25&lt;=0,-999,EXPO2020_PMF!S25)</f>
        <v>3.9424668874172148</v>
      </c>
      <c r="T25" s="14">
        <f>IF(EXPO2020_PMF!T25&lt;=0,-999,EXPO2020_PMF!T25)</f>
        <v>11.827400662251643</v>
      </c>
      <c r="U25" s="14">
        <f>IF(EXPO2020_PMF!U25&lt;=0,-999,EXPO2020_PMF!U25)</f>
        <v>3.9424668874172148</v>
      </c>
      <c r="V25" s="14">
        <f>IF(EXPO2020_PMF!V25&lt;=0,-999,EXPO2020_PMF!V25)</f>
        <v>-999</v>
      </c>
      <c r="W25" s="14">
        <f>IF(EXPO2020_PMF!W25&lt;=0,-999,EXPO2020_PMF!W25)</f>
        <v>394.24668874172147</v>
      </c>
    </row>
    <row r="26" spans="1:23" x14ac:dyDescent="0.2">
      <c r="A26" s="23">
        <v>43241.847916666666</v>
      </c>
      <c r="B26" s="14">
        <f>IF(EXPO2020_PMF!B26&lt;=0,-999,EXPO2020_PMF!B26)</f>
        <v>17.882794989179654</v>
      </c>
      <c r="C26" s="3">
        <v>1.5086282555780517</v>
      </c>
      <c r="D26" s="14">
        <f>IF(EXPO2020_PMF!D26&lt;=0,-999,EXPO2020_PMF!D26)</f>
        <v>0.76058244655401963</v>
      </c>
      <c r="E26" s="14">
        <f>IF(EXPO2020_PMF!E26&lt;=0,-999,EXPO2020_PMF!E26)</f>
        <v>1.5075376884422012</v>
      </c>
      <c r="F26" s="14">
        <f>IF(EXPO2020_PMF!F26&lt;=0,-999,EXPO2020_PMF!F26)</f>
        <v>-999</v>
      </c>
      <c r="G26" s="3"/>
      <c r="H26" s="14">
        <f>IF(EXPO2020_PMF!H26&lt;=0,-999,EXPO2020_PMF!H26)</f>
        <v>3.0150753768844023</v>
      </c>
      <c r="I26" s="3">
        <v>3.4882151860072237</v>
      </c>
      <c r="J26" s="14">
        <f>IF(EXPO2020_PMF!J26&lt;=0,-999,EXPO2020_PMF!J26)</f>
        <v>0.75376884422110058</v>
      </c>
      <c r="K26" s="14">
        <f>IF(EXPO2020_PMF!K26&lt;=0,-999,EXPO2020_PMF!K26)</f>
        <v>20.351758793969715</v>
      </c>
      <c r="L26" s="3">
        <v>24.563042918577707</v>
      </c>
      <c r="M26" s="3">
        <v>1.86</v>
      </c>
      <c r="N26" s="14">
        <f>IF(EXPO2020_PMF!N26&lt;=0,-999,EXPO2020_PMF!N26)</f>
        <v>18.844221105527513</v>
      </c>
      <c r="O26" s="14">
        <f>IF(EXPO2020_PMF!O26&lt;=0,-999,EXPO2020_PMF!O26)</f>
        <v>6.7839195979899047</v>
      </c>
      <c r="P26" s="14">
        <f>IF(EXPO2020_PMF!P26&lt;=0,-999,EXPO2020_PMF!P26)</f>
        <v>0.75376884422110058</v>
      </c>
      <c r="Q26" s="14">
        <f>IF(EXPO2020_PMF!Q26&lt;=0,-999,EXPO2020_PMF!Q26)</f>
        <v>1.5075376884422012</v>
      </c>
      <c r="R26" s="14">
        <f>IF(EXPO2020_PMF!R26&lt;=0,-999,EXPO2020_PMF!R26)</f>
        <v>0.75376884422110058</v>
      </c>
      <c r="S26" s="14">
        <f>IF(EXPO2020_PMF!S26&lt;=0,-999,EXPO2020_PMF!S26)</f>
        <v>1.5075376884422012</v>
      </c>
      <c r="T26" s="14">
        <f>IF(EXPO2020_PMF!T26&lt;=0,-999,EXPO2020_PMF!T26)</f>
        <v>1.5075376884422012</v>
      </c>
      <c r="U26" s="14">
        <f>IF(EXPO2020_PMF!U26&lt;=0,-999,EXPO2020_PMF!U26)</f>
        <v>0.75376884422110058</v>
      </c>
      <c r="V26" s="14">
        <f>IF(EXPO2020_PMF!V26&lt;=0,-999,EXPO2020_PMF!V26)</f>
        <v>-999</v>
      </c>
      <c r="W26" s="14">
        <f>IF(EXPO2020_PMF!W26&lt;=0,-999,EXPO2020_PMF!W26)</f>
        <v>75.376884422110052</v>
      </c>
    </row>
    <row r="27" spans="1:23" x14ac:dyDescent="0.2">
      <c r="A27" s="23">
        <v>43242.850694444445</v>
      </c>
      <c r="B27" s="14">
        <f>IF(EXPO2020_PMF!B27&lt;=0,-999,EXPO2020_PMF!B27)</f>
        <v>9.5964498975419996</v>
      </c>
      <c r="C27" s="3">
        <v>1.3634523067841198</v>
      </c>
      <c r="D27" s="14">
        <f>IF(EXPO2020_PMF!D27&lt;=0,-999,EXPO2020_PMF!D27)</f>
        <v>-999</v>
      </c>
      <c r="E27" s="14">
        <f>IF(EXPO2020_PMF!E27&lt;=0,-999,EXPO2020_PMF!E27)</f>
        <v>1.8026370004120285</v>
      </c>
      <c r="F27" s="14">
        <f>IF(EXPO2020_PMF!F27&lt;=0,-999,EXPO2020_PMF!F27)</f>
        <v>-999</v>
      </c>
      <c r="G27" s="3"/>
      <c r="H27" s="14">
        <f>IF(EXPO2020_PMF!H27&lt;=0,-999,EXPO2020_PMF!H27)</f>
        <v>-999</v>
      </c>
      <c r="I27" s="3">
        <v>1.2569174828857765</v>
      </c>
      <c r="J27" s="14">
        <f>IF(EXPO2020_PMF!J27&lt;=0,-999,EXPO2020_PMF!J27)</f>
        <v>3.6052740008240569</v>
      </c>
      <c r="K27" s="14">
        <f>IF(EXPO2020_PMF!K27&lt;=0,-999,EXPO2020_PMF!K27)</f>
        <v>9.0131850020601423</v>
      </c>
      <c r="L27" s="3">
        <v>5.4281802836370403</v>
      </c>
      <c r="M27" s="3">
        <v>10.247617528609595</v>
      </c>
      <c r="N27" s="14">
        <f>IF(EXPO2020_PMF!N27&lt;=0,-999,EXPO2020_PMF!N27)</f>
        <v>5.4079110012360854</v>
      </c>
      <c r="O27" s="14">
        <f>IF(EXPO2020_PMF!O27&lt;=0,-999,EXPO2020_PMF!O27)</f>
        <v>1.8026370004120285</v>
      </c>
      <c r="P27" s="14">
        <f>IF(EXPO2020_PMF!P27&lt;=0,-999,EXPO2020_PMF!P27)</f>
        <v>-999</v>
      </c>
      <c r="Q27" s="14">
        <f>IF(EXPO2020_PMF!Q27&lt;=0,-999,EXPO2020_PMF!Q27)</f>
        <v>5.4079110012360854</v>
      </c>
      <c r="R27" s="14">
        <f>IF(EXPO2020_PMF!R27&lt;=0,-999,EXPO2020_PMF!R27)</f>
        <v>1.8026370004120285</v>
      </c>
      <c r="S27" s="14">
        <f>IF(EXPO2020_PMF!S27&lt;=0,-999,EXPO2020_PMF!S27)</f>
        <v>1.8026370004120285</v>
      </c>
      <c r="T27" s="14">
        <f>IF(EXPO2020_PMF!T27&lt;=0,-999,EXPO2020_PMF!T27)</f>
        <v>-999</v>
      </c>
      <c r="U27" s="14">
        <f>IF(EXPO2020_PMF!U27&lt;=0,-999,EXPO2020_PMF!U27)</f>
        <v>1.8026370004120285</v>
      </c>
      <c r="V27" s="14">
        <f>IF(EXPO2020_PMF!V27&lt;=0,-999,EXPO2020_PMF!V27)</f>
        <v>-999</v>
      </c>
      <c r="W27" s="14">
        <f>IF(EXPO2020_PMF!W27&lt;=0,-999,EXPO2020_PMF!W27)</f>
        <v>180.26370004120284</v>
      </c>
    </row>
    <row r="28" spans="1:23" x14ac:dyDescent="0.2">
      <c r="A28" s="23">
        <v>43239.832638888889</v>
      </c>
      <c r="B28" s="14">
        <f>IF(EXPO2020_PMF!B28&lt;=0,-999,EXPO2020_PMF!B28)</f>
        <v>16.432483495832454</v>
      </c>
      <c r="C28" s="3">
        <v>0.75667941995166965</v>
      </c>
      <c r="D28" s="14">
        <f>IF(EXPO2020_PMF!D28&lt;=0,-999,EXPO2020_PMF!D28)</f>
        <v>9.4614321088968001E-3</v>
      </c>
      <c r="E28" s="14">
        <f>IF(EXPO2020_PMF!E28&lt;=0,-999,EXPO2020_PMF!E28)</f>
        <v>1.9101808575492742</v>
      </c>
      <c r="F28" s="14">
        <f>IF(EXPO2020_PMF!F28&lt;=0,-999,EXPO2020_PMF!F28)</f>
        <v>-999</v>
      </c>
      <c r="G28" s="3"/>
      <c r="H28" s="14">
        <f>IF(EXPO2020_PMF!H28&lt;=0,-999,EXPO2020_PMF!H28)</f>
        <v>0.95509042877463712</v>
      </c>
      <c r="I28" s="3">
        <v>3.1925996933930239</v>
      </c>
      <c r="J28" s="14">
        <f>IF(EXPO2020_PMF!J28&lt;=0,-999,EXPO2020_PMF!J28)</f>
        <v>0.95509042877463712</v>
      </c>
      <c r="K28" s="14">
        <f>IF(EXPO2020_PMF!K28&lt;=0,-999,EXPO2020_PMF!K28)</f>
        <v>14.326356431619557</v>
      </c>
      <c r="L28" s="3">
        <v>6.2562683954874103</v>
      </c>
      <c r="M28" s="3">
        <v>1.3765888129215806</v>
      </c>
      <c r="N28" s="14">
        <f>IF(EXPO2020_PMF!N28&lt;=0,-999,EXPO2020_PMF!N28)</f>
        <v>15.281446860394194</v>
      </c>
      <c r="O28" s="14">
        <f>IF(EXPO2020_PMF!O28&lt;=0,-999,EXPO2020_PMF!O28)</f>
        <v>3.8203617150985485</v>
      </c>
      <c r="P28" s="14">
        <f>IF(EXPO2020_PMF!P28&lt;=0,-999,EXPO2020_PMF!P28)</f>
        <v>-999</v>
      </c>
      <c r="Q28" s="14">
        <f>IF(EXPO2020_PMF!Q28&lt;=0,-999,EXPO2020_PMF!Q28)</f>
        <v>1.9101808575492742</v>
      </c>
      <c r="R28" s="14">
        <f>IF(EXPO2020_PMF!R28&lt;=0,-999,EXPO2020_PMF!R28)</f>
        <v>0.95509042877463712</v>
      </c>
      <c r="S28" s="14">
        <f>IF(EXPO2020_PMF!S28&lt;=0,-999,EXPO2020_PMF!S28)</f>
        <v>1.9101808575492742</v>
      </c>
      <c r="T28" s="14">
        <f>IF(EXPO2020_PMF!T28&lt;=0,-999,EXPO2020_PMF!T28)</f>
        <v>0.95509042877463712</v>
      </c>
      <c r="U28" s="14">
        <f>IF(EXPO2020_PMF!U28&lt;=0,-999,EXPO2020_PMF!U28)</f>
        <v>0.95509042877463712</v>
      </c>
      <c r="V28" s="14">
        <f>IF(EXPO2020_PMF!V28&lt;=0,-999,EXPO2020_PMF!V28)</f>
        <v>-999</v>
      </c>
      <c r="W28" s="14">
        <f>IF(EXPO2020_PMF!W28&lt;=0,-999,EXPO2020_PMF!W28)</f>
        <v>95.509042877463713</v>
      </c>
    </row>
    <row r="29" spans="1:23" x14ac:dyDescent="0.2">
      <c r="A29" s="23">
        <v>43244.902777777781</v>
      </c>
      <c r="B29" s="14">
        <f>IF(EXPO2020_PMF!B29&lt;=0,-999,EXPO2020_PMF!B29)</f>
        <v>17.87673374734274</v>
      </c>
      <c r="C29" s="14">
        <v>1.9966599821481896</v>
      </c>
      <c r="D29" s="14">
        <f>IF(EXPO2020_PMF!D29&lt;=0,-999,EXPO2020_PMF!D29)</f>
        <v>0.10702025782061858</v>
      </c>
      <c r="E29" s="14">
        <f>IF(EXPO2020_PMF!E29&lt;=0,-999,EXPO2020_PMF!E29)</f>
        <v>6.2228654124457297</v>
      </c>
      <c r="F29" s="14">
        <f>IF(EXPO2020_PMF!F29&lt;=0,-999,EXPO2020_PMF!F29)</f>
        <v>-999</v>
      </c>
      <c r="G29" s="14"/>
      <c r="H29" s="14">
        <f>IF(EXPO2020_PMF!H29&lt;=0,-999,EXPO2020_PMF!H29)</f>
        <v>6.2228654124457297</v>
      </c>
      <c r="I29" s="14">
        <v>1.5379128738920356</v>
      </c>
      <c r="J29" s="14">
        <f>IF(EXPO2020_PMF!J29&lt;=0,-999,EXPO2020_PMF!J29)</f>
        <v>-999</v>
      </c>
      <c r="K29" s="14">
        <f>IF(EXPO2020_PMF!K29&lt;=0,-999,EXPO2020_PMF!K29)</f>
        <v>59.117221418234429</v>
      </c>
      <c r="L29" s="14">
        <v>4.6536442876483024</v>
      </c>
      <c r="M29" s="14">
        <v>14.9119355505612</v>
      </c>
      <c r="N29" s="14">
        <f>IF(EXPO2020_PMF!N29&lt;=0,-999,EXPO2020_PMF!N29)</f>
        <v>65.34008683068015</v>
      </c>
      <c r="O29" s="14">
        <f>IF(EXPO2020_PMF!O29&lt;=0,-999,EXPO2020_PMF!O29)</f>
        <v>18.668596237337187</v>
      </c>
      <c r="P29" s="14">
        <f>IF(EXPO2020_PMF!P29&lt;=0,-999,EXPO2020_PMF!P29)</f>
        <v>-999</v>
      </c>
      <c r="Q29" s="14">
        <f>IF(EXPO2020_PMF!Q29&lt;=0,-999,EXPO2020_PMF!Q29)</f>
        <v>9.3342981186685936</v>
      </c>
      <c r="R29" s="14">
        <f>IF(EXPO2020_PMF!R29&lt;=0,-999,EXPO2020_PMF!R29)</f>
        <v>6.2228654124457297</v>
      </c>
      <c r="S29" s="14">
        <f>IF(EXPO2020_PMF!S29&lt;=0,-999,EXPO2020_PMF!S29)</f>
        <v>3.1114327062228648</v>
      </c>
      <c r="T29" s="14">
        <f>IF(EXPO2020_PMF!T29&lt;=0,-999,EXPO2020_PMF!T29)</f>
        <v>-999</v>
      </c>
      <c r="U29" s="14">
        <f>IF(EXPO2020_PMF!U29&lt;=0,-999,EXPO2020_PMF!U29)</f>
        <v>3.1114327062228648</v>
      </c>
      <c r="V29" s="14">
        <f>IF(EXPO2020_PMF!V29&lt;=0,-999,EXPO2020_PMF!V29)</f>
        <v>-999</v>
      </c>
      <c r="W29" s="14">
        <f>IF(EXPO2020_PMF!W29&lt;=0,-999,EXPO2020_PMF!W29)</f>
        <v>311.14327062228648</v>
      </c>
    </row>
    <row r="30" spans="1:23" x14ac:dyDescent="0.2">
      <c r="A30" s="23">
        <v>43235.777777777781</v>
      </c>
      <c r="B30" s="14">
        <f>IF(EXPO2020_PMF!B30&lt;=0,-999,EXPO2020_PMF!B30)</f>
        <v>11.48932754723733</v>
      </c>
      <c r="C30" s="3">
        <v>2.3320302230142671</v>
      </c>
      <c r="D30" s="14">
        <f>IF(EXPO2020_PMF!D30&lt;=0,-999,EXPO2020_PMF!D30)</f>
        <v>0.97248659715543373</v>
      </c>
      <c r="E30" s="14">
        <f>IF(EXPO2020_PMF!E30&lt;=0,-999,EXPO2020_PMF!E30)</f>
        <v>3.6464771322620555</v>
      </c>
      <c r="F30" s="14">
        <f>IF(EXPO2020_PMF!F30&lt;=0,-999,EXPO2020_PMF!F30)</f>
        <v>-999</v>
      </c>
      <c r="G30" s="3"/>
      <c r="H30" s="14">
        <f>IF(EXPO2020_PMF!H30&lt;=0,-999,EXPO2020_PMF!H30)</f>
        <v>7.292954264524111</v>
      </c>
      <c r="I30" s="3">
        <v>0.6698704355460714</v>
      </c>
      <c r="J30" s="14">
        <f>IF(EXPO2020_PMF!J30&lt;=0,-999,EXPO2020_PMF!J30)</f>
        <v>7.292954264524111</v>
      </c>
      <c r="K30" s="14">
        <f>IF(EXPO2020_PMF!K30&lt;=0,-999,EXPO2020_PMF!K30)</f>
        <v>40.111248454882613</v>
      </c>
      <c r="L30" s="14">
        <v>10.699522841155284</v>
      </c>
      <c r="M30" s="14">
        <v>18.16925183088108</v>
      </c>
      <c r="N30" s="14">
        <f>IF(EXPO2020_PMF!N30&lt;=0,-999,EXPO2020_PMF!N30)</f>
        <v>32.8182941903585</v>
      </c>
      <c r="O30" s="14">
        <f>IF(EXPO2020_PMF!O30&lt;=0,-999,EXPO2020_PMF!O30)</f>
        <v>10.939431396786167</v>
      </c>
      <c r="P30" s="14">
        <f>IF(EXPO2020_PMF!P30&lt;=0,-999,EXPO2020_PMF!P30)</f>
        <v>3.6464771322620555</v>
      </c>
      <c r="Q30" s="14">
        <f>IF(EXPO2020_PMF!Q30&lt;=0,-999,EXPO2020_PMF!Q30)</f>
        <v>14.585908529048222</v>
      </c>
      <c r="R30" s="14">
        <f>IF(EXPO2020_PMF!R30&lt;=0,-999,EXPO2020_PMF!R30)</f>
        <v>3.6464771322620555</v>
      </c>
      <c r="S30" s="14">
        <f>IF(EXPO2020_PMF!S30&lt;=0,-999,EXPO2020_PMF!S30)</f>
        <v>7.292954264524111</v>
      </c>
      <c r="T30" s="14">
        <f>IF(EXPO2020_PMF!T30&lt;=0,-999,EXPO2020_PMF!T30)</f>
        <v>-999</v>
      </c>
      <c r="U30" s="14">
        <f>IF(EXPO2020_PMF!U30&lt;=0,-999,EXPO2020_PMF!U30)</f>
        <v>3.6464771322620555</v>
      </c>
      <c r="V30" s="14">
        <f>IF(EXPO2020_PMF!V30&lt;=0,-999,EXPO2020_PMF!V30)</f>
        <v>-999</v>
      </c>
      <c r="W30" s="14">
        <f>IF(EXPO2020_PMF!W30&lt;=0,-999,EXPO2020_PMF!W30)</f>
        <v>364.64771322620555</v>
      </c>
    </row>
    <row r="31" spans="1:23" x14ac:dyDescent="0.2">
      <c r="A31" s="23">
        <v>43246.966666666667</v>
      </c>
      <c r="B31" s="14">
        <f>IF(EXPO2020_PMF!B31&lt;=0,-999,EXPO2020_PMF!B31)</f>
        <v>7.4515015647848859</v>
      </c>
      <c r="C31" s="3">
        <v>1.218605919848917</v>
      </c>
      <c r="D31" s="14">
        <f>IF(EXPO2020_PMF!D31&lt;=0,-999,EXPO2020_PMF!D31)</f>
        <v>0.55250941922835439</v>
      </c>
      <c r="E31" s="14">
        <f>IF(EXPO2020_PMF!E31&lt;=0,-999,EXPO2020_PMF!E31)</f>
        <v>4.5915201654601949</v>
      </c>
      <c r="F31" s="14">
        <f>IF(EXPO2020_PMF!F31&lt;=0,-999,EXPO2020_PMF!F31)</f>
        <v>-999</v>
      </c>
      <c r="G31" s="3"/>
      <c r="H31" s="14">
        <f>IF(EXPO2020_PMF!H31&lt;=0,-999,EXPO2020_PMF!H31)</f>
        <v>9.1830403309203898</v>
      </c>
      <c r="I31" s="3">
        <v>0</v>
      </c>
      <c r="J31" s="14">
        <f>IF(EXPO2020_PMF!J31&lt;=0,-999,EXPO2020_PMF!J31)</f>
        <v>4.5915201654601949</v>
      </c>
      <c r="K31" s="14">
        <f>IF(EXPO2020_PMF!K31&lt;=0,-999,EXPO2020_PMF!K31)</f>
        <v>52.802481902792245</v>
      </c>
      <c r="L31" s="14">
        <v>1.8173933348900821</v>
      </c>
      <c r="M31" s="14">
        <v>16.119024585515561</v>
      </c>
      <c r="N31" s="14">
        <f>IF(EXPO2020_PMF!N31&lt;=0,-999,EXPO2020_PMF!N31)</f>
        <v>52.802481902792245</v>
      </c>
      <c r="O31" s="14">
        <f>IF(EXPO2020_PMF!O31&lt;=0,-999,EXPO2020_PMF!O31)</f>
        <v>27.549120992761171</v>
      </c>
      <c r="P31" s="14">
        <f>IF(EXPO2020_PMF!P31&lt;=0,-999,EXPO2020_PMF!P31)</f>
        <v>2.2957600827300975</v>
      </c>
      <c r="Q31" s="14">
        <f>IF(EXPO2020_PMF!Q31&lt;=0,-999,EXPO2020_PMF!Q31)</f>
        <v>2.2957600827300975</v>
      </c>
      <c r="R31" s="14">
        <f>IF(EXPO2020_PMF!R31&lt;=0,-999,EXPO2020_PMF!R31)</f>
        <v>-999</v>
      </c>
      <c r="S31" s="14">
        <f>IF(EXPO2020_PMF!S31&lt;=0,-999,EXPO2020_PMF!S31)</f>
        <v>2.2957600827300975</v>
      </c>
      <c r="T31" s="14">
        <f>IF(EXPO2020_PMF!T31&lt;=0,-999,EXPO2020_PMF!T31)</f>
        <v>4.5915201654601949</v>
      </c>
      <c r="U31" s="14">
        <f>IF(EXPO2020_PMF!U31&lt;=0,-999,EXPO2020_PMF!U31)</f>
        <v>2.2957600827300975</v>
      </c>
      <c r="V31" s="14">
        <f>IF(EXPO2020_PMF!V31&lt;=0,-999,EXPO2020_PMF!V31)</f>
        <v>-999</v>
      </c>
      <c r="W31" s="14">
        <f>IF(EXPO2020_PMF!W31&lt;=0,-999,EXPO2020_PMF!W31)</f>
        <v>229.57600827300976</v>
      </c>
    </row>
    <row r="32" spans="1:23" x14ac:dyDescent="0.2">
      <c r="A32" s="23"/>
      <c r="B32" s="1"/>
      <c r="C32" s="1"/>
      <c r="D32" s="1"/>
      <c r="E32" s="1"/>
      <c r="F32" s="1"/>
      <c r="G32" s="1"/>
      <c r="I32" s="1"/>
      <c r="J32" s="1"/>
      <c r="K32" s="1"/>
      <c r="W32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2.75" x14ac:dyDescent="0.2"/>
  <cols>
    <col min="1" max="1" width="15.140625" bestFit="1" customWidth="1"/>
    <col min="12" max="12" width="9.85546875" customWidth="1"/>
  </cols>
  <sheetData>
    <row r="1" spans="1:24" s="4" customFormat="1" x14ac:dyDescent="0.2">
      <c r="A1" s="4" t="s">
        <v>43</v>
      </c>
      <c r="B1" s="4" t="s">
        <v>62</v>
      </c>
      <c r="C1" s="23" t="s">
        <v>67</v>
      </c>
      <c r="D1" s="23" t="s">
        <v>94</v>
      </c>
      <c r="E1" s="23" t="s">
        <v>68</v>
      </c>
      <c r="F1" s="23" t="s">
        <v>69</v>
      </c>
      <c r="G1" s="23" t="s">
        <v>70</v>
      </c>
      <c r="H1" s="23" t="s">
        <v>96</v>
      </c>
      <c r="I1" s="23" t="s">
        <v>71</v>
      </c>
      <c r="J1" s="23" t="s">
        <v>98</v>
      </c>
      <c r="K1" s="23" t="s">
        <v>97</v>
      </c>
      <c r="L1" s="23" t="s">
        <v>99</v>
      </c>
      <c r="M1" s="23" t="s">
        <v>100</v>
      </c>
      <c r="N1" s="23" t="s">
        <v>60</v>
      </c>
      <c r="O1" s="23" t="s">
        <v>61</v>
      </c>
      <c r="P1" s="23" t="s">
        <v>63</v>
      </c>
      <c r="Q1" s="23" t="s">
        <v>64</v>
      </c>
      <c r="R1" s="23" t="s">
        <v>65</v>
      </c>
      <c r="S1" s="4" t="s">
        <v>66</v>
      </c>
      <c r="T1" s="4" t="s">
        <v>73</v>
      </c>
      <c r="U1" s="4" t="s">
        <v>74</v>
      </c>
      <c r="V1" s="4" t="s">
        <v>75</v>
      </c>
      <c r="W1" s="4" t="s">
        <v>92</v>
      </c>
      <c r="X1" s="24"/>
    </row>
    <row r="2" spans="1:24" s="36" customFormat="1" x14ac:dyDescent="0.2">
      <c r="A2" s="36" t="s">
        <v>101</v>
      </c>
      <c r="B2" s="46">
        <v>0.04</v>
      </c>
      <c r="C2" s="46">
        <v>0.04</v>
      </c>
      <c r="D2" s="46">
        <v>0.02</v>
      </c>
      <c r="E2" s="46">
        <v>0.05</v>
      </c>
      <c r="F2" s="46"/>
      <c r="G2" s="46"/>
      <c r="H2" s="46">
        <v>0.06</v>
      </c>
      <c r="I2" s="46">
        <v>7.0000000000000007E-2</v>
      </c>
      <c r="J2" s="46">
        <v>0.15</v>
      </c>
      <c r="K2" s="46">
        <v>2.8799999999999999E-2</v>
      </c>
      <c r="L2" s="46">
        <v>0.25</v>
      </c>
      <c r="M2" s="46">
        <v>0.25</v>
      </c>
      <c r="N2" s="46">
        <v>5</v>
      </c>
      <c r="O2" s="46">
        <v>0.9</v>
      </c>
      <c r="P2" s="46">
        <v>0.7</v>
      </c>
      <c r="Q2" s="46">
        <v>0.7</v>
      </c>
      <c r="R2" s="46">
        <v>0.7</v>
      </c>
      <c r="S2" s="46">
        <v>0.67</v>
      </c>
      <c r="T2" s="46">
        <v>0.9</v>
      </c>
      <c r="U2" s="46">
        <v>0.7</v>
      </c>
      <c r="V2" s="46">
        <v>0</v>
      </c>
      <c r="W2" s="46">
        <v>2.1</v>
      </c>
      <c r="X2" s="45"/>
    </row>
    <row r="3" spans="1:24" s="36" customFormat="1" x14ac:dyDescent="0.2">
      <c r="A3" s="36" t="s">
        <v>102</v>
      </c>
      <c r="B3" s="46">
        <v>6.8000000000000005E-2</v>
      </c>
      <c r="C3" s="46">
        <v>0.09</v>
      </c>
      <c r="D3" s="46">
        <v>0.22</v>
      </c>
      <c r="E3" s="46">
        <v>0.16</v>
      </c>
      <c r="F3" s="46"/>
      <c r="G3" s="46"/>
      <c r="H3" s="46">
        <v>0.15</v>
      </c>
      <c r="I3" s="46">
        <v>0.2</v>
      </c>
      <c r="J3" s="46">
        <v>0.1</v>
      </c>
      <c r="K3" s="46">
        <v>0.1</v>
      </c>
      <c r="L3" s="46">
        <v>0.4</v>
      </c>
      <c r="M3" s="46">
        <v>0.4</v>
      </c>
      <c r="N3" s="46">
        <v>0.1</v>
      </c>
      <c r="O3" s="46">
        <v>0.1</v>
      </c>
      <c r="P3" s="46">
        <v>0.25</v>
      </c>
      <c r="Q3" s="46">
        <v>0.25</v>
      </c>
      <c r="R3" s="46">
        <v>0.25</v>
      </c>
      <c r="S3" s="46">
        <v>0.25</v>
      </c>
      <c r="T3" s="46">
        <v>0.25</v>
      </c>
      <c r="U3" s="46">
        <v>0.25</v>
      </c>
      <c r="V3" s="46">
        <v>0.25</v>
      </c>
      <c r="W3" s="46">
        <v>0.1</v>
      </c>
      <c r="X3" s="45"/>
    </row>
    <row r="4" spans="1:24" x14ac:dyDescent="0.2">
      <c r="A4" s="23">
        <v>43220.370833333334</v>
      </c>
      <c r="B4" s="14">
        <f>IF(NOT(conc_EXPO2020_EPA_PMF!B2=-999), SQRT(($B$3*conc_EXPO2020_EPA_PMF!B2)^2+(0.5*UNC_EXPO2020_EPA_PMF!$B$2)), -999)</f>
        <v>0.64093597396789326</v>
      </c>
      <c r="C4" s="14">
        <f>IF(NOT(conc_EXPO2020_EPA_PMF!C2=-999), SQRT(($C$3*conc_EXPO2020_EPA_PMF!C2)^2+(0.5*UNC_EXPO2020_EPA_PMF!$C$2)), -999)</f>
        <v>0.18526158349602054</v>
      </c>
      <c r="D4" s="14">
        <f>IF(NOT(conc_EXPO2020_EPA_PMF!D2=-999), SQRT(($D$3*conc_EXPO2020_EPA_PMF!D2)^2+(0.5*UNC_EXPO2020_EPA_PMF!$D$2)), -999)</f>
        <v>0.16522990731926029</v>
      </c>
      <c r="E4" s="14">
        <f>IF(NOT(conc_EXPO2020_EPA_PMF!E2=-999), SQRT(($E$3*conc_EXPO2020_EPA_PMF!E2)^2+(0.5*UNC_EXPO2020_EPA_PMF!$E$2)), -999)</f>
        <v>0.32386414712548889</v>
      </c>
      <c r="F4" s="14"/>
      <c r="G4" s="14"/>
      <c r="H4" s="14">
        <f>IF(NOT(conc_EXPO2020_EPA_PMF!H2=-999), SQRT(($H$3*conc_EXPO2020_EPA_PMF!H2)^2+(0.5*UNC_EXPO2020_EPA_PMF!$H$2)), -999)</f>
        <v>1.0739761637106138</v>
      </c>
      <c r="I4" s="14">
        <f>IF(NOT(conc_EXPO2020_EPA_PMF!I2=-999), SQRT(($I$3*conc_EXPO2020_EPA_PMF!I2)^2+(0.5*UNC_EXPO2020_EPA_PMF!$I$2)), -999)</f>
        <v>0.22614006802756514</v>
      </c>
      <c r="J4" s="14">
        <f>IF(NOT(conc_EXPO2020_EPA_PMF!J2=-999), SQRT(($J$3*conc_EXPO2020_EPA_PMF!J2)^2+(0.5*UNC_EXPO2020_EPA_PMF!$J$2)), -999)</f>
        <v>0.44701787190453918</v>
      </c>
      <c r="K4" s="14">
        <f>IF(NOT(conc_EXPO2020_EPA_PMF!K2=-999), SQRT(($K$3*conc_EXPO2020_EPA_PMF!K2)^2+(0.5*UNC_EXPO2020_EPA_PMF!$K$2)), -999)</f>
        <v>4.7711374120251424</v>
      </c>
      <c r="L4" s="14">
        <f>IF(NOT(conc_EXPO2020_EPA_PMF!L2=-999), SQRT(($L$3*conc_EXPO2020_EPA_PMF!L2)^2+(0.5*UNC_EXPO2020_EPA_PMF!$L$2)), -999)</f>
        <v>10.158114058832339</v>
      </c>
      <c r="M4" s="14">
        <f>IF(NOT(conc_EXPO2020_EPA_PMF!M2=-999), SQRT(($M$3*conc_EXPO2020_EPA_PMF!M2)^2+(0.5*UNC_EXPO2020_EPA_PMF!$M$2)), -999)</f>
        <v>1.1437276434138333</v>
      </c>
      <c r="N4" s="14">
        <f>IF(NOT(conc_EXPO2020_EPA_PMF!N2=-999), SQRT(($N$3*conc_EXPO2020_EPA_PMF!N2)^2+(0.5*UNC_EXPO2020_EPA_PMF!$N$2)), -999)</f>
        <v>4.359828358355732</v>
      </c>
      <c r="O4" s="14">
        <f>IF(NOT(conc_EXPO2020_EPA_PMF!O2=-999), SQRT(($O$3*conc_EXPO2020_EPA_PMF!O2)^2+(0.5*UNC_EXPO2020_EPA_PMF!$O$2)), -999)</f>
        <v>1.254362308194314</v>
      </c>
      <c r="P4" s="14">
        <f>IF(NOT(conc_EXPO2020_EPA_PMF!P2=-999), SQRT(($P$3*conc_EXPO2020_EPA_PMF!P2)^2+(0.5*UNC_EXPO2020_EPA_PMF!$P$2)), -999)</f>
        <v>0.73826758551064897</v>
      </c>
      <c r="Q4" s="14">
        <f>IF(NOT(conc_EXPO2020_EPA_PMF!Q2=-999), SQRT(($Q$3*conc_EXPO2020_EPA_PMF!Q2)^2+(0.5*UNC_EXPO2020_EPA_PMF!$Q$2)), -999)</f>
        <v>0.73826758551064897</v>
      </c>
      <c r="R4" s="14">
        <f>IF(NOT(conc_EXPO2020_EPA_PMF!R2=-999), SQRT(($R$3*conc_EXPO2020_EPA_PMF!R2)^2+(0.5*UNC_EXPO2020_EPA_PMF!$R$2)), -999)</f>
        <v>0.73826758551064897</v>
      </c>
      <c r="S4" s="14">
        <f>IF(NOT(conc_EXPO2020_EPA_PMF!S2=-999), SQRT(($S$3*conc_EXPO2020_EPA_PMF!S2)^2+(0.5*UNC_EXPO2020_EPA_PMF!$S$2)), -999)</f>
        <v>0.72803779284850556</v>
      </c>
      <c r="T4" s="14">
        <f>IF(NOT(conc_EXPO2020_EPA_PMF!T2=-999), SQRT(($T$3*conc_EXPO2020_EPA_PMF!T2)^2+(0.5*UNC_EXPO2020_EPA_PMF!$T$2)), -999)</f>
        <v>1.1091240288006088</v>
      </c>
      <c r="U4" s="14">
        <f>IF(NOT(conc_EXPO2020_EPA_PMF!U2=-999), SQRT(($U$3*conc_EXPO2020_EPA_PMF!U2)^2+(0.5*UNC_EXPO2020_EPA_PMF!$U$2)), -999)</f>
        <v>0.73826758551064897</v>
      </c>
      <c r="V4" s="14">
        <f>IF(NOT(conc_EXPO2020_EPA_PMF!V2=-999), SQRT(($V$3*conc_EXPO2020_EPA_PMF!V2)^2+(0.5*UNC_EXPO2020_EPA_PMF!$V$2)), -999)</f>
        <v>-999</v>
      </c>
      <c r="W4" s="14">
        <f>IF(NOT(conc_EXPO2020_EPA_PMF!W2=-999), SQRT(($W$3*conc_EXPO2020_EPA_PMF!W2)^2+(0.5*UNC_EXPO2020_EPA_PMF!$W$2)), -999)</f>
        <v>17.69498359719945</v>
      </c>
    </row>
    <row r="5" spans="1:24" x14ac:dyDescent="0.2">
      <c r="A5" s="23">
        <v>43218.36041666667</v>
      </c>
      <c r="B5" s="14">
        <f>IF(NOT(conc_EXPO2020_EPA_PMF!B3=-999), SQRT(($B$3*conc_EXPO2020_EPA_PMF!B3)^2+(0.5*UNC_EXPO2020_EPA_PMF!$B$2)), -999)</f>
        <v>0.78646866791912584</v>
      </c>
      <c r="C5" s="14">
        <f>IF(NOT(conc_EXPO2020_EPA_PMF!C3=-999), SQRT(($C$3*conc_EXPO2020_EPA_PMF!C3)^2+(0.5*UNC_EXPO2020_EPA_PMF!$C$2)), -999)</f>
        <v>0.1998467340324005</v>
      </c>
      <c r="D5" s="14">
        <f>IF(NOT(conc_EXPO2020_EPA_PMF!D3=-999), SQRT(($D$3*conc_EXPO2020_EPA_PMF!D3)^2+(0.5*UNC_EXPO2020_EPA_PMF!$D$2)), -999)</f>
        <v>0.24443822463431722</v>
      </c>
      <c r="E5" s="14">
        <f>IF(NOT(conc_EXPO2020_EPA_PMF!E3=-999), SQRT(($E$3*conc_EXPO2020_EPA_PMF!E3)^2+(0.5*UNC_EXPO2020_EPA_PMF!$E$2)), -999)</f>
        <v>0.52073613373850847</v>
      </c>
      <c r="F5" s="14"/>
      <c r="G5" s="14"/>
      <c r="H5" s="14">
        <f>IF(NOT(conc_EXPO2020_EPA_PMF!H3=-999), SQRT(($H$3*conc_EXPO2020_EPA_PMF!H3)^2+(0.5*UNC_EXPO2020_EPA_PMF!$H$2)), -999)</f>
        <v>1.8686120721793282</v>
      </c>
      <c r="I5" s="14">
        <f>IF(NOT(conc_EXPO2020_EPA_PMF!I3=-999), SQRT(($I$3*conc_EXPO2020_EPA_PMF!I3)^2+(0.5*UNC_EXPO2020_EPA_PMF!$I$2)), -999)</f>
        <v>0.4548167421692938</v>
      </c>
      <c r="J5" s="14">
        <f>IF(NOT(conc_EXPO2020_EPA_PMF!J3=-999), SQRT(($J$3*conc_EXPO2020_EPA_PMF!J3)^2+(0.5*UNC_EXPO2020_EPA_PMF!$J$2)), -999)</f>
        <v>1.2702512570868845</v>
      </c>
      <c r="K5" s="14">
        <f>IF(NOT(conc_EXPO2020_EPA_PMF!K3=-999), SQRT(($K$3*conc_EXPO2020_EPA_PMF!K3)^2+(0.5*UNC_EXPO2020_EPA_PMF!$K$2)), -999)</f>
        <v>5.8930187004583168</v>
      </c>
      <c r="L5" s="14">
        <f>IF(NOT(conc_EXPO2020_EPA_PMF!L3=-999), SQRT(($L$3*conc_EXPO2020_EPA_PMF!L3)^2+(0.5*UNC_EXPO2020_EPA_PMF!$L$2)), -999)</f>
        <v>10.670104220357059</v>
      </c>
      <c r="M5" s="14">
        <f>IF(NOT(conc_EXPO2020_EPA_PMF!M3=-999), SQRT(($M$3*conc_EXPO2020_EPA_PMF!M3)^2+(0.5*UNC_EXPO2020_EPA_PMF!$M$2)), -999)</f>
        <v>3.7907242700740618</v>
      </c>
      <c r="N5" s="14">
        <f>IF(NOT(conc_EXPO2020_EPA_PMF!N3=-999), SQRT(($N$3*conc_EXPO2020_EPA_PMF!N3)^2+(0.5*UNC_EXPO2020_EPA_PMF!$N$2)), -999)</f>
        <v>5.5036212852414526</v>
      </c>
      <c r="O5" s="14">
        <f>IF(NOT(conc_EXPO2020_EPA_PMF!O3=-999), SQRT(($O$3*conc_EXPO2020_EPA_PMF!O3)^2+(0.5*UNC_EXPO2020_EPA_PMF!$O$2)), -999)</f>
        <v>1.6893685285349649</v>
      </c>
      <c r="P5" s="14">
        <f>IF(NOT(conc_EXPO2020_EPA_PMF!P3=-999), SQRT(($P$3*conc_EXPO2020_EPA_PMF!P3)^2+(0.5*UNC_EXPO2020_EPA_PMF!$P$2)), -999)</f>
        <v>1.6595077659367525</v>
      </c>
      <c r="Q5" s="14">
        <f>IF(NOT(conc_EXPO2020_EPA_PMF!Q3=-999), SQRT(($Q$3*conc_EXPO2020_EPA_PMF!Q3)^2+(0.5*UNC_EXPO2020_EPA_PMF!$Q$2)), -999)</f>
        <v>0.97518793383690805</v>
      </c>
      <c r="R5" s="14">
        <f>IF(NOT(conc_EXPO2020_EPA_PMF!R3=-999), SQRT(($R$3*conc_EXPO2020_EPA_PMF!R3)^2+(0.5*UNC_EXPO2020_EPA_PMF!$R$2)), -999)</f>
        <v>1.6595077659367525</v>
      </c>
      <c r="S5" s="14">
        <f>IF(NOT(conc_EXPO2020_EPA_PMF!S3=-999), SQRT(($S$3*conc_EXPO2020_EPA_PMF!S3)^2+(0.5*UNC_EXPO2020_EPA_PMF!$S$2)), -999)</f>
        <v>-999</v>
      </c>
      <c r="T5" s="14">
        <f>IF(NOT(conc_EXPO2020_EPA_PMF!T3=-999), SQRT(($T$3*conc_EXPO2020_EPA_PMF!T3)^2+(0.5*UNC_EXPO2020_EPA_PMF!$T$2)), -999)</f>
        <v>1.6893685285349647</v>
      </c>
      <c r="U5" s="14">
        <f>IF(NOT(conc_EXPO2020_EPA_PMF!U3=-999), SQRT(($U$3*conc_EXPO2020_EPA_PMF!U3)^2+(0.5*UNC_EXPO2020_EPA_PMF!$U$2)), -999)</f>
        <v>-999</v>
      </c>
      <c r="V5" s="14">
        <f>IF(NOT(conc_EXPO2020_EPA_PMF!V3=-999), SQRT(($V$3*conc_EXPO2020_EPA_PMF!V3)^2+(0.5*UNC_EXPO2020_EPA_PMF!$V$2)), -999)</f>
        <v>-999</v>
      </c>
      <c r="W5" s="14">
        <f>IF(NOT(conc_EXPO2020_EPA_PMF!W3=-999), SQRT(($W$3*conc_EXPO2020_EPA_PMF!W3)^2+(0.5*UNC_EXPO2020_EPA_PMF!$W$2)), -999)</f>
        <v>31.026382484617134</v>
      </c>
    </row>
    <row r="6" spans="1:24" x14ac:dyDescent="0.2">
      <c r="A6" s="23">
        <v>43219.361111111109</v>
      </c>
      <c r="B6" s="14">
        <f>IF(NOT(conc_EXPO2020_EPA_PMF!B4=-999), SQRT(($B$3*conc_EXPO2020_EPA_PMF!B4)^2+(0.5*UNC_EXPO2020_EPA_PMF!$B$2)), -999)</f>
        <v>0.66401263743138961</v>
      </c>
      <c r="C6" s="14">
        <f>IF(NOT(conc_EXPO2020_EPA_PMF!C4=-999), SQRT(($C$3*conc_EXPO2020_EPA_PMF!C4)^2+(0.5*UNC_EXPO2020_EPA_PMF!$C$2)), -999)</f>
        <v>0.19410576869841895</v>
      </c>
      <c r="D6" s="14">
        <f>IF(NOT(conc_EXPO2020_EPA_PMF!D4=-999), SQRT(($D$3*conc_EXPO2020_EPA_PMF!D4)^2+(0.5*UNC_EXPO2020_EPA_PMF!$D$2)), -999)</f>
        <v>-999</v>
      </c>
      <c r="E6" s="14">
        <f>IF(NOT(conc_EXPO2020_EPA_PMF!E4=-999), SQRT(($E$3*conc_EXPO2020_EPA_PMF!E4)^2+(0.5*UNC_EXPO2020_EPA_PMF!$E$2)), -999)</f>
        <v>0.19807437655955162</v>
      </c>
      <c r="F6" s="14"/>
      <c r="G6" s="14"/>
      <c r="H6" s="14">
        <f>IF(NOT(conc_EXPO2020_EPA_PMF!H4=-999), SQRT(($H$3*conc_EXPO2020_EPA_PMF!H4)^2+(0.5*UNC_EXPO2020_EPA_PMF!$H$2)), -999)</f>
        <v>0.28291253606811134</v>
      </c>
      <c r="I6" s="14">
        <f>IF(NOT(conc_EXPO2020_EPA_PMF!I4=-999), SQRT(($I$3*conc_EXPO2020_EPA_PMF!I4)^2+(0.5*UNC_EXPO2020_EPA_PMF!$I$2)), -999)</f>
        <v>0.49941818002092769</v>
      </c>
      <c r="J6" s="14">
        <f>IF(NOT(conc_EXPO2020_EPA_PMF!J4=-999), SQRT(($J$3*conc_EXPO2020_EPA_PMF!J4)^2+(0.5*UNC_EXPO2020_EPA_PMF!$J$2)), -999)</f>
        <v>0.31183293466177286</v>
      </c>
      <c r="K6" s="14">
        <f>IF(NOT(conc_EXPO2020_EPA_PMF!K4=-999), SQRT(($K$3*conc_EXPO2020_EPA_PMF!K4)^2+(0.5*UNC_EXPO2020_EPA_PMF!$K$2)), -999)</f>
        <v>0.9767449353108677</v>
      </c>
      <c r="L6" s="14">
        <f>IF(NOT(conc_EXPO2020_EPA_PMF!L4=-999), SQRT(($L$3*conc_EXPO2020_EPA_PMF!L4)^2+(0.5*UNC_EXPO2020_EPA_PMF!$L$2)), -999)</f>
        <v>4.7809768185767219</v>
      </c>
      <c r="M6" s="14">
        <f>IF(NOT(conc_EXPO2020_EPA_PMF!M4=-999), SQRT(($M$3*conc_EXPO2020_EPA_PMF!M4)^2+(0.5*UNC_EXPO2020_EPA_PMF!$M$2)), -999)</f>
        <v>0.3816727662761169</v>
      </c>
      <c r="N6" s="14">
        <f>IF(NOT(conc_EXPO2020_EPA_PMF!N4=-999), SQRT(($N$3*conc_EXPO2020_EPA_PMF!N4)^2+(0.5*UNC_EXPO2020_EPA_PMF!$N$2)), -999)</f>
        <v>1.8546241313687879</v>
      </c>
      <c r="O6" s="14">
        <f>IF(NOT(conc_EXPO2020_EPA_PMF!O4=-999), SQRT(($O$3*conc_EXPO2020_EPA_PMF!O4)^2+(0.5*UNC_EXPO2020_EPA_PMF!$O$2)), -999)</f>
        <v>0.67495180923155051</v>
      </c>
      <c r="P6" s="14">
        <f>IF(NOT(conc_EXPO2020_EPA_PMF!P4=-999), SQRT(($P$3*conc_EXPO2020_EPA_PMF!P4)^2+(0.5*UNC_EXPO2020_EPA_PMF!$P$2)), -999)</f>
        <v>0.62028191566891266</v>
      </c>
      <c r="Q6" s="14">
        <f>IF(NOT(conc_EXPO2020_EPA_PMF!Q4=-999), SQRT(($Q$3*conc_EXPO2020_EPA_PMF!Q4)^2+(0.5*UNC_EXPO2020_EPA_PMF!$Q$2)), -999)</f>
        <v>0.62028191566891266</v>
      </c>
      <c r="R6" s="14">
        <f>IF(NOT(conc_EXPO2020_EPA_PMF!R4=-999), SQRT(($R$3*conc_EXPO2020_EPA_PMF!R4)^2+(0.5*UNC_EXPO2020_EPA_PMF!$R$2)), -999)</f>
        <v>0.62028191566891266</v>
      </c>
      <c r="S6" s="14">
        <f>IF(NOT(conc_EXPO2020_EPA_PMF!S4=-999), SQRT(($S$3*conc_EXPO2020_EPA_PMF!S4)^2+(0.5*UNC_EXPO2020_EPA_PMF!$S$2)), -999)</f>
        <v>0.60807043580978026</v>
      </c>
      <c r="T6" s="14">
        <f>IF(NOT(conc_EXPO2020_EPA_PMF!T4=-999), SQRT(($T$3*conc_EXPO2020_EPA_PMF!T4)^2+(0.5*UNC_EXPO2020_EPA_PMF!$T$2)), -999)</f>
        <v>-999</v>
      </c>
      <c r="U6" s="14">
        <f>IF(NOT(conc_EXPO2020_EPA_PMF!U4=-999), SQRT(($U$3*conc_EXPO2020_EPA_PMF!U4)^2+(0.5*UNC_EXPO2020_EPA_PMF!$U$2)), -999)</f>
        <v>0.62028191566891266</v>
      </c>
      <c r="V6" s="14">
        <f>IF(NOT(conc_EXPO2020_EPA_PMF!V4=-999), SQRT(($V$3*conc_EXPO2020_EPA_PMF!V4)^2+(0.5*UNC_EXPO2020_EPA_PMF!$V$2)), -999)</f>
        <v>-999</v>
      </c>
      <c r="W6" s="14">
        <f>IF(NOT(conc_EXPO2020_EPA_PMF!W4=-999), SQRT(($W$3*conc_EXPO2020_EPA_PMF!W4)^2+(0.5*UNC_EXPO2020_EPA_PMF!$W$2)), -999)</f>
        <v>7.5265827471325784</v>
      </c>
    </row>
    <row r="7" spans="1:24" x14ac:dyDescent="0.2">
      <c r="A7" s="23">
        <v>43222.838888888888</v>
      </c>
      <c r="B7" s="14">
        <f>IF(NOT(conc_EXPO2020_EPA_PMF!B5=-999), SQRT(($B$3*conc_EXPO2020_EPA_PMF!B5)^2+(0.5*UNC_EXPO2020_EPA_PMF!$B$2)), -999)</f>
        <v>0.70700492429035866</v>
      </c>
      <c r="C7" s="14">
        <f>IF(NOT(conc_EXPO2020_EPA_PMF!C5=-999), SQRT(($C$3*conc_EXPO2020_EPA_PMF!C5)^2+(0.5*UNC_EXPO2020_EPA_PMF!$C$2)), -999)</f>
        <v>0.22864820935437891</v>
      </c>
      <c r="D7" s="14">
        <f>IF(NOT(conc_EXPO2020_EPA_PMF!D5=-999), SQRT(($D$3*conc_EXPO2020_EPA_PMF!D5)^2+(0.5*UNC_EXPO2020_EPA_PMF!$D$2)), -999)</f>
        <v>0.16999963095751966</v>
      </c>
      <c r="E7" s="14">
        <f>IF(NOT(conc_EXPO2020_EPA_PMF!E5=-999), SQRT(($E$3*conc_EXPO2020_EPA_PMF!E5)^2+(0.5*UNC_EXPO2020_EPA_PMF!$E$2)), -999)</f>
        <v>0.29013446738167648</v>
      </c>
      <c r="F7" s="14"/>
      <c r="G7" s="14"/>
      <c r="H7" s="14">
        <f>IF(NOT(conc_EXPO2020_EPA_PMF!H5=-999), SQRT(($H$3*conc_EXPO2020_EPA_PMF!H5)^2+(0.5*UNC_EXPO2020_EPA_PMF!$H$2)), -999)</f>
        <v>0.28637723742606591</v>
      </c>
      <c r="I7" s="14">
        <f>IF(NOT(conc_EXPO2020_EPA_PMF!I5=-999), SQRT(($I$3*conc_EXPO2020_EPA_PMF!I5)^2+(0.5*UNC_EXPO2020_EPA_PMF!$I$2)), -999)</f>
        <v>0.20531168226526167</v>
      </c>
      <c r="J7" s="14">
        <f>IF(NOT(conc_EXPO2020_EPA_PMF!J5=-999), SQRT(($J$3*conc_EXPO2020_EPA_PMF!J5)^2+(0.5*UNC_EXPO2020_EPA_PMF!$J$2)), -999)</f>
        <v>0.31323539044820259</v>
      </c>
      <c r="K7" s="14">
        <f>IF(NOT(conc_EXPO2020_EPA_PMF!K5=-999), SQRT(($K$3*conc_EXPO2020_EPA_PMF!K5)^2+(0.5*UNC_EXPO2020_EPA_PMF!$K$2)), -999)</f>
        <v>1.8284318459844935</v>
      </c>
      <c r="L7" s="14">
        <f>IF(NOT(conc_EXPO2020_EPA_PMF!L5=-999), SQRT(($L$3*conc_EXPO2020_EPA_PMF!L5)^2+(0.5*UNC_EXPO2020_EPA_PMF!$L$2)), -999)</f>
        <v>5.9144609112941193</v>
      </c>
      <c r="M7" s="14">
        <f>IF(NOT(conc_EXPO2020_EPA_PMF!M5=-999), SQRT(($M$3*conc_EXPO2020_EPA_PMF!M5)^2+(0.5*UNC_EXPO2020_EPA_PMF!$M$2)), -999)</f>
        <v>0.76028227381870583</v>
      </c>
      <c r="N7" s="14">
        <f>IF(NOT(conc_EXPO2020_EPA_PMF!N5=-999), SQRT(($N$3*conc_EXPO2020_EPA_PMF!N5)^2+(0.5*UNC_EXPO2020_EPA_PMF!$N$2)), -999)</f>
        <v>2.6515686539349934</v>
      </c>
      <c r="O7" s="14">
        <f>IF(NOT(conc_EXPO2020_EPA_PMF!O5=-999), SQRT(($O$3*conc_EXPO2020_EPA_PMF!O5)^2+(0.5*UNC_EXPO2020_EPA_PMF!$O$2)), -999)</f>
        <v>0.73652266721191395</v>
      </c>
      <c r="P7" s="14">
        <f>IF(NOT(conc_EXPO2020_EPA_PMF!P5=-999), SQRT(($P$3*conc_EXPO2020_EPA_PMF!P5)^2+(0.5*UNC_EXPO2020_EPA_PMF!$P$2)), -999)</f>
        <v>-999</v>
      </c>
      <c r="Q7" s="14">
        <f>IF(NOT(conc_EXPO2020_EPA_PMF!Q5=-999), SQRT(($Q$3*conc_EXPO2020_EPA_PMF!Q5)^2+(0.5*UNC_EXPO2020_EPA_PMF!$Q$2)), -999)</f>
        <v>0.96328097963727499</v>
      </c>
      <c r="R7" s="14">
        <f>IF(NOT(conc_EXPO2020_EPA_PMF!R5=-999), SQRT(($R$3*conc_EXPO2020_EPA_PMF!R5)^2+(0.5*UNC_EXPO2020_EPA_PMF!$R$2)), -999)</f>
        <v>0.70319098503375099</v>
      </c>
      <c r="S7" s="14">
        <f>IF(NOT(conc_EXPO2020_EPA_PMF!S5=-999), SQRT(($S$3*conc_EXPO2020_EPA_PMF!S5)^2+(0.5*UNC_EXPO2020_EPA_PMF!$S$2)), -999)</f>
        <v>0.69244318281916606</v>
      </c>
      <c r="T7" s="14">
        <f>IF(NOT(conc_EXPO2020_EPA_PMF!T5=-999), SQRT(($T$3*conc_EXPO2020_EPA_PMF!T5)^2+(0.5*UNC_EXPO2020_EPA_PMF!$T$2)), -999)</f>
        <v>0.77102371003279602</v>
      </c>
      <c r="U7" s="14">
        <f>IF(NOT(conc_EXPO2020_EPA_PMF!U5=-999), SQRT(($U$3*conc_EXPO2020_EPA_PMF!U5)^2+(0.5*UNC_EXPO2020_EPA_PMF!$U$2)), -999)</f>
        <v>0.70319098503375099</v>
      </c>
      <c r="V7" s="14">
        <f>IF(NOT(conc_EXPO2020_EPA_PMF!V5=-999), SQRT(($V$3*conc_EXPO2020_EPA_PMF!V5)^2+(0.5*UNC_EXPO2020_EPA_PMF!$V$2)), -999)</f>
        <v>-999</v>
      </c>
      <c r="W7" s="14">
        <f>IF(NOT(conc_EXPO2020_EPA_PMF!W5=-999), SQRT(($W$3*conc_EXPO2020_EPA_PMF!W5)^2+(0.5*UNC_EXPO2020_EPA_PMF!$W$2)), -999)</f>
        <v>15.238572711785684</v>
      </c>
    </row>
    <row r="8" spans="1:24" x14ac:dyDescent="0.2">
      <c r="A8" s="44">
        <v>43234.013888888891</v>
      </c>
      <c r="B8" s="14">
        <f>IF(NOT(conc_EXPO2020_EPA_PMF!B6=-999), SQRT(($B$3*conc_EXPO2020_EPA_PMF!B6)^2+(0.5*UNC_EXPO2020_EPA_PMF!$B$2)), -999)</f>
        <v>1.7688512999563659</v>
      </c>
      <c r="C8" s="14">
        <f>IF(NOT(conc_EXPO2020_EPA_PMF!C6=-999), SQRT(($C$3*conc_EXPO2020_EPA_PMF!C6)^2+(0.5*UNC_EXPO2020_EPA_PMF!$C$2)), -999)</f>
        <v>0.14919416918260681</v>
      </c>
      <c r="D8" s="14">
        <f>IF(NOT(conc_EXPO2020_EPA_PMF!D6=-999), SQRT(($D$3*conc_EXPO2020_EPA_PMF!D6)^2+(0.5*UNC_EXPO2020_EPA_PMF!$D$2)), -999)</f>
        <v>0.71728771509387856</v>
      </c>
      <c r="E8" s="14">
        <f>IF(NOT(conc_EXPO2020_EPA_PMF!E6=-999), SQRT(($E$3*conc_EXPO2020_EPA_PMF!E6)^2+(0.5*UNC_EXPO2020_EPA_PMF!$E$2)), -999)</f>
        <v>21.645888533785946</v>
      </c>
      <c r="F8" s="14"/>
      <c r="G8" s="14"/>
      <c r="H8" s="14">
        <f>IF(NOT(conc_EXPO2020_EPA_PMF!H6=-999), SQRT(($H$3*conc_EXPO2020_EPA_PMF!H6)^2+(0.5*UNC_EXPO2020_EPA_PMF!$H$2)), -999)</f>
        <v>81.170101231859206</v>
      </c>
      <c r="I8" s="14">
        <f>IF(NOT(conc_EXPO2020_EPA_PMF!I6=-999), SQRT(($I$3*conc_EXPO2020_EPA_PMF!I6)^2+(0.5*UNC_EXPO2020_EPA_PMF!$I$2)), -999)</f>
        <v>0.33277568981072136</v>
      </c>
      <c r="J8" s="14">
        <f>IF(NOT(conc_EXPO2020_EPA_PMF!J6=-999), SQRT(($J$3*conc_EXPO2020_EPA_PMF!J6)^2+(0.5*UNC_EXPO2020_EPA_PMF!$J$2)), -999)</f>
        <v>13.531091084763792</v>
      </c>
      <c r="K8" s="14">
        <f>IF(NOT(conc_EXPO2020_EPA_PMF!K6=-999), SQRT(($K$3*conc_EXPO2020_EPA_PMF!K6)^2+(0.5*UNC_EXPO2020_EPA_PMF!$K$2)), -999)</f>
        <v>446.43455651775628</v>
      </c>
      <c r="L8" s="14">
        <f>IF(NOT(conc_EXPO2020_EPA_PMF!L6=-999), SQRT(($L$3*conc_EXPO2020_EPA_PMF!L6)^2+(0.5*UNC_EXPO2020_EPA_PMF!$L$2)), -999)</f>
        <v>5.67789462119796</v>
      </c>
      <c r="M8" s="14">
        <f>IF(NOT(conc_EXPO2020_EPA_PMF!M6=-999), SQRT(($M$3*conc_EXPO2020_EPA_PMF!M6)^2+(0.5*UNC_EXPO2020_EPA_PMF!$M$2)), -999)</f>
        <v>24.431228176817136</v>
      </c>
      <c r="N8" s="14">
        <f>IF(NOT(conc_EXPO2020_EPA_PMF!N6=-999), SQRT(($N$3*conc_EXPO2020_EPA_PMF!N6)^2+(0.5*UNC_EXPO2020_EPA_PMF!$N$2)), -999)</f>
        <v>351.73985833036005</v>
      </c>
      <c r="O8" s="14">
        <f>IF(NOT(conc_EXPO2020_EPA_PMF!O6=-999), SQRT(($O$3*conc_EXPO2020_EPA_PMF!O6)^2+(0.5*UNC_EXPO2020_EPA_PMF!$O$2)), -999)</f>
        <v>67.644923302524006</v>
      </c>
      <c r="P8" s="14">
        <f>IF(NOT(conc_EXPO2020_EPA_PMF!P6=-999), SQRT(($P$3*conc_EXPO2020_EPA_PMF!P6)^2+(0.5*UNC_EXPO2020_EPA_PMF!$P$2)), -999)</f>
        <v>-999</v>
      </c>
      <c r="Q8" s="14">
        <f>IF(NOT(conc_EXPO2020_EPA_PMF!Q6=-999), SQRT(($Q$3*conc_EXPO2020_EPA_PMF!Q6)^2+(0.5*UNC_EXPO2020_EPA_PMF!$Q$2)), -999)</f>
        <v>67.644184144716803</v>
      </c>
      <c r="R8" s="14">
        <f>IF(NOT(conc_EXPO2020_EPA_PMF!R6=-999), SQRT(($R$3*conc_EXPO2020_EPA_PMF!R6)^2+(0.5*UNC_EXPO2020_EPA_PMF!$R$2)), -999)</f>
        <v>33.825972449452046</v>
      </c>
      <c r="S8" s="14">
        <f>IF(NOT(conc_EXPO2020_EPA_PMF!S6=-999), SQRT(($S$3*conc_EXPO2020_EPA_PMF!S6)^2+(0.5*UNC_EXPO2020_EPA_PMF!$S$2)), -999)</f>
        <v>33.825750725609751</v>
      </c>
      <c r="T8" s="14">
        <f>IF(NOT(conc_EXPO2020_EPA_PMF!T6=-999), SQRT(($T$3*conc_EXPO2020_EPA_PMF!T6)^2+(0.5*UNC_EXPO2020_EPA_PMF!$T$2)), -999)</f>
        <v>67.644923302524006</v>
      </c>
      <c r="U8" s="14">
        <f>IF(NOT(conc_EXPO2020_EPA_PMF!U6=-999), SQRT(($U$3*conc_EXPO2020_EPA_PMF!U6)^2+(0.5*UNC_EXPO2020_EPA_PMF!$U$2)), -999)</f>
        <v>33.825972449452046</v>
      </c>
      <c r="V8" s="14">
        <f>IF(NOT(conc_EXPO2020_EPA_PMF!V6=-999), SQRT(($V$3*conc_EXPO2020_EPA_PMF!V6)^2+(0.5*UNC_EXPO2020_EPA_PMF!$V$2)), -999)</f>
        <v>-999</v>
      </c>
      <c r="W8" s="14">
        <f>IF(NOT(conc_EXPO2020_EPA_PMF!W6=-999), SQRT(($W$3*conc_EXPO2020_EPA_PMF!W6)^2+(0.5*UNC_EXPO2020_EPA_PMF!$W$2)), -999)</f>
        <v>1352.832328650429</v>
      </c>
    </row>
    <row r="9" spans="1:24" x14ac:dyDescent="0.2">
      <c r="A9" s="23">
        <v>43216.500694444447</v>
      </c>
      <c r="B9" s="14">
        <f>IF(NOT(conc_EXPO2020_EPA_PMF!B7=-999), SQRT(($B$3*conc_EXPO2020_EPA_PMF!B7)^2+(0.5*UNC_EXPO2020_EPA_PMF!$B$2)), -999)</f>
        <v>1.3294107557259636</v>
      </c>
      <c r="C9" s="14">
        <f>IF(NOT(conc_EXPO2020_EPA_PMF!C7=-999), SQRT(($C$3*conc_EXPO2020_EPA_PMF!C7)^2+(0.5*UNC_EXPO2020_EPA_PMF!$C$2)), -999)</f>
        <v>0.22906653659535417</v>
      </c>
      <c r="D9" s="14">
        <f>IF(NOT(conc_EXPO2020_EPA_PMF!D7=-999), SQRT(($D$3*conc_EXPO2020_EPA_PMF!D7)^2+(0.5*UNC_EXPO2020_EPA_PMF!$D$2)), -999)</f>
        <v>0.51699404776750002</v>
      </c>
      <c r="E9" s="14">
        <f>IF(NOT(conc_EXPO2020_EPA_PMF!E7=-999), SQRT(($E$3*conc_EXPO2020_EPA_PMF!E7)^2+(0.5*UNC_EXPO2020_EPA_PMF!$E$2)), -999)</f>
        <v>0.2322940697408428</v>
      </c>
      <c r="F9" s="14"/>
      <c r="G9" s="14"/>
      <c r="H9" s="14">
        <f>IF(NOT(conc_EXPO2020_EPA_PMF!H7=-999), SQRT(($H$3*conc_EXPO2020_EPA_PMF!H7)^2+(0.5*UNC_EXPO2020_EPA_PMF!$H$2)), -999)</f>
        <v>0.81629643928192841</v>
      </c>
      <c r="I9" s="14">
        <f>IF(NOT(conc_EXPO2020_EPA_PMF!I7=-999), SQRT(($I$3*conc_EXPO2020_EPA_PMF!I7)^2+(0.5*UNC_EXPO2020_EPA_PMF!$I$2)), -999)</f>
        <v>0.37801485912036081</v>
      </c>
      <c r="J9" s="14">
        <f>IF(NOT(conc_EXPO2020_EPA_PMF!J7=-999), SQRT(($J$3*conc_EXPO2020_EPA_PMF!J7)^2+(0.5*UNC_EXPO2020_EPA_PMF!$J$2)), -999)</f>
        <v>0.29379024646950203</v>
      </c>
      <c r="K9" s="14">
        <f>IF(NOT(conc_EXPO2020_EPA_PMF!K7=-999), SQRT(($K$3*conc_EXPO2020_EPA_PMF!K7)^2+(0.5*UNC_EXPO2020_EPA_PMF!$K$2)), -999)</f>
        <v>3.6182718958400617</v>
      </c>
      <c r="L9" s="14">
        <f>IF(NOT(conc_EXPO2020_EPA_PMF!L7=-999), SQRT(($L$3*conc_EXPO2020_EPA_PMF!L7)^2+(0.5*UNC_EXPO2020_EPA_PMF!$L$2)), -999)</f>
        <v>11.480844161353582</v>
      </c>
      <c r="M9" s="14">
        <f>IF(NOT(conc_EXPO2020_EPA_PMF!M7=-999), SQRT(($M$3*conc_EXPO2020_EPA_PMF!M7)^2+(0.5*UNC_EXPO2020_EPA_PMF!$M$2)), -999)</f>
        <v>4.8585187508890222</v>
      </c>
      <c r="N9" s="14">
        <f>IF(NOT(conc_EXPO2020_EPA_PMF!N7=-999), SQRT(($N$3*conc_EXPO2020_EPA_PMF!N7)^2+(0.5*UNC_EXPO2020_EPA_PMF!$N$2)), -999)</f>
        <v>3.0936132717878175</v>
      </c>
      <c r="O9" s="14">
        <f>IF(NOT(conc_EXPO2020_EPA_PMF!O7=-999), SQRT(($O$3*conc_EXPO2020_EPA_PMF!O7)^2+(0.5*UNC_EXPO2020_EPA_PMF!$O$2)), -999)</f>
        <v>0.85604773407519097</v>
      </c>
      <c r="P9" s="14">
        <f>IF(NOT(conc_EXPO2020_EPA_PMF!P7=-999), SQRT(($P$3*conc_EXPO2020_EPA_PMF!P7)^2+(0.5*UNC_EXPO2020_EPA_PMF!$P$2)), -999)</f>
        <v>0.64861732227394076</v>
      </c>
      <c r="Q9" s="14">
        <f>IF(NOT(conc_EXPO2020_EPA_PMF!Q7=-999), SQRT(($Q$3*conc_EXPO2020_EPA_PMF!Q7)^2+(0.5*UNC_EXPO2020_EPA_PMF!$Q$2)), -999)</f>
        <v>0.79549841169877189</v>
      </c>
      <c r="R9" s="14">
        <f>IF(NOT(conc_EXPO2020_EPA_PMF!R7=-999), SQRT(($R$3*conc_EXPO2020_EPA_PMF!R7)^2+(0.5*UNC_EXPO2020_EPA_PMF!$R$2)), -999)</f>
        <v>0.79549841169877189</v>
      </c>
      <c r="S9" s="14">
        <f>IF(NOT(conc_EXPO2020_EPA_PMF!S7=-999), SQRT(($S$3*conc_EXPO2020_EPA_PMF!S7)^2+(0.5*UNC_EXPO2020_EPA_PMF!$S$2)), -999)</f>
        <v>0.63694931568674851</v>
      </c>
      <c r="T9" s="14">
        <f>IF(NOT(conc_EXPO2020_EPA_PMF!T7=-999), SQRT(($T$3*conc_EXPO2020_EPA_PMF!T7)^2+(0.5*UNC_EXPO2020_EPA_PMF!$T$2)), -999)</f>
        <v>0.85604773407519097</v>
      </c>
      <c r="U9" s="14">
        <f>IF(NOT(conc_EXPO2020_EPA_PMF!U7=-999), SQRT(($U$3*conc_EXPO2020_EPA_PMF!U7)^2+(0.5*UNC_EXPO2020_EPA_PMF!$U$2)), -999)</f>
        <v>0.64861732227394076</v>
      </c>
      <c r="V9" s="14">
        <f>IF(NOT(conc_EXPO2020_EPA_PMF!V7=-999), SQRT(($V$3*conc_EXPO2020_EPA_PMF!V7)^2+(0.5*UNC_EXPO2020_EPA_PMF!$V$2)), -999)</f>
        <v>-999</v>
      </c>
      <c r="W9" s="14">
        <f>IF(NOT(conc_EXPO2020_EPA_PMF!W7=-999), SQRT(($W$3*conc_EXPO2020_EPA_PMF!W7)^2+(0.5*UNC_EXPO2020_EPA_PMF!$W$2)), -999)</f>
        <v>10.68536799582062</v>
      </c>
    </row>
    <row r="10" spans="1:24" x14ac:dyDescent="0.2">
      <c r="A10" s="23">
        <v>43217.318055555559</v>
      </c>
      <c r="B10" s="14">
        <f>IF(NOT(conc_EXPO2020_EPA_PMF!B8=-999), SQRT(($B$3*conc_EXPO2020_EPA_PMF!B8)^2+(0.5*UNC_EXPO2020_EPA_PMF!$B$2)), -999)</f>
        <v>0.87909936676607436</v>
      </c>
      <c r="C10" s="14">
        <f>IF(NOT(conc_EXPO2020_EPA_PMF!C8=-999), SQRT(($C$3*conc_EXPO2020_EPA_PMF!C8)^2+(0.5*UNC_EXPO2020_EPA_PMF!$C$2)), -999)</f>
        <v>0.16098164370901297</v>
      </c>
      <c r="D10" s="14">
        <f>IF(NOT(conc_EXPO2020_EPA_PMF!D8=-999), SQRT(($D$3*conc_EXPO2020_EPA_PMF!D8)^2+(0.5*UNC_EXPO2020_EPA_PMF!$D$2)), -999)</f>
        <v>0.21359697347277515</v>
      </c>
      <c r="E10" s="14">
        <f>IF(NOT(conc_EXPO2020_EPA_PMF!E8=-999), SQRT(($E$3*conc_EXPO2020_EPA_PMF!E8)^2+(0.5*UNC_EXPO2020_EPA_PMF!$E$2)), -999)</f>
        <v>0.191253910341178</v>
      </c>
      <c r="F10" s="14"/>
      <c r="G10" s="14"/>
      <c r="H10" s="14">
        <f>IF(NOT(conc_EXPO2020_EPA_PMF!H8=-999), SQRT(($H$3*conc_EXPO2020_EPA_PMF!H8)^2+(0.5*UNC_EXPO2020_EPA_PMF!$H$2)), -999)</f>
        <v>0.533292315084265</v>
      </c>
      <c r="I10" s="14">
        <f>IF(NOT(conc_EXPO2020_EPA_PMF!I8=-999), SQRT(($I$3*conc_EXPO2020_EPA_PMF!I8)^2+(0.5*UNC_EXPO2020_EPA_PMF!$I$2)), -999)</f>
        <v>0.42576156301391432</v>
      </c>
      <c r="J10" s="14">
        <f>IF(NOT(conc_EXPO2020_EPA_PMF!J8=-999), SQRT(($J$3*conc_EXPO2020_EPA_PMF!J8)^2+(0.5*UNC_EXPO2020_EPA_PMF!$J$2)), -999)</f>
        <v>-999</v>
      </c>
      <c r="K10" s="14">
        <f>IF(NOT(conc_EXPO2020_EPA_PMF!K8=-999), SQRT(($K$3*conc_EXPO2020_EPA_PMF!K8)^2+(0.5*UNC_EXPO2020_EPA_PMF!$K$2)), -999)</f>
        <v>3.2974766505593927</v>
      </c>
      <c r="L10" s="14">
        <f>IF(NOT(conc_EXPO2020_EPA_PMF!L8=-999), SQRT(($L$3*conc_EXPO2020_EPA_PMF!L8)^2+(0.5*UNC_EXPO2020_EPA_PMF!$L$2)), -999)</f>
        <v>4.7778525934359894</v>
      </c>
      <c r="M10" s="14">
        <f>IF(NOT(conc_EXPO2020_EPA_PMF!M8=-999), SQRT(($M$3*conc_EXPO2020_EPA_PMF!M8)^2+(0.5*UNC_EXPO2020_EPA_PMF!$M$2)), -999)</f>
        <v>1.7850687525860751</v>
      </c>
      <c r="N10" s="14">
        <f>IF(NOT(conc_EXPO2020_EPA_PMF!N8=-999), SQRT(($N$3*conc_EXPO2020_EPA_PMF!N8)^2+(0.5*UNC_EXPO2020_EPA_PMF!$N$2)), -999)</f>
        <v>3.0051203744883703</v>
      </c>
      <c r="O10" s="14">
        <f>IF(NOT(conc_EXPO2020_EPA_PMF!O8=-999), SQRT(($O$3*conc_EXPO2020_EPA_PMF!O8)^2+(0.5*UNC_EXPO2020_EPA_PMF!$O$2)), -999)</f>
        <v>0.85991363259328779</v>
      </c>
      <c r="P10" s="14">
        <f>IF(NOT(conc_EXPO2020_EPA_PMF!P8=-999), SQRT(($P$3*conc_EXPO2020_EPA_PMF!P8)^2+(0.5*UNC_EXPO2020_EPA_PMF!$P$2)), -999)</f>
        <v>0.61503393703364362</v>
      </c>
      <c r="Q10" s="14">
        <f>IF(NOT(conc_EXPO2020_EPA_PMF!Q8=-999), SQRT(($Q$3*conc_EXPO2020_EPA_PMF!Q8)^2+(0.5*UNC_EXPO2020_EPA_PMF!$Q$2)), -999)</f>
        <v>0.680490245934808</v>
      </c>
      <c r="R10" s="14">
        <f>IF(NOT(conc_EXPO2020_EPA_PMF!R8=-999), SQRT(($R$3*conc_EXPO2020_EPA_PMF!R8)^2+(0.5*UNC_EXPO2020_EPA_PMF!$R$2)), -999)</f>
        <v>0.680490245934808</v>
      </c>
      <c r="S10" s="14">
        <f>IF(NOT(conc_EXPO2020_EPA_PMF!S8=-999), SQRT(($S$3*conc_EXPO2020_EPA_PMF!S8)^2+(0.5*UNC_EXPO2020_EPA_PMF!$S$2)), -999)</f>
        <v>0.60271613857860473</v>
      </c>
      <c r="T10" s="14">
        <f>IF(NOT(conc_EXPO2020_EPA_PMF!T8=-999), SQRT(($T$3*conc_EXPO2020_EPA_PMF!T8)^2+(0.5*UNC_EXPO2020_EPA_PMF!$T$2)), -999)</f>
        <v>0.94987783385531332</v>
      </c>
      <c r="U10" s="14">
        <f>IF(NOT(conc_EXPO2020_EPA_PMF!U8=-999), SQRT(($U$3*conc_EXPO2020_EPA_PMF!U8)^2+(0.5*UNC_EXPO2020_EPA_PMF!$U$2)), -999)</f>
        <v>0.61503393703364362</v>
      </c>
      <c r="V10" s="14">
        <f>IF(NOT(conc_EXPO2020_EPA_PMF!V8=-999), SQRT(($V$3*conc_EXPO2020_EPA_PMF!V8)^2+(0.5*UNC_EXPO2020_EPA_PMF!$V$2)), -999)</f>
        <v>-999</v>
      </c>
      <c r="W10" s="14">
        <f>IF(NOT(conc_EXPO2020_EPA_PMF!W8=-999), SQRT(($W$3*conc_EXPO2020_EPA_PMF!W8)^2+(0.5*UNC_EXPO2020_EPA_PMF!$W$2)), -999)</f>
        <v>6.8027046036827326</v>
      </c>
    </row>
    <row r="11" spans="1:24" x14ac:dyDescent="0.2">
      <c r="A11" s="23">
        <v>43223.856944444444</v>
      </c>
      <c r="B11" s="14">
        <f>IF(NOT(conc_EXPO2020_EPA_PMF!B9=-999), SQRT(($B$3*conc_EXPO2020_EPA_PMF!B9)^2+(0.5*UNC_EXPO2020_EPA_PMF!$B$2)), -999)</f>
        <v>0.69699693160140963</v>
      </c>
      <c r="C11" s="14">
        <f>IF(NOT(conc_EXPO2020_EPA_PMF!C9=-999), SQRT(($C$3*conc_EXPO2020_EPA_PMF!C9)^2+(0.5*UNC_EXPO2020_EPA_PMF!$C$2)), -999)</f>
        <v>0.16050384637958987</v>
      </c>
      <c r="D11" s="14">
        <f>IF(NOT(conc_EXPO2020_EPA_PMF!D9=-999), SQRT(($D$3*conc_EXPO2020_EPA_PMF!D9)^2+(0.5*UNC_EXPO2020_EPA_PMF!$D$2)), -999)</f>
        <v>0.1031982950951195</v>
      </c>
      <c r="E11" s="14">
        <f>IF(NOT(conc_EXPO2020_EPA_PMF!E9=-999), SQRT(($E$3*conc_EXPO2020_EPA_PMF!E9)^2+(0.5*UNC_EXPO2020_EPA_PMF!$E$2)), -999)</f>
        <v>0.19814869304287075</v>
      </c>
      <c r="F11" s="14"/>
      <c r="G11" s="14"/>
      <c r="H11" s="14">
        <f>IF(NOT(conc_EXPO2020_EPA_PMF!H9=-999), SQRT(($H$3*conc_EXPO2020_EPA_PMF!H9)^2+(0.5*UNC_EXPO2020_EPA_PMF!$H$2)), -999)</f>
        <v>0.28309543236293649</v>
      </c>
      <c r="I11" s="14">
        <f>IF(NOT(conc_EXPO2020_EPA_PMF!I9=-999), SQRT(($I$3*conc_EXPO2020_EPA_PMF!I9)^2+(0.5*UNC_EXPO2020_EPA_PMF!$I$2)), -999)</f>
        <v>0.33242465209983085</v>
      </c>
      <c r="J11" s="14">
        <f>IF(NOT(conc_EXPO2020_EPA_PMF!J9=-999), SQRT(($J$3*conc_EXPO2020_EPA_PMF!J9)^2+(0.5*UNC_EXPO2020_EPA_PMF!$J$2)), -999)</f>
        <v>0.28385110021213544</v>
      </c>
      <c r="K11" s="14">
        <f>IF(NOT(conc_EXPO2020_EPA_PMF!K9=-999), SQRT(($K$3*conc_EXPO2020_EPA_PMF!K9)^2+(0.5*UNC_EXPO2020_EPA_PMF!$K$2)), -999)</f>
        <v>1.4232682108731149</v>
      </c>
      <c r="L11" s="14">
        <f>IF(NOT(conc_EXPO2020_EPA_PMF!L9=-999), SQRT(($L$3*conc_EXPO2020_EPA_PMF!L9)^2+(0.5*UNC_EXPO2020_EPA_PMF!$L$2)), -999)</f>
        <v>4.4260440811697705</v>
      </c>
      <c r="M11" s="14">
        <f>IF(NOT(conc_EXPO2020_EPA_PMF!M9=-999), SQRT(($M$3*conc_EXPO2020_EPA_PMF!M9)^2+(0.5*UNC_EXPO2020_EPA_PMF!$M$2)), -999)</f>
        <v>0.36173975008558418</v>
      </c>
      <c r="N11" s="14">
        <f>IF(NOT(conc_EXPO2020_EPA_PMF!N9=-999), SQRT(($N$3*conc_EXPO2020_EPA_PMF!N9)^2+(0.5*UNC_EXPO2020_EPA_PMF!$N$2)), -999)</f>
        <v>2.0273500461153455</v>
      </c>
      <c r="O11" s="14">
        <f>IF(NOT(conc_EXPO2020_EPA_PMF!O9=-999), SQRT(($O$3*conc_EXPO2020_EPA_PMF!O9)^2+(0.5*UNC_EXPO2020_EPA_PMF!$O$2)), -999)</f>
        <v>0.68723052054355027</v>
      </c>
      <c r="P11" s="14">
        <f>IF(NOT(conc_EXPO2020_EPA_PMF!P9=-999), SQRT(($P$3*conc_EXPO2020_EPA_PMF!P9)^2+(0.5*UNC_EXPO2020_EPA_PMF!$P$2)), -999)</f>
        <v>-999</v>
      </c>
      <c r="Q11" s="14">
        <f>IF(NOT(conc_EXPO2020_EPA_PMF!Q9=-999), SQRT(($Q$3*conc_EXPO2020_EPA_PMF!Q9)^2+(0.5*UNC_EXPO2020_EPA_PMF!$Q$2)), -999)</f>
        <v>0.69948994080758176</v>
      </c>
      <c r="R11" s="14">
        <f>IF(NOT(conc_EXPO2020_EPA_PMF!R9=-999), SQRT(($R$3*conc_EXPO2020_EPA_PMF!R9)^2+(0.5*UNC_EXPO2020_EPA_PMF!$R$2)), -999)</f>
        <v>0.62033986194887436</v>
      </c>
      <c r="S11" s="14">
        <f>IF(NOT(conc_EXPO2020_EPA_PMF!S9=-999), SQRT(($S$3*conc_EXPO2020_EPA_PMF!S9)^2+(0.5*UNC_EXPO2020_EPA_PMF!$S$2)), -999)</f>
        <v>0.60812954567489041</v>
      </c>
      <c r="T11" s="14">
        <f>IF(NOT(conc_EXPO2020_EPA_PMF!T9=-999), SQRT(($T$3*conc_EXPO2020_EPA_PMF!T9)^2+(0.5*UNC_EXPO2020_EPA_PMF!$T$2)), -999)</f>
        <v>0.76764977515205091</v>
      </c>
      <c r="U11" s="14">
        <f>IF(NOT(conc_EXPO2020_EPA_PMF!U9=-999), SQRT(($U$3*conc_EXPO2020_EPA_PMF!U9)^2+(0.5*UNC_EXPO2020_EPA_PMF!$U$2)), -999)</f>
        <v>0.62033986194887436</v>
      </c>
      <c r="V11" s="14">
        <f>IF(NOT(conc_EXPO2020_EPA_PMF!V9=-999), SQRT(($V$3*conc_EXPO2020_EPA_PMF!V9)^2+(0.5*UNC_EXPO2020_EPA_PMF!$V$2)), -999)</f>
        <v>-999</v>
      </c>
      <c r="W11" s="14">
        <f>IF(NOT(conc_EXPO2020_EPA_PMF!W9=-999), SQRT(($W$3*conc_EXPO2020_EPA_PMF!W9)^2+(0.5*UNC_EXPO2020_EPA_PMF!$W$2)), -999)</f>
        <v>7.5342199938943715</v>
      </c>
    </row>
    <row r="12" spans="1:24" x14ac:dyDescent="0.2">
      <c r="A12" s="23">
        <v>43224.870833333334</v>
      </c>
      <c r="B12" s="14">
        <f>IF(NOT(conc_EXPO2020_EPA_PMF!B10=-999), SQRT(($B$3*conc_EXPO2020_EPA_PMF!B10)^2+(0.5*UNC_EXPO2020_EPA_PMF!$B$2)), -999)</f>
        <v>0.52929783070986058</v>
      </c>
      <c r="C12" s="14">
        <f>IF(NOT(conc_EXPO2020_EPA_PMF!C10=-999), SQRT(($C$3*conc_EXPO2020_EPA_PMF!C10)^2+(0.5*UNC_EXPO2020_EPA_PMF!$C$2)), -999)</f>
        <v>0.150805065863686</v>
      </c>
      <c r="D12" s="14">
        <f>IF(NOT(conc_EXPO2020_EPA_PMF!D10=-999), SQRT(($D$3*conc_EXPO2020_EPA_PMF!D10)^2+(0.5*UNC_EXPO2020_EPA_PMF!$D$2)), -999)</f>
        <v>-999</v>
      </c>
      <c r="E12" s="14">
        <f>IF(NOT(conc_EXPO2020_EPA_PMF!E10=-999), SQRT(($E$3*conc_EXPO2020_EPA_PMF!E10)^2+(0.5*UNC_EXPO2020_EPA_PMF!$E$2)), -999)</f>
        <v>-999</v>
      </c>
      <c r="F12" s="14"/>
      <c r="G12" s="14"/>
      <c r="H12" s="14">
        <f>IF(NOT(conc_EXPO2020_EPA_PMF!H10=-999), SQRT(($H$3*conc_EXPO2020_EPA_PMF!H10)^2+(0.5*UNC_EXPO2020_EPA_PMF!$H$2)), -999)</f>
        <v>0.38643552399640546</v>
      </c>
      <c r="I12" s="14">
        <f>IF(NOT(conc_EXPO2020_EPA_PMF!I10=-999), SQRT(($I$3*conc_EXPO2020_EPA_PMF!I10)^2+(0.5*UNC_EXPO2020_EPA_PMF!$I$2)), -999)</f>
        <v>0.21632716805641758</v>
      </c>
      <c r="J12" s="14">
        <f>IF(NOT(conc_EXPO2020_EPA_PMF!J10=-999), SQRT(($J$3*conc_EXPO2020_EPA_PMF!J10)^2+(0.5*UNC_EXPO2020_EPA_PMF!$J$2)), -999)</f>
        <v>-999</v>
      </c>
      <c r="K12" s="14">
        <f>IF(NOT(conc_EXPO2020_EPA_PMF!K10=-999), SQRT(($K$3*conc_EXPO2020_EPA_PMF!K10)^2+(0.5*UNC_EXPO2020_EPA_PMF!$K$2)), -999)</f>
        <v>0.32967762984444821</v>
      </c>
      <c r="L12" s="14">
        <f>IF(NOT(conc_EXPO2020_EPA_PMF!L10=-999), SQRT(($L$3*conc_EXPO2020_EPA_PMF!L10)^2+(0.5*UNC_EXPO2020_EPA_PMF!$L$2)), -999)</f>
        <v>2.4473059880637207</v>
      </c>
      <c r="M12" s="14">
        <f>IF(NOT(conc_EXPO2020_EPA_PMF!M10=-999), SQRT(($M$3*conc_EXPO2020_EPA_PMF!M10)^2+(0.5*UNC_EXPO2020_EPA_PMF!$M$2)), -999)</f>
        <v>1.3636314847966104</v>
      </c>
      <c r="N12" s="14">
        <f>IF(NOT(conc_EXPO2020_EPA_PMF!N10=-999), SQRT(($N$3*conc_EXPO2020_EPA_PMF!N10)^2+(0.5*UNC_EXPO2020_EPA_PMF!$N$2)), -999)</f>
        <v>2.0998377621383093</v>
      </c>
      <c r="O12" s="14">
        <f>IF(NOT(conc_EXPO2020_EPA_PMF!O10=-999), SQRT(($O$3*conc_EXPO2020_EPA_PMF!O10)^2+(0.5*UNC_EXPO2020_EPA_PMF!$O$2)), -999)</f>
        <v>0.68816555777295574</v>
      </c>
      <c r="P12" s="14">
        <f>IF(NOT(conc_EXPO2020_EPA_PMF!P10=-999), SQRT(($P$3*conc_EXPO2020_EPA_PMF!P10)^2+(0.5*UNC_EXPO2020_EPA_PMF!$P$2)), -999)</f>
        <v>-999</v>
      </c>
      <c r="Q12" s="14">
        <f>IF(NOT(conc_EXPO2020_EPA_PMF!Q10=-999), SQRT(($Q$3*conc_EXPO2020_EPA_PMF!Q10)^2+(0.5*UNC_EXPO2020_EPA_PMF!$Q$2)), -999)</f>
        <v>0.70521200227734371</v>
      </c>
      <c r="R12" s="14">
        <f>IF(NOT(conc_EXPO2020_EPA_PMF!R10=-999), SQRT(($R$3*conc_EXPO2020_EPA_PMF!R10)^2+(0.5*UNC_EXPO2020_EPA_PMF!$R$2)), -999)</f>
        <v>0.6219573876392217</v>
      </c>
      <c r="S12" s="14">
        <f>IF(NOT(conc_EXPO2020_EPA_PMF!S10=-999), SQRT(($S$3*conc_EXPO2020_EPA_PMF!S10)^2+(0.5*UNC_EXPO2020_EPA_PMF!$S$2)), -999)</f>
        <v>0.60977946180484388</v>
      </c>
      <c r="T12" s="14">
        <f>IF(NOT(conc_EXPO2020_EPA_PMF!T10=-999), SQRT(($T$3*conc_EXPO2020_EPA_PMF!T10)^2+(0.5*UNC_EXPO2020_EPA_PMF!$T$2)), -999)</f>
        <v>0.88401296842922261</v>
      </c>
      <c r="U12" s="14">
        <f>IF(NOT(conc_EXPO2020_EPA_PMF!U10=-999), SQRT(($U$3*conc_EXPO2020_EPA_PMF!U10)^2+(0.5*UNC_EXPO2020_EPA_PMF!$U$2)), -999)</f>
        <v>0.6219573876392217</v>
      </c>
      <c r="V12" s="14">
        <f>IF(NOT(conc_EXPO2020_EPA_PMF!V10=-999), SQRT(($V$3*conc_EXPO2020_EPA_PMF!V10)^2+(0.5*UNC_EXPO2020_EPA_PMF!$V$2)), -999)</f>
        <v>-999</v>
      </c>
      <c r="W12" s="14">
        <f>IF(NOT(conc_EXPO2020_EPA_PMF!W10=-999), SQRT(($W$3*conc_EXPO2020_EPA_PMF!W10)^2+(0.5*UNC_EXPO2020_EPA_PMF!$W$2)), -999)</f>
        <v>7.7446489437809971</v>
      </c>
    </row>
    <row r="13" spans="1:24" x14ac:dyDescent="0.2">
      <c r="A13" s="23">
        <v>43225.87222222222</v>
      </c>
      <c r="B13" s="14">
        <f>IF(NOT(conc_EXPO2020_EPA_PMF!B11=-999), SQRT(($B$3*conc_EXPO2020_EPA_PMF!B11)^2+(0.5*UNC_EXPO2020_EPA_PMF!$B$2)), -999)</f>
        <v>0.67343025006014168</v>
      </c>
      <c r="C13" s="14">
        <f>IF(NOT(conc_EXPO2020_EPA_PMF!C11=-999), SQRT(($C$3*conc_EXPO2020_EPA_PMF!C11)^2+(0.5*UNC_EXPO2020_EPA_PMF!$C$2)), -999)</f>
        <v>0.15099270712741325</v>
      </c>
      <c r="D13" s="14">
        <f>IF(NOT(conc_EXPO2020_EPA_PMF!D11=-999), SQRT(($D$3*conc_EXPO2020_EPA_PMF!D11)^2+(0.5*UNC_EXPO2020_EPA_PMF!$D$2)), -999)</f>
        <v>0.21926998962574773</v>
      </c>
      <c r="E13" s="14">
        <f>IF(NOT(conc_EXPO2020_EPA_PMF!E11=-999), SQRT(($E$3*conc_EXPO2020_EPA_PMF!E11)^2+(0.5*UNC_EXPO2020_EPA_PMF!$E$2)), -999)</f>
        <v>0.21342375287867385</v>
      </c>
      <c r="F13" s="14"/>
      <c r="G13" s="14"/>
      <c r="H13" s="14">
        <f>IF(NOT(conc_EXPO2020_EPA_PMF!H11=-999), SQRT(($H$3*conc_EXPO2020_EPA_PMF!H11)^2+(0.5*UNC_EXPO2020_EPA_PMF!$H$2)), -999)</f>
        <v>0.4388067050382693</v>
      </c>
      <c r="I13" s="14">
        <f>IF(NOT(conc_EXPO2020_EPA_PMF!I11=-999), SQRT(($I$3*conc_EXPO2020_EPA_PMF!I11)^2+(0.5*UNC_EXPO2020_EPA_PMF!$I$2)), -999)</f>
        <v>0.42080341513640351</v>
      </c>
      <c r="J13" s="14">
        <f>IF(NOT(conc_EXPO2020_EPA_PMF!J11=-999), SQRT(($J$3*conc_EXPO2020_EPA_PMF!J11)^2+(0.5*UNC_EXPO2020_EPA_PMF!$J$2)), -999)</f>
        <v>0.38372520514123859</v>
      </c>
      <c r="K13" s="14">
        <f>IF(NOT(conc_EXPO2020_EPA_PMF!K11=-999), SQRT(($K$3*conc_EXPO2020_EPA_PMF!K11)^2+(0.5*UNC_EXPO2020_EPA_PMF!$K$2)), -999)</f>
        <v>0.90394833345892822</v>
      </c>
      <c r="L13" s="14">
        <f>IF(NOT(conc_EXPO2020_EPA_PMF!L11=-999), SQRT(($L$3*conc_EXPO2020_EPA_PMF!L11)^2+(0.5*UNC_EXPO2020_EPA_PMF!$L$2)), -999)</f>
        <v>3.2039913605504058</v>
      </c>
      <c r="M13" s="14">
        <f>IF(NOT(conc_EXPO2020_EPA_PMF!M11=-999), SQRT(($M$3*conc_EXPO2020_EPA_PMF!M11)^2+(0.5*UNC_EXPO2020_EPA_PMF!$M$2)), -999)</f>
        <v>5.5026632926624437</v>
      </c>
      <c r="N13" s="14">
        <f>IF(NOT(conc_EXPO2020_EPA_PMF!N11=-999), SQRT(($N$3*conc_EXPO2020_EPA_PMF!N11)^2+(0.5*UNC_EXPO2020_EPA_PMF!$N$2)), -999)</f>
        <v>1.8631409859083237</v>
      </c>
      <c r="O13" s="14">
        <f>IF(NOT(conc_EXPO2020_EPA_PMF!O11=-999), SQRT(($O$3*conc_EXPO2020_EPA_PMF!O11)^2+(0.5*UNC_EXPO2020_EPA_PMF!$O$2)), -999)</f>
        <v>0.67677708730100472</v>
      </c>
      <c r="P13" s="14">
        <f>IF(NOT(conc_EXPO2020_EPA_PMF!P11=-999), SQRT(($P$3*conc_EXPO2020_EPA_PMF!P11)^2+(0.5*UNC_EXPO2020_EPA_PMF!$P$2)), -999)</f>
        <v>0.6325900424822527</v>
      </c>
      <c r="Q13" s="14">
        <f>IF(NOT(conc_EXPO2020_EPA_PMF!Q11=-999), SQRT(($Q$3*conc_EXPO2020_EPA_PMF!Q11)^2+(0.5*UNC_EXPO2020_EPA_PMF!$Q$2)), -999)</f>
        <v>0.6325900424822527</v>
      </c>
      <c r="R13" s="14">
        <f>IF(NOT(conc_EXPO2020_EPA_PMF!R11=-999), SQRT(($R$3*conc_EXPO2020_EPA_PMF!R11)^2+(0.5*UNC_EXPO2020_EPA_PMF!$R$2)), -999)</f>
        <v>0.6325900424822527</v>
      </c>
      <c r="S13" s="14">
        <f>IF(NOT(conc_EXPO2020_EPA_PMF!S11=-999), SQRT(($S$3*conc_EXPO2020_EPA_PMF!S11)^2+(0.5*UNC_EXPO2020_EPA_PMF!$S$2)), -999)</f>
        <v>0.62062078747629645</v>
      </c>
      <c r="T13" s="14">
        <f>IF(NOT(conc_EXPO2020_EPA_PMF!T11=-999), SQRT(($T$3*conc_EXPO2020_EPA_PMF!T11)^2+(0.5*UNC_EXPO2020_EPA_PMF!$T$2)), -999)</f>
        <v>0.70722709354753821</v>
      </c>
      <c r="U13" s="14">
        <f>IF(NOT(conc_EXPO2020_EPA_PMF!U11=-999), SQRT(($U$3*conc_EXPO2020_EPA_PMF!U11)^2+(0.5*UNC_EXPO2020_EPA_PMF!$U$2)), -999)</f>
        <v>-999</v>
      </c>
      <c r="V13" s="14">
        <f>IF(NOT(conc_EXPO2020_EPA_PMF!V11=-999), SQRT(($V$3*conc_EXPO2020_EPA_PMF!V11)^2+(0.5*UNC_EXPO2020_EPA_PMF!$V$2)), -999)</f>
        <v>-999</v>
      </c>
      <c r="W13" s="14">
        <f>IF(NOT(conc_EXPO2020_EPA_PMF!W11=-999), SQRT(($W$3*conc_EXPO2020_EPA_PMF!W11)^2+(0.5*UNC_EXPO2020_EPA_PMF!$W$2)), -999)</f>
        <v>9.0178855036154317</v>
      </c>
    </row>
    <row r="14" spans="1:24" x14ac:dyDescent="0.2">
      <c r="A14" s="23">
        <v>43237.795138888891</v>
      </c>
      <c r="B14" s="14">
        <f>IF(NOT(conc_EXPO2020_EPA_PMF!B12=-999), SQRT(($B$3*conc_EXPO2020_EPA_PMF!B12)^2+(0.5*UNC_EXPO2020_EPA_PMF!$B$2)), -999)</f>
        <v>0.66316773255930728</v>
      </c>
      <c r="C14" s="14">
        <f>IF(NOT(conc_EXPO2020_EPA_PMF!C12=-999), SQRT(($C$3*conc_EXPO2020_EPA_PMF!C12)^2+(0.5*UNC_EXPO2020_EPA_PMF!$C$2)), -999)</f>
        <v>0.17808345926085692</v>
      </c>
      <c r="D14" s="14">
        <f>IF(NOT(conc_EXPO2020_EPA_PMF!D12=-999), SQRT(($D$3*conc_EXPO2020_EPA_PMF!D12)^2+(0.5*UNC_EXPO2020_EPA_PMF!$D$2)), -999)</f>
        <v>0.10014663596995023</v>
      </c>
      <c r="E14" s="14">
        <f>IF(NOT(conc_EXPO2020_EPA_PMF!E12=-999), SQRT(($E$3*conc_EXPO2020_EPA_PMF!E12)^2+(0.5*UNC_EXPO2020_EPA_PMF!$E$2)), -999)</f>
        <v>0.24024773126404966</v>
      </c>
      <c r="F14" s="14"/>
      <c r="G14" s="14"/>
      <c r="H14" s="14">
        <f>IF(NOT(conc_EXPO2020_EPA_PMF!H12=-999), SQRT(($H$3*conc_EXPO2020_EPA_PMF!H12)^2+(0.5*UNC_EXPO2020_EPA_PMF!$H$2)), -999)</f>
        <v>0.53741248947679021</v>
      </c>
      <c r="I14" s="14">
        <f>IF(NOT(conc_EXPO2020_EPA_PMF!I12=-999), SQRT(($I$3*conc_EXPO2020_EPA_PMF!I12)^2+(0.5*UNC_EXPO2020_EPA_PMF!$I$2)), -999)</f>
        <v>0.32095735276741399</v>
      </c>
      <c r="J14" s="14">
        <f>IF(NOT(conc_EXPO2020_EPA_PMF!J12=-999), SQRT(($J$3*conc_EXPO2020_EPA_PMF!J12)^2+(0.5*UNC_EXPO2020_EPA_PMF!$J$2)), -999)</f>
        <v>0.29627832959055567</v>
      </c>
      <c r="K14" s="14">
        <f>IF(NOT(conc_EXPO2020_EPA_PMF!K12=-999), SQRT(($K$3*conc_EXPO2020_EPA_PMF!K12)^2+(0.5*UNC_EXPO2020_EPA_PMF!$K$2)), -999)</f>
        <v>1.7000267443832273</v>
      </c>
      <c r="L14" s="14">
        <f>IF(NOT(conc_EXPO2020_EPA_PMF!L12=-999), SQRT(($L$3*conc_EXPO2020_EPA_PMF!L12)^2+(0.5*UNC_EXPO2020_EPA_PMF!$L$2)), -999)</f>
        <v>4.2847438312644943</v>
      </c>
      <c r="M14" s="14">
        <f>IF(NOT(conc_EXPO2020_EPA_PMF!M12=-999), SQRT(($M$3*conc_EXPO2020_EPA_PMF!M12)^2+(0.5*UNC_EXPO2020_EPA_PMF!$M$2)), -999)</f>
        <v>2.236915823597422</v>
      </c>
      <c r="N14" s="14">
        <f>IF(NOT(conc_EXPO2020_EPA_PMF!N12=-999), SQRT(($N$3*conc_EXPO2020_EPA_PMF!N12)^2+(0.5*UNC_EXPO2020_EPA_PMF!$N$2)), -999)</f>
        <v>2.6671869711690905</v>
      </c>
      <c r="O14" s="14">
        <f>IF(NOT(conc_EXPO2020_EPA_PMF!O12=-999), SQRT(($O$3*conc_EXPO2020_EPA_PMF!O12)^2+(0.5*UNC_EXPO2020_EPA_PMF!$O$2)), -999)</f>
        <v>1.5134206937384167</v>
      </c>
      <c r="P14" s="14">
        <f>IF(NOT(conc_EXPO2020_EPA_PMF!P12=-999), SQRT(($P$3*conc_EXPO2020_EPA_PMF!P12)^2+(0.5*UNC_EXPO2020_EPA_PMF!$P$2)), -999)</f>
        <v>0.65565257847129832</v>
      </c>
      <c r="Q14" s="14">
        <f>IF(NOT(conc_EXPO2020_EPA_PMF!Q12=-999), SQRT(($Q$3*conc_EXPO2020_EPA_PMF!Q12)^2+(0.5*UNC_EXPO2020_EPA_PMF!$Q$2)), -999)</f>
        <v>0.65565257847129832</v>
      </c>
      <c r="R14" s="14">
        <f>IF(NOT(conc_EXPO2020_EPA_PMF!R12=-999), SQRT(($R$3*conc_EXPO2020_EPA_PMF!R12)^2+(0.5*UNC_EXPO2020_EPA_PMF!$R$2)), -999)</f>
        <v>0.65565257847129832</v>
      </c>
      <c r="S14" s="14">
        <f>IF(NOT(conc_EXPO2020_EPA_PMF!S12=-999), SQRT(($S$3*conc_EXPO2020_EPA_PMF!S12)^2+(0.5*UNC_EXPO2020_EPA_PMF!$S$2)), -999)</f>
        <v>0.80902485414494418</v>
      </c>
      <c r="T14" s="14">
        <f>IF(NOT(conc_EXPO2020_EPA_PMF!T12=-999), SQRT(($T$3*conc_EXPO2020_EPA_PMF!T12)^2+(0.5*UNC_EXPO2020_EPA_PMF!$T$2)), -999)</f>
        <v>0.87722358303014647</v>
      </c>
      <c r="U14" s="14">
        <f>IF(NOT(conc_EXPO2020_EPA_PMF!U12=-999), SQRT(($U$3*conc_EXPO2020_EPA_PMF!U12)^2+(0.5*UNC_EXPO2020_EPA_PMF!$U$2)), -999)</f>
        <v>0.65565257847129832</v>
      </c>
      <c r="V14" s="14">
        <f>IF(NOT(conc_EXPO2020_EPA_PMF!V12=-999), SQRT(($V$3*conc_EXPO2020_EPA_PMF!V12)^2+(0.5*UNC_EXPO2020_EPA_PMF!$V$2)), -999)</f>
        <v>-999</v>
      </c>
      <c r="W14" s="14">
        <f>IF(NOT(conc_EXPO2020_EPA_PMF!W12=-999), SQRT(($W$3*conc_EXPO2020_EPA_PMF!W12)^2+(0.5*UNC_EXPO2020_EPA_PMF!$W$2)), -999)</f>
        <v>11.351585169028128</v>
      </c>
    </row>
    <row r="15" spans="1:24" x14ac:dyDescent="0.2">
      <c r="A15" s="23">
        <v>43233.011805555558</v>
      </c>
      <c r="B15" s="14">
        <f>IF(NOT(conc_EXPO2020_EPA_PMF!B13=-999), SQRT(($B$3*conc_EXPO2020_EPA_PMF!B13)^2+(0.5*UNC_EXPO2020_EPA_PMF!$B$2)), -999)</f>
        <v>0.57059568974433905</v>
      </c>
      <c r="C15" s="14">
        <f>IF(NOT(conc_EXPO2020_EPA_PMF!C13=-999), SQRT(($C$3*conc_EXPO2020_EPA_PMF!C13)^2+(0.5*UNC_EXPO2020_EPA_PMF!$C$2)), -999)</f>
        <v>0.19759870008977823</v>
      </c>
      <c r="D15" s="14">
        <f>IF(NOT(conc_EXPO2020_EPA_PMF!D13=-999), SQRT(($D$3*conc_EXPO2020_EPA_PMF!D13)^2+(0.5*UNC_EXPO2020_EPA_PMF!$D$2)), -999)</f>
        <v>-999</v>
      </c>
      <c r="E15" s="14">
        <f>IF(NOT(conc_EXPO2020_EPA_PMF!E13=-999), SQRT(($E$3*conc_EXPO2020_EPA_PMF!E13)^2+(0.5*UNC_EXPO2020_EPA_PMF!$E$2)), -999)</f>
        <v>0.47415900495943708</v>
      </c>
      <c r="F15" s="14"/>
      <c r="G15" s="14"/>
      <c r="H15" s="14">
        <f>IF(NOT(conc_EXPO2020_EPA_PMF!H13=-999), SQRT(($H$3*conc_EXPO2020_EPA_PMF!H13)^2+(0.5*UNC_EXPO2020_EPA_PMF!$H$2)), -999)</f>
        <v>0.85587146237062606</v>
      </c>
      <c r="I15" s="14">
        <f>IF(NOT(conc_EXPO2020_EPA_PMF!I13=-999), SQRT(($I$3*conc_EXPO2020_EPA_PMF!I13)^2+(0.5*UNC_EXPO2020_EPA_PMF!$I$2)), -999)</f>
        <v>0.20890930037817279</v>
      </c>
      <c r="J15" s="14">
        <f>IF(NOT(conc_EXPO2020_EPA_PMF!J13=-999), SQRT(($J$3*conc_EXPO2020_EPA_PMF!J13)^2+(0.5*UNC_EXPO2020_EPA_PMF!$J$2)), -999)</f>
        <v>0.39122541954741163</v>
      </c>
      <c r="K15" s="14">
        <f>IF(NOT(conc_EXPO2020_EPA_PMF!K13=-999), SQRT(($K$3*conc_EXPO2020_EPA_PMF!K13)^2+(0.5*UNC_EXPO2020_EPA_PMF!$K$2)), -999)</f>
        <v>4.192528950706345</v>
      </c>
      <c r="L15" s="14">
        <f>IF(NOT(conc_EXPO2020_EPA_PMF!L13=-999), SQRT(($L$3*conc_EXPO2020_EPA_PMF!L13)^2+(0.5*UNC_EXPO2020_EPA_PMF!$L$2)), -999)</f>
        <v>5.85345584855488</v>
      </c>
      <c r="M15" s="14">
        <f>IF(NOT(conc_EXPO2020_EPA_PMF!M13=-999), SQRT(($M$3*conc_EXPO2020_EPA_PMF!M13)^2+(0.5*UNC_EXPO2020_EPA_PMF!$M$2)), -999)</f>
        <v>7.3946990921375297</v>
      </c>
      <c r="N15" s="14">
        <f>IF(NOT(conc_EXPO2020_EPA_PMF!N13=-999), SQRT(($N$3*conc_EXPO2020_EPA_PMF!N13)^2+(0.5*UNC_EXPO2020_EPA_PMF!$N$2)), -999)</f>
        <v>4.7415900495943708</v>
      </c>
      <c r="O15" s="14">
        <f>IF(NOT(conc_EXPO2020_EPA_PMF!O13=-999), SQRT(($O$3*conc_EXPO2020_EPA_PMF!O13)^2+(0.5*UNC_EXPO2020_EPA_PMF!$O$2)), -999)</f>
        <v>2.0675611517201524</v>
      </c>
      <c r="P15" s="14">
        <f>IF(NOT(conc_EXPO2020_EPA_PMF!P13=-999), SQRT(($P$3*conc_EXPO2020_EPA_PMF!P13)^2+(0.5*UNC_EXPO2020_EPA_PMF!$P$2)), -999)</f>
        <v>-999</v>
      </c>
      <c r="Q15" s="14">
        <f>IF(NOT(conc_EXPO2020_EPA_PMF!Q13=-999), SQRT(($Q$3*conc_EXPO2020_EPA_PMF!Q13)^2+(0.5*UNC_EXPO2020_EPA_PMF!$Q$2)), -999)</f>
        <v>1.5170475346874288</v>
      </c>
      <c r="R15" s="14">
        <f>IF(NOT(conc_EXPO2020_EPA_PMF!R13=-999), SQRT(($R$3*conc_EXPO2020_EPA_PMF!R13)^2+(0.5*UNC_EXPO2020_EPA_PMF!$R$2)), -999)</f>
        <v>0.91534600322790582</v>
      </c>
      <c r="S15" s="14">
        <f>IF(NOT(conc_EXPO2020_EPA_PMF!S13=-999), SQRT(($S$3*conc_EXPO2020_EPA_PMF!S13)^2+(0.5*UNC_EXPO2020_EPA_PMF!$S$2)), -999)</f>
        <v>1.5120956393367471</v>
      </c>
      <c r="T15" s="14">
        <f>IF(NOT(conc_EXPO2020_EPA_PMF!T13=-999), SQRT(($T$3*conc_EXPO2020_EPA_PMF!T13)^2+(0.5*UNC_EXPO2020_EPA_PMF!$T$2)), -999)</f>
        <v>0.96843084710540972</v>
      </c>
      <c r="U15" s="14">
        <f>IF(NOT(conc_EXPO2020_EPA_PMF!U13=-999), SQRT(($U$3*conc_EXPO2020_EPA_PMF!U13)^2+(0.5*UNC_EXPO2020_EPA_PMF!$U$2)), -999)</f>
        <v>0.91534600322790582</v>
      </c>
      <c r="V15" s="14">
        <f>IF(NOT(conc_EXPO2020_EPA_PMF!V13=-999), SQRT(($V$3*conc_EXPO2020_EPA_PMF!V13)^2+(0.5*UNC_EXPO2020_EPA_PMF!$V$2)), -999)</f>
        <v>-999</v>
      </c>
      <c r="W15" s="14">
        <f>IF(NOT(conc_EXPO2020_EPA_PMF!W13=-999), SQRT(($W$3*conc_EXPO2020_EPA_PMF!W13)^2+(0.5*UNC_EXPO2020_EPA_PMF!$W$2)), -999)</f>
        <v>27.957526517925047</v>
      </c>
    </row>
    <row r="16" spans="1:24" x14ac:dyDescent="0.2">
      <c r="A16" s="23">
        <v>43226.878472222219</v>
      </c>
      <c r="B16" s="14">
        <f>IF(NOT(conc_EXPO2020_EPA_PMF!B14=-999), SQRT(($B$3*conc_EXPO2020_EPA_PMF!B14)^2+(0.5*UNC_EXPO2020_EPA_PMF!$B$2)), -999)</f>
        <v>0.8253273962026858</v>
      </c>
      <c r="C16" s="14">
        <f>IF(NOT(conc_EXPO2020_EPA_PMF!C14=-999), SQRT(($C$3*conc_EXPO2020_EPA_PMF!C14)^2+(0.5*UNC_EXPO2020_EPA_PMF!$C$2)), -999)</f>
        <v>0.15703990611616672</v>
      </c>
      <c r="D16" s="14">
        <f>IF(NOT(conc_EXPO2020_EPA_PMF!D14=-999), SQRT(($D$3*conc_EXPO2020_EPA_PMF!D14)^2+(0.5*UNC_EXPO2020_EPA_PMF!$D$2)), -999)</f>
        <v>0.11331288409914585</v>
      </c>
      <c r="E16" s="14">
        <f>IF(NOT(conc_EXPO2020_EPA_PMF!E14=-999), SQRT(($E$3*conc_EXPO2020_EPA_PMF!E14)^2+(0.5*UNC_EXPO2020_EPA_PMF!$E$2)), -999)</f>
        <v>0.19696626512726531</v>
      </c>
      <c r="F16" s="14"/>
      <c r="G16" s="14"/>
      <c r="H16" s="14">
        <f>IF(NOT(conc_EXPO2020_EPA_PMF!H14=-999), SQRT(($H$3*conc_EXPO2020_EPA_PMF!H14)^2+(0.5*UNC_EXPO2020_EPA_PMF!$H$2)), -999)</f>
        <v>0.37299627143077646</v>
      </c>
      <c r="I16" s="14">
        <f>IF(NOT(conc_EXPO2020_EPA_PMF!I14=-999), SQRT(($I$3*conc_EXPO2020_EPA_PMF!I14)^2+(0.5*UNC_EXPO2020_EPA_PMF!$I$2)), -999)</f>
        <v>0.43107023993502436</v>
      </c>
      <c r="J16" s="14">
        <f>IF(NOT(conc_EXPO2020_EPA_PMF!J14=-999), SQRT(($J$3*conc_EXPO2020_EPA_PMF!J14)^2+(0.5*UNC_EXPO2020_EPA_PMF!$J$2)), -999)</f>
        <v>-999</v>
      </c>
      <c r="K16" s="14">
        <f>IF(NOT(conc_EXPO2020_EPA_PMF!K14=-999), SQRT(($K$3*conc_EXPO2020_EPA_PMF!K14)^2+(0.5*UNC_EXPO2020_EPA_PMF!$K$2)), -999)</f>
        <v>1.1076612925000608</v>
      </c>
      <c r="L16" s="14">
        <f>IF(NOT(conc_EXPO2020_EPA_PMF!L14=-999), SQRT(($L$3*conc_EXPO2020_EPA_PMF!L14)^2+(0.5*UNC_EXPO2020_EPA_PMF!$L$2)), -999)</f>
        <v>2.2860953984242527</v>
      </c>
      <c r="M16" s="14">
        <f>IF(NOT(conc_EXPO2020_EPA_PMF!M14=-999), SQRT(($M$3*conc_EXPO2020_EPA_PMF!M14)^2+(0.5*UNC_EXPO2020_EPA_PMF!$M$2)), -999)</f>
        <v>1.350068274364111</v>
      </c>
      <c r="N16" s="14">
        <f>IF(NOT(conc_EXPO2020_EPA_PMF!N14=-999), SQRT(($N$3*conc_EXPO2020_EPA_PMF!N14)^2+(0.5*UNC_EXPO2020_EPA_PMF!$N$2)), -999)</f>
        <v>1.9696626512726532</v>
      </c>
      <c r="O16" s="14">
        <f>IF(NOT(conc_EXPO2020_EPA_PMF!O14=-999), SQRT(($O$3*conc_EXPO2020_EPA_PMF!O14)^2+(0.5*UNC_EXPO2020_EPA_PMF!$O$2)), -999)</f>
        <v>0.89156757453072744</v>
      </c>
      <c r="P16" s="14">
        <f>IF(NOT(conc_EXPO2020_EPA_PMF!P14=-999), SQRT(($P$3*conc_EXPO2020_EPA_PMF!P14)^2+(0.5*UNC_EXPO2020_EPA_PMF!$P$2)), -999)</f>
        <v>-999</v>
      </c>
      <c r="Q16" s="14">
        <f>IF(NOT(conc_EXPO2020_EPA_PMF!Q14=-999), SQRT(($Q$3*conc_EXPO2020_EPA_PMF!Q14)^2+(0.5*UNC_EXPO2020_EPA_PMF!$Q$2)), -999)</f>
        <v>0.61941983471325146</v>
      </c>
      <c r="R16" s="14">
        <f>IF(NOT(conc_EXPO2020_EPA_PMF!R14=-999), SQRT(($R$3*conc_EXPO2020_EPA_PMF!R14)^2+(0.5*UNC_EXPO2020_EPA_PMF!$R$2)), -999)</f>
        <v>0.61941983471325146</v>
      </c>
      <c r="S16" s="14">
        <f>IF(NOT(conc_EXPO2020_EPA_PMF!S14=-999), SQRT(($S$3*conc_EXPO2020_EPA_PMF!S14)^2+(0.5*UNC_EXPO2020_EPA_PMF!$S$2)), -999)</f>
        <v>0.60719101742054105</v>
      </c>
      <c r="T16" s="14">
        <f>IF(NOT(conc_EXPO2020_EPA_PMF!T14=-999), SQRT(($T$3*conc_EXPO2020_EPA_PMF!T14)^2+(0.5*UNC_EXPO2020_EPA_PMF!$T$2)), -999)</f>
        <v>0.69547173316835231</v>
      </c>
      <c r="U16" s="14">
        <f>IF(NOT(conc_EXPO2020_EPA_PMF!U14=-999), SQRT(($U$3*conc_EXPO2020_EPA_PMF!U14)^2+(0.5*UNC_EXPO2020_EPA_PMF!$U$2)), -999)</f>
        <v>0.61941983471325146</v>
      </c>
      <c r="V16" s="14">
        <f>IF(NOT(conc_EXPO2020_EPA_PMF!V14=-999), SQRT(($V$3*conc_EXPO2020_EPA_PMF!V14)^2+(0.5*UNC_EXPO2020_EPA_PMF!$V$2)), -999)</f>
        <v>-999</v>
      </c>
      <c r="W16" s="14">
        <f>IF(NOT(conc_EXPO2020_EPA_PMF!W14=-999), SQRT(($W$3*conc_EXPO2020_EPA_PMF!W14)^2+(0.5*UNC_EXPO2020_EPA_PMF!$W$2)), -999)</f>
        <v>7.41211782272158</v>
      </c>
    </row>
    <row r="17" spans="1:23" x14ac:dyDescent="0.2">
      <c r="A17" s="44">
        <v>43230.993055555555</v>
      </c>
      <c r="B17" s="14">
        <f>IF(NOT(conc_EXPO2020_EPA_PMF!B15=-999), SQRT(($B$3*conc_EXPO2020_EPA_PMF!B15)^2+(0.5*UNC_EXPO2020_EPA_PMF!$B$2)), -999)</f>
        <v>0.69516601756403196</v>
      </c>
      <c r="C17" s="14">
        <f>IF(NOT(conc_EXPO2020_EPA_PMF!C15=-999), SQRT(($C$3*conc_EXPO2020_EPA_PMF!C15)^2+(0.5*UNC_EXPO2020_EPA_PMF!$C$2)), -999)</f>
        <v>0.1461291757427689</v>
      </c>
      <c r="D17" s="14">
        <f>IF(NOT(conc_EXPO2020_EPA_PMF!D15=-999), SQRT(($D$3*conc_EXPO2020_EPA_PMF!D15)^2+(0.5*UNC_EXPO2020_EPA_PMF!$D$2)), -999)</f>
        <v>0.21413572962110553</v>
      </c>
      <c r="E17" s="14">
        <f>IF(NOT(conc_EXPO2020_EPA_PMF!E15=-999), SQRT(($E$3*conc_EXPO2020_EPA_PMF!E15)^2+(0.5*UNC_EXPO2020_EPA_PMF!$E$2)), -999)</f>
        <v>6.3611946782822129</v>
      </c>
      <c r="F17" s="14"/>
      <c r="G17" s="14"/>
      <c r="H17" s="14">
        <f>IF(NOT(conc_EXPO2020_EPA_PMF!H15=-999), SQRT(($H$3*conc_EXPO2020_EPA_PMF!H15)^2+(0.5*UNC_EXPO2020_EPA_PMF!$H$2)), -999)</f>
        <v>23.847739004956448</v>
      </c>
      <c r="I17" s="14">
        <f>IF(NOT(conc_EXPO2020_EPA_PMF!I15=-999), SQRT(($I$3*conc_EXPO2020_EPA_PMF!I15)^2+(0.5*UNC_EXPO2020_EPA_PMF!$I$2)), -999)</f>
        <v>0.22273843270288893</v>
      </c>
      <c r="J17" s="14">
        <f>IF(NOT(conc_EXPO2020_EPA_PMF!J15=-999), SQRT(($J$3*conc_EXPO2020_EPA_PMF!J15)^2+(0.5*UNC_EXPO2020_EPA_PMF!$J$2)), -999)</f>
        <v>7.9537528224698306</v>
      </c>
      <c r="K17" s="14">
        <f>IF(NOT(conc_EXPO2020_EPA_PMF!K15=-999), SQRT(($K$3*conc_EXPO2020_EPA_PMF!K15)^2+(0.5*UNC_EXPO2020_EPA_PMF!$K$2)), -999)</f>
        <v>127.18464331043421</v>
      </c>
      <c r="L17" s="14">
        <f>IF(NOT(conc_EXPO2020_EPA_PMF!L15=-999), SQRT(($L$3*conc_EXPO2020_EPA_PMF!L15)^2+(0.5*UNC_EXPO2020_EPA_PMF!$L$2)), -999)</f>
        <v>1.9726385499660719</v>
      </c>
      <c r="M17" s="14">
        <f>IF(NOT(conc_EXPO2020_EPA_PMF!M15=-999), SQRT(($M$3*conc_EXPO2020_EPA_PMF!M15)^2+(0.5*UNC_EXPO2020_EPA_PMF!$M$2)), -999)</f>
        <v>16.015985399896767</v>
      </c>
      <c r="N17" s="14">
        <f>IF(NOT(conc_EXPO2020_EPA_PMF!N15=-999), SQRT(($N$3*conc_EXPO2020_EPA_PMF!N15)^2+(0.5*UNC_EXPO2020_EPA_PMF!$N$2)), -999)</f>
        <v>123.22021322257753</v>
      </c>
      <c r="O17" s="14">
        <f>IF(NOT(conc_EXPO2020_EPA_PMF!O15=-999), SQRT(($O$3*conc_EXPO2020_EPA_PMF!O15)^2+(0.5*UNC_EXPO2020_EPA_PMF!$O$2)), -999)</f>
        <v>67.570141639472737</v>
      </c>
      <c r="P17" s="14">
        <f>IF(NOT(conc_EXPO2020_EPA_PMF!P15=-999), SQRT(($P$3*conc_EXPO2020_EPA_PMF!P15)^2+(0.5*UNC_EXPO2020_EPA_PMF!$P$2)), -999)</f>
        <v>-999</v>
      </c>
      <c r="Q17" s="14">
        <f>IF(NOT(conc_EXPO2020_EPA_PMF!Q15=-999), SQRT(($Q$3*conc_EXPO2020_EPA_PMF!Q15)^2+(0.5*UNC_EXPO2020_EPA_PMF!$Q$2)), -999)</f>
        <v>29.814757662117842</v>
      </c>
      <c r="R17" s="14">
        <f>IF(NOT(conc_EXPO2020_EPA_PMF!R15=-999), SQRT(($R$3*conc_EXPO2020_EPA_PMF!R15)^2+(0.5*UNC_EXPO2020_EPA_PMF!$R$2)), -999)</f>
        <v>19.881395820110757</v>
      </c>
      <c r="S17" s="14">
        <f>IF(NOT(conc_EXPO2020_EPA_PMF!S15=-999), SQRT(($S$3*conc_EXPO2020_EPA_PMF!S15)^2+(0.5*UNC_EXPO2020_EPA_PMF!$S$2)), -999)</f>
        <v>9.9531389490441331</v>
      </c>
      <c r="T17" s="14">
        <f>IF(NOT(conc_EXPO2020_EPA_PMF!T15=-999), SQRT(($T$3*conc_EXPO2020_EPA_PMF!T15)^2+(0.5*UNC_EXPO2020_EPA_PMF!$T$2)), -999)</f>
        <v>29.816434636804157</v>
      </c>
      <c r="U17" s="14">
        <f>IF(NOT(conc_EXPO2020_EPA_PMF!U15=-999), SQRT(($U$3*conc_EXPO2020_EPA_PMF!U15)^2+(0.5*UNC_EXPO2020_EPA_PMF!$U$2)), -999)</f>
        <v>9.9538924516482172</v>
      </c>
      <c r="V17" s="14">
        <f>IF(NOT(conc_EXPO2020_EPA_PMF!V15=-999), SQRT(($V$3*conc_EXPO2020_EPA_PMF!V15)^2+(0.5*UNC_EXPO2020_EPA_PMF!$V$2)), -999)</f>
        <v>-999</v>
      </c>
      <c r="W17" s="14">
        <f>IF(NOT(conc_EXPO2020_EPA_PMF!W15=-999), SQRT(($W$3*conc_EXPO2020_EPA_PMF!W15)^2+(0.5*UNC_EXPO2020_EPA_PMF!$W$2)), -999)</f>
        <v>397.45315434949941</v>
      </c>
    </row>
    <row r="18" spans="1:23" x14ac:dyDescent="0.2">
      <c r="A18" s="23">
        <v>43228.969444444447</v>
      </c>
      <c r="B18" s="14">
        <f>IF(NOT(conc_EXPO2020_EPA_PMF!B16=-999), SQRT(($B$3*conc_EXPO2020_EPA_PMF!B16)^2+(0.5*UNC_EXPO2020_EPA_PMF!$B$2)), -999)</f>
        <v>1.457586413666272</v>
      </c>
      <c r="C18" s="14">
        <f>IF(NOT(conc_EXPO2020_EPA_PMF!C16=-999), SQRT(($C$3*conc_EXPO2020_EPA_PMF!C16)^2+(0.5*UNC_EXPO2020_EPA_PMF!$C$2)), -999)</f>
        <v>0.2148640009344279</v>
      </c>
      <c r="D18" s="14">
        <f>IF(NOT(conc_EXPO2020_EPA_PMF!D16=-999), SQRT(($D$3*conc_EXPO2020_EPA_PMF!D16)^2+(0.5*UNC_EXPO2020_EPA_PMF!$D$2)), -999)</f>
        <v>0.11252719836636878</v>
      </c>
      <c r="E18" s="14">
        <f>IF(NOT(conc_EXPO2020_EPA_PMF!E16=-999), SQRT(($E$3*conc_EXPO2020_EPA_PMF!E16)^2+(0.5*UNC_EXPO2020_EPA_PMF!$E$2)), -999)</f>
        <v>0.21986201711623626</v>
      </c>
      <c r="F18" s="14"/>
      <c r="G18" s="14"/>
      <c r="H18" s="14">
        <f>IF(NOT(conc_EXPO2020_EPA_PMF!H16=-999), SQRT(($H$3*conc_EXPO2020_EPA_PMF!H16)^2+(0.5*UNC_EXPO2020_EPA_PMF!$H$2)), -999)</f>
        <v>0.33474206437439763</v>
      </c>
      <c r="I18" s="14">
        <f>IF(NOT(conc_EXPO2020_EPA_PMF!I16=-999), SQRT(($I$3*conc_EXPO2020_EPA_PMF!I16)^2+(0.5*UNC_EXPO2020_EPA_PMF!$I$2)), -999)</f>
        <v>0.62792601364914713</v>
      </c>
      <c r="J18" s="14">
        <f>IF(NOT(conc_EXPO2020_EPA_PMF!J16=-999), SQRT(($J$3*conc_EXPO2020_EPA_PMF!J16)^2+(0.5*UNC_EXPO2020_EPA_PMF!$J$2)), -999)</f>
        <v>0.29002916513528493</v>
      </c>
      <c r="K18" s="14">
        <f>IF(NOT(conc_EXPO2020_EPA_PMF!K16=-999), SQRT(($K$3*conc_EXPO2020_EPA_PMF!K16)^2+(0.5*UNC_EXPO2020_EPA_PMF!$K$2)), -999)</f>
        <v>1.8181328067812885</v>
      </c>
      <c r="L18" s="14">
        <f>IF(NOT(conc_EXPO2020_EPA_PMF!L16=-999), SQRT(($L$3*conc_EXPO2020_EPA_PMF!L16)^2+(0.5*UNC_EXPO2020_EPA_PMF!$L$2)), -999)</f>
        <v>2.1687750289307539</v>
      </c>
      <c r="M18" s="14">
        <f>IF(NOT(conc_EXPO2020_EPA_PMF!M16=-999), SQRT(($M$3*conc_EXPO2020_EPA_PMF!M16)^2+(0.5*UNC_EXPO2020_EPA_PMF!$M$2)), -999)</f>
        <v>8.1946874761697135</v>
      </c>
      <c r="N18" s="14">
        <f>IF(NOT(conc_EXPO2020_EPA_PMF!N16=-999), SQRT(($N$3*conc_EXPO2020_EPA_PMF!N16)^2+(0.5*UNC_EXPO2020_EPA_PMF!$N$2)), -999)</f>
        <v>2.40649265594026</v>
      </c>
      <c r="O18" s="14">
        <f>IF(NOT(conc_EXPO2020_EPA_PMF!O16=-999), SQRT(($O$3*conc_EXPO2020_EPA_PMF!O16)^2+(0.5*UNC_EXPO2020_EPA_PMF!$O$2)), -999)</f>
        <v>1.0901698248230414</v>
      </c>
      <c r="P18" s="14">
        <f>IF(NOT(conc_EXPO2020_EPA_PMF!P16=-999), SQRT(($P$3*conc_EXPO2020_EPA_PMF!P16)^2+(0.5*UNC_EXPO2020_EPA_PMF!$P$2)), -999)</f>
        <v>-999</v>
      </c>
      <c r="Q18" s="14">
        <f>IF(NOT(conc_EXPO2020_EPA_PMF!Q16=-999), SQRT(($Q$3*conc_EXPO2020_EPA_PMF!Q16)^2+(0.5*UNC_EXPO2020_EPA_PMF!$Q$2)), -999)</f>
        <v>0.76021241487281654</v>
      </c>
      <c r="R18" s="14">
        <f>IF(NOT(conc_EXPO2020_EPA_PMF!R16=-999), SQRT(($R$3*conc_EXPO2020_EPA_PMF!R16)^2+(0.5*UNC_EXPO2020_EPA_PMF!$R$2)), -999)</f>
        <v>0.76021241487281654</v>
      </c>
      <c r="S18" s="14">
        <f>IF(NOT(conc_EXPO2020_EPA_PMF!S16=-999), SQRT(($S$3*conc_EXPO2020_EPA_PMF!S16)^2+(0.5*UNC_EXPO2020_EPA_PMF!$S$2)), -999)</f>
        <v>0.62608364371838521</v>
      </c>
      <c r="T18" s="14">
        <f>IF(NOT(conc_EXPO2020_EPA_PMF!T16=-999), SQRT(($T$3*conc_EXPO2020_EPA_PMF!T16)^2+(0.5*UNC_EXPO2020_EPA_PMF!$T$2)), -999)</f>
        <v>0.82336074458693953</v>
      </c>
      <c r="U18" s="14">
        <f>IF(NOT(conc_EXPO2020_EPA_PMF!U16=-999), SQRT(($U$3*conc_EXPO2020_EPA_PMF!U16)^2+(0.5*UNC_EXPO2020_EPA_PMF!$U$2)), -999)</f>
        <v>0.63795041259622198</v>
      </c>
      <c r="V18" s="14">
        <f>IF(NOT(conc_EXPO2020_EPA_PMF!V16=-999), SQRT(($V$3*conc_EXPO2020_EPA_PMF!V16)^2+(0.5*UNC_EXPO2020_EPA_PMF!$V$2)), -999)</f>
        <v>-999</v>
      </c>
      <c r="W18" s="14">
        <f>IF(NOT(conc_EXPO2020_EPA_PMF!W16=-999), SQRT(($W$3*conc_EXPO2020_EPA_PMF!W16)^2+(0.5*UNC_EXPO2020_EPA_PMF!$W$2)), -999)</f>
        <v>9.6030810832098972</v>
      </c>
    </row>
    <row r="19" spans="1:23" x14ac:dyDescent="0.2">
      <c r="A19" s="23">
        <v>43227.951388888891</v>
      </c>
      <c r="B19" s="14">
        <f>IF(NOT(conc_EXPO2020_EPA_PMF!B17=-999), SQRT(($B$3*conc_EXPO2020_EPA_PMF!B17)^2+(0.5*UNC_EXPO2020_EPA_PMF!$B$2)), -999)</f>
        <v>0.76532520148917738</v>
      </c>
      <c r="C19" s="14">
        <f>IF(NOT(conc_EXPO2020_EPA_PMF!C17=-999), SQRT(($C$3*conc_EXPO2020_EPA_PMF!C17)^2+(0.5*UNC_EXPO2020_EPA_PMF!$C$2)), -999)</f>
        <v>0.15890653459831069</v>
      </c>
      <c r="D19" s="14">
        <f>IF(NOT(conc_EXPO2020_EPA_PMF!D17=-999), SQRT(($D$3*conc_EXPO2020_EPA_PMF!D17)^2+(0.5*UNC_EXPO2020_EPA_PMF!$D$2)), -999)</f>
        <v>-999</v>
      </c>
      <c r="E19" s="14">
        <f>IF(NOT(conc_EXPO2020_EPA_PMF!E17=-999), SQRT(($E$3*conc_EXPO2020_EPA_PMF!E17)^2+(0.5*UNC_EXPO2020_EPA_PMF!$E$2)), -999)</f>
        <v>0.27835276024258732</v>
      </c>
      <c r="F19" s="14"/>
      <c r="G19" s="14"/>
      <c r="H19" s="14">
        <f>IF(NOT(conc_EXPO2020_EPA_PMF!H17=-999), SQRT(($H$3*conc_EXPO2020_EPA_PMF!H17)^2+(0.5*UNC_EXPO2020_EPA_PMF!$H$2)), -999)</f>
        <v>0.36576189310660434</v>
      </c>
      <c r="I19" s="14">
        <f>IF(NOT(conc_EXPO2020_EPA_PMF!I17=-999), SQRT(($I$3*conc_EXPO2020_EPA_PMF!I17)^2+(0.5*UNC_EXPO2020_EPA_PMF!$I$2)), -999)</f>
        <v>0.22107583642668266</v>
      </c>
      <c r="J19" s="14">
        <f>IF(NOT(conc_EXPO2020_EPA_PMF!J17=-999), SQRT(($J$3*conc_EXPO2020_EPA_PMF!J17)^2+(0.5*UNC_EXPO2020_EPA_PMF!$J$2)), -999)</f>
        <v>-999</v>
      </c>
      <c r="K19" s="14">
        <f>IF(NOT(conc_EXPO2020_EPA_PMF!K17=-999), SQRT(($K$3*conc_EXPO2020_EPA_PMF!K17)^2+(0.5*UNC_EXPO2020_EPA_PMF!$K$2)), -999)</f>
        <v>1.2941824443187415</v>
      </c>
      <c r="L19" s="14">
        <f>IF(NOT(conc_EXPO2020_EPA_PMF!L17=-999), SQRT(($L$3*conc_EXPO2020_EPA_PMF!L17)^2+(0.5*UNC_EXPO2020_EPA_PMF!$L$2)), -999)</f>
        <v>5.2639666441722319</v>
      </c>
      <c r="M19" s="14">
        <f>IF(NOT(conc_EXPO2020_EPA_PMF!M17=-999), SQRT(($M$3*conc_EXPO2020_EPA_PMF!M17)^2+(0.5*UNC_EXPO2020_EPA_PMF!$M$2)), -999)</f>
        <v>0.66565456507110343</v>
      </c>
      <c r="N19" s="14">
        <f>IF(NOT(conc_EXPO2020_EPA_PMF!N17=-999), SQRT(($N$3*conc_EXPO2020_EPA_PMF!N17)^2+(0.5*UNC_EXPO2020_EPA_PMF!$N$2)), -999)</f>
        <v>2.2317061294359544</v>
      </c>
      <c r="O19" s="14">
        <f>IF(NOT(conc_EXPO2020_EPA_PMF!O17=-999), SQRT(($O$3*conc_EXPO2020_EPA_PMF!O17)^2+(0.5*UNC_EXPO2020_EPA_PMF!$O$2)), -999)</f>
        <v>1.2060285900423304</v>
      </c>
      <c r="P19" s="14">
        <f>IF(NOT(conc_EXPO2020_EPA_PMF!P17=-999), SQRT(($P$3*conc_EXPO2020_EPA_PMF!P17)^2+(0.5*UNC_EXPO2020_EPA_PMF!$P$2)), -999)</f>
        <v>-999</v>
      </c>
      <c r="Q19" s="14">
        <f>IF(NOT(conc_EXPO2020_EPA_PMF!Q17=-999), SQRT(($Q$3*conc_EXPO2020_EPA_PMF!Q17)^2+(0.5*UNC_EXPO2020_EPA_PMF!$Q$2)), -999)</f>
        <v>0.6914662917691623</v>
      </c>
      <c r="R19" s="14">
        <f>IF(NOT(conc_EXPO2020_EPA_PMF!R17=-999), SQRT(($R$3*conc_EXPO2020_EPA_PMF!R17)^2+(0.5*UNC_EXPO2020_EPA_PMF!$R$2)), -999)</f>
        <v>0.6914662917691623</v>
      </c>
      <c r="S19" s="14">
        <f>IF(NOT(conc_EXPO2020_EPA_PMF!S17=-999), SQRT(($S$3*conc_EXPO2020_EPA_PMF!S17)^2+(0.5*UNC_EXPO2020_EPA_PMF!$S$2)), -999)</f>
        <v>0.60583117133674225</v>
      </c>
      <c r="T19" s="14">
        <f>IF(NOT(conc_EXPO2020_EPA_PMF!T17=-999), SQRT(($T$3*conc_EXPO2020_EPA_PMF!T17)^2+(0.5*UNC_EXPO2020_EPA_PMF!$T$2)), -999)</f>
        <v>0.69428481775367168</v>
      </c>
      <c r="U19" s="14">
        <f>IF(NOT(conc_EXPO2020_EPA_PMF!U17=-999), SQRT(($U$3*conc_EXPO2020_EPA_PMF!U17)^2+(0.5*UNC_EXPO2020_EPA_PMF!$U$2)), -999)</f>
        <v>0.618086893699623</v>
      </c>
      <c r="V19" s="14">
        <f>IF(NOT(conc_EXPO2020_EPA_PMF!V17=-999), SQRT(($V$3*conc_EXPO2020_EPA_PMF!V17)^2+(0.5*UNC_EXPO2020_EPA_PMF!$V$2)), -999)</f>
        <v>-999</v>
      </c>
      <c r="W19" s="14">
        <f>IF(NOT(conc_EXPO2020_EPA_PMF!W17=-999), SQRT(($W$3*conc_EXPO2020_EPA_PMF!W17)^2+(0.5*UNC_EXPO2020_EPA_PMF!$W$2)), -999)</f>
        <v>7.2318913889243763</v>
      </c>
    </row>
    <row r="20" spans="1:23" x14ac:dyDescent="0.2">
      <c r="A20" s="23">
        <v>43229.981944444444</v>
      </c>
      <c r="B20" s="14">
        <f>IF(NOT(conc_EXPO2020_EPA_PMF!B18=-999), SQRT(($B$3*conc_EXPO2020_EPA_PMF!B18)^2+(0.5*UNC_EXPO2020_EPA_PMF!$B$2)), -999)</f>
        <v>1.1589408516737054</v>
      </c>
      <c r="C20" s="14">
        <f>IF(NOT(conc_EXPO2020_EPA_PMF!C18=-999), SQRT(($C$3*conc_EXPO2020_EPA_PMF!C18)^2+(0.5*UNC_EXPO2020_EPA_PMF!$C$2)), -999)</f>
        <v>0.26502501412450535</v>
      </c>
      <c r="D20" s="14">
        <f>IF(NOT(conc_EXPO2020_EPA_PMF!D18=-999), SQRT(($D$3*conc_EXPO2020_EPA_PMF!D18)^2+(0.5*UNC_EXPO2020_EPA_PMF!$D$2)), -999)</f>
        <v>0.17211186735589562</v>
      </c>
      <c r="E20" s="14">
        <f>IF(NOT(conc_EXPO2020_EPA_PMF!E18=-999), SQRT(($E$3*conc_EXPO2020_EPA_PMF!E18)^2+(0.5*UNC_EXPO2020_EPA_PMF!$E$2)), -999)</f>
        <v>0.41963203829090651</v>
      </c>
      <c r="F20" s="14"/>
      <c r="G20" s="14"/>
      <c r="H20" s="14">
        <f>IF(NOT(conc_EXPO2020_EPA_PMF!H18=-999), SQRT(($H$3*conc_EXPO2020_EPA_PMF!H18)^2+(0.5*UNC_EXPO2020_EPA_PMF!$H$2)), -999)</f>
        <v>1.4678957239242312</v>
      </c>
      <c r="I20" s="14">
        <f>IF(NOT(conc_EXPO2020_EPA_PMF!I18=-999), SQRT(($I$3*conc_EXPO2020_EPA_PMF!I18)^2+(0.5*UNC_EXPO2020_EPA_PMF!$I$2)), -999)</f>
        <v>0.57855853996523721</v>
      </c>
      <c r="J20" s="14">
        <f>IF(NOT(conc_EXPO2020_EPA_PMF!J18=-999), SQRT(($J$3*conc_EXPO2020_EPA_PMF!J18)^2+(0.5*UNC_EXPO2020_EPA_PMF!$J$2)), -999)</f>
        <v>0.3660873399247721</v>
      </c>
      <c r="K20" s="14">
        <f>IF(NOT(conc_EXPO2020_EPA_PMF!K18=-999), SQRT(($K$3*conc_EXPO2020_EPA_PMF!K18)^2+(0.5*UNC_EXPO2020_EPA_PMF!$K$2)), -999)</f>
        <v>5.5889129980471601</v>
      </c>
      <c r="L20" s="14">
        <f>IF(NOT(conc_EXPO2020_EPA_PMF!L18=-999), SQRT(($L$3*conc_EXPO2020_EPA_PMF!L18)^2+(0.5*UNC_EXPO2020_EPA_PMF!$L$2)), -999)</f>
        <v>4.0076949061962184</v>
      </c>
      <c r="M20" s="14">
        <f>IF(NOT(conc_EXPO2020_EPA_PMF!M18=-999), SQRT(($M$3*conc_EXPO2020_EPA_PMF!M18)^2+(0.5*UNC_EXPO2020_EPA_PMF!$M$2)), -999)</f>
        <v>5.2899333578794296</v>
      </c>
      <c r="N20" s="14">
        <f>IF(NOT(conc_EXPO2020_EPA_PMF!N18=-999), SQRT(($N$3*conc_EXPO2020_EPA_PMF!N18)^2+(0.5*UNC_EXPO2020_EPA_PMF!$N$2)), -999)</f>
        <v>6.2759431787777737</v>
      </c>
      <c r="O20" s="14">
        <f>IF(NOT(conc_EXPO2020_EPA_PMF!O18=-999), SQRT(($O$3*conc_EXPO2020_EPA_PMF!O18)^2+(0.5*UNC_EXPO2020_EPA_PMF!$O$2)), -999)</f>
        <v>2.7552518568792714</v>
      </c>
      <c r="P20" s="14">
        <f>IF(NOT(conc_EXPO2020_EPA_PMF!P18=-999), SQRT(($P$3*conc_EXPO2020_EPA_PMF!P18)^2+(0.5*UNC_EXPO2020_EPA_PMF!$P$2)), -999)</f>
        <v>0.84786474619037722</v>
      </c>
      <c r="Q20" s="14">
        <f>IF(NOT(conc_EXPO2020_EPA_PMF!Q18=-999), SQRT(($Q$3*conc_EXPO2020_EPA_PMF!Q18)^2+(0.5*UNC_EXPO2020_EPA_PMF!$Q$2)), -999)</f>
        <v>2.5003987772592522</v>
      </c>
      <c r="R20" s="14">
        <f>IF(NOT(conc_EXPO2020_EPA_PMF!R18=-999), SQRT(($R$3*conc_EXPO2020_EPA_PMF!R18)^2+(0.5*UNC_EXPO2020_EPA_PMF!$R$2)), -999)</f>
        <v>1.3511101033335111</v>
      </c>
      <c r="S20" s="14">
        <f>IF(NOT(conc_EXPO2020_EPA_PMF!S18=-999), SQRT(($S$3*conc_EXPO2020_EPA_PMF!S18)^2+(0.5*UNC_EXPO2020_EPA_PMF!$S$2)), -999)</f>
        <v>1.3455476622289866</v>
      </c>
      <c r="T20" s="14">
        <f>IF(NOT(conc_EXPO2020_EPA_PMF!T18=-999), SQRT(($T$3*conc_EXPO2020_EPA_PMF!T18)^2+(0.5*UNC_EXPO2020_EPA_PMF!$T$2)), -999)</f>
        <v>1.3876233319348197</v>
      </c>
      <c r="U20" s="14">
        <f>IF(NOT(conc_EXPO2020_EPA_PMF!U18=-999), SQRT(($U$3*conc_EXPO2020_EPA_PMF!U18)^2+(0.5*UNC_EXPO2020_EPA_PMF!$U$2)), -999)</f>
        <v>0.84786474619037722</v>
      </c>
      <c r="V20" s="14">
        <f>IF(NOT(conc_EXPO2020_EPA_PMF!V18=-999), SQRT(($V$3*conc_EXPO2020_EPA_PMF!V18)^2+(0.5*UNC_EXPO2020_EPA_PMF!$V$2)), -999)</f>
        <v>-999</v>
      </c>
      <c r="W20" s="14">
        <f>IF(NOT(conc_EXPO2020_EPA_PMF!W18=-999), SQRT(($W$3*conc_EXPO2020_EPA_PMF!W18)^2+(0.5*UNC_EXPO2020_EPA_PMF!$W$2)), -999)</f>
        <v>24.315620587020938</v>
      </c>
    </row>
    <row r="21" spans="1:23" x14ac:dyDescent="0.2">
      <c r="A21" s="23">
        <v>43243.895138888889</v>
      </c>
      <c r="B21" s="14">
        <f>IF(NOT(conc_EXPO2020_EPA_PMF!B19=-999), SQRT(($B$3*conc_EXPO2020_EPA_PMF!B19)^2+(0.5*UNC_EXPO2020_EPA_PMF!$B$2)), -999)</f>
        <v>0.97457626545877851</v>
      </c>
      <c r="C21" s="14">
        <f>IF(NOT(conc_EXPO2020_EPA_PMF!C19=-999), SQRT(($C$3*conc_EXPO2020_EPA_PMF!C19)^2+(0.5*UNC_EXPO2020_EPA_PMF!$C$2)), -999)</f>
        <v>0.26204555286770692</v>
      </c>
      <c r="D21" s="14">
        <f>IF(NOT(conc_EXPO2020_EPA_PMF!D19=-999), SQRT(($D$3*conc_EXPO2020_EPA_PMF!D19)^2+(0.5*UNC_EXPO2020_EPA_PMF!$D$2)), -999)</f>
        <v>0.12720214368183413</v>
      </c>
      <c r="E21" s="14">
        <f>IF(NOT(conc_EXPO2020_EPA_PMF!E19=-999), SQRT(($E$3*conc_EXPO2020_EPA_PMF!E19)^2+(0.5*UNC_EXPO2020_EPA_PMF!$E$2)), -999)</f>
        <v>0.54520562868368816</v>
      </c>
      <c r="F21" s="14"/>
      <c r="G21" s="14"/>
      <c r="H21" s="14">
        <f>IF(NOT(conc_EXPO2020_EPA_PMF!H19=-999), SQRT(($H$3*conc_EXPO2020_EPA_PMF!H19)^2+(0.5*UNC_EXPO2020_EPA_PMF!$H$2)), -999)</f>
        <v>-999</v>
      </c>
      <c r="I21" s="14">
        <f>IF(NOT(conc_EXPO2020_EPA_PMF!I19=-999), SQRT(($I$3*conc_EXPO2020_EPA_PMF!I19)^2+(0.5*UNC_EXPO2020_EPA_PMF!$I$2)), -999)</f>
        <v>0.41129934834562459</v>
      </c>
      <c r="J21" s="14">
        <f>IF(NOT(conc_EXPO2020_EPA_PMF!J19=-999), SQRT(($J$3*conc_EXPO2020_EPA_PMF!J19)^2+(0.5*UNC_EXPO2020_EPA_PMF!$J$2)), -999)</f>
        <v>0.70738203251095999</v>
      </c>
      <c r="K21" s="14">
        <f>IF(NOT(conc_EXPO2020_EPA_PMF!K19=-999), SQRT(($K$3*conc_EXPO2020_EPA_PMF!K19)^2+(0.5*UNC_EXPO2020_EPA_PMF!$K$2)), -999)</f>
        <v>2.2859176306271141</v>
      </c>
      <c r="L21" s="14">
        <f>IF(NOT(conc_EXPO2020_EPA_PMF!L19=-999), SQRT(($L$3*conc_EXPO2020_EPA_PMF!L19)^2+(0.5*UNC_EXPO2020_EPA_PMF!$L$2)), -999)</f>
        <v>2.433358537973688</v>
      </c>
      <c r="M21" s="14">
        <f>IF(NOT(conc_EXPO2020_EPA_PMF!M19=-999), SQRT(($M$3*conc_EXPO2020_EPA_PMF!M19)^2+(0.5*UNC_EXPO2020_EPA_PMF!$M$2)), -999)</f>
        <v>8.8914821946542517</v>
      </c>
      <c r="N21" s="14">
        <f>IF(NOT(conc_EXPO2020_EPA_PMF!N19=-999), SQRT(($N$3*conc_EXPO2020_EPA_PMF!N19)^2+(0.5*UNC_EXPO2020_EPA_PMF!$N$2)), -999)</f>
        <v>2.7768722358099009</v>
      </c>
      <c r="O21" s="14">
        <f>IF(NOT(conc_EXPO2020_EPA_PMF!O19=-999), SQRT(($O$3*conc_EXPO2020_EPA_PMF!O19)^2+(0.5*UNC_EXPO2020_EPA_PMF!$O$2)), -999)</f>
        <v>0.9356224344891142</v>
      </c>
      <c r="P21" s="14">
        <f>IF(NOT(conc_EXPO2020_EPA_PMF!P19=-999), SQRT(($P$3*conc_EXPO2020_EPA_PMF!P19)^2+(0.5*UNC_EXPO2020_EPA_PMF!$P$2)), -999)</f>
        <v>-999</v>
      </c>
      <c r="Q21" s="14">
        <f>IF(NOT(conc_EXPO2020_EPA_PMF!Q19=-999), SQRT(($Q$3*conc_EXPO2020_EPA_PMF!Q19)^2+(0.5*UNC_EXPO2020_EPA_PMF!$Q$2)), -999)</f>
        <v>3.3143224794795421</v>
      </c>
      <c r="R21" s="14">
        <f>IF(NOT(conc_EXPO2020_EPA_PMF!R19=-999), SQRT(($R$3*conc_EXPO2020_EPA_PMF!R19)^2+(0.5*UNC_EXPO2020_EPA_PMF!$R$2)), -999)</f>
        <v>1.0073087131678966</v>
      </c>
      <c r="S21" s="14">
        <f>IF(NOT(conc_EXPO2020_EPA_PMF!S19=-999), SQRT(($S$3*conc_EXPO2020_EPA_PMF!S19)^2+(0.5*UNC_EXPO2020_EPA_PMF!$S$2)), -999)</f>
        <v>0.99983540826676265</v>
      </c>
      <c r="T21" s="14">
        <f>IF(NOT(conc_EXPO2020_EPA_PMF!T19=-999), SQRT(($T$3*conc_EXPO2020_EPA_PMF!T19)^2+(0.5*UNC_EXPO2020_EPA_PMF!$T$2)), -999)</f>
        <v>1.0557797325313476</v>
      </c>
      <c r="U21" s="14">
        <f>IF(NOT(conc_EXPO2020_EPA_PMF!U19=-999), SQRT(($U$3*conc_EXPO2020_EPA_PMF!U19)^2+(0.5*UNC_EXPO2020_EPA_PMF!$U$2)), -999)</f>
        <v>1.0073087131678966</v>
      </c>
      <c r="V21" s="14">
        <f>IF(NOT(conc_EXPO2020_EPA_PMF!V19=-999), SQRT(($V$3*conc_EXPO2020_EPA_PMF!V19)^2+(0.5*UNC_EXPO2020_EPA_PMF!$V$2)), -999)</f>
        <v>-999</v>
      </c>
      <c r="W21" s="14">
        <f>IF(NOT(conc_EXPO2020_EPA_PMF!W19=-999), SQRT(($W$3*conc_EXPO2020_EPA_PMF!W19)^2+(0.5*UNC_EXPO2020_EPA_PMF!$W$2)), -999)</f>
        <v>32.627034033119564</v>
      </c>
    </row>
    <row r="22" spans="1:23" x14ac:dyDescent="0.2">
      <c r="A22" s="23">
        <v>43245.912499999999</v>
      </c>
      <c r="B22" s="14">
        <f>IF(NOT(conc_EXPO2020_EPA_PMF!B20=-999), SQRT(($B$3*conc_EXPO2020_EPA_PMF!B20)^2+(0.5*UNC_EXPO2020_EPA_PMF!$B$2)), -999)</f>
        <v>0.89498299971897977</v>
      </c>
      <c r="C22" s="14">
        <f>IF(NOT(conc_EXPO2020_EPA_PMF!C20=-999), SQRT(($C$3*conc_EXPO2020_EPA_PMF!C20)^2+(0.5*UNC_EXPO2020_EPA_PMF!$C$2)), -999)</f>
        <v>0.20716574171834662</v>
      </c>
      <c r="D22" s="14">
        <f>IF(NOT(conc_EXPO2020_EPA_PMF!D20=-999), SQRT(($D$3*conc_EXPO2020_EPA_PMF!D20)^2+(0.5*UNC_EXPO2020_EPA_PMF!$D$2)), -999)</f>
        <v>0.10288057397882247</v>
      </c>
      <c r="E22" s="14">
        <f>IF(NOT(conc_EXPO2020_EPA_PMF!E20=-999), SQRT(($E$3*conc_EXPO2020_EPA_PMF!E20)^2+(0.5*UNC_EXPO2020_EPA_PMF!$E$2)), -999)</f>
        <v>0.31248674406791971</v>
      </c>
      <c r="F22" s="14"/>
      <c r="G22" s="14"/>
      <c r="H22" s="14">
        <f>IF(NOT(conc_EXPO2020_EPA_PMF!H20=-999), SQRT(($H$3*conc_EXPO2020_EPA_PMF!H20)^2+(0.5*UNC_EXPO2020_EPA_PMF!$H$2)), -999)</f>
        <v>0.30635069884044963</v>
      </c>
      <c r="I22" s="14">
        <f>IF(NOT(conc_EXPO2020_EPA_PMF!I20=-999), SQRT(($I$3*conc_EXPO2020_EPA_PMF!I20)^2+(0.5*UNC_EXPO2020_EPA_PMF!$I$2)), -999)</f>
        <v>0.32112855519553363</v>
      </c>
      <c r="J22" s="14">
        <f>IF(NOT(conc_EXPO2020_EPA_PMF!J20=-999), SQRT(($J$3*conc_EXPO2020_EPA_PMF!J20)^2+(0.5*UNC_EXPO2020_EPA_PMF!$J$2)), -999)</f>
        <v>0.4341801995178845</v>
      </c>
      <c r="K22" s="14">
        <f>IF(NOT(conc_EXPO2020_EPA_PMF!K20=-999), SQRT(($K$3*conc_EXPO2020_EPA_PMF!K20)^2+(0.5*UNC_EXPO2020_EPA_PMF!$K$2)), -999)</f>
        <v>1.8569198908447953</v>
      </c>
      <c r="L22" s="14">
        <f>IF(NOT(conc_EXPO2020_EPA_PMF!L20=-999), SQRT(($L$3*conc_EXPO2020_EPA_PMF!L20)^2+(0.5*UNC_EXPO2020_EPA_PMF!$L$2)), -999)</f>
        <v>3.0238472825983069</v>
      </c>
      <c r="M22" s="14">
        <f>IF(NOT(conc_EXPO2020_EPA_PMF!M20=-999), SQRT(($M$3*conc_EXPO2020_EPA_PMF!M20)^2+(0.5*UNC_EXPO2020_EPA_PMF!$M$2)), -999)</f>
        <v>4.5583981902236328</v>
      </c>
      <c r="N22" s="14">
        <f>IF(NOT(conc_EXPO2020_EPA_PMF!N20=-999), SQRT(($N$3*conc_EXPO2020_EPA_PMF!N20)^2+(0.5*UNC_EXPO2020_EPA_PMF!$N$2)), -999)</f>
        <v>2.5664076144529422</v>
      </c>
      <c r="O22" s="14">
        <f>IF(NOT(conc_EXPO2020_EPA_PMF!O20=-999), SQRT(($O$3*conc_EXPO2020_EPA_PMF!O20)^2+(0.5*UNC_EXPO2020_EPA_PMF!$O$2)), -999)</f>
        <v>0.83988273152871029</v>
      </c>
      <c r="P22" s="14">
        <f>IF(NOT(conc_EXPO2020_EPA_PMF!P20=-999), SQRT(($P$3*conc_EXPO2020_EPA_PMF!P20)^2+(0.5*UNC_EXPO2020_EPA_PMF!$P$2)), -999)</f>
        <v>-999</v>
      </c>
      <c r="Q22" s="14">
        <f>IF(NOT(conc_EXPO2020_EPA_PMF!Q20=-999), SQRT(($Q$3*conc_EXPO2020_EPA_PMF!Q20)^2+(0.5*UNC_EXPO2020_EPA_PMF!$Q$2)), -999)</f>
        <v>1.7854442420122643</v>
      </c>
      <c r="R22" s="14">
        <f>IF(NOT(conc_EXPO2020_EPA_PMF!R20=-999), SQRT(($R$3*conc_EXPO2020_EPA_PMF!R20)^2+(0.5*UNC_EXPO2020_EPA_PMF!$R$2)), -999)</f>
        <v>0.72619776668165381</v>
      </c>
      <c r="S22" s="14">
        <f>IF(NOT(conc_EXPO2020_EPA_PMF!S20=-999), SQRT(($S$3*conc_EXPO2020_EPA_PMF!S20)^2+(0.5*UNC_EXPO2020_EPA_PMF!$S$2)), -999)</f>
        <v>0.71579549896141559</v>
      </c>
      <c r="T22" s="14">
        <f>IF(NOT(conc_EXPO2020_EPA_PMF!T20=-999), SQRT(($T$3*conc_EXPO2020_EPA_PMF!T20)^2+(0.5*UNC_EXPO2020_EPA_PMF!$T$2)), -999)</f>
        <v>0.79206262147220519</v>
      </c>
      <c r="U22" s="14">
        <f>IF(NOT(conc_EXPO2020_EPA_PMF!U20=-999), SQRT(($U$3*conc_EXPO2020_EPA_PMF!U20)^2+(0.5*UNC_EXPO2020_EPA_PMF!$U$2)), -999)</f>
        <v>0.72619776668165381</v>
      </c>
      <c r="V22" s="14">
        <f>IF(NOT(conc_EXPO2020_EPA_PMF!V20=-999), SQRT(($V$3*conc_EXPO2020_EPA_PMF!V20)^2+(0.5*UNC_EXPO2020_EPA_PMF!$V$2)), -999)</f>
        <v>-999</v>
      </c>
      <c r="W22" s="14">
        <f>IF(NOT(conc_EXPO2020_EPA_PMF!W20=-999), SQRT(($W$3*conc_EXPO2020_EPA_PMF!W20)^2+(0.5*UNC_EXPO2020_EPA_PMF!$W$2)), -999)</f>
        <v>16.876940307220234</v>
      </c>
    </row>
    <row r="23" spans="1:23" x14ac:dyDescent="0.2">
      <c r="A23" s="23">
        <v>43236.793055555558</v>
      </c>
      <c r="B23" s="14">
        <f>IF(NOT(conc_EXPO2020_EPA_PMF!B21=-999), SQRT(($B$3*conc_EXPO2020_EPA_PMF!B21)^2+(0.5*UNC_EXPO2020_EPA_PMF!$B$2)), -999)</f>
        <v>0.5976638270555803</v>
      </c>
      <c r="C23" s="14">
        <f>IF(NOT(conc_EXPO2020_EPA_PMF!C21=-999), SQRT(($C$3*conc_EXPO2020_EPA_PMF!C21)^2+(0.5*UNC_EXPO2020_EPA_PMF!$C$2)), -999)</f>
        <v>0.15854575902085169</v>
      </c>
      <c r="D23" s="14">
        <f>IF(NOT(conc_EXPO2020_EPA_PMF!D21=-999), SQRT(($D$3*conc_EXPO2020_EPA_PMF!D21)^2+(0.5*UNC_EXPO2020_EPA_PMF!$D$2)), -999)</f>
        <v>0.10004511540815687</v>
      </c>
      <c r="E23" s="14">
        <f>IF(NOT(conc_EXPO2020_EPA_PMF!E21=-999), SQRT(($E$3*conc_EXPO2020_EPA_PMF!E21)^2+(0.5*UNC_EXPO2020_EPA_PMF!$E$2)), -999)</f>
        <v>-999</v>
      </c>
      <c r="F23" s="14"/>
      <c r="G23" s="14"/>
      <c r="H23" s="14">
        <f>IF(NOT(conc_EXPO2020_EPA_PMF!H21=-999), SQRT(($H$3*conc_EXPO2020_EPA_PMF!H21)^2+(0.5*UNC_EXPO2020_EPA_PMF!$H$2)), -999)</f>
        <v>-999</v>
      </c>
      <c r="I23" s="14">
        <f>IF(NOT(conc_EXPO2020_EPA_PMF!I21=-999), SQRT(($I$3*conc_EXPO2020_EPA_PMF!I21)^2+(0.5*UNC_EXPO2020_EPA_PMF!$I$2)), -999)</f>
        <v>0.19015055262856589</v>
      </c>
      <c r="J23" s="14">
        <f>IF(NOT(conc_EXPO2020_EPA_PMF!J21=-999), SQRT(($J$3*conc_EXPO2020_EPA_PMF!J21)^2+(0.5*UNC_EXPO2020_EPA_PMF!$J$2)), -999)</f>
        <v>0.42037646360064501</v>
      </c>
      <c r="K23" s="14">
        <f>IF(NOT(conc_EXPO2020_EPA_PMF!K21=-999), SQRT(($K$3*conc_EXPO2020_EPA_PMF!K21)^2+(0.5*UNC_EXPO2020_EPA_PMF!$K$2)), -999)</f>
        <v>1.1226867535425715</v>
      </c>
      <c r="L23" s="14">
        <f>IF(NOT(conc_EXPO2020_EPA_PMF!L21=-999), SQRT(($L$3*conc_EXPO2020_EPA_PMF!L21)^2+(0.5*UNC_EXPO2020_EPA_PMF!$L$2)), -999)</f>
        <v>0.97688341435082249</v>
      </c>
      <c r="M23" s="14">
        <f>IF(NOT(conc_EXPO2020_EPA_PMF!M21=-999), SQRT(($M$3*conc_EXPO2020_EPA_PMF!M21)^2+(0.5*UNC_EXPO2020_EPA_PMF!$M$2)), -999)</f>
        <v>1.8396824933743203</v>
      </c>
      <c r="N23" s="14">
        <f>IF(NOT(conc_EXPO2020_EPA_PMF!N21=-999), SQRT(($N$3*conc_EXPO2020_EPA_PMF!N21)^2+(0.5*UNC_EXPO2020_EPA_PMF!$N$2)), -999)</f>
        <v>1.8480928927801383</v>
      </c>
      <c r="O23" s="14">
        <f>IF(NOT(conc_EXPO2020_EPA_PMF!O21=-999), SQRT(($O$3*conc_EXPO2020_EPA_PMF!O21)^2+(0.5*UNC_EXPO2020_EPA_PMF!$O$2)), -999)</f>
        <v>0.74277612451490682</v>
      </c>
      <c r="P23" s="14">
        <f>IF(NOT(conc_EXPO2020_EPA_PMF!P21=-999), SQRT(($P$3*conc_EXPO2020_EPA_PMF!P21)^2+(0.5*UNC_EXPO2020_EPA_PMF!$P$2)), -999)</f>
        <v>-999</v>
      </c>
      <c r="Q23" s="14">
        <f>IF(NOT(conc_EXPO2020_EPA_PMF!Q21=-999), SQRT(($Q$3*conc_EXPO2020_EPA_PMF!Q21)^2+(0.5*UNC_EXPO2020_EPA_PMF!$Q$2)), -999)</f>
        <v>1.7008554549798198</v>
      </c>
      <c r="R23" s="14">
        <f>IF(NOT(conc_EXPO2020_EPA_PMF!R21=-999), SQRT(($R$3*conc_EXPO2020_EPA_PMF!R21)^2+(0.5*UNC_EXPO2020_EPA_PMF!$R$2)), -999)</f>
        <v>0.71339458220602792</v>
      </c>
      <c r="S23" s="14">
        <f>IF(NOT(conc_EXPO2020_EPA_PMF!S21=-999), SQRT(($S$3*conc_EXPO2020_EPA_PMF!S21)^2+(0.5*UNC_EXPO2020_EPA_PMF!$S$2)), -999)</f>
        <v>0.7028028385834203</v>
      </c>
      <c r="T23" s="14">
        <f>IF(NOT(conc_EXPO2020_EPA_PMF!T21=-999), SQRT(($T$3*conc_EXPO2020_EPA_PMF!T21)^2+(0.5*UNC_EXPO2020_EPA_PMF!$T$2)), -999)</f>
        <v>-999</v>
      </c>
      <c r="U23" s="14">
        <f>IF(NOT(conc_EXPO2020_EPA_PMF!U21=-999), SQRT(($U$3*conc_EXPO2020_EPA_PMF!U21)^2+(0.5*UNC_EXPO2020_EPA_PMF!$U$2)), -999)</f>
        <v>0.71339458220602792</v>
      </c>
      <c r="V23" s="14">
        <f>IF(NOT(conc_EXPO2020_EPA_PMF!V21=-999), SQRT(($V$3*conc_EXPO2020_EPA_PMF!V21)^2+(0.5*UNC_EXPO2020_EPA_PMF!$V$2)), -999)</f>
        <v>-999</v>
      </c>
      <c r="W23" s="14">
        <f>IF(NOT(conc_EXPO2020_EPA_PMF!W21=-999), SQRT(($W$3*conc_EXPO2020_EPA_PMF!W21)^2+(0.5*UNC_EXPO2020_EPA_PMF!$W$2)), -999)</f>
        <v>15.979390722848635</v>
      </c>
    </row>
    <row r="24" spans="1:23" x14ac:dyDescent="0.2">
      <c r="A24" s="23">
        <v>43238.80972222222</v>
      </c>
      <c r="B24" s="14">
        <f>IF(NOT(conc_EXPO2020_EPA_PMF!B22=-999), SQRT(($B$3*conc_EXPO2020_EPA_PMF!B22)^2+(0.5*UNC_EXPO2020_EPA_PMF!$B$2)), -999)</f>
        <v>0.99893690658000356</v>
      </c>
      <c r="C24" s="14">
        <f>IF(NOT(conc_EXPO2020_EPA_PMF!C22=-999), SQRT(($C$3*conc_EXPO2020_EPA_PMF!C22)^2+(0.5*UNC_EXPO2020_EPA_PMF!$C$2)), -999)</f>
        <v>0.17819772608574611</v>
      </c>
      <c r="D24" s="14">
        <f>IF(NOT(conc_EXPO2020_EPA_PMF!D22=-999), SQRT(($D$3*conc_EXPO2020_EPA_PMF!D22)^2+(0.5*UNC_EXPO2020_EPA_PMF!$D$2)), -999)</f>
        <v>0.14002175451459928</v>
      </c>
      <c r="E24" s="14">
        <f>IF(NOT(conc_EXPO2020_EPA_PMF!E22=-999), SQRT(($E$3*conc_EXPO2020_EPA_PMF!E22)^2+(0.5*UNC_EXPO2020_EPA_PMF!$E$2)), -999)</f>
        <v>0.2725841596919239</v>
      </c>
      <c r="F24" s="14"/>
      <c r="G24" s="14"/>
      <c r="H24" s="14">
        <f>IF(NOT(conc_EXPO2020_EPA_PMF!H22=-999), SQRT(($H$3*conc_EXPO2020_EPA_PMF!H22)^2+(0.5*UNC_EXPO2020_EPA_PMF!$H$2)), -999)</f>
        <v>0.27079871680439566</v>
      </c>
      <c r="I24" s="14">
        <f>IF(NOT(conc_EXPO2020_EPA_PMF!I22=-999), SQRT(($I$3*conc_EXPO2020_EPA_PMF!I22)^2+(0.5*UNC_EXPO2020_EPA_PMF!$I$2)), -999)</f>
        <v>0.44878076084080093</v>
      </c>
      <c r="J24" s="14">
        <f>IF(NOT(conc_EXPO2020_EPA_PMF!J22=-999), SQRT(($J$3*conc_EXPO2020_EPA_PMF!J22)^2+(0.5*UNC_EXPO2020_EPA_PMF!$J$2)), -999)</f>
        <v>0.6189816440884589</v>
      </c>
      <c r="K24" s="14">
        <f>IF(NOT(conc_EXPO2020_EPA_PMF!K22=-999), SQRT(($K$3*conc_EXPO2020_EPA_PMF!K22)^2+(0.5*UNC_EXPO2020_EPA_PMF!$K$2)), -999)</f>
        <v>1.1166705435686062</v>
      </c>
      <c r="L24" s="14">
        <f>IF(NOT(conc_EXPO2020_EPA_PMF!L22=-999), SQRT(($L$3*conc_EXPO2020_EPA_PMF!L22)^2+(0.5*UNC_EXPO2020_EPA_PMF!$L$2)), -999)</f>
        <v>3.5410649043463782</v>
      </c>
      <c r="M24" s="14">
        <f>IF(NOT(conc_EXPO2020_EPA_PMF!M22=-999), SQRT(($M$3*conc_EXPO2020_EPA_PMF!M22)^2+(0.5*UNC_EXPO2020_EPA_PMF!$M$2)), -999)</f>
        <v>0.76121493478732438</v>
      </c>
      <c r="N24" s="14">
        <f>IF(NOT(conc_EXPO2020_EPA_PMF!N22=-999), SQRT(($N$3*conc_EXPO2020_EPA_PMF!N22)^2+(0.5*UNC_EXPO2020_EPA_PMF!$N$2)), -999)</f>
        <v>2.1037738051511914</v>
      </c>
      <c r="O24" s="14">
        <f>IF(NOT(conc_EXPO2020_EPA_PMF!O22=-999), SQRT(($O$3*conc_EXPO2020_EPA_PMF!O22)^2+(0.5*UNC_EXPO2020_EPA_PMF!$O$2)), -999)</f>
        <v>0.87071136188661946</v>
      </c>
      <c r="P24" s="14">
        <f>IF(NOT(conc_EXPO2020_EPA_PMF!P22=-999), SQRT(($P$3*conc_EXPO2020_EPA_PMF!P22)^2+(0.5*UNC_EXPO2020_EPA_PMF!$P$2)), -999)</f>
        <v>0.68583271572047377</v>
      </c>
      <c r="Q24" s="14">
        <f>IF(NOT(conc_EXPO2020_EPA_PMF!Q22=-999), SQRT(($Q$3*conc_EXPO2020_EPA_PMF!Q22)^2+(0.5*UNC_EXPO2020_EPA_PMF!$Q$2)), -999)</f>
        <v>0.68583271572047377</v>
      </c>
      <c r="R24" s="14">
        <f>IF(NOT(conc_EXPO2020_EPA_PMF!R22=-999), SQRT(($R$3*conc_EXPO2020_EPA_PMF!R22)^2+(0.5*UNC_EXPO2020_EPA_PMF!$R$2)), -999)</f>
        <v>0.68583271572047377</v>
      </c>
      <c r="S24" s="14">
        <f>IF(NOT(conc_EXPO2020_EPA_PMF!S22=-999), SQRT(($S$3*conc_EXPO2020_EPA_PMF!S22)^2+(0.5*UNC_EXPO2020_EPA_PMF!$S$2)), -999)</f>
        <v>-999</v>
      </c>
      <c r="T24" s="14">
        <f>IF(NOT(conc_EXPO2020_EPA_PMF!T22=-999), SQRT(($T$3*conc_EXPO2020_EPA_PMF!T22)^2+(0.5*UNC_EXPO2020_EPA_PMF!$T$2)), -999)</f>
        <v>0.75522613431509378</v>
      </c>
      <c r="U24" s="14">
        <f>IF(NOT(conc_EXPO2020_EPA_PMF!U22=-999), SQRT(($U$3*conc_EXPO2020_EPA_PMF!U22)^2+(0.5*UNC_EXPO2020_EPA_PMF!$U$2)), -999)</f>
        <v>-999</v>
      </c>
      <c r="V24" s="14">
        <f>IF(NOT(conc_EXPO2020_EPA_PMF!V22=-999), SQRT(($V$3*conc_EXPO2020_EPA_PMF!V22)^2+(0.5*UNC_EXPO2020_EPA_PMF!$V$2)), -999)</f>
        <v>-999</v>
      </c>
      <c r="W24" s="14">
        <f>IF(NOT(conc_EXPO2020_EPA_PMF!W22=-999), SQRT(($W$3*conc_EXPO2020_EPA_PMF!W22)^2+(0.5*UNC_EXPO2020_EPA_PMF!$W$2)), -999)</f>
        <v>13.91533047843393</v>
      </c>
    </row>
    <row r="25" spans="1:23" x14ac:dyDescent="0.2">
      <c r="A25" s="23">
        <v>43240.840277777781</v>
      </c>
      <c r="B25" s="14">
        <f>IF(NOT(conc_EXPO2020_EPA_PMF!B23=-999), SQRT(($B$3*conc_EXPO2020_EPA_PMF!B23)^2+(0.5*UNC_EXPO2020_EPA_PMF!$B$2)), -999)</f>
        <v>1.3697376326793593</v>
      </c>
      <c r="C25" s="14">
        <f>IF(NOT(conc_EXPO2020_EPA_PMF!C23=-999), SQRT(($C$3*conc_EXPO2020_EPA_PMF!C23)^2+(0.5*UNC_EXPO2020_EPA_PMF!$C$2)), -999)</f>
        <v>0.16602570491028087</v>
      </c>
      <c r="D25" s="14">
        <f>IF(NOT(conc_EXPO2020_EPA_PMF!D23=-999), SQRT(($D$3*conc_EXPO2020_EPA_PMF!D23)^2+(0.5*UNC_EXPO2020_EPA_PMF!$D$2)), -999)</f>
        <v>0.16419492706467725</v>
      </c>
      <c r="E25" s="14">
        <f>IF(NOT(conc_EXPO2020_EPA_PMF!E23=-999), SQRT(($E$3*conc_EXPO2020_EPA_PMF!E23)^2+(0.5*UNC_EXPO2020_EPA_PMF!$E$2)), -999)</f>
        <v>-999</v>
      </c>
      <c r="F25" s="14"/>
      <c r="G25" s="14"/>
      <c r="H25" s="14">
        <f>IF(NOT(conc_EXPO2020_EPA_PMF!H23=-999), SQRT(($H$3*conc_EXPO2020_EPA_PMF!H23)^2+(0.5*UNC_EXPO2020_EPA_PMF!$H$2)), -999)</f>
        <v>0.22533753189375261</v>
      </c>
      <c r="I25" s="14">
        <f>IF(NOT(conc_EXPO2020_EPA_PMF!I23=-999), SQRT(($I$3*conc_EXPO2020_EPA_PMF!I23)^2+(0.5*UNC_EXPO2020_EPA_PMF!$I$2)), -999)</f>
        <v>0.61154661587284442</v>
      </c>
      <c r="J25" s="14">
        <f>IF(NOT(conc_EXPO2020_EPA_PMF!J23=-999), SQRT(($J$3*conc_EXPO2020_EPA_PMF!J23)^2+(0.5*UNC_EXPO2020_EPA_PMF!$J$2)), -999)</f>
        <v>0.39762798332093269</v>
      </c>
      <c r="K25" s="14">
        <f>IF(NOT(conc_EXPO2020_EPA_PMF!K23=-999), SQRT(($K$3*conc_EXPO2020_EPA_PMF!K23)^2+(0.5*UNC_EXPO2020_EPA_PMF!$K$2)), -999)</f>
        <v>0.68328395292096733</v>
      </c>
      <c r="L25" s="14">
        <f>IF(NOT(conc_EXPO2020_EPA_PMF!L23=-999), SQRT(($L$3*conc_EXPO2020_EPA_PMF!L23)^2+(0.5*UNC_EXPO2020_EPA_PMF!$L$2)), -999)</f>
        <v>1.9300218822864379</v>
      </c>
      <c r="M25" s="14">
        <f>IF(NOT(conc_EXPO2020_EPA_PMF!M23=-999), SQRT(($M$3*conc_EXPO2020_EPA_PMF!M23)^2+(0.5*UNC_EXPO2020_EPA_PMF!$M$2)), -999)</f>
        <v>1.1114141127524586</v>
      </c>
      <c r="N25" s="14">
        <f>IF(NOT(conc_EXPO2020_EPA_PMF!N23=-999), SQRT(($N$3*conc_EXPO2020_EPA_PMF!N23)^2+(0.5*UNC_EXPO2020_EPA_PMF!$N$2)), -999)</f>
        <v>1.6525300578203244</v>
      </c>
      <c r="O25" s="14">
        <f>IF(NOT(conc_EXPO2020_EPA_PMF!O23=-999), SQRT(($O$3*conc_EXPO2020_EPA_PMF!O23)^2+(0.5*UNC_EXPO2020_EPA_PMF!$O$2)), -999)</f>
        <v>0.69780863760772049</v>
      </c>
      <c r="P25" s="14">
        <f>IF(NOT(conc_EXPO2020_EPA_PMF!P23=-999), SQRT(($P$3*conc_EXPO2020_EPA_PMF!P23)^2+(0.5*UNC_EXPO2020_EPA_PMF!$P$2)), -999)</f>
        <v>-999</v>
      </c>
      <c r="Q25" s="14">
        <f>IF(NOT(conc_EXPO2020_EPA_PMF!Q23=-999), SQRT(($Q$3*conc_EXPO2020_EPA_PMF!Q23)^2+(0.5*UNC_EXPO2020_EPA_PMF!$Q$2)), -999)</f>
        <v>-999</v>
      </c>
      <c r="R25" s="14">
        <f>IF(NOT(conc_EXPO2020_EPA_PMF!R23=-999), SQRT(($R$3*conc_EXPO2020_EPA_PMF!R23)^2+(0.5*UNC_EXPO2020_EPA_PMF!$R$2)), -999)</f>
        <v>-999</v>
      </c>
      <c r="S25" s="14">
        <f>IF(NOT(conc_EXPO2020_EPA_PMF!S23=-999), SQRT(($S$3*conc_EXPO2020_EPA_PMF!S23)^2+(0.5*UNC_EXPO2020_EPA_PMF!$S$2)), -999)</f>
        <v>-999</v>
      </c>
      <c r="T25" s="14">
        <f>IF(NOT(conc_EXPO2020_EPA_PMF!T23=-999), SQRT(($T$3*conc_EXPO2020_EPA_PMF!T23)^2+(0.5*UNC_EXPO2020_EPA_PMF!$T$2)), -999)</f>
        <v>0.71254045358836371</v>
      </c>
      <c r="U25" s="14">
        <f>IF(NOT(conc_EXPO2020_EPA_PMF!U23=-999), SQRT(($U$3*conc_EXPO2020_EPA_PMF!U23)^2+(0.5*UNC_EXPO2020_EPA_PMF!$U$2)), -999)</f>
        <v>-999</v>
      </c>
      <c r="V25" s="14">
        <f>IF(NOT(conc_EXPO2020_EPA_PMF!V23=-999), SQRT(($V$3*conc_EXPO2020_EPA_PMF!V23)^2+(0.5*UNC_EXPO2020_EPA_PMF!$V$2)), -999)</f>
        <v>-999</v>
      </c>
      <c r="W25" s="14">
        <f>IF(NOT(conc_EXPO2020_EPA_PMF!W23=-999), SQRT(($W$3*conc_EXPO2020_EPA_PMF!W23)^2+(0.5*UNC_EXPO2020_EPA_PMF!$W$2)), -999)</f>
        <v>9.6639658939721897</v>
      </c>
    </row>
    <row r="26" spans="1:23" x14ac:dyDescent="0.2">
      <c r="A26" s="23">
        <v>43232.004166666666</v>
      </c>
      <c r="B26" s="14">
        <f>IF(NOT(conc_EXPO2020_EPA_PMF!B24=-999), SQRT(($B$3*conc_EXPO2020_EPA_PMF!B24)^2+(0.5*UNC_EXPO2020_EPA_PMF!$B$2)), -999)</f>
        <v>0.56565463701282748</v>
      </c>
      <c r="C26" s="14">
        <f>IF(NOT(conc_EXPO2020_EPA_PMF!C24=-999), SQRT(($C$3*conc_EXPO2020_EPA_PMF!C24)^2+(0.5*UNC_EXPO2020_EPA_PMF!$C$2)), -999)</f>
        <v>0.16134882272462361</v>
      </c>
      <c r="D26" s="14">
        <f>IF(NOT(conc_EXPO2020_EPA_PMF!D24=-999), SQRT(($D$3*conc_EXPO2020_EPA_PMF!D24)^2+(0.5*UNC_EXPO2020_EPA_PMF!$D$2)), -999)</f>
        <v>0.15564224583316771</v>
      </c>
      <c r="E26" s="14">
        <f>IF(NOT(conc_EXPO2020_EPA_PMF!E24=-999), SQRT(($E$3*conc_EXPO2020_EPA_PMF!E24)^2+(0.5*UNC_EXPO2020_EPA_PMF!$E$2)), -999)</f>
        <v>0.46932503849799967</v>
      </c>
      <c r="F26" s="14"/>
      <c r="G26" s="14"/>
      <c r="H26" s="14">
        <f>IF(NOT(conc_EXPO2020_EPA_PMF!H24=-999), SQRT(($H$3*conc_EXPO2020_EPA_PMF!H24)^2+(0.5*UNC_EXPO2020_EPA_PMF!$H$2)), -999)</f>
        <v>0.84645259895949809</v>
      </c>
      <c r="I26" s="14">
        <f>IF(NOT(conc_EXPO2020_EPA_PMF!I24=-999), SQRT(($I$3*conc_EXPO2020_EPA_PMF!I24)^2+(0.5*UNC_EXPO2020_EPA_PMF!$I$2)), -999)</f>
        <v>0.41177328803360697</v>
      </c>
      <c r="J26" s="14">
        <f>IF(NOT(conc_EXPO2020_EPA_PMF!J24=-999), SQRT(($J$3*conc_EXPO2020_EPA_PMF!J24)^2+(0.5*UNC_EXPO2020_EPA_PMF!$J$2)), -999)</f>
        <v>0.61652502960285016</v>
      </c>
      <c r="K26" s="14">
        <f>IF(NOT(conc_EXPO2020_EPA_PMF!K24=-999), SQRT(($K$3*conc_EXPO2020_EPA_PMF!K24)^2+(0.5*UNC_EXPO2020_EPA_PMF!$K$2)), -999)</f>
        <v>2.7644127411025079</v>
      </c>
      <c r="L26" s="14">
        <f>IF(NOT(conc_EXPO2020_EPA_PMF!L24=-999), SQRT(($L$3*conc_EXPO2020_EPA_PMF!L24)^2+(0.5*UNC_EXPO2020_EPA_PMF!$L$2)), -999)</f>
        <v>3.457219486216625</v>
      </c>
      <c r="M26" s="14">
        <f>IF(NOT(conc_EXPO2020_EPA_PMF!M24=-999), SQRT(($M$3*conc_EXPO2020_EPA_PMF!M24)^2+(0.5*UNC_EXPO2020_EPA_PMF!$M$2)), -999)</f>
        <v>4.1694846796657625</v>
      </c>
      <c r="N26" s="14">
        <f>IF(NOT(conc_EXPO2020_EPA_PMF!N24=-999), SQRT(($N$3*conc_EXPO2020_EPA_PMF!N24)^2+(0.5*UNC_EXPO2020_EPA_PMF!$N$2)), -999)</f>
        <v>2.9459019027400761</v>
      </c>
      <c r="O26" s="14">
        <f>IF(NOT(conc_EXPO2020_EPA_PMF!O24=-999), SQRT(($O$3*conc_EXPO2020_EPA_PMF!O24)^2+(0.5*UNC_EXPO2020_EPA_PMF!$O$2)), -999)</f>
        <v>1.0660590988708314</v>
      </c>
      <c r="P26" s="14">
        <f>IF(NOT(conc_EXPO2020_EPA_PMF!P24=-999), SQRT(($P$3*conc_EXPO2020_EPA_PMF!P24)^2+(0.5*UNC_EXPO2020_EPA_PMF!$P$2)), -999)</f>
        <v>0.90924342873518604</v>
      </c>
      <c r="Q26" s="14">
        <f>IF(NOT(conc_EXPO2020_EPA_PMF!Q24=-999), SQRT(($Q$3*conc_EXPO2020_EPA_PMF!Q24)^2+(0.5*UNC_EXPO2020_EPA_PMF!$Q$2)), -999)</f>
        <v>0.90924342873518604</v>
      </c>
      <c r="R26" s="14">
        <f>IF(NOT(conc_EXPO2020_EPA_PMF!R24=-999), SQRT(($R$3*conc_EXPO2020_EPA_PMF!R24)^2+(0.5*UNC_EXPO2020_EPA_PMF!$R$2)), -999)</f>
        <v>0.90924342873518604</v>
      </c>
      <c r="S26" s="14">
        <f>IF(NOT(conc_EXPO2020_EPA_PMF!S24=-999), SQRT(($S$3*conc_EXPO2020_EPA_PMF!S24)^2+(0.5*UNC_EXPO2020_EPA_PMF!$S$2)), -999)</f>
        <v>0.90095705374791168</v>
      </c>
      <c r="T26" s="14">
        <f>IF(NOT(conc_EXPO2020_EPA_PMF!T24=-999), SQRT(($T$3*conc_EXPO2020_EPA_PMF!T24)^2+(0.5*UNC_EXPO2020_EPA_PMF!$T$2)), -999)</f>
        <v>-999</v>
      </c>
      <c r="U26" s="14">
        <f>IF(NOT(conc_EXPO2020_EPA_PMF!U24=-999), SQRT(($U$3*conc_EXPO2020_EPA_PMF!U24)^2+(0.5*UNC_EXPO2020_EPA_PMF!$U$2)), -999)</f>
        <v>0.90924342873518604</v>
      </c>
      <c r="V26" s="14">
        <f>IF(NOT(conc_EXPO2020_EPA_PMF!V24=-999), SQRT(($V$3*conc_EXPO2020_EPA_PMF!V24)^2+(0.5*UNC_EXPO2020_EPA_PMF!$V$2)), -999)</f>
        <v>-999</v>
      </c>
      <c r="W26" s="14">
        <f>IF(NOT(conc_EXPO2020_EPA_PMF!W24=-999), SQRT(($W$3*conc_EXPO2020_EPA_PMF!W24)^2+(0.5*UNC_EXPO2020_EPA_PMF!$W$2)), -999)</f>
        <v>27.637072571402854</v>
      </c>
    </row>
    <row r="27" spans="1:23" x14ac:dyDescent="0.2">
      <c r="A27" s="23">
        <v>43247.990972222222</v>
      </c>
      <c r="B27" s="14">
        <f>IF(NOT(conc_EXPO2020_EPA_PMF!B25=-999), SQRT(($B$3*conc_EXPO2020_EPA_PMF!B25)^2+(0.5*UNC_EXPO2020_EPA_PMF!$B$2)), -999)</f>
        <v>0.53623905856622378</v>
      </c>
      <c r="C27" s="14">
        <f>IF(NOT(conc_EXPO2020_EPA_PMF!C25=-999), SQRT(($C$3*conc_EXPO2020_EPA_PMF!C25)^2+(0.5*UNC_EXPO2020_EPA_PMF!$C$2)), -999)</f>
        <v>0.18490598711794054</v>
      </c>
      <c r="D27" s="14">
        <f>IF(NOT(conc_EXPO2020_EPA_PMF!D25=-999), SQRT(($D$3*conc_EXPO2020_EPA_PMF!D25)^2+(0.5*UNC_EXPO2020_EPA_PMF!$D$2)), -999)</f>
        <v>0.12422777661859485</v>
      </c>
      <c r="E27" s="14">
        <f>IF(NOT(conc_EXPO2020_EPA_PMF!E25=-999), SQRT(($E$3*conc_EXPO2020_EPA_PMF!E25)^2+(0.5*UNC_EXPO2020_EPA_PMF!$E$2)), -999)</f>
        <v>1.2714589353251771</v>
      </c>
      <c r="F27" s="14"/>
      <c r="G27" s="14"/>
      <c r="H27" s="14">
        <f>IF(NOT(conc_EXPO2020_EPA_PMF!H25=-999), SQRT(($H$3*conc_EXPO2020_EPA_PMF!H25)^2+(0.5*UNC_EXPO2020_EPA_PMF!$H$2)), -999)</f>
        <v>1.7825449908970568</v>
      </c>
      <c r="I27" s="14">
        <f>IF(NOT(conc_EXPO2020_EPA_PMF!I25=-999), SQRT(($I$3*conc_EXPO2020_EPA_PMF!I25)^2+(0.5*UNC_EXPO2020_EPA_PMF!$I$2)), -999)</f>
        <v>0.24796101854040989</v>
      </c>
      <c r="J27" s="14">
        <f>IF(NOT(conc_EXPO2020_EPA_PMF!J25=-999), SQRT(($J$3*conc_EXPO2020_EPA_PMF!J25)^2+(0.5*UNC_EXPO2020_EPA_PMF!$J$2)), -999)</f>
        <v>0.83469863204347439</v>
      </c>
      <c r="K27" s="14">
        <f>IF(NOT(conc_EXPO2020_EPA_PMF!K25=-999), SQRT(($K$3*conc_EXPO2020_EPA_PMF!K25)^2+(0.5*UNC_EXPO2020_EPA_PMF!$K$2)), -999)</f>
        <v>9.8568976985602514</v>
      </c>
      <c r="L27" s="14">
        <f>IF(NOT(conc_EXPO2020_EPA_PMF!L25=-999), SQRT(($L$3*conc_EXPO2020_EPA_PMF!L25)^2+(0.5*UNC_EXPO2020_EPA_PMF!$L$2)), -999)</f>
        <v>1.6934806134281493</v>
      </c>
      <c r="M27" s="14">
        <f>IF(NOT(conc_EXPO2020_EPA_PMF!M25=-999), SQRT(($M$3*conc_EXPO2020_EPA_PMF!M25)^2+(0.5*UNC_EXPO2020_EPA_PMF!$M$2)), -999)</f>
        <v>8.0989405636552867</v>
      </c>
      <c r="N27" s="14">
        <f>IF(NOT(conc_EXPO2020_EPA_PMF!N25=-999), SQRT(($N$3*conc_EXPO2020_EPA_PMF!N25)^2+(0.5*UNC_EXPO2020_EPA_PMF!$N$2)), -999)</f>
        <v>9.2044939506654266</v>
      </c>
      <c r="O27" s="14">
        <f>IF(NOT(conc_EXPO2020_EPA_PMF!O25=-999), SQRT(($O$3*conc_EXPO2020_EPA_PMF!O25)^2+(0.5*UNC_EXPO2020_EPA_PMF!$O$2)), -999)</f>
        <v>4.3882894892704183</v>
      </c>
      <c r="P27" s="14">
        <f>IF(NOT(conc_EXPO2020_EPA_PMF!P25=-999), SQRT(($P$3*conc_EXPO2020_EPA_PMF!P25)^2+(0.5*UNC_EXPO2020_EPA_PMF!$P$2)), -999)</f>
        <v>1.1495391782792024</v>
      </c>
      <c r="Q27" s="14">
        <f>IF(NOT(conc_EXPO2020_EPA_PMF!Q25=-999), SQRT(($Q$3*conc_EXPO2020_EPA_PMF!Q25)^2+(0.5*UNC_EXPO2020_EPA_PMF!$Q$2)), -999)</f>
        <v>1.1495391782792024</v>
      </c>
      <c r="R27" s="14">
        <f>IF(NOT(conc_EXPO2020_EPA_PMF!R25=-999), SQRT(($R$3*conc_EXPO2020_EPA_PMF!R25)^2+(0.5*UNC_EXPO2020_EPA_PMF!$R$2)), -999)</f>
        <v>1.1495391782792024</v>
      </c>
      <c r="S27" s="14">
        <f>IF(NOT(conc_EXPO2020_EPA_PMF!S25=-999), SQRT(($S$3*conc_EXPO2020_EPA_PMF!S25)^2+(0.5*UNC_EXPO2020_EPA_PMF!$S$2)), -999)</f>
        <v>1.1429962040176791</v>
      </c>
      <c r="T27" s="14">
        <f>IF(NOT(conc_EXPO2020_EPA_PMF!T25=-999), SQRT(($T$3*conc_EXPO2020_EPA_PMF!T25)^2+(0.5*UNC_EXPO2020_EPA_PMF!$T$2)), -999)</f>
        <v>3.0319899243878452</v>
      </c>
      <c r="U27" s="14">
        <f>IF(NOT(conc_EXPO2020_EPA_PMF!U25=-999), SQRT(($U$3*conc_EXPO2020_EPA_PMF!U25)^2+(0.5*UNC_EXPO2020_EPA_PMF!$U$2)), -999)</f>
        <v>1.1495391782792024</v>
      </c>
      <c r="V27" s="14">
        <f>IF(NOT(conc_EXPO2020_EPA_PMF!V25=-999), SQRT(($V$3*conc_EXPO2020_EPA_PMF!V25)^2+(0.5*UNC_EXPO2020_EPA_PMF!$V$2)), -999)</f>
        <v>-999</v>
      </c>
      <c r="W27" s="14">
        <f>IF(NOT(conc_EXPO2020_EPA_PMF!W25=-999), SQRT(($W$3*conc_EXPO2020_EPA_PMF!W25)^2+(0.5*UNC_EXPO2020_EPA_PMF!$W$2)), -999)</f>
        <v>39.43798316139047</v>
      </c>
    </row>
    <row r="28" spans="1:23" x14ac:dyDescent="0.2">
      <c r="A28" s="23">
        <v>43241.847916666666</v>
      </c>
      <c r="B28" s="14">
        <f>IF(NOT(conc_EXPO2020_EPA_PMF!B26=-999), SQRT(($B$3*conc_EXPO2020_EPA_PMF!B26)^2+(0.5*UNC_EXPO2020_EPA_PMF!$B$2)), -999)</f>
        <v>1.2242259207491621</v>
      </c>
      <c r="C28" s="14">
        <f>IF(NOT(conc_EXPO2020_EPA_PMF!C26=-999), SQRT(($C$3*conc_EXPO2020_EPA_PMF!C26)^2+(0.5*UNC_EXPO2020_EPA_PMF!$C$2)), -999)</f>
        <v>0.19604915105549592</v>
      </c>
      <c r="D28" s="14">
        <f>IF(NOT(conc_EXPO2020_EPA_PMF!D26=-999), SQRT(($D$3*conc_EXPO2020_EPA_PMF!D26)^2+(0.5*UNC_EXPO2020_EPA_PMF!$D$2)), -999)</f>
        <v>0.19493256743678095</v>
      </c>
      <c r="E28" s="14">
        <f>IF(NOT(conc_EXPO2020_EPA_PMF!E26=-999), SQRT(($E$3*conc_EXPO2020_EPA_PMF!E26)^2+(0.5*UNC_EXPO2020_EPA_PMF!$E$2)), -999)</f>
        <v>0.28841003620034716</v>
      </c>
      <c r="F28" s="14"/>
      <c r="G28" s="14"/>
      <c r="H28" s="14">
        <f>IF(NOT(conc_EXPO2020_EPA_PMF!H26=-999), SQRT(($H$3*conc_EXPO2020_EPA_PMF!H26)^2+(0.5*UNC_EXPO2020_EPA_PMF!$H$2)), -999)</f>
        <v>0.4842935983333137</v>
      </c>
      <c r="I28" s="14">
        <f>IF(NOT(conc_EXPO2020_EPA_PMF!I26=-999), SQRT(($I$3*conc_EXPO2020_EPA_PMF!I26)^2+(0.5*UNC_EXPO2020_EPA_PMF!$I$2)), -999)</f>
        <v>0.72229205128926655</v>
      </c>
      <c r="J28" s="14">
        <f>IF(NOT(conc_EXPO2020_EPA_PMF!J26=-999), SQRT(($J$3*conc_EXPO2020_EPA_PMF!J26)^2+(0.5*UNC_EXPO2020_EPA_PMF!$J$2)), -999)</f>
        <v>0.28404519834910807</v>
      </c>
      <c r="K28" s="14">
        <f>IF(NOT(conc_EXPO2020_EPA_PMF!K26=-999), SQRT(($K$3*conc_EXPO2020_EPA_PMF!K26)^2+(0.5*UNC_EXPO2020_EPA_PMF!$K$2)), -999)</f>
        <v>2.0387105876213121</v>
      </c>
      <c r="L28" s="14">
        <f>IF(NOT(conc_EXPO2020_EPA_PMF!L26=-999), SQRT(($L$3*conc_EXPO2020_EPA_PMF!L26)^2+(0.5*UNC_EXPO2020_EPA_PMF!$L$2)), -999)</f>
        <v>9.8315762920898138</v>
      </c>
      <c r="M28" s="14">
        <f>IF(NOT(conc_EXPO2020_EPA_PMF!M26=-999), SQRT(($M$3*conc_EXPO2020_EPA_PMF!M26)^2+(0.5*UNC_EXPO2020_EPA_PMF!$M$2)), -999)</f>
        <v>0.82373296643997451</v>
      </c>
      <c r="N28" s="14">
        <f>IF(NOT(conc_EXPO2020_EPA_PMF!N26=-999), SQRT(($N$3*conc_EXPO2020_EPA_PMF!N26)^2+(0.5*UNC_EXPO2020_EPA_PMF!$N$2)), -999)</f>
        <v>2.4598875361975567</v>
      </c>
      <c r="O28" s="14">
        <f>IF(NOT(conc_EXPO2020_EPA_PMF!O26=-999), SQRT(($O$3*conc_EXPO2020_EPA_PMF!O26)^2+(0.5*UNC_EXPO2020_EPA_PMF!$O$2)), -999)</f>
        <v>0.95405222662069977</v>
      </c>
      <c r="P28" s="14">
        <f>IF(NOT(conc_EXPO2020_EPA_PMF!P26=-999), SQRT(($P$3*conc_EXPO2020_EPA_PMF!P26)^2+(0.5*UNC_EXPO2020_EPA_PMF!$P$2)), -999)</f>
        <v>0.62089489199654457</v>
      </c>
      <c r="Q28" s="14">
        <f>IF(NOT(conc_EXPO2020_EPA_PMF!Q26=-999), SQRT(($Q$3*conc_EXPO2020_EPA_PMF!Q26)^2+(0.5*UNC_EXPO2020_EPA_PMF!$Q$2)), -999)</f>
        <v>0.70145696063949881</v>
      </c>
      <c r="R28" s="14">
        <f>IF(NOT(conc_EXPO2020_EPA_PMF!R26=-999), SQRT(($R$3*conc_EXPO2020_EPA_PMF!R26)^2+(0.5*UNC_EXPO2020_EPA_PMF!$R$2)), -999)</f>
        <v>0.62089489199654457</v>
      </c>
      <c r="S28" s="14">
        <f>IF(NOT(conc_EXPO2020_EPA_PMF!S26=-999), SQRT(($S$3*conc_EXPO2020_EPA_PMF!S26)^2+(0.5*UNC_EXPO2020_EPA_PMF!$S$2)), -999)</f>
        <v>0.6906821755551561</v>
      </c>
      <c r="T28" s="14">
        <f>IF(NOT(conc_EXPO2020_EPA_PMF!T26=-999), SQRT(($T$3*conc_EXPO2020_EPA_PMF!T26)^2+(0.5*UNC_EXPO2020_EPA_PMF!$T$2)), -999)</f>
        <v>0.76944256941606981</v>
      </c>
      <c r="U28" s="14">
        <f>IF(NOT(conc_EXPO2020_EPA_PMF!U26=-999), SQRT(($U$3*conc_EXPO2020_EPA_PMF!U26)^2+(0.5*UNC_EXPO2020_EPA_PMF!$U$2)), -999)</f>
        <v>0.62089489199654457</v>
      </c>
      <c r="V28" s="14">
        <f>IF(NOT(conc_EXPO2020_EPA_PMF!V26=-999), SQRT(($V$3*conc_EXPO2020_EPA_PMF!V26)^2+(0.5*UNC_EXPO2020_EPA_PMF!$V$2)), -999)</f>
        <v>-999</v>
      </c>
      <c r="W28" s="14">
        <f>IF(NOT(conc_EXPO2020_EPA_PMF!W26=-999), SQRT(($W$3*conc_EXPO2020_EPA_PMF!W26)^2+(0.5*UNC_EXPO2020_EPA_PMF!$W$2)), -999)</f>
        <v>7.6070195906045477</v>
      </c>
    </row>
    <row r="29" spans="1:23" x14ac:dyDescent="0.2">
      <c r="A29" s="23">
        <v>43242.850694444445</v>
      </c>
      <c r="B29" s="14">
        <f>IF(NOT(conc_EXPO2020_EPA_PMF!B27=-999), SQRT(($B$3*conc_EXPO2020_EPA_PMF!B27)^2+(0.5*UNC_EXPO2020_EPA_PMF!$B$2)), -999)</f>
        <v>0.6677070595261223</v>
      </c>
      <c r="C29" s="14">
        <f>IF(NOT(conc_EXPO2020_EPA_PMF!C27=-999), SQRT(($C$3*conc_EXPO2020_EPA_PMF!C27)^2+(0.5*UNC_EXPO2020_EPA_PMF!$C$2)), -999)</f>
        <v>0.18723759708532631</v>
      </c>
      <c r="D29" s="14">
        <f>IF(NOT(conc_EXPO2020_EPA_PMF!D27=-999), SQRT(($D$3*conc_EXPO2020_EPA_PMF!D27)^2+(0.5*UNC_EXPO2020_EPA_PMF!$D$2)), -999)</f>
        <v>-999</v>
      </c>
      <c r="E29" s="14">
        <f>IF(NOT(conc_EXPO2020_EPA_PMF!E27=-999), SQRT(($E$3*conc_EXPO2020_EPA_PMF!E27)^2+(0.5*UNC_EXPO2020_EPA_PMF!$E$2)), -999)</f>
        <v>0.32891823296149847</v>
      </c>
      <c r="F29" s="14"/>
      <c r="G29" s="14"/>
      <c r="H29" s="14">
        <f>IF(NOT(conc_EXPO2020_EPA_PMF!H27=-999), SQRT(($H$3*conc_EXPO2020_EPA_PMF!H27)^2+(0.5*UNC_EXPO2020_EPA_PMF!$H$2)), -999)</f>
        <v>-999</v>
      </c>
      <c r="I29" s="14">
        <f>IF(NOT(conc_EXPO2020_EPA_PMF!I27=-999), SQRT(($I$3*conc_EXPO2020_EPA_PMF!I27)^2+(0.5*UNC_EXPO2020_EPA_PMF!$I$2)), -999)</f>
        <v>0.31335868003193507</v>
      </c>
      <c r="J29" s="14">
        <f>IF(NOT(conc_EXPO2020_EPA_PMF!J27=-999), SQRT(($J$3*conc_EXPO2020_EPA_PMF!J27)^2+(0.5*UNC_EXPO2020_EPA_PMF!$J$2)), -999)</f>
        <v>0.4527471769212692</v>
      </c>
      <c r="K29" s="14">
        <f>IF(NOT(conc_EXPO2020_EPA_PMF!K27=-999), SQRT(($K$3*conc_EXPO2020_EPA_PMF!K27)^2+(0.5*UNC_EXPO2020_EPA_PMF!$K$2)), -999)</f>
        <v>0.90927170791442691</v>
      </c>
      <c r="L29" s="14">
        <f>IF(NOT(conc_EXPO2020_EPA_PMF!L27=-999), SQRT(($L$3*conc_EXPO2020_EPA_PMF!L27)^2+(0.5*UNC_EXPO2020_EPA_PMF!$L$2)), -999)</f>
        <v>2.199868766691901</v>
      </c>
      <c r="M29" s="14">
        <f>IF(NOT(conc_EXPO2020_EPA_PMF!M27=-999), SQRT(($M$3*conc_EXPO2020_EPA_PMF!M27)^2+(0.5*UNC_EXPO2020_EPA_PMF!$M$2)), -999)</f>
        <v>4.1142662045651184</v>
      </c>
      <c r="N29" s="14">
        <f>IF(NOT(conc_EXPO2020_EPA_PMF!N27=-999), SQRT(($N$3*conc_EXPO2020_EPA_PMF!N27)^2+(0.5*UNC_EXPO2020_EPA_PMF!$N$2)), -999)</f>
        <v>1.6710640364668563</v>
      </c>
      <c r="O29" s="14">
        <f>IF(NOT(conc_EXPO2020_EPA_PMF!O27=-999), SQRT(($O$3*conc_EXPO2020_EPA_PMF!O27)^2+(0.5*UNC_EXPO2020_EPA_PMF!$O$2)), -999)</f>
        <v>0.69461860150196442</v>
      </c>
      <c r="P29" s="14">
        <f>IF(NOT(conc_EXPO2020_EPA_PMF!P27=-999), SQRT(($P$3*conc_EXPO2020_EPA_PMF!P27)^2+(0.5*UNC_EXPO2020_EPA_PMF!$P$2)), -999)</f>
        <v>-999</v>
      </c>
      <c r="Q29" s="14">
        <f>IF(NOT(conc_EXPO2020_EPA_PMF!Q27=-999), SQRT(($Q$3*conc_EXPO2020_EPA_PMF!Q27)^2+(0.5*UNC_EXPO2020_EPA_PMF!$Q$2)), -999)</f>
        <v>1.4757519565735437</v>
      </c>
      <c r="R29" s="14">
        <f>IF(NOT(conc_EXPO2020_EPA_PMF!R27=-999), SQRT(($R$3*conc_EXPO2020_EPA_PMF!R27)^2+(0.5*UNC_EXPO2020_EPA_PMF!$R$2)), -999)</f>
        <v>0.74370273611396964</v>
      </c>
      <c r="S29" s="14">
        <f>IF(NOT(conc_EXPO2020_EPA_PMF!S27=-999), SQRT(($S$3*conc_EXPO2020_EPA_PMF!S27)^2+(0.5*UNC_EXPO2020_EPA_PMF!$S$2)), -999)</f>
        <v>0.73354874391781544</v>
      </c>
      <c r="T29" s="14">
        <f>IF(NOT(conc_EXPO2020_EPA_PMF!T27=-999), SQRT(($T$3*conc_EXPO2020_EPA_PMF!T27)^2+(0.5*UNC_EXPO2020_EPA_PMF!$T$2)), -999)</f>
        <v>-999</v>
      </c>
      <c r="U29" s="14">
        <f>IF(NOT(conc_EXPO2020_EPA_PMF!U27=-999), SQRT(($U$3*conc_EXPO2020_EPA_PMF!U27)^2+(0.5*UNC_EXPO2020_EPA_PMF!$U$2)), -999)</f>
        <v>0.74370273611396964</v>
      </c>
      <c r="V29" s="14">
        <f>IF(NOT(conc_EXPO2020_EPA_PMF!V27=-999), SQRT(($V$3*conc_EXPO2020_EPA_PMF!V27)^2+(0.5*UNC_EXPO2020_EPA_PMF!$V$2)), -999)</f>
        <v>-999</v>
      </c>
      <c r="W29" s="14">
        <f>IF(NOT(conc_EXPO2020_EPA_PMF!W27=-999), SQRT(($W$3*conc_EXPO2020_EPA_PMF!W27)^2+(0.5*UNC_EXPO2020_EPA_PMF!$W$2)), -999)</f>
        <v>18.05547051520529</v>
      </c>
    </row>
    <row r="30" spans="1:23" x14ac:dyDescent="0.2">
      <c r="A30" s="23">
        <v>43239.832638888889</v>
      </c>
      <c r="B30" s="14">
        <f>IF(NOT(conc_EXPO2020_EPA_PMF!B28=-999), SQRT(($B$3*conc_EXPO2020_EPA_PMF!B28)^2+(0.5*UNC_EXPO2020_EPA_PMF!$B$2)), -999)</f>
        <v>1.1263226003236759</v>
      </c>
      <c r="C30" s="14">
        <f>IF(NOT(conc_EXPO2020_EPA_PMF!C28=-999), SQRT(($C$3*conc_EXPO2020_EPA_PMF!C28)^2+(0.5*UNC_EXPO2020_EPA_PMF!$C$2)), -999)</f>
        <v>0.15696421990722917</v>
      </c>
      <c r="D30" s="14">
        <f>IF(NOT(conc_EXPO2020_EPA_PMF!D28=-999), SQRT(($D$3*conc_EXPO2020_EPA_PMF!D28)^2+(0.5*UNC_EXPO2020_EPA_PMF!$D$2)), -999)</f>
        <v>0.10002166117877408</v>
      </c>
      <c r="E30" s="14">
        <f>IF(NOT(conc_EXPO2020_EPA_PMF!E28=-999), SQRT(($E$3*conc_EXPO2020_EPA_PMF!E28)^2+(0.5*UNC_EXPO2020_EPA_PMF!$E$2)), -999)</f>
        <v>0.34410615696151181</v>
      </c>
      <c r="F30" s="14"/>
      <c r="G30" s="14"/>
      <c r="H30" s="14">
        <f>IF(NOT(conc_EXPO2020_EPA_PMF!H28=-999), SQRT(($H$3*conc_EXPO2020_EPA_PMF!H28)^2+(0.5*UNC_EXPO2020_EPA_PMF!$H$2)), -999)</f>
        <v>0.22477644196085297</v>
      </c>
      <c r="I30" s="14">
        <f>IF(NOT(conc_EXPO2020_EPA_PMF!I28=-999), SQRT(($I$3*conc_EXPO2020_EPA_PMF!I28)^2+(0.5*UNC_EXPO2020_EPA_PMF!$I$2)), -999)</f>
        <v>0.66536284243270549</v>
      </c>
      <c r="J30" s="14">
        <f>IF(NOT(conc_EXPO2020_EPA_PMF!J28=-999), SQRT(($J$3*conc_EXPO2020_EPA_PMF!J28)^2+(0.5*UNC_EXPO2020_EPA_PMF!$J$2)), -999)</f>
        <v>0.29003788937200808</v>
      </c>
      <c r="K30" s="14">
        <f>IF(NOT(conc_EXPO2020_EPA_PMF!K28=-999), SQRT(($K$3*conc_EXPO2020_EPA_PMF!K28)^2+(0.5*UNC_EXPO2020_EPA_PMF!$K$2)), -999)</f>
        <v>1.4376525609680773</v>
      </c>
      <c r="L30" s="14">
        <f>IF(NOT(conc_EXPO2020_EPA_PMF!L28=-999), SQRT(($L$3*conc_EXPO2020_EPA_PMF!L28)^2+(0.5*UNC_EXPO2020_EPA_PMF!$L$2)), -999)</f>
        <v>2.5273589135340355</v>
      </c>
      <c r="M30" s="14">
        <f>IF(NOT(conc_EXPO2020_EPA_PMF!M28=-999), SQRT(($M$3*conc_EXPO2020_EPA_PMF!M28)^2+(0.5*UNC_EXPO2020_EPA_PMF!$M$2)), -999)</f>
        <v>0.65436952983596008</v>
      </c>
      <c r="N30" s="14">
        <f>IF(NOT(conc_EXPO2020_EPA_PMF!N28=-999), SQRT(($N$3*conc_EXPO2020_EPA_PMF!N28)^2+(0.5*UNC_EXPO2020_EPA_PMF!$N$2)), -999)</f>
        <v>2.1989147735804848</v>
      </c>
      <c r="O30" s="14">
        <f>IF(NOT(conc_EXPO2020_EPA_PMF!O28=-999), SQRT(($O$3*conc_EXPO2020_EPA_PMF!O28)^2+(0.5*UNC_EXPO2020_EPA_PMF!$O$2)), -999)</f>
        <v>0.77197903879697882</v>
      </c>
      <c r="P30" s="14">
        <f>IF(NOT(conc_EXPO2020_EPA_PMF!P28=-999), SQRT(($P$3*conc_EXPO2020_EPA_PMF!P28)^2+(0.5*UNC_EXPO2020_EPA_PMF!$P$2)), -999)</f>
        <v>-999</v>
      </c>
      <c r="Q30" s="14">
        <f>IF(NOT(conc_EXPO2020_EPA_PMF!Q28=-999), SQRT(($Q$3*conc_EXPO2020_EPA_PMF!Q28)^2+(0.5*UNC_EXPO2020_EPA_PMF!$Q$2)), -999)</f>
        <v>0.76029562131070438</v>
      </c>
      <c r="R30" s="14">
        <f>IF(NOT(conc_EXPO2020_EPA_PMF!R28=-999), SQRT(($R$3*conc_EXPO2020_EPA_PMF!R28)^2+(0.5*UNC_EXPO2020_EPA_PMF!$R$2)), -999)</f>
        <v>0.63797520167014132</v>
      </c>
      <c r="S30" s="14">
        <f>IF(NOT(conc_EXPO2020_EPA_PMF!S28=-999), SQRT(($S$3*conc_EXPO2020_EPA_PMF!S28)^2+(0.5*UNC_EXPO2020_EPA_PMF!$S$2)), -999)</f>
        <v>0.75036619845528096</v>
      </c>
      <c r="T30" s="14">
        <f>IF(NOT(conc_EXPO2020_EPA_PMF!T28=-999), SQRT(($T$3*conc_EXPO2020_EPA_PMF!T28)^2+(0.5*UNC_EXPO2020_EPA_PMF!$T$2)), -999)</f>
        <v>0.71204800255745226</v>
      </c>
      <c r="U30" s="14">
        <f>IF(NOT(conc_EXPO2020_EPA_PMF!U28=-999), SQRT(($U$3*conc_EXPO2020_EPA_PMF!U28)^2+(0.5*UNC_EXPO2020_EPA_PMF!$U$2)), -999)</f>
        <v>0.63797520167014132</v>
      </c>
      <c r="V30" s="14">
        <f>IF(NOT(conc_EXPO2020_EPA_PMF!V28=-999), SQRT(($V$3*conc_EXPO2020_EPA_PMF!V28)^2+(0.5*UNC_EXPO2020_EPA_PMF!$V$2)), -999)</f>
        <v>-999</v>
      </c>
      <c r="W30" s="14">
        <f>IF(NOT(conc_EXPO2020_EPA_PMF!W28=-999), SQRT(($W$3*conc_EXPO2020_EPA_PMF!W28)^2+(0.5*UNC_EXPO2020_EPA_PMF!$W$2)), -999)</f>
        <v>9.605715627359162</v>
      </c>
    </row>
    <row r="31" spans="1:23" x14ac:dyDescent="0.2">
      <c r="A31" s="23">
        <v>43244.902777777781</v>
      </c>
      <c r="B31" s="14">
        <f>IF(NOT(conc_EXPO2020_EPA_PMF!B29=-999), SQRT(($B$3*conc_EXPO2020_EPA_PMF!B29)^2+(0.5*UNC_EXPO2020_EPA_PMF!$B$2)), -999)</f>
        <v>1.2238165165599466</v>
      </c>
      <c r="C31" s="14">
        <f>IF(NOT(conc_EXPO2020_EPA_PMF!C29=-999), SQRT(($C$3*conc_EXPO2020_EPA_PMF!C29)^2+(0.5*UNC_EXPO2020_EPA_PMF!$C$2)), -999)</f>
        <v>0.22867416509725638</v>
      </c>
      <c r="D31" s="14">
        <f>IF(NOT(conc_EXPO2020_EPA_PMF!D29=-999), SQRT(($D$3*conc_EXPO2020_EPA_PMF!D29)^2+(0.5*UNC_EXPO2020_EPA_PMF!$D$2)), -999)</f>
        <v>0.10273432455739998</v>
      </c>
      <c r="E31" s="14">
        <f>IF(NOT(conc_EXPO2020_EPA_PMF!E29=-999), SQRT(($E$3*conc_EXPO2020_EPA_PMF!E29)^2+(0.5*UNC_EXPO2020_EPA_PMF!$E$2)), -999)</f>
        <v>1.0081348029406494</v>
      </c>
      <c r="F31" s="14"/>
      <c r="G31" s="14"/>
      <c r="H31" s="14">
        <f>IF(NOT(conc_EXPO2020_EPA_PMF!H29=-999), SQRT(($H$3*conc_EXPO2020_EPA_PMF!H29)^2+(0.5*UNC_EXPO2020_EPA_PMF!$H$2)), -999)</f>
        <v>0.94936358350307526</v>
      </c>
      <c r="I31" s="14">
        <f>IF(NOT(conc_EXPO2020_EPA_PMF!I29=-999), SQRT(($I$3*conc_EXPO2020_EPA_PMF!I29)^2+(0.5*UNC_EXPO2020_EPA_PMF!$I$2)), -999)</f>
        <v>0.36000977807181073</v>
      </c>
      <c r="J31" s="14">
        <f>IF(NOT(conc_EXPO2020_EPA_PMF!J29=-999), SQRT(($J$3*conc_EXPO2020_EPA_PMF!J29)^2+(0.5*UNC_EXPO2020_EPA_PMF!$J$2)), -999)</f>
        <v>-999</v>
      </c>
      <c r="K31" s="14">
        <f>IF(NOT(conc_EXPO2020_EPA_PMF!K29=-999), SQRT(($K$3*conc_EXPO2020_EPA_PMF!K29)^2+(0.5*UNC_EXPO2020_EPA_PMF!$K$2)), -999)</f>
        <v>5.91293993560949</v>
      </c>
      <c r="L31" s="14">
        <f>IF(NOT(conc_EXPO2020_EPA_PMF!L29=-999), SQRT(($L$3*conc_EXPO2020_EPA_PMF!L29)^2+(0.5*UNC_EXPO2020_EPA_PMF!$L$2)), -999)</f>
        <v>1.8947360831930837</v>
      </c>
      <c r="M31" s="14">
        <f>IF(NOT(conc_EXPO2020_EPA_PMF!M29=-999), SQRT(($M$3*conc_EXPO2020_EPA_PMF!M29)^2+(0.5*UNC_EXPO2020_EPA_PMF!$M$2)), -999)</f>
        <v>5.9752432166611058</v>
      </c>
      <c r="N31" s="14">
        <f>IF(NOT(conc_EXPO2020_EPA_PMF!N29=-999), SQRT(($N$3*conc_EXPO2020_EPA_PMF!N29)^2+(0.5*UNC_EXPO2020_EPA_PMF!$N$2)), -999)</f>
        <v>6.7225939540037833</v>
      </c>
      <c r="O31" s="14">
        <f>IF(NOT(conc_EXPO2020_EPA_PMF!O29=-999), SQRT(($O$3*conc_EXPO2020_EPA_PMF!O29)^2+(0.5*UNC_EXPO2020_EPA_PMF!$O$2)), -999)</f>
        <v>1.9837249947326878</v>
      </c>
      <c r="P31" s="14">
        <f>IF(NOT(conc_EXPO2020_EPA_PMF!P29=-999), SQRT(($P$3*conc_EXPO2020_EPA_PMF!P29)^2+(0.5*UNC_EXPO2020_EPA_PMF!$P$2)), -999)</f>
        <v>-999</v>
      </c>
      <c r="Q31" s="14">
        <f>IF(NOT(conc_EXPO2020_EPA_PMF!Q29=-999), SQRT(($Q$3*conc_EXPO2020_EPA_PMF!Q29)^2+(0.5*UNC_EXPO2020_EPA_PMF!$Q$2)), -999)</f>
        <v>2.407399029141462</v>
      </c>
      <c r="R31" s="14">
        <f>IF(NOT(conc_EXPO2020_EPA_PMF!R29=-999), SQRT(($R$3*conc_EXPO2020_EPA_PMF!R29)^2+(0.5*UNC_EXPO2020_EPA_PMF!$R$2)), -999)</f>
        <v>1.6644078140102367</v>
      </c>
      <c r="S31" s="14">
        <f>IF(NOT(conc_EXPO2020_EPA_PMF!S29=-999), SQRT(($S$3*conc_EXPO2020_EPA_PMF!S29)^2+(0.5*UNC_EXPO2020_EPA_PMF!$S$2)), -999)</f>
        <v>0.96956863750566091</v>
      </c>
      <c r="T31" s="14">
        <f>IF(NOT(conc_EXPO2020_EPA_PMF!T29=-999), SQRT(($T$3*conc_EXPO2020_EPA_PMF!T29)^2+(0.5*UNC_EXPO2020_EPA_PMF!$T$2)), -999)</f>
        <v>-999</v>
      </c>
      <c r="U31" s="14">
        <f>IF(NOT(conc_EXPO2020_EPA_PMF!U29=-999), SQRT(($U$3*conc_EXPO2020_EPA_PMF!U29)^2+(0.5*UNC_EXPO2020_EPA_PMF!$U$2)), -999)</f>
        <v>0.97727342276078688</v>
      </c>
      <c r="V31" s="14">
        <f>IF(NOT(conc_EXPO2020_EPA_PMF!V29=-999), SQRT(($V$3*conc_EXPO2020_EPA_PMF!V29)^2+(0.5*UNC_EXPO2020_EPA_PMF!$V$2)), -999)</f>
        <v>-999</v>
      </c>
      <c r="W31" s="14">
        <f>IF(NOT(conc_EXPO2020_EPA_PMF!W29=-999), SQRT(($W$3*conc_EXPO2020_EPA_PMF!W29)^2+(0.5*UNC_EXPO2020_EPA_PMF!$W$2)), -999)</f>
        <v>31.131195745350581</v>
      </c>
    </row>
    <row r="32" spans="1:23" x14ac:dyDescent="0.2">
      <c r="A32" s="23">
        <v>43235.777777777781</v>
      </c>
      <c r="B32" s="14">
        <f>IF(NOT(conc_EXPO2020_EPA_PMF!B30=-999), SQRT(($B$3*conc_EXPO2020_EPA_PMF!B30)^2+(0.5*UNC_EXPO2020_EPA_PMF!$B$2)), -999)</f>
        <v>0.79397071103609063</v>
      </c>
      <c r="C32" s="14">
        <f>IF(NOT(conc_EXPO2020_EPA_PMF!C30=-999), SQRT(($C$3*conc_EXPO2020_EPA_PMF!C30)^2+(0.5*UNC_EXPO2020_EPA_PMF!$C$2)), -999)</f>
        <v>0.25308250864988868</v>
      </c>
      <c r="D32" s="14">
        <f>IF(NOT(conc_EXPO2020_EPA_PMF!D30=-999), SQRT(($D$3*conc_EXPO2020_EPA_PMF!D30)^2+(0.5*UNC_EXPO2020_EPA_PMF!$D$2)), -999)</f>
        <v>0.2361638007648772</v>
      </c>
      <c r="E32" s="14">
        <f>IF(NOT(conc_EXPO2020_EPA_PMF!E30=-999), SQRT(($E$3*conc_EXPO2020_EPA_PMF!E30)^2+(0.5*UNC_EXPO2020_EPA_PMF!$E$2)), -999)</f>
        <v>0.6044815664587454</v>
      </c>
      <c r="F32" s="14"/>
      <c r="G32" s="14"/>
      <c r="H32" s="14">
        <f>IF(NOT(conc_EXPO2020_EPA_PMF!H30=-999), SQRT(($H$3*conc_EXPO2020_EPA_PMF!H30)^2+(0.5*UNC_EXPO2020_EPA_PMF!$H$2)), -999)</f>
        <v>1.1075701299917353</v>
      </c>
      <c r="I32" s="14">
        <f>IF(NOT(conc_EXPO2020_EPA_PMF!I30=-999), SQRT(($I$3*conc_EXPO2020_EPA_PMF!I30)^2+(0.5*UNC_EXPO2020_EPA_PMF!$I$2)), -999)</f>
        <v>0.2301066188025615</v>
      </c>
      <c r="J32" s="14">
        <f>IF(NOT(conc_EXPO2020_EPA_PMF!J30=-999), SQRT(($J$3*conc_EXPO2020_EPA_PMF!J30)^2+(0.5*UNC_EXPO2020_EPA_PMF!$J$2)), -999)</f>
        <v>0.77901978090700896</v>
      </c>
      <c r="K32" s="14">
        <f>IF(NOT(conc_EXPO2020_EPA_PMF!K30=-999), SQRT(($K$3*conc_EXPO2020_EPA_PMF!K30)^2+(0.5*UNC_EXPO2020_EPA_PMF!$K$2)), -999)</f>
        <v>4.01291945173252</v>
      </c>
      <c r="L32" s="14">
        <f>IF(NOT(conc_EXPO2020_EPA_PMF!L30=-999), SQRT(($L$3*conc_EXPO2020_EPA_PMF!L30)^2+(0.5*UNC_EXPO2020_EPA_PMF!$L$2)), -999)</f>
        <v>4.2943877613164583</v>
      </c>
      <c r="M32" s="14">
        <f>IF(NOT(conc_EXPO2020_EPA_PMF!M30=-999), SQRT(($M$3*conc_EXPO2020_EPA_PMF!M30)^2+(0.5*UNC_EXPO2020_EPA_PMF!$M$2)), -999)</f>
        <v>7.2762953441319356</v>
      </c>
      <c r="N32" s="14">
        <f>IF(NOT(conc_EXPO2020_EPA_PMF!N30=-999), SQRT(($N$3*conc_EXPO2020_EPA_PMF!N30)^2+(0.5*UNC_EXPO2020_EPA_PMF!$N$2)), -999)</f>
        <v>3.6428566174980297</v>
      </c>
      <c r="O32" s="14">
        <f>IF(NOT(conc_EXPO2020_EPA_PMF!O30=-999), SQRT(($O$3*conc_EXPO2020_EPA_PMF!O30)^2+(0.5*UNC_EXPO2020_EPA_PMF!$O$2)), -999)</f>
        <v>1.2832426087259998</v>
      </c>
      <c r="P32" s="14">
        <f>IF(NOT(conc_EXPO2020_EPA_PMF!P30=-999), SQRT(($P$3*conc_EXPO2020_EPA_PMF!P30)^2+(0.5*UNC_EXPO2020_EPA_PMF!$P$2)), -999)</f>
        <v>1.0867611132428696</v>
      </c>
      <c r="Q32" s="14">
        <f>IF(NOT(conc_EXPO2020_EPA_PMF!Q30=-999), SQRT(($Q$3*conc_EXPO2020_EPA_PMF!Q30)^2+(0.5*UNC_EXPO2020_EPA_PMF!$Q$2)), -999)</f>
        <v>3.6941569371251815</v>
      </c>
      <c r="R32" s="14">
        <f>IF(NOT(conc_EXPO2020_EPA_PMF!R30=-999), SQRT(($R$3*conc_EXPO2020_EPA_PMF!R30)^2+(0.5*UNC_EXPO2020_EPA_PMF!$R$2)), -999)</f>
        <v>1.0867611132428696</v>
      </c>
      <c r="S32" s="14">
        <f>IF(NOT(conc_EXPO2020_EPA_PMF!S30=-999), SQRT(($S$3*conc_EXPO2020_EPA_PMF!S30)^2+(0.5*UNC_EXPO2020_EPA_PMF!$S$2)), -999)</f>
        <v>1.9129032565782111</v>
      </c>
      <c r="T32" s="14">
        <f>IF(NOT(conc_EXPO2020_EPA_PMF!T30=-999), SQRT(($T$3*conc_EXPO2020_EPA_PMF!T30)^2+(0.5*UNC_EXPO2020_EPA_PMF!$T$2)), -999)</f>
        <v>-999</v>
      </c>
      <c r="U32" s="14">
        <f>IF(NOT(conc_EXPO2020_EPA_PMF!U30=-999), SQRT(($U$3*conc_EXPO2020_EPA_PMF!U30)^2+(0.5*UNC_EXPO2020_EPA_PMF!$U$2)), -999)</f>
        <v>1.0867611132428696</v>
      </c>
      <c r="V32" s="14">
        <f>IF(NOT(conc_EXPO2020_EPA_PMF!V30=-999), SQRT(($V$3*conc_EXPO2020_EPA_PMF!V30)^2+(0.5*UNC_EXPO2020_EPA_PMF!$V$2)), -999)</f>
        <v>-999</v>
      </c>
      <c r="W32" s="14">
        <f>IF(NOT(conc_EXPO2020_EPA_PMF!W30=-999), SQRT(($W$3*conc_EXPO2020_EPA_PMF!W30)^2+(0.5*UNC_EXPO2020_EPA_PMF!$W$2)), -999)</f>
        <v>36.479165939081042</v>
      </c>
    </row>
    <row r="33" spans="1:23" x14ac:dyDescent="0.2">
      <c r="A33" s="23">
        <v>43246.966666666667</v>
      </c>
      <c r="B33" s="14">
        <f>IF(NOT(conc_EXPO2020_EPA_PMF!B31=-999), SQRT(($B$3*conc_EXPO2020_EPA_PMF!B31)^2+(0.5*UNC_EXPO2020_EPA_PMF!$B$2)), -999)</f>
        <v>0.52606750957994086</v>
      </c>
      <c r="C33" s="14">
        <f>IF(NOT(conc_EXPO2020_EPA_PMF!C31=-999), SQRT(($C$3*conc_EXPO2020_EPA_PMF!C31)^2+(0.5*UNC_EXPO2020_EPA_PMF!$C$2)), -999)</f>
        <v>0.17896508917080917</v>
      </c>
      <c r="D33" s="14">
        <f>IF(NOT(conc_EXPO2020_EPA_PMF!D31=-999), SQRT(($D$3*conc_EXPO2020_EPA_PMF!D31)^2+(0.5*UNC_EXPO2020_EPA_PMF!$D$2)), -999)</f>
        <v>0.15740046462277354</v>
      </c>
      <c r="E33" s="14">
        <f>IF(NOT(conc_EXPO2020_EPA_PMF!E31=-999), SQRT(($E$3*conc_EXPO2020_EPA_PMF!E31)^2+(0.5*UNC_EXPO2020_EPA_PMF!$E$2)), -999)</f>
        <v>0.75146568132123437</v>
      </c>
      <c r="F33" s="14"/>
      <c r="G33" s="14"/>
      <c r="H33" s="14">
        <f>IF(NOT(conc_EXPO2020_EPA_PMF!H31=-999), SQRT(($H$3*conc_EXPO2020_EPA_PMF!H31)^2+(0.5*UNC_EXPO2020_EPA_PMF!$H$2)), -999)</f>
        <v>1.3883029815874073</v>
      </c>
      <c r="I33" s="14">
        <f>IF(NOT(conc_EXPO2020_EPA_PMF!I31=-999), SQRT(($I$3*conc_EXPO2020_EPA_PMF!I31)^2+(0.5*UNC_EXPO2020_EPA_PMF!$I$2)), -999)</f>
        <v>0.18708286933869708</v>
      </c>
      <c r="J33" s="14">
        <f>IF(NOT(conc_EXPO2020_EPA_PMF!J31=-999), SQRT(($J$3*conc_EXPO2020_EPA_PMF!J31)^2+(0.5*UNC_EXPO2020_EPA_PMF!$J$2)), -999)</f>
        <v>0.53462189844625352</v>
      </c>
      <c r="K33" s="14">
        <f>IF(NOT(conc_EXPO2020_EPA_PMF!K31=-999), SQRT(($K$3*conc_EXPO2020_EPA_PMF!K31)^2+(0.5*UNC_EXPO2020_EPA_PMF!$K$2)), -999)</f>
        <v>5.2816115865280198</v>
      </c>
      <c r="L33" s="14">
        <f>IF(NOT(conc_EXPO2020_EPA_PMF!L31=-999), SQRT(($L$3*conc_EXPO2020_EPA_PMF!L31)^2+(0.5*UNC_EXPO2020_EPA_PMF!$L$2)), -999)</f>
        <v>0.80837303603748634</v>
      </c>
      <c r="M33" s="14">
        <f>IF(NOT(conc_EXPO2020_EPA_PMF!M31=-999), SQRT(($M$3*conc_EXPO2020_EPA_PMF!M31)^2+(0.5*UNC_EXPO2020_EPA_PMF!$M$2)), -999)</f>
        <v>6.4572960729823148</v>
      </c>
      <c r="N33" s="14">
        <f>IF(NOT(conc_EXPO2020_EPA_PMF!N31=-999), SQRT(($N$3*conc_EXPO2020_EPA_PMF!N31)^2+(0.5*UNC_EXPO2020_EPA_PMF!$N$2)), -999)</f>
        <v>5.5118981259586999</v>
      </c>
      <c r="O33" s="14">
        <f>IF(NOT(conc_EXPO2020_EPA_PMF!O31=-999), SQRT(($O$3*conc_EXPO2020_EPA_PMF!O31)^2+(0.5*UNC_EXPO2020_EPA_PMF!$O$2)), -999)</f>
        <v>2.8354083788297486</v>
      </c>
      <c r="P33" s="14">
        <f>IF(NOT(conc_EXPO2020_EPA_PMF!P31=-999), SQRT(($P$3*conc_EXPO2020_EPA_PMF!P31)^2+(0.5*UNC_EXPO2020_EPA_PMF!$P$2)), -999)</f>
        <v>0.82426157701366654</v>
      </c>
      <c r="Q33" s="14">
        <f>IF(NOT(conc_EXPO2020_EPA_PMF!Q31=-999), SQRT(($Q$3*conc_EXPO2020_EPA_PMF!Q31)^2+(0.5*UNC_EXPO2020_EPA_PMF!$Q$2)), -999)</f>
        <v>0.82426157701366654</v>
      </c>
      <c r="R33" s="14">
        <f>IF(NOT(conc_EXPO2020_EPA_PMF!R31=-999), SQRT(($R$3*conc_EXPO2020_EPA_PMF!R31)^2+(0.5*UNC_EXPO2020_EPA_PMF!$R$2)), -999)</f>
        <v>-999</v>
      </c>
      <c r="S33" s="14">
        <f>IF(NOT(conc_EXPO2020_EPA_PMF!S31=-999), SQRT(($S$3*conc_EXPO2020_EPA_PMF!S31)^2+(0.5*UNC_EXPO2020_EPA_PMF!$S$2)), -999)</f>
        <v>0.81511173917510016</v>
      </c>
      <c r="T33" s="14">
        <f>IF(NOT(conc_EXPO2020_EPA_PMF!T31=-999), SQRT(($T$3*conc_EXPO2020_EPA_PMF!T31)^2+(0.5*UNC_EXPO2020_EPA_PMF!$T$2)), -999)</f>
        <v>1.3295219401590279</v>
      </c>
      <c r="U33" s="14">
        <f>IF(NOT(conc_EXPO2020_EPA_PMF!U31=-999), SQRT(($U$3*conc_EXPO2020_EPA_PMF!U31)^2+(0.5*UNC_EXPO2020_EPA_PMF!$U$2)), -999)</f>
        <v>0.82426157701366654</v>
      </c>
      <c r="V33" s="14">
        <f>IF(NOT(conc_EXPO2020_EPA_PMF!V31=-999), SQRT(($V$3*conc_EXPO2020_EPA_PMF!V31)^2+(0.5*UNC_EXPO2020_EPA_PMF!$V$2)), -999)</f>
        <v>-999</v>
      </c>
      <c r="W33" s="14">
        <f>IF(NOT(conc_EXPO2020_EPA_PMF!W31=-999), SQRT(($W$3*conc_EXPO2020_EPA_PMF!W31)^2+(0.5*UNC_EXPO2020_EPA_PMF!$W$2)), -999)</f>
        <v>22.980457692258668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P11" sqref="P11"/>
    </sheetView>
  </sheetViews>
  <sheetFormatPr defaultColWidth="9.28515625" defaultRowHeight="12.75" x14ac:dyDescent="0.2"/>
  <cols>
    <col min="1" max="1" width="13.140625" style="1" bestFit="1" customWidth="1"/>
    <col min="2" max="2" width="4.42578125" bestFit="1" customWidth="1"/>
    <col min="3" max="3" width="4.5703125" bestFit="1" customWidth="1"/>
    <col min="4" max="4" width="3.140625" bestFit="1" customWidth="1"/>
    <col min="5" max="6" width="4.85546875" bestFit="1" customWidth="1"/>
    <col min="7" max="7" width="4.5703125" bestFit="1" customWidth="1"/>
    <col min="8" max="8" width="4.85546875" bestFit="1" customWidth="1"/>
    <col min="9" max="9" width="5.7109375" bestFit="1" customWidth="1"/>
    <col min="10" max="11" width="4" bestFit="1" customWidth="1"/>
    <col min="12" max="12" width="5.7109375" bestFit="1" customWidth="1"/>
    <col min="13" max="13" width="4.85546875" bestFit="1" customWidth="1"/>
    <col min="14" max="14" width="3.28515625" bestFit="1" customWidth="1"/>
    <col min="15" max="19" width="4.85546875" bestFit="1" customWidth="1"/>
    <col min="20" max="21" width="6.5703125" bestFit="1" customWidth="1"/>
    <col min="22" max="22" width="9.85546875" bestFit="1" customWidth="1"/>
  </cols>
  <sheetData>
    <row r="1" spans="1:24" s="4" customFormat="1" x14ac:dyDescent="0.2">
      <c r="A1" s="48" t="s">
        <v>43</v>
      </c>
      <c r="B1" s="49" t="s">
        <v>62</v>
      </c>
      <c r="C1" s="50" t="s">
        <v>67</v>
      </c>
      <c r="D1" s="50" t="s">
        <v>94</v>
      </c>
      <c r="E1" s="50" t="s">
        <v>105</v>
      </c>
      <c r="F1" s="50" t="s">
        <v>106</v>
      </c>
      <c r="G1" s="50" t="s">
        <v>71</v>
      </c>
      <c r="H1" s="50" t="s">
        <v>107</v>
      </c>
      <c r="I1" s="50" t="s">
        <v>108</v>
      </c>
      <c r="J1" s="50" t="s">
        <v>99</v>
      </c>
      <c r="K1" s="50" t="s">
        <v>100</v>
      </c>
      <c r="L1" s="50" t="s">
        <v>60</v>
      </c>
      <c r="M1" s="50" t="s">
        <v>61</v>
      </c>
      <c r="N1" s="50" t="s">
        <v>63</v>
      </c>
      <c r="O1" s="50" t="s">
        <v>64</v>
      </c>
      <c r="P1" s="50" t="s">
        <v>65</v>
      </c>
      <c r="Q1" s="49" t="s">
        <v>66</v>
      </c>
      <c r="R1" s="49" t="s">
        <v>73</v>
      </c>
      <c r="S1" s="49" t="s">
        <v>74</v>
      </c>
      <c r="T1" s="49" t="s">
        <v>92</v>
      </c>
      <c r="U1" s="51" t="s">
        <v>72</v>
      </c>
      <c r="V1" s="49" t="s">
        <v>103</v>
      </c>
      <c r="X1" s="23"/>
    </row>
    <row r="2" spans="1:24" x14ac:dyDescent="0.2">
      <c r="A2" s="50">
        <v>43216.500694444447</v>
      </c>
      <c r="B2" s="52">
        <v>19.439223879874334</v>
      </c>
      <c r="C2" s="52">
        <v>2.0022049015094545</v>
      </c>
      <c r="D2" s="53">
        <v>2.3055934743907889</v>
      </c>
      <c r="E2" s="53">
        <v>1.0636121906320346</v>
      </c>
      <c r="F2" s="53">
        <v>5.318060953160173</v>
      </c>
      <c r="G2" s="53">
        <v>1.6423704950146465</v>
      </c>
      <c r="H2" s="53">
        <v>1.0636121906320346</v>
      </c>
      <c r="I2" s="53">
        <v>36.162814481489178</v>
      </c>
      <c r="J2" s="52">
        <v>28.688497548809373</v>
      </c>
      <c r="K2" s="52">
        <v>12.11409418114398</v>
      </c>
      <c r="L2" s="53">
        <v>26.590304765800866</v>
      </c>
      <c r="M2" s="53">
        <v>5.318060953160173</v>
      </c>
      <c r="N2" s="53">
        <v>1.0636121906320346</v>
      </c>
      <c r="O2" s="53">
        <v>2.1272243812640692</v>
      </c>
      <c r="P2" s="53">
        <v>2.1272243812640692</v>
      </c>
      <c r="Q2" s="53">
        <v>1.0636121906320346</v>
      </c>
      <c r="R2" s="53">
        <v>2.1272243812640692</v>
      </c>
      <c r="S2" s="53">
        <v>1.0636121906320346</v>
      </c>
      <c r="T2" s="53">
        <v>106.36121906320346</v>
      </c>
      <c r="U2" s="54">
        <f>SUM(B2:S2)</f>
        <v>151.2809597313053</v>
      </c>
      <c r="V2" s="55">
        <f>U2-T2</f>
        <v>44.919740668101838</v>
      </c>
    </row>
    <row r="3" spans="1:24" x14ac:dyDescent="0.2">
      <c r="A3" s="50">
        <v>43217.318055555559</v>
      </c>
      <c r="B3" s="52">
        <v>12.759551824809801</v>
      </c>
      <c r="C3" s="52">
        <v>0.85455133063978195</v>
      </c>
      <c r="D3" s="53">
        <v>0.85791968113062245</v>
      </c>
      <c r="E3" s="53">
        <v>0.67250866109639229</v>
      </c>
      <c r="F3" s="53">
        <v>3.3625433054819616</v>
      </c>
      <c r="G3" s="53">
        <v>1.9122820695444704</v>
      </c>
      <c r="H3" s="53">
        <v>0</v>
      </c>
      <c r="I3" s="53">
        <v>32.952924393723222</v>
      </c>
      <c r="J3" s="52">
        <v>11.911883615900921</v>
      </c>
      <c r="K3" s="52">
        <v>4.3742645463689138</v>
      </c>
      <c r="L3" s="53">
        <v>25.555329121662908</v>
      </c>
      <c r="M3" s="53">
        <v>5.3800692887711383</v>
      </c>
      <c r="N3" s="53">
        <v>0.67250866109639229</v>
      </c>
      <c r="O3" s="53">
        <v>1.3450173221927846</v>
      </c>
      <c r="P3" s="53">
        <v>1.3450173221927846</v>
      </c>
      <c r="Q3" s="53">
        <v>0.67250866109639229</v>
      </c>
      <c r="R3" s="53">
        <v>2.6900346443855692</v>
      </c>
      <c r="S3" s="53">
        <v>0.67250866109639229</v>
      </c>
      <c r="T3" s="53">
        <v>67.250866109639233</v>
      </c>
      <c r="U3" s="54">
        <f>SUM(B3:S3)</f>
        <v>107.99142311119044</v>
      </c>
      <c r="V3" s="55">
        <f>U3-T3</f>
        <v>40.74055700155121</v>
      </c>
    </row>
    <row r="4" spans="1:24" x14ac:dyDescent="0.2">
      <c r="A4" s="50">
        <v>43218.36041666667</v>
      </c>
      <c r="B4" s="52">
        <v>11.377192986242783</v>
      </c>
      <c r="C4" s="52">
        <v>1.5689391360940468</v>
      </c>
      <c r="D4" s="53">
        <v>1.0138508299651436</v>
      </c>
      <c r="E4" s="53">
        <v>3.1009456784693223</v>
      </c>
      <c r="F4" s="53">
        <v>12.403782713877289</v>
      </c>
      <c r="G4" s="53">
        <v>2.0727895995342234</v>
      </c>
      <c r="H4" s="53">
        <v>12.403782713877289</v>
      </c>
      <c r="I4" s="53">
        <v>58.917967890917126</v>
      </c>
      <c r="J4" s="52">
        <v>26.660612810999101</v>
      </c>
      <c r="K4" s="52">
        <v>9.435501606873018</v>
      </c>
      <c r="L4" s="53">
        <v>52.716076533978487</v>
      </c>
      <c r="M4" s="53">
        <v>15.504728392346612</v>
      </c>
      <c r="N4" s="53">
        <v>6.2018913569386447</v>
      </c>
      <c r="O4" s="53">
        <v>3.1009456784693223</v>
      </c>
      <c r="P4" s="53">
        <v>6.2018913569386447</v>
      </c>
      <c r="Q4" s="53">
        <v>0</v>
      </c>
      <c r="R4" s="53">
        <v>6.2018913569386447</v>
      </c>
      <c r="S4" s="53">
        <v>0</v>
      </c>
      <c r="T4" s="53">
        <v>310.09456784693225</v>
      </c>
      <c r="U4" s="54">
        <f>SUM(B4:S4)</f>
        <v>228.88279064245964</v>
      </c>
      <c r="V4" s="55">
        <f>U4-T4</f>
        <v>-81.211777204472611</v>
      </c>
    </row>
    <row r="5" spans="1:24" x14ac:dyDescent="0.2">
      <c r="A5" s="50">
        <v>43219.361111111109</v>
      </c>
      <c r="B5" s="52">
        <v>9.5408516875139586</v>
      </c>
      <c r="C5" s="52">
        <v>1.4772785055511608</v>
      </c>
      <c r="D5" s="53">
        <v>0</v>
      </c>
      <c r="E5" s="53">
        <v>0.74565037282518531</v>
      </c>
      <c r="F5" s="53">
        <v>1.4913007456503706</v>
      </c>
      <c r="G5" s="53">
        <v>2.3152673632618312</v>
      </c>
      <c r="H5" s="53">
        <v>1.4913007456503706</v>
      </c>
      <c r="I5" s="53">
        <v>9.6934548467274091</v>
      </c>
      <c r="J5" s="52">
        <v>11.919715637277173</v>
      </c>
      <c r="K5" s="52">
        <v>0.3594622765053323</v>
      </c>
      <c r="L5" s="53">
        <v>9.6934548467274091</v>
      </c>
      <c r="M5" s="53">
        <v>0.74565037282518531</v>
      </c>
      <c r="N5" s="53">
        <v>0.74565037282518531</v>
      </c>
      <c r="O5" s="53">
        <v>0.74565037282518531</v>
      </c>
      <c r="P5" s="53">
        <v>0.74565037282518531</v>
      </c>
      <c r="Q5" s="53">
        <v>0.74565037282518531</v>
      </c>
      <c r="R5" s="53">
        <v>0</v>
      </c>
      <c r="S5" s="53">
        <v>0.74565037282518531</v>
      </c>
      <c r="T5" s="53">
        <v>74.565037282518531</v>
      </c>
      <c r="U5" s="54">
        <f>SUM(B5:S5)</f>
        <v>53.201639264641287</v>
      </c>
      <c r="V5" s="55">
        <f>U5-T5</f>
        <v>-21.363398017877245</v>
      </c>
    </row>
    <row r="6" spans="1:24" x14ac:dyDescent="0.2">
      <c r="A6" s="50">
        <v>43220.370833333334</v>
      </c>
      <c r="B6" s="52">
        <v>9.1932223926005534</v>
      </c>
      <c r="C6" s="52">
        <v>1.3297105560592617</v>
      </c>
      <c r="D6" s="53">
        <v>0.59787713767181938</v>
      </c>
      <c r="E6" s="53">
        <v>1.7665289256198369</v>
      </c>
      <c r="F6" s="53">
        <v>7.0661157024793475</v>
      </c>
      <c r="G6" s="53">
        <v>0.63520332114040035</v>
      </c>
      <c r="H6" s="53">
        <v>3.5330578512396738</v>
      </c>
      <c r="I6" s="53">
        <v>47.696280991735591</v>
      </c>
      <c r="J6" s="52">
        <v>25.379898693681682</v>
      </c>
      <c r="K6" s="52">
        <v>2.7192748600373235</v>
      </c>
      <c r="L6" s="53">
        <v>40.630165289256247</v>
      </c>
      <c r="M6" s="53">
        <v>10.599173553719021</v>
      </c>
      <c r="N6" s="53">
        <v>1.7665289256198369</v>
      </c>
      <c r="O6" s="53">
        <v>1.7665289256198369</v>
      </c>
      <c r="P6" s="53">
        <v>1.7665289256198369</v>
      </c>
      <c r="Q6" s="53">
        <v>1.7665289256198369</v>
      </c>
      <c r="R6" s="53">
        <v>3.5330578512396738</v>
      </c>
      <c r="S6" s="53">
        <v>1.7665289256198369</v>
      </c>
      <c r="T6" s="53">
        <v>176.65289256198369</v>
      </c>
      <c r="U6" s="54">
        <f>SUM(B6:S6)</f>
        <v>163.51221175457962</v>
      </c>
      <c r="V6" s="55">
        <f>U6-T6</f>
        <v>-13.140680807404067</v>
      </c>
    </row>
    <row r="7" spans="1:24" x14ac:dyDescent="0.2">
      <c r="A7" s="50">
        <v>43222.838888888888</v>
      </c>
      <c r="B7" s="52">
        <v>10.187005374355543</v>
      </c>
      <c r="C7" s="52">
        <v>1.9962929731597263</v>
      </c>
      <c r="D7" s="53">
        <v>0.62489461137397639</v>
      </c>
      <c r="E7" s="53">
        <v>1.5204081632653097</v>
      </c>
      <c r="F7" s="53">
        <v>1.5204081632653097</v>
      </c>
      <c r="G7" s="53">
        <v>0.42287370675509467</v>
      </c>
      <c r="H7" s="53">
        <v>1.5204081632653097</v>
      </c>
      <c r="I7" s="53">
        <v>18.244897959183717</v>
      </c>
      <c r="J7" s="52">
        <v>14.759710335747204</v>
      </c>
      <c r="K7" s="52">
        <v>1.682685977616853</v>
      </c>
      <c r="L7" s="53">
        <v>21.285714285714334</v>
      </c>
      <c r="M7" s="53">
        <v>3.0408163265306194</v>
      </c>
      <c r="N7" s="53">
        <v>0</v>
      </c>
      <c r="O7" s="53">
        <v>3.0408163265306194</v>
      </c>
      <c r="P7" s="53">
        <v>1.5204081632653097</v>
      </c>
      <c r="Q7" s="53">
        <v>1.5204081632653097</v>
      </c>
      <c r="R7" s="53">
        <v>1.5204081632653097</v>
      </c>
      <c r="S7" s="53">
        <v>1.5204081632653097</v>
      </c>
      <c r="T7" s="53">
        <v>152.04081632653097</v>
      </c>
      <c r="U7" s="54">
        <f>SUM(B7:S7)</f>
        <v>85.928565019824873</v>
      </c>
      <c r="V7" s="55">
        <f>U7-T7</f>
        <v>-66.112251306706099</v>
      </c>
    </row>
    <row r="8" spans="1:24" x14ac:dyDescent="0.2">
      <c r="A8" s="50">
        <v>43223.856944444444</v>
      </c>
      <c r="B8" s="52">
        <v>10.036748251029174</v>
      </c>
      <c r="C8" s="52">
        <v>0.84338271723678393</v>
      </c>
      <c r="D8" s="53">
        <v>0.11587683245757158</v>
      </c>
      <c r="E8" s="53">
        <v>0.7464212678936587</v>
      </c>
      <c r="F8" s="53">
        <v>1.4928425357873174</v>
      </c>
      <c r="G8" s="53">
        <v>1.373919114465018</v>
      </c>
      <c r="H8" s="53">
        <v>0.7464212678936587</v>
      </c>
      <c r="I8" s="53">
        <v>14.182004089979516</v>
      </c>
      <c r="J8" s="52">
        <v>11.02975130285639</v>
      </c>
      <c r="K8" s="52">
        <v>0.19130549508542799</v>
      </c>
      <c r="L8" s="53">
        <v>12.689161554192198</v>
      </c>
      <c r="M8" s="53">
        <v>1.4928425357873174</v>
      </c>
      <c r="N8" s="53">
        <v>0</v>
      </c>
      <c r="O8" s="53">
        <v>1.4928425357873174</v>
      </c>
      <c r="P8" s="53">
        <v>0.7464212678936587</v>
      </c>
      <c r="Q8" s="53">
        <v>0.7464212678936587</v>
      </c>
      <c r="R8" s="53">
        <v>1.4928425357873174</v>
      </c>
      <c r="S8" s="53">
        <v>0.7464212678936587</v>
      </c>
      <c r="T8" s="53">
        <v>74.642126789365875</v>
      </c>
      <c r="U8" s="54">
        <f>SUM(B8:S8)</f>
        <v>60.165625839919649</v>
      </c>
      <c r="V8" s="55">
        <f>U8-T8</f>
        <v>-14.476500949446226</v>
      </c>
    </row>
    <row r="9" spans="1:24" x14ac:dyDescent="0.2">
      <c r="A9" s="50">
        <v>43224.870833333334</v>
      </c>
      <c r="B9" s="52">
        <v>7.5008101291722911</v>
      </c>
      <c r="C9" s="52">
        <v>0.58184125472298198</v>
      </c>
      <c r="D9" s="52">
        <v>0</v>
      </c>
      <c r="E9" s="52">
        <v>0</v>
      </c>
      <c r="F9" s="52">
        <v>2.3029682702149263</v>
      </c>
      <c r="G9" s="52">
        <v>0.54308018835411243</v>
      </c>
      <c r="H9" s="52">
        <v>0</v>
      </c>
      <c r="I9" s="52">
        <v>3.0706243602865686</v>
      </c>
      <c r="J9" s="52">
        <v>6.0540826097005311</v>
      </c>
      <c r="K9" s="52">
        <v>3.2925017334169775</v>
      </c>
      <c r="L9" s="53">
        <v>13.817809621289559</v>
      </c>
      <c r="M9" s="53">
        <v>1.5353121801432843</v>
      </c>
      <c r="N9" s="53">
        <v>0</v>
      </c>
      <c r="O9" s="53">
        <v>1.5353121801432843</v>
      </c>
      <c r="P9" s="53">
        <v>0.76765609007164215</v>
      </c>
      <c r="Q9" s="53">
        <v>0.76765609007164215</v>
      </c>
      <c r="R9" s="53">
        <v>2.3029682702149263</v>
      </c>
      <c r="S9" s="53">
        <v>0.76765609007164215</v>
      </c>
      <c r="T9" s="53">
        <v>76.765609007164215</v>
      </c>
      <c r="U9" s="54">
        <f>SUM(B9:S9)</f>
        <v>44.84027906787437</v>
      </c>
      <c r="V9" s="55">
        <f>U9-T9</f>
        <v>-31.925329939289846</v>
      </c>
    </row>
    <row r="10" spans="1:24" x14ac:dyDescent="0.2">
      <c r="A10" s="50">
        <v>43225.87222222222</v>
      </c>
      <c r="B10" s="52">
        <v>9.6825510765239446</v>
      </c>
      <c r="C10" s="52">
        <v>0.58781848269733039</v>
      </c>
      <c r="D10" s="52">
        <v>0.88699660791225199</v>
      </c>
      <c r="E10" s="52">
        <v>0.89594787212380478</v>
      </c>
      <c r="F10" s="52">
        <v>2.6878436163714143</v>
      </c>
      <c r="G10" s="52">
        <v>1.8846452861908813</v>
      </c>
      <c r="H10" s="53">
        <v>2.6878436163714143</v>
      </c>
      <c r="I10" s="52">
        <v>8.9594787212380478</v>
      </c>
      <c r="J10" s="52">
        <v>7.9610617376396631</v>
      </c>
      <c r="K10" s="52">
        <v>13.728233524477641</v>
      </c>
      <c r="L10" s="53">
        <v>9.8554265933618534</v>
      </c>
      <c r="M10" s="53">
        <v>0.89594787212380478</v>
      </c>
      <c r="N10" s="53">
        <v>0.89594787212380478</v>
      </c>
      <c r="O10" s="53">
        <v>0.89594787212380478</v>
      </c>
      <c r="P10" s="53">
        <v>0.89594787212380478</v>
      </c>
      <c r="Q10" s="53">
        <v>0.89594787212380478</v>
      </c>
      <c r="R10" s="53">
        <v>0.89594787212380478</v>
      </c>
      <c r="S10" s="53">
        <v>0</v>
      </c>
      <c r="T10" s="53">
        <v>89.594787212380481</v>
      </c>
      <c r="U10" s="54">
        <f>SUM(B10:S10)</f>
        <v>65.193534367651068</v>
      </c>
      <c r="V10" s="55">
        <f>U10-T10</f>
        <v>-24.401252844729413</v>
      </c>
    </row>
    <row r="11" spans="1:24" x14ac:dyDescent="0.2">
      <c r="A11" s="50">
        <v>43226.878472222219</v>
      </c>
      <c r="B11" s="52">
        <v>11.957657697964608</v>
      </c>
      <c r="C11" s="52">
        <v>0.75861570753922669</v>
      </c>
      <c r="D11" s="52">
        <v>0.24222665871339547</v>
      </c>
      <c r="E11" s="52">
        <v>0.73409461663948261</v>
      </c>
      <c r="F11" s="52">
        <v>2.2022838499184481</v>
      </c>
      <c r="G11" s="52">
        <v>1.9417875254365462</v>
      </c>
      <c r="H11" s="52">
        <v>0</v>
      </c>
      <c r="I11" s="52">
        <v>11.01141924959224</v>
      </c>
      <c r="J11" s="52">
        <v>5.6464768720728316</v>
      </c>
      <c r="K11" s="52">
        <v>3.2573804136189026</v>
      </c>
      <c r="L11" s="53">
        <v>11.745513866231722</v>
      </c>
      <c r="M11" s="53">
        <v>5.8727569331158609</v>
      </c>
      <c r="N11" s="53">
        <v>0</v>
      </c>
      <c r="O11" s="53">
        <v>0.73409461663948261</v>
      </c>
      <c r="P11" s="53">
        <v>0.73409461663948261</v>
      </c>
      <c r="Q11" s="53">
        <v>0.73409461663948261</v>
      </c>
      <c r="R11" s="53">
        <v>0.73409461663948261</v>
      </c>
      <c r="S11" s="53">
        <v>0.73409461663948261</v>
      </c>
      <c r="T11" s="53">
        <v>73.409461663948264</v>
      </c>
      <c r="U11" s="54">
        <f>SUM(B11:S11)</f>
        <v>59.040686474040676</v>
      </c>
      <c r="V11" s="55">
        <f>U11-T11</f>
        <v>-14.368775189907588</v>
      </c>
    </row>
    <row r="12" spans="1:24" x14ac:dyDescent="0.2">
      <c r="A12" s="50">
        <v>43227.951388888891</v>
      </c>
      <c r="B12" s="52">
        <v>11.060961386310737</v>
      </c>
      <c r="C12" s="52">
        <v>0.80517513914477268</v>
      </c>
      <c r="D12" s="52">
        <v>0</v>
      </c>
      <c r="E12" s="52">
        <v>1.4317856412354266</v>
      </c>
      <c r="F12" s="52">
        <v>2.1476784618531402</v>
      </c>
      <c r="G12" s="52">
        <v>0.5889508776578346</v>
      </c>
      <c r="H12" s="52">
        <v>0</v>
      </c>
      <c r="I12" s="52">
        <v>12.886070771118838</v>
      </c>
      <c r="J12" s="52">
        <v>13.130200120085249</v>
      </c>
      <c r="K12" s="52">
        <v>1.41</v>
      </c>
      <c r="L12" s="53">
        <v>15.749642053589691</v>
      </c>
      <c r="M12" s="53">
        <v>10.022499488647986</v>
      </c>
      <c r="N12" s="53">
        <v>0</v>
      </c>
      <c r="O12" s="53">
        <v>1.4317856412354266</v>
      </c>
      <c r="P12" s="53">
        <v>1.4317856412354266</v>
      </c>
      <c r="Q12" s="53">
        <v>0.71589282061771331</v>
      </c>
      <c r="R12" s="53">
        <v>0.71589282061771331</v>
      </c>
      <c r="S12" s="53">
        <v>0.71589282061771331</v>
      </c>
      <c r="T12" s="53">
        <v>71.589282061771328</v>
      </c>
      <c r="U12" s="54">
        <f>SUM(B12:S12)</f>
        <v>74.244213683967644</v>
      </c>
      <c r="V12" s="55">
        <f>U12-T12</f>
        <v>2.6549316221963153</v>
      </c>
    </row>
    <row r="13" spans="1:24" x14ac:dyDescent="0.2">
      <c r="A13" s="50">
        <v>43228.969444444447</v>
      </c>
      <c r="B13" s="52">
        <v>21.333963741710889</v>
      </c>
      <c r="C13" s="52">
        <v>1.7973416205418709</v>
      </c>
      <c r="D13" s="52">
        <v>0.23453710222021051</v>
      </c>
      <c r="E13" s="52">
        <v>0.95482546201231855</v>
      </c>
      <c r="F13" s="52">
        <v>1.9096509240246371</v>
      </c>
      <c r="G13" s="52">
        <v>2.9970447052776374</v>
      </c>
      <c r="H13" s="53">
        <v>0.95482546201231855</v>
      </c>
      <c r="I13" s="52">
        <v>18.141683778234054</v>
      </c>
      <c r="J13" s="52">
        <v>5.3494071669868193</v>
      </c>
      <c r="K13" s="52">
        <v>20.46764257799563</v>
      </c>
      <c r="L13" s="53">
        <v>18.141683778234054</v>
      </c>
      <c r="M13" s="53">
        <v>8.593429158110867</v>
      </c>
      <c r="N13" s="53">
        <v>0</v>
      </c>
      <c r="O13" s="53">
        <v>1.9096509240246371</v>
      </c>
      <c r="P13" s="53">
        <v>1.9096509240246371</v>
      </c>
      <c r="Q13" s="53">
        <v>0.95482546201231855</v>
      </c>
      <c r="R13" s="53">
        <v>1.9096509240246371</v>
      </c>
      <c r="S13" s="53">
        <v>0.95482546201231855</v>
      </c>
      <c r="T13" s="53">
        <v>95.482546201231855</v>
      </c>
      <c r="U13" s="54">
        <f>SUM(B13:S13)</f>
        <v>108.51463917345986</v>
      </c>
      <c r="V13" s="55">
        <f>U13-T13</f>
        <v>13.032092972228</v>
      </c>
    </row>
    <row r="14" spans="1:24" x14ac:dyDescent="0.2">
      <c r="A14" s="50">
        <v>43229.981944444444</v>
      </c>
      <c r="B14" s="52">
        <v>16.915881197712011</v>
      </c>
      <c r="C14" s="52">
        <v>2.4904325102004852</v>
      </c>
      <c r="D14" s="52">
        <v>0.63672870834577744</v>
      </c>
      <c r="E14" s="52">
        <v>2.4294019933554769</v>
      </c>
      <c r="F14" s="53">
        <v>9.7176079734219076</v>
      </c>
      <c r="G14" s="52">
        <v>2.7373800620607422</v>
      </c>
      <c r="H14" s="52">
        <v>2.4294019933554769</v>
      </c>
      <c r="I14" s="52">
        <v>55.876245847175966</v>
      </c>
      <c r="J14" s="52">
        <v>9.9801736148322817</v>
      </c>
      <c r="K14" s="52">
        <v>13.195263101489662</v>
      </c>
      <c r="L14" s="53">
        <v>60.735049833886912</v>
      </c>
      <c r="M14" s="53">
        <v>26.723421926910245</v>
      </c>
      <c r="N14" s="53">
        <v>2.4294019933554769</v>
      </c>
      <c r="O14" s="53">
        <v>9.7176079734219076</v>
      </c>
      <c r="P14" s="53">
        <v>4.8588039867109538</v>
      </c>
      <c r="Q14" s="53">
        <v>4.8588039867109538</v>
      </c>
      <c r="R14" s="53">
        <v>4.8588039867109538</v>
      </c>
      <c r="S14" s="53">
        <v>2.4294019933554769</v>
      </c>
      <c r="T14" s="53">
        <v>242.94019933554767</v>
      </c>
      <c r="U14" s="54">
        <f>SUM(B14:S14)</f>
        <v>233.01981268301267</v>
      </c>
      <c r="V14" s="55">
        <f>U14-T14</f>
        <v>-9.9203866525350008</v>
      </c>
    </row>
    <row r="15" spans="1:24" x14ac:dyDescent="0.2">
      <c r="A15" s="50">
        <v>43230.993055555555</v>
      </c>
      <c r="B15" s="52">
        <v>10.009249528278415</v>
      </c>
      <c r="C15" s="52">
        <v>0.40881279534423315</v>
      </c>
      <c r="D15" s="52">
        <v>0.86069007846293255</v>
      </c>
      <c r="E15" s="52">
        <v>39.745183343691721</v>
      </c>
      <c r="F15" s="52">
        <v>158.98073337476688</v>
      </c>
      <c r="G15" s="52">
        <v>0.60440899651931423</v>
      </c>
      <c r="H15" s="53">
        <v>79.490366687383442</v>
      </c>
      <c r="I15" s="52">
        <v>1271.8458669981351</v>
      </c>
      <c r="J15" s="52">
        <v>4.8517412137372435</v>
      </c>
      <c r="K15" s="52">
        <v>40.030206432900954</v>
      </c>
      <c r="L15" s="53">
        <v>1232.1006836544434</v>
      </c>
      <c r="M15" s="53">
        <v>675.66811684275933</v>
      </c>
      <c r="N15" s="53">
        <v>0</v>
      </c>
      <c r="O15" s="53">
        <v>119.23555003107518</v>
      </c>
      <c r="P15" s="53">
        <v>79.490366687383442</v>
      </c>
      <c r="Q15" s="53">
        <v>39.745183343691721</v>
      </c>
      <c r="R15" s="53">
        <v>119.23555003107518</v>
      </c>
      <c r="S15" s="53">
        <v>39.745183343691721</v>
      </c>
      <c r="T15" s="53">
        <v>3974.5183343691724</v>
      </c>
      <c r="U15" s="54">
        <f>SUM(B15:S15)</f>
        <v>3912.0478933833401</v>
      </c>
      <c r="V15" s="55">
        <f>U15-T15</f>
        <v>-62.470440985832283</v>
      </c>
    </row>
    <row r="16" spans="1:24" x14ac:dyDescent="0.2">
      <c r="A16" s="50">
        <v>43232.004166666666</v>
      </c>
      <c r="B16" s="52">
        <v>8.0542758794629457</v>
      </c>
      <c r="C16" s="52">
        <v>0.86305819973288889</v>
      </c>
      <c r="D16" s="52">
        <v>0.54212065779044516</v>
      </c>
      <c r="E16" s="52">
        <v>2.7618069815195048</v>
      </c>
      <c r="F16" s="53">
        <v>5.5236139630390095</v>
      </c>
      <c r="G16" s="52">
        <v>1.8341022377310909</v>
      </c>
      <c r="H16" s="52">
        <v>5.5236139630390095</v>
      </c>
      <c r="I16" s="52">
        <v>27.618069815195049</v>
      </c>
      <c r="J16" s="52">
        <v>8.5977346492680642</v>
      </c>
      <c r="K16" s="52">
        <v>10.386169437636616</v>
      </c>
      <c r="L16" s="53">
        <v>24.85626283367554</v>
      </c>
      <c r="M16" s="53">
        <v>8.2854209445585134</v>
      </c>
      <c r="N16" s="53">
        <v>2.7618069815195048</v>
      </c>
      <c r="O16" s="53">
        <v>2.7618069815195048</v>
      </c>
      <c r="P16" s="53">
        <v>2.7618069815195048</v>
      </c>
      <c r="Q16" s="53">
        <v>2.7618069815195048</v>
      </c>
      <c r="R16" s="53">
        <v>0</v>
      </c>
      <c r="S16" s="53">
        <v>2.7618069815195048</v>
      </c>
      <c r="T16" s="53">
        <v>276.18069815195048</v>
      </c>
      <c r="U16" s="54">
        <f>SUM(B16:S16)</f>
        <v>118.65528447024616</v>
      </c>
      <c r="V16" s="55">
        <f>U16-T16</f>
        <v>-157.52541368170432</v>
      </c>
    </row>
    <row r="17" spans="1:22" x14ac:dyDescent="0.2">
      <c r="A17" s="50">
        <v>43233.011805555558</v>
      </c>
      <c r="B17" s="52">
        <v>8.1293000486441791</v>
      </c>
      <c r="C17" s="52">
        <v>1.533383504701332</v>
      </c>
      <c r="D17" s="52">
        <v>0</v>
      </c>
      <c r="E17" s="52">
        <v>2.7938741721854301</v>
      </c>
      <c r="F17" s="52">
        <v>5.5877483443708602</v>
      </c>
      <c r="G17" s="52">
        <v>0.46484125743358939</v>
      </c>
      <c r="H17" s="52">
        <v>2.7938741721854301</v>
      </c>
      <c r="I17" s="52">
        <v>41.908112582781449</v>
      </c>
      <c r="J17" s="52">
        <v>14.60692159794915</v>
      </c>
      <c r="K17" s="52">
        <v>18.465605639820549</v>
      </c>
      <c r="L17" s="53">
        <v>44.701986754966882</v>
      </c>
      <c r="M17" s="53">
        <v>19.557119205298012</v>
      </c>
      <c r="N17" s="53">
        <v>0</v>
      </c>
      <c r="O17" s="53">
        <v>5.5877483443708602</v>
      </c>
      <c r="P17" s="53">
        <v>2.7938741721854301</v>
      </c>
      <c r="Q17" s="53">
        <v>5.5877483443708602</v>
      </c>
      <c r="R17" s="53">
        <v>2.7938741721854301</v>
      </c>
      <c r="S17" s="53">
        <v>2.7938741721854301</v>
      </c>
      <c r="T17" s="53">
        <v>279.38741721854302</v>
      </c>
      <c r="U17" s="54">
        <f>SUM(B17:S17)</f>
        <v>180.0998864856349</v>
      </c>
      <c r="V17" s="55">
        <f>U17-T17</f>
        <v>-99.287530732908124</v>
      </c>
    </row>
    <row r="18" spans="1:22" x14ac:dyDescent="0.2">
      <c r="A18" s="50">
        <v>43234.013888888891</v>
      </c>
      <c r="B18" s="52">
        <v>25.929247796590616</v>
      </c>
      <c r="C18" s="52">
        <v>0.5280876421472851</v>
      </c>
      <c r="D18" s="53">
        <v>3.2285582146116405</v>
      </c>
      <c r="E18" s="53">
        <v>135.28319405756733</v>
      </c>
      <c r="F18" s="53">
        <v>541.13277623026931</v>
      </c>
      <c r="G18" s="53">
        <v>1.376041966374949</v>
      </c>
      <c r="H18" s="53">
        <v>135.28319405756733</v>
      </c>
      <c r="I18" s="53">
        <v>4464.3454038997215</v>
      </c>
      <c r="J18" s="52">
        <v>14.16719082277533</v>
      </c>
      <c r="K18" s="52">
        <v>61.071674603887736</v>
      </c>
      <c r="L18" s="53">
        <v>3517.3630454967501</v>
      </c>
      <c r="M18" s="53">
        <v>676.41597028783667</v>
      </c>
      <c r="N18" s="53">
        <v>0</v>
      </c>
      <c r="O18" s="53">
        <v>270.56638811513466</v>
      </c>
      <c r="P18" s="53">
        <v>135.28319405756733</v>
      </c>
      <c r="Q18" s="53">
        <v>135.28319405756733</v>
      </c>
      <c r="R18" s="53">
        <v>270.56638811513466</v>
      </c>
      <c r="S18" s="53">
        <v>135.28319405756733</v>
      </c>
      <c r="T18" s="53">
        <v>13528.319405756733</v>
      </c>
      <c r="U18" s="54">
        <f>SUM(B18:S18)</f>
        <v>10523.106743479069</v>
      </c>
      <c r="V18" s="55">
        <f>U18-T18</f>
        <v>-3005.2126622776632</v>
      </c>
    </row>
    <row r="19" spans="1:22" x14ac:dyDescent="0.2">
      <c r="A19" s="50">
        <v>43235.777777777781</v>
      </c>
      <c r="B19" s="52">
        <v>11.48932754723733</v>
      </c>
      <c r="C19" s="52">
        <v>2.3320302230142671</v>
      </c>
      <c r="D19" s="52">
        <v>0.97248659715543373</v>
      </c>
      <c r="E19" s="52">
        <v>3.6464771322620555</v>
      </c>
      <c r="F19" s="53">
        <v>7.292954264524111</v>
      </c>
      <c r="G19" s="52">
        <v>0.6698704355460714</v>
      </c>
      <c r="H19" s="52">
        <v>7.292954264524111</v>
      </c>
      <c r="I19" s="52">
        <v>40.111248454882613</v>
      </c>
      <c r="J19" s="53">
        <v>10.699522841155284</v>
      </c>
      <c r="K19" s="53">
        <v>18.16925183088108</v>
      </c>
      <c r="L19" s="53">
        <v>32.8182941903585</v>
      </c>
      <c r="M19" s="53">
        <v>10.939431396786167</v>
      </c>
      <c r="N19" s="53">
        <v>3.6464771322620555</v>
      </c>
      <c r="O19" s="53">
        <v>14.585908529048222</v>
      </c>
      <c r="P19" s="53">
        <v>3.6464771322620555</v>
      </c>
      <c r="Q19" s="53">
        <v>7.292954264524111</v>
      </c>
      <c r="R19" s="53">
        <v>0</v>
      </c>
      <c r="S19" s="53">
        <v>3.6464771322620555</v>
      </c>
      <c r="T19" s="53">
        <v>364.64771322620555</v>
      </c>
      <c r="U19" s="54">
        <f>SUM(B19:S19)</f>
        <v>179.25214336868549</v>
      </c>
      <c r="V19" s="55">
        <f>U19-T19</f>
        <v>-185.39556985752006</v>
      </c>
    </row>
    <row r="20" spans="1:22" x14ac:dyDescent="0.2">
      <c r="A20" s="50">
        <v>43236.793055555558</v>
      </c>
      <c r="B20" s="52">
        <v>8.5395736900940928</v>
      </c>
      <c r="C20" s="52">
        <v>0.79634641815971008</v>
      </c>
      <c r="D20" s="52">
        <v>1.3655378433185535E-2</v>
      </c>
      <c r="E20" s="52">
        <v>0</v>
      </c>
      <c r="F20" s="53">
        <v>0</v>
      </c>
      <c r="G20" s="52">
        <v>0.17009061297945055</v>
      </c>
      <c r="H20" s="52">
        <v>3.1893004115226335</v>
      </c>
      <c r="I20" s="52">
        <v>11.162551440329217</v>
      </c>
      <c r="J20" s="52">
        <v>2.2766494092658962</v>
      </c>
      <c r="K20" s="52">
        <v>4.5134740475242268</v>
      </c>
      <c r="L20" s="53">
        <v>9.5679012345679002</v>
      </c>
      <c r="M20" s="53">
        <v>3.1893004115226335</v>
      </c>
      <c r="N20" s="53">
        <v>0</v>
      </c>
      <c r="O20" s="53">
        <v>6.3786008230452671</v>
      </c>
      <c r="P20" s="53">
        <v>1.5946502057613168</v>
      </c>
      <c r="Q20" s="53">
        <v>1.5946502057613168</v>
      </c>
      <c r="R20" s="53">
        <v>0</v>
      </c>
      <c r="S20" s="53">
        <v>1.5946502057613168</v>
      </c>
      <c r="T20" s="53">
        <v>159.46502057613168</v>
      </c>
      <c r="U20" s="54">
        <f>SUM(B20:S20)</f>
        <v>54.581394494728166</v>
      </c>
      <c r="V20" s="55">
        <f>U20-T20</f>
        <v>-104.88362608140352</v>
      </c>
    </row>
    <row r="21" spans="1:22" x14ac:dyDescent="0.2">
      <c r="A21" s="50">
        <v>43237.795138888891</v>
      </c>
      <c r="B21" s="52">
        <v>9.5281344630968547</v>
      </c>
      <c r="C21" s="52">
        <v>1.2025548144542404</v>
      </c>
      <c r="D21" s="52">
        <v>2.4624744030103174E-2</v>
      </c>
      <c r="E21" s="52">
        <v>1.1305241521068858</v>
      </c>
      <c r="F21" s="52">
        <v>3.3915724563206577</v>
      </c>
      <c r="G21" s="52">
        <v>1.303971072296719</v>
      </c>
      <c r="H21" s="52">
        <v>1.1305241521068858</v>
      </c>
      <c r="I21" s="52">
        <v>16.957862281603287</v>
      </c>
      <c r="J21" s="52">
        <v>10.675330703179393</v>
      </c>
      <c r="K21" s="52">
        <v>5.5219971488247186</v>
      </c>
      <c r="L21" s="53">
        <v>21.479958890030833</v>
      </c>
      <c r="M21" s="53">
        <v>13.566289825282631</v>
      </c>
      <c r="N21" s="53">
        <v>1.1305241521068858</v>
      </c>
      <c r="O21" s="53">
        <v>1.1305241521068858</v>
      </c>
      <c r="P21" s="53">
        <v>1.1305241521068858</v>
      </c>
      <c r="Q21" s="53">
        <v>2.2610483042137717</v>
      </c>
      <c r="R21" s="53">
        <v>2.2610483042137717</v>
      </c>
      <c r="S21" s="53">
        <v>1.1305241521068858</v>
      </c>
      <c r="T21" s="53">
        <v>113.05241521068859</v>
      </c>
      <c r="U21" s="54">
        <f>SUM(B21:S21)</f>
        <v>94.957537920188287</v>
      </c>
      <c r="V21" s="55">
        <f>U21-T21</f>
        <v>-18.094877290500307</v>
      </c>
    </row>
    <row r="22" spans="1:22" x14ac:dyDescent="0.2">
      <c r="A22" s="50">
        <v>43238.80972222222</v>
      </c>
      <c r="B22" s="52">
        <v>14.542288168761829</v>
      </c>
      <c r="C22" s="52">
        <v>1.2046427461874532</v>
      </c>
      <c r="D22" s="52">
        <v>0.44550305249222555</v>
      </c>
      <c r="E22" s="52">
        <v>1.3877551020408185</v>
      </c>
      <c r="F22" s="53">
        <v>1.3877551020408185</v>
      </c>
      <c r="G22" s="52">
        <v>2.0396333696331808</v>
      </c>
      <c r="H22" s="52">
        <v>5.5510204081632741</v>
      </c>
      <c r="I22" s="52">
        <v>11.102040816326548</v>
      </c>
      <c r="J22" s="52">
        <v>8.8084265964450292</v>
      </c>
      <c r="K22" s="52">
        <v>1.6853192890059259</v>
      </c>
      <c r="L22" s="53">
        <v>13.877551020408186</v>
      </c>
      <c r="M22" s="53">
        <v>5.5510204081632741</v>
      </c>
      <c r="N22" s="53">
        <v>1.3877551020408185</v>
      </c>
      <c r="O22" s="53">
        <v>1.3877551020408185</v>
      </c>
      <c r="P22" s="53">
        <v>1.3877551020408185</v>
      </c>
      <c r="Q22" s="53">
        <v>0</v>
      </c>
      <c r="R22" s="53">
        <v>1.3877551020408185</v>
      </c>
      <c r="S22" s="53">
        <v>0</v>
      </c>
      <c r="T22" s="53">
        <v>138.77551020408185</v>
      </c>
      <c r="U22" s="54">
        <f>SUM(B22:S22)</f>
        <v>73.133976487831802</v>
      </c>
      <c r="V22" s="55">
        <f>U22-T22</f>
        <v>-65.641533716250052</v>
      </c>
    </row>
    <row r="23" spans="1:22" x14ac:dyDescent="0.2">
      <c r="A23" s="50">
        <v>43239.832638888889</v>
      </c>
      <c r="B23" s="52">
        <v>16.432483495832454</v>
      </c>
      <c r="C23" s="52">
        <v>0.75667941995166965</v>
      </c>
      <c r="D23" s="52">
        <v>9.4614321088968001E-3</v>
      </c>
      <c r="E23" s="52">
        <v>1.9101808575492742</v>
      </c>
      <c r="F23" s="53">
        <v>0.95509042877463712</v>
      </c>
      <c r="G23" s="52">
        <v>3.1925996933930239</v>
      </c>
      <c r="H23" s="52">
        <v>0.95509042877463712</v>
      </c>
      <c r="I23" s="52">
        <v>14.326356431619557</v>
      </c>
      <c r="J23" s="52">
        <v>6.2562683954874103</v>
      </c>
      <c r="K23" s="52">
        <v>1.3765888129215806</v>
      </c>
      <c r="L23" s="53">
        <v>15.281446860394194</v>
      </c>
      <c r="M23" s="53">
        <v>3.8203617150985485</v>
      </c>
      <c r="N23" s="53">
        <v>0</v>
      </c>
      <c r="O23" s="53">
        <v>1.9101808575492742</v>
      </c>
      <c r="P23" s="53">
        <v>0.95509042877463712</v>
      </c>
      <c r="Q23" s="53">
        <v>1.9101808575492742</v>
      </c>
      <c r="R23" s="53">
        <v>0.95509042877463712</v>
      </c>
      <c r="S23" s="53">
        <v>0.95509042877463712</v>
      </c>
      <c r="T23" s="53">
        <v>95.509042877463713</v>
      </c>
      <c r="U23" s="54">
        <f>SUM(B23:S23)</f>
        <v>71.958240973328344</v>
      </c>
      <c r="V23" s="55">
        <f>U23-T23</f>
        <v>-23.550801904135369</v>
      </c>
    </row>
    <row r="24" spans="1:22" x14ac:dyDescent="0.2">
      <c r="A24" s="50">
        <v>43240.840277777781</v>
      </c>
      <c r="B24" s="52">
        <v>20.035550056966731</v>
      </c>
      <c r="C24" s="52">
        <v>0.96638148353686948</v>
      </c>
      <c r="D24" s="52">
        <v>0.59195666013204329</v>
      </c>
      <c r="E24" s="52">
        <v>0</v>
      </c>
      <c r="F24" s="53">
        <v>0.96094868125128141</v>
      </c>
      <c r="G24" s="52">
        <v>2.9111392245370551</v>
      </c>
      <c r="H24" s="52">
        <v>2.8828460437538443</v>
      </c>
      <c r="I24" s="52">
        <v>6.72664076875897</v>
      </c>
      <c r="J24" s="52">
        <v>4.7434062563892869</v>
      </c>
      <c r="K24" s="52">
        <v>2.6341997480560089</v>
      </c>
      <c r="L24" s="53">
        <v>4.8047434062564074</v>
      </c>
      <c r="M24" s="53">
        <v>1.9218973625025628</v>
      </c>
      <c r="N24" s="53">
        <v>0</v>
      </c>
      <c r="O24" s="53">
        <v>0</v>
      </c>
      <c r="P24" s="53">
        <v>0</v>
      </c>
      <c r="Q24" s="53">
        <v>0</v>
      </c>
      <c r="R24" s="53">
        <v>0.96094868125128141</v>
      </c>
      <c r="S24" s="53">
        <v>0</v>
      </c>
      <c r="T24" s="53">
        <v>96.094868125128144</v>
      </c>
      <c r="U24" s="54">
        <f>SUM(B24:S24)</f>
        <v>50.140658373392341</v>
      </c>
      <c r="V24" s="55">
        <f>U24-T24</f>
        <v>-45.954209751735803</v>
      </c>
    </row>
    <row r="25" spans="1:22" x14ac:dyDescent="0.2">
      <c r="A25" s="50">
        <v>43241.847916666666</v>
      </c>
      <c r="B25" s="52">
        <v>17.882794989179654</v>
      </c>
      <c r="C25" s="52">
        <v>1.5086282555780517</v>
      </c>
      <c r="D25" s="52">
        <v>0.76058244655401963</v>
      </c>
      <c r="E25" s="52">
        <v>1.5075376884422012</v>
      </c>
      <c r="F25" s="53">
        <v>3.0150753768844023</v>
      </c>
      <c r="G25" s="52">
        <v>3.4882151860072237</v>
      </c>
      <c r="H25" s="52">
        <v>0.75376884422110058</v>
      </c>
      <c r="I25" s="52">
        <v>20.351758793969715</v>
      </c>
      <c r="J25" s="52">
        <v>24.563042918577707</v>
      </c>
      <c r="K25" s="52">
        <v>1.86</v>
      </c>
      <c r="L25" s="53">
        <v>18.844221105527513</v>
      </c>
      <c r="M25" s="53">
        <v>6.7839195979899047</v>
      </c>
      <c r="N25" s="53">
        <v>0.75376884422110058</v>
      </c>
      <c r="O25" s="53">
        <v>1.5075376884422012</v>
      </c>
      <c r="P25" s="53">
        <v>0.75376884422110058</v>
      </c>
      <c r="Q25" s="53">
        <v>1.5075376884422012</v>
      </c>
      <c r="R25" s="53">
        <v>1.5075376884422012</v>
      </c>
      <c r="S25" s="53">
        <v>0.75376884422110058</v>
      </c>
      <c r="T25" s="53">
        <v>75.376884422110052</v>
      </c>
      <c r="U25" s="54">
        <f>SUM(B25:S25)</f>
        <v>108.10346480092139</v>
      </c>
      <c r="V25" s="55">
        <f>U25-T25</f>
        <v>32.726580378811335</v>
      </c>
    </row>
    <row r="26" spans="1:22" x14ac:dyDescent="0.2">
      <c r="A26" s="50">
        <v>43242.850694444445</v>
      </c>
      <c r="B26" s="52">
        <v>9.5964498975419996</v>
      </c>
      <c r="C26" s="52">
        <v>1.3634523067841198</v>
      </c>
      <c r="D26" s="52">
        <v>0</v>
      </c>
      <c r="E26" s="52">
        <v>1.8026370004120285</v>
      </c>
      <c r="F26" s="53">
        <v>0</v>
      </c>
      <c r="G26" s="52">
        <v>1.2569174828857765</v>
      </c>
      <c r="H26" s="52">
        <v>3.6052740008240569</v>
      </c>
      <c r="I26" s="52">
        <v>9.0131850020601423</v>
      </c>
      <c r="J26" s="52">
        <v>5.4281802836370403</v>
      </c>
      <c r="K26" s="52">
        <v>10.247617528609595</v>
      </c>
      <c r="L26" s="53">
        <v>5.4079110012360854</v>
      </c>
      <c r="M26" s="53">
        <v>1.8026370004120285</v>
      </c>
      <c r="N26" s="53">
        <v>0</v>
      </c>
      <c r="O26" s="53">
        <v>5.4079110012360854</v>
      </c>
      <c r="P26" s="53">
        <v>1.8026370004120285</v>
      </c>
      <c r="Q26" s="53">
        <v>1.8026370004120285</v>
      </c>
      <c r="R26" s="53">
        <v>0</v>
      </c>
      <c r="S26" s="53">
        <v>1.8026370004120285</v>
      </c>
      <c r="T26" s="53">
        <v>180.26370004120284</v>
      </c>
      <c r="U26" s="54">
        <f>SUM(B26:S26)</f>
        <v>60.34008350687504</v>
      </c>
      <c r="V26" s="55">
        <f>U26-T26</f>
        <v>-119.92361653432781</v>
      </c>
    </row>
    <row r="27" spans="1:22" x14ac:dyDescent="0.2">
      <c r="A27" s="50">
        <v>43243.895138888889</v>
      </c>
      <c r="B27" s="52">
        <v>14.180305934045535</v>
      </c>
      <c r="C27" s="52">
        <v>2.4511995495716015</v>
      </c>
      <c r="D27" s="52">
        <v>0.35734284985145309</v>
      </c>
      <c r="E27" s="52">
        <v>3.2610939112487118</v>
      </c>
      <c r="F27" s="53">
        <v>0</v>
      </c>
      <c r="G27" s="52">
        <v>1.8314417404707104</v>
      </c>
      <c r="H27" s="52">
        <v>6.5221878224974237</v>
      </c>
      <c r="I27" s="52">
        <v>22.827657378740984</v>
      </c>
      <c r="J27" s="52">
        <v>6.0188421718432714</v>
      </c>
      <c r="K27" s="52">
        <v>22.211125536802157</v>
      </c>
      <c r="L27" s="53">
        <v>22.827657378740984</v>
      </c>
      <c r="M27" s="53">
        <v>6.5221878224974237</v>
      </c>
      <c r="N27" s="53">
        <v>0</v>
      </c>
      <c r="O27" s="53">
        <v>13.044375644994847</v>
      </c>
      <c r="P27" s="53">
        <v>3.2610939112487118</v>
      </c>
      <c r="Q27" s="53">
        <v>3.2610939112487118</v>
      </c>
      <c r="R27" s="53">
        <v>3.2610939112487118</v>
      </c>
      <c r="S27" s="53">
        <v>3.2610939112487118</v>
      </c>
      <c r="T27" s="53">
        <v>326.10939112487119</v>
      </c>
      <c r="U27" s="54">
        <f>SUM(B27:S27)</f>
        <v>135.09979338629995</v>
      </c>
      <c r="V27" s="55">
        <f>U27-T27</f>
        <v>-191.00959773857124</v>
      </c>
    </row>
    <row r="28" spans="1:22" x14ac:dyDescent="0.2">
      <c r="A28" s="50">
        <v>43244.902777777781</v>
      </c>
      <c r="B28" s="53">
        <v>17.87673374734274</v>
      </c>
      <c r="C28" s="53">
        <v>1.9966599821481896</v>
      </c>
      <c r="D28" s="53">
        <v>0.10702025782061858</v>
      </c>
      <c r="E28" s="53">
        <v>6.2228654124457297</v>
      </c>
      <c r="F28" s="53">
        <v>6.2228654124457297</v>
      </c>
      <c r="G28" s="53">
        <v>1.5379128738920356</v>
      </c>
      <c r="H28" s="53">
        <v>0</v>
      </c>
      <c r="I28" s="53">
        <v>59.117221418234429</v>
      </c>
      <c r="J28" s="53">
        <v>4.6536442876483024</v>
      </c>
      <c r="K28" s="53">
        <v>14.9119355505612</v>
      </c>
      <c r="L28" s="53">
        <v>65.34008683068015</v>
      </c>
      <c r="M28" s="53">
        <v>18.668596237337187</v>
      </c>
      <c r="N28" s="53">
        <v>0</v>
      </c>
      <c r="O28" s="53">
        <v>9.3342981186685936</v>
      </c>
      <c r="P28" s="53">
        <v>6.2228654124457297</v>
      </c>
      <c r="Q28" s="53">
        <v>3.1114327062228648</v>
      </c>
      <c r="R28" s="53">
        <v>0</v>
      </c>
      <c r="S28" s="53">
        <v>3.1114327062228648</v>
      </c>
      <c r="T28" s="53">
        <v>311.14327062228648</v>
      </c>
      <c r="U28" s="54">
        <f>SUM(B28:S28)</f>
        <v>218.4355709541164</v>
      </c>
      <c r="V28" s="55">
        <f>U28-T28</f>
        <v>-92.707699668170079</v>
      </c>
    </row>
    <row r="29" spans="1:22" x14ac:dyDescent="0.2">
      <c r="A29" s="50">
        <v>43245.912499999999</v>
      </c>
      <c r="B29" s="52">
        <v>12.996161345905282</v>
      </c>
      <c r="C29" s="52">
        <v>1.6820638609488672</v>
      </c>
      <c r="D29" s="52">
        <v>0.10988465987322235</v>
      </c>
      <c r="E29" s="52">
        <v>1.6845804051260804</v>
      </c>
      <c r="F29" s="53">
        <v>1.6845804051260804</v>
      </c>
      <c r="G29" s="52">
        <v>1.3050244151161587</v>
      </c>
      <c r="H29" s="52">
        <v>3.3691608102521609</v>
      </c>
      <c r="I29" s="52">
        <v>18.530384456386884</v>
      </c>
      <c r="J29" s="52">
        <v>7.507767805944872</v>
      </c>
      <c r="K29" s="52">
        <v>11.361666377735402</v>
      </c>
      <c r="L29" s="53">
        <v>20.214964861512968</v>
      </c>
      <c r="M29" s="53">
        <v>5.0537412153782419</v>
      </c>
      <c r="N29" s="53">
        <v>0</v>
      </c>
      <c r="O29" s="53">
        <v>6.7383216205043217</v>
      </c>
      <c r="P29" s="53">
        <v>1.6845804051260804</v>
      </c>
      <c r="Q29" s="53">
        <v>1.6845804051260804</v>
      </c>
      <c r="R29" s="53">
        <v>1.6845804051260804</v>
      </c>
      <c r="S29" s="53">
        <v>1.6845804051260804</v>
      </c>
      <c r="T29" s="53">
        <v>168.45804051260805</v>
      </c>
      <c r="U29" s="54">
        <f>SUM(B29:S29)</f>
        <v>98.976623860314888</v>
      </c>
      <c r="V29" s="55">
        <f>U29-T29</f>
        <v>-69.481416652293163</v>
      </c>
    </row>
    <row r="30" spans="1:22" x14ac:dyDescent="0.2">
      <c r="A30" s="50">
        <v>43246.966666666667</v>
      </c>
      <c r="B30" s="52">
        <v>7.4515015647848859</v>
      </c>
      <c r="C30" s="52">
        <v>1.218605919848917</v>
      </c>
      <c r="D30" s="52">
        <v>0.55250941922835439</v>
      </c>
      <c r="E30" s="52">
        <v>4.5915201654601949</v>
      </c>
      <c r="F30" s="53">
        <v>9.1830403309203898</v>
      </c>
      <c r="G30" s="52">
        <v>0</v>
      </c>
      <c r="H30" s="52">
        <v>4.5915201654601949</v>
      </c>
      <c r="I30" s="52">
        <v>52.802481902792245</v>
      </c>
      <c r="J30" s="53">
        <v>1.8173933348900821</v>
      </c>
      <c r="K30" s="53">
        <v>16.119024585515561</v>
      </c>
      <c r="L30" s="53">
        <v>52.802481902792245</v>
      </c>
      <c r="M30" s="53">
        <v>27.549120992761171</v>
      </c>
      <c r="N30" s="53">
        <v>2.2957600827300975</v>
      </c>
      <c r="O30" s="53">
        <v>2.2957600827300975</v>
      </c>
      <c r="P30" s="53">
        <v>0</v>
      </c>
      <c r="Q30" s="53">
        <v>2.2957600827300975</v>
      </c>
      <c r="R30" s="53">
        <v>4.5915201654601949</v>
      </c>
      <c r="S30" s="53">
        <v>2.2957600827300975</v>
      </c>
      <c r="T30" s="53">
        <v>229.57600827300976</v>
      </c>
      <c r="U30" s="54">
        <f>SUM(B30:S30)</f>
        <v>192.45376078083478</v>
      </c>
      <c r="V30" s="55">
        <f>U30-T30</f>
        <v>-37.122247492174978</v>
      </c>
    </row>
    <row r="31" spans="1:22" x14ac:dyDescent="0.2">
      <c r="A31" s="50">
        <v>43247.990972222222</v>
      </c>
      <c r="B31" s="52">
        <v>7.6066853895142614</v>
      </c>
      <c r="C31" s="52">
        <v>1.3235858548160506</v>
      </c>
      <c r="D31" s="52">
        <v>0.33502622580209496</v>
      </c>
      <c r="E31" s="52">
        <v>7.8849337748344297</v>
      </c>
      <c r="F31" s="53">
        <v>11.827400662251643</v>
      </c>
      <c r="G31" s="52">
        <v>0.81370551668889235</v>
      </c>
      <c r="H31" s="52">
        <v>7.8849337748344297</v>
      </c>
      <c r="I31" s="52">
        <v>98.561672185430368</v>
      </c>
      <c r="J31" s="52">
        <v>4.1404080324716945</v>
      </c>
      <c r="K31" s="52">
        <v>20.228049562059393</v>
      </c>
      <c r="L31" s="53">
        <v>90.676738410595931</v>
      </c>
      <c r="M31" s="53">
        <v>43.36713576158936</v>
      </c>
      <c r="N31" s="53">
        <v>3.9424668874172148</v>
      </c>
      <c r="O31" s="53">
        <v>3.9424668874172148</v>
      </c>
      <c r="P31" s="53">
        <v>3.9424668874172148</v>
      </c>
      <c r="Q31" s="53">
        <v>3.9424668874172148</v>
      </c>
      <c r="R31" s="53">
        <v>11.827400662251643</v>
      </c>
      <c r="S31" s="53">
        <v>3.9424668874172148</v>
      </c>
      <c r="T31" s="53">
        <v>394.24668874172147</v>
      </c>
      <c r="U31" s="54">
        <f>SUM(B31:S31)</f>
        <v>326.19001025022618</v>
      </c>
      <c r="V31" s="55">
        <f>U31-T31</f>
        <v>-68.05667849149529</v>
      </c>
    </row>
  </sheetData>
  <sortState ref="A2:V3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EXPO2020_Dubai</vt:lpstr>
      <vt:lpstr>summary_EXPO2020</vt:lpstr>
      <vt:lpstr>EXPO2020_PMF</vt:lpstr>
      <vt:lpstr>UNC_EXPO2020_PMF</vt:lpstr>
      <vt:lpstr>conc_EXPO2020_EPA_PMF</vt:lpstr>
      <vt:lpstr>UNC_EXPO2020_EPA_PMF</vt:lpstr>
      <vt:lpstr>EXPO2020_PMF_report</vt:lpstr>
    </vt:vector>
  </TitlesOfParts>
  <Company>JRC -European Commission-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marellu</dc:creator>
  <cp:lastModifiedBy>Federico Karagulian</cp:lastModifiedBy>
  <dcterms:created xsi:type="dcterms:W3CDTF">2006-03-24T14:11:52Z</dcterms:created>
  <dcterms:modified xsi:type="dcterms:W3CDTF">2018-06-17T14:08:26Z</dcterms:modified>
</cp:coreProperties>
</file>