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_SHARED_FOLDERS\Air Quality\Phase 2\ICS_chem_PM\"/>
    </mc:Choice>
  </mc:AlternateContent>
  <bookViews>
    <workbookView xWindow="285" yWindow="150" windowWidth="15480" windowHeight="6300" firstSheet="2" activeTab="4"/>
  </bookViews>
  <sheets>
    <sheet name="Leckel PM10 68" sheetId="1" r:id="rId1"/>
    <sheet name="Leckel 67 PM10" sheetId="2" r:id="rId2"/>
    <sheet name="Masdar_Station1" sheetId="6" r:id="rId3"/>
    <sheet name="Masdar_Station2" sheetId="7" r:id="rId4"/>
    <sheet name="Masdar_Station3" sheetId="8" r:id="rId5"/>
  </sheets>
  <calcPr calcId="162913"/>
</workbook>
</file>

<file path=xl/calcChain.xml><?xml version="1.0" encoding="utf-8"?>
<calcChain xmlns="http://schemas.openxmlformats.org/spreadsheetml/2006/main">
  <c r="W4" i="8" l="1"/>
  <c r="W4" i="6"/>
  <c r="AI4" i="6" l="1"/>
  <c r="AK4" i="6" l="1"/>
  <c r="AJ4" i="6"/>
  <c r="AE4" i="6"/>
  <c r="AC4" i="6"/>
  <c r="AA4" i="6"/>
  <c r="Y4" i="6"/>
  <c r="U4" i="6"/>
  <c r="J4" i="8" l="1"/>
  <c r="U4" i="8" s="1"/>
  <c r="J8" i="7"/>
  <c r="U8" i="7" s="1"/>
  <c r="J4" i="6"/>
  <c r="J3" i="6"/>
  <c r="W8" i="7" l="1"/>
  <c r="AI8" i="7"/>
  <c r="AJ8" i="7"/>
  <c r="AJ4" i="8"/>
  <c r="AI4" i="8"/>
  <c r="O4" i="8"/>
  <c r="E4" i="8"/>
  <c r="K4" i="8" s="1"/>
  <c r="P4" i="8" s="1"/>
  <c r="O3" i="8"/>
  <c r="J3" i="8"/>
  <c r="E3" i="8"/>
  <c r="K3" i="8" s="1"/>
  <c r="O8" i="7"/>
  <c r="O7" i="7"/>
  <c r="O6" i="7"/>
  <c r="J6" i="7"/>
  <c r="J7" i="7"/>
  <c r="J9" i="7"/>
  <c r="J10" i="7"/>
  <c r="J11" i="7"/>
  <c r="J12" i="7"/>
  <c r="J13" i="7"/>
  <c r="J14" i="7"/>
  <c r="E6" i="7"/>
  <c r="K6" i="7" s="1"/>
  <c r="P6" i="7" s="1"/>
  <c r="E7" i="7"/>
  <c r="E8" i="7"/>
  <c r="E9" i="7"/>
  <c r="E10" i="7"/>
  <c r="E11" i="7"/>
  <c r="E12" i="7"/>
  <c r="E13" i="7"/>
  <c r="E14" i="7"/>
  <c r="O5" i="7"/>
  <c r="J5" i="7"/>
  <c r="E5" i="7"/>
  <c r="O4" i="7"/>
  <c r="J4" i="7"/>
  <c r="E4" i="7"/>
  <c r="O3" i="7"/>
  <c r="J3" i="7"/>
  <c r="E3" i="7"/>
  <c r="O4" i="6"/>
  <c r="K4" i="6"/>
  <c r="P4" i="6" s="1"/>
  <c r="K6" i="6"/>
  <c r="K7" i="6"/>
  <c r="J5" i="6"/>
  <c r="J6" i="6"/>
  <c r="J7" i="6"/>
  <c r="E4" i="6"/>
  <c r="E5" i="6"/>
  <c r="K5" i="6" s="1"/>
  <c r="E6" i="6"/>
  <c r="E7" i="6"/>
  <c r="Y4" i="8" l="1"/>
  <c r="AC4" i="8"/>
  <c r="AE4" i="8"/>
  <c r="AA4" i="8"/>
  <c r="AK8" i="7"/>
  <c r="K12" i="7"/>
  <c r="AK4" i="8"/>
  <c r="K11" i="7"/>
  <c r="K14" i="7"/>
  <c r="K10" i="7"/>
  <c r="K5" i="7"/>
  <c r="P5" i="7" s="1"/>
  <c r="K13" i="7"/>
  <c r="K9" i="7"/>
  <c r="P3" i="8"/>
  <c r="K4" i="7"/>
  <c r="P4" i="7" s="1"/>
  <c r="K3" i="7"/>
  <c r="P3" i="7" s="1"/>
  <c r="K7" i="7"/>
  <c r="P7" i="7" s="1"/>
  <c r="K8" i="7"/>
  <c r="P8" i="7" s="1"/>
  <c r="AE8" i="7" s="1"/>
  <c r="O3" i="6"/>
  <c r="E3" i="6"/>
  <c r="AC8" i="7" l="1"/>
  <c r="Y8" i="7"/>
  <c r="AA8" i="7"/>
  <c r="K3" i="6"/>
  <c r="P3" i="6" s="1"/>
  <c r="I19" i="2"/>
  <c r="I20" i="2"/>
  <c r="J20" i="2" s="1"/>
  <c r="O20" i="2" s="1"/>
  <c r="I21" i="2"/>
  <c r="J21" i="2"/>
  <c r="O21" i="2" s="1"/>
  <c r="I22" i="2"/>
  <c r="J22" i="2" s="1"/>
  <c r="O22" i="2" s="1"/>
  <c r="I23" i="2"/>
  <c r="I24" i="2"/>
  <c r="J24" i="2" s="1"/>
  <c r="O24" i="2" s="1"/>
  <c r="I25" i="2"/>
  <c r="J25" i="2"/>
  <c r="O25" i="2" s="1"/>
  <c r="I26" i="2"/>
  <c r="J26" i="2" s="1"/>
  <c r="O26" i="2" s="1"/>
  <c r="I18" i="2"/>
  <c r="I27" i="2"/>
  <c r="J27" i="2" s="1"/>
  <c r="H19" i="2"/>
  <c r="H20" i="2"/>
  <c r="H21" i="2"/>
  <c r="H22" i="2"/>
  <c r="H23" i="2"/>
  <c r="H24" i="2"/>
  <c r="H25" i="2"/>
  <c r="H26" i="2"/>
  <c r="H27" i="2"/>
  <c r="H18" i="2"/>
  <c r="I20" i="1"/>
  <c r="J20" i="1" s="1"/>
  <c r="P20" i="1" s="1"/>
  <c r="I21" i="1"/>
  <c r="I22" i="1"/>
  <c r="J22" i="1" s="1"/>
  <c r="P22" i="1" s="1"/>
  <c r="I23" i="1"/>
  <c r="I24" i="1"/>
  <c r="J24" i="1" s="1"/>
  <c r="P24" i="1" s="1"/>
  <c r="I25" i="1"/>
  <c r="I26" i="1"/>
  <c r="J26" i="1" s="1"/>
  <c r="P26" i="1" s="1"/>
  <c r="I27" i="1"/>
  <c r="I19" i="1"/>
  <c r="J19" i="1" s="1"/>
  <c r="P19" i="1" s="1"/>
  <c r="I28" i="1"/>
  <c r="J28" i="1"/>
  <c r="H20" i="1"/>
  <c r="H21" i="1"/>
  <c r="H22" i="1"/>
  <c r="H23" i="1"/>
  <c r="H24" i="1"/>
  <c r="H25" i="1"/>
  <c r="H26" i="1"/>
  <c r="H27" i="1"/>
  <c r="H28" i="1"/>
  <c r="H19" i="1"/>
  <c r="I3" i="1"/>
  <c r="J3" i="1"/>
  <c r="I4" i="1"/>
  <c r="I5" i="1"/>
  <c r="J5" i="1"/>
  <c r="P5" i="1" s="1"/>
  <c r="I6" i="1"/>
  <c r="I7" i="1"/>
  <c r="J7" i="1"/>
  <c r="P7" i="1" s="1"/>
  <c r="I8" i="1"/>
  <c r="I9" i="1"/>
  <c r="J9" i="1"/>
  <c r="P9" i="1" s="1"/>
  <c r="I10" i="1"/>
  <c r="I11" i="1"/>
  <c r="J11" i="1"/>
  <c r="P11" i="1" s="1"/>
  <c r="I4" i="2"/>
  <c r="I5" i="2"/>
  <c r="I6" i="2"/>
  <c r="I7" i="2"/>
  <c r="I8" i="2"/>
  <c r="I9" i="2"/>
  <c r="I10" i="2"/>
  <c r="I11" i="2"/>
  <c r="I12" i="2"/>
  <c r="I3" i="2"/>
  <c r="H4" i="2"/>
  <c r="H5" i="2"/>
  <c r="H6" i="2"/>
  <c r="H7" i="2"/>
  <c r="H8" i="2"/>
  <c r="H9" i="2"/>
  <c r="H10" i="2"/>
  <c r="H11" i="2"/>
  <c r="H12" i="2"/>
  <c r="H3" i="2"/>
  <c r="E19" i="2"/>
  <c r="J19" i="2" s="1"/>
  <c r="O19" i="2" s="1"/>
  <c r="E20" i="2"/>
  <c r="E21" i="2"/>
  <c r="E22" i="2"/>
  <c r="E23" i="2"/>
  <c r="J23" i="2" s="1"/>
  <c r="O23" i="2" s="1"/>
  <c r="E24" i="2"/>
  <c r="E25" i="2"/>
  <c r="E26" i="2"/>
  <c r="E27" i="2"/>
  <c r="E18" i="2"/>
  <c r="J18" i="2" s="1"/>
  <c r="O18" i="2" s="1"/>
  <c r="D19" i="2"/>
  <c r="D20" i="2"/>
  <c r="D21" i="2"/>
  <c r="D22" i="2"/>
  <c r="D23" i="2"/>
  <c r="D24" i="2"/>
  <c r="D25" i="2"/>
  <c r="D26" i="2"/>
  <c r="D27" i="2"/>
  <c r="D18" i="2"/>
  <c r="E20" i="1"/>
  <c r="E21" i="1"/>
  <c r="J21" i="1" s="1"/>
  <c r="P21" i="1" s="1"/>
  <c r="E22" i="1"/>
  <c r="E23" i="1"/>
  <c r="J23" i="1" s="1"/>
  <c r="P23" i="1" s="1"/>
  <c r="E24" i="1"/>
  <c r="E25" i="1"/>
  <c r="J25" i="1" s="1"/>
  <c r="P25" i="1" s="1"/>
  <c r="E26" i="1"/>
  <c r="E27" i="1"/>
  <c r="J27" i="1" s="1"/>
  <c r="P27" i="1" s="1"/>
  <c r="E28" i="1"/>
  <c r="E19" i="1"/>
  <c r="D20" i="1"/>
  <c r="D21" i="1"/>
  <c r="D22" i="1"/>
  <c r="D23" i="1"/>
  <c r="D24" i="1"/>
  <c r="D25" i="1"/>
  <c r="D26" i="1"/>
  <c r="D27" i="1"/>
  <c r="D28" i="1"/>
  <c r="D19" i="1"/>
  <c r="E4" i="2"/>
  <c r="J4" i="2" s="1"/>
  <c r="O4" i="2" s="1"/>
  <c r="E5" i="2"/>
  <c r="J5" i="2" s="1"/>
  <c r="O5" i="2" s="1"/>
  <c r="E6" i="2"/>
  <c r="J6" i="2" s="1"/>
  <c r="O6" i="2" s="1"/>
  <c r="E7" i="2"/>
  <c r="J7" i="2" s="1"/>
  <c r="O7" i="2" s="1"/>
  <c r="E8" i="2"/>
  <c r="J8" i="2" s="1"/>
  <c r="O8" i="2" s="1"/>
  <c r="E9" i="2"/>
  <c r="J9" i="2" s="1"/>
  <c r="O9" i="2" s="1"/>
  <c r="E10" i="2"/>
  <c r="J10" i="2" s="1"/>
  <c r="O10" i="2" s="1"/>
  <c r="E11" i="2"/>
  <c r="J11" i="2" s="1"/>
  <c r="O11" i="2" s="1"/>
  <c r="E12" i="2"/>
  <c r="J12" i="2" s="1"/>
  <c r="O12" i="2" s="1"/>
  <c r="E3" i="2"/>
  <c r="J3" i="2" s="1"/>
  <c r="O3" i="2" s="1"/>
  <c r="D4" i="2"/>
  <c r="D5" i="2"/>
  <c r="D6" i="2"/>
  <c r="D7" i="2"/>
  <c r="D8" i="2"/>
  <c r="D9" i="2"/>
  <c r="D10" i="2"/>
  <c r="D11" i="2"/>
  <c r="D12" i="2"/>
  <c r="D3" i="2"/>
  <c r="I12" i="1"/>
  <c r="H3" i="1"/>
  <c r="H13" i="1" s="1"/>
  <c r="H4" i="1"/>
  <c r="H5" i="1"/>
  <c r="H6" i="1"/>
  <c r="H7" i="1"/>
  <c r="K7" i="1" s="1"/>
  <c r="H8" i="1"/>
  <c r="H9" i="1"/>
  <c r="H10" i="1"/>
  <c r="H11" i="1"/>
  <c r="K11" i="1" s="1"/>
  <c r="H12" i="1"/>
  <c r="E4" i="1"/>
  <c r="J4" i="1" s="1"/>
  <c r="P4" i="1" s="1"/>
  <c r="E5" i="1"/>
  <c r="E6" i="1"/>
  <c r="J6" i="1" s="1"/>
  <c r="P6" i="1" s="1"/>
  <c r="E7" i="1"/>
  <c r="E8" i="1"/>
  <c r="J8" i="1" s="1"/>
  <c r="P8" i="1" s="1"/>
  <c r="E9" i="1"/>
  <c r="E10" i="1"/>
  <c r="J10" i="1" s="1"/>
  <c r="P10" i="1" s="1"/>
  <c r="E11" i="1"/>
  <c r="E12" i="1"/>
  <c r="J12" i="1" s="1"/>
  <c r="P12" i="1" s="1"/>
  <c r="E3" i="1"/>
  <c r="P3" i="1"/>
  <c r="D3" i="1"/>
  <c r="D13" i="1" s="1"/>
  <c r="K13" i="1" s="1"/>
  <c r="D4" i="1"/>
  <c r="K4" i="1" s="1"/>
  <c r="D5" i="1"/>
  <c r="D6" i="1"/>
  <c r="K6" i="1" s="1"/>
  <c r="D7" i="1"/>
  <c r="D8" i="1"/>
  <c r="K8" i="1" s="1"/>
  <c r="D9" i="1"/>
  <c r="D10" i="1"/>
  <c r="K10" i="1" s="1"/>
  <c r="D11" i="1"/>
  <c r="D12" i="1"/>
  <c r="K12" i="1" s="1"/>
  <c r="K5" i="1"/>
  <c r="K9" i="1"/>
  <c r="K3" i="1"/>
</calcChain>
</file>

<file path=xl/sharedStrings.xml><?xml version="1.0" encoding="utf-8"?>
<sst xmlns="http://schemas.openxmlformats.org/spreadsheetml/2006/main" count="282" uniqueCount="107">
  <si>
    <t>Average blank</t>
  </si>
  <si>
    <t>difference</t>
  </si>
  <si>
    <t>Difference</t>
  </si>
  <si>
    <t>Blank 2nd w.</t>
  </si>
  <si>
    <t>Blank 1st w.</t>
  </si>
  <si>
    <t>Filter No.</t>
  </si>
  <si>
    <t>µg</t>
  </si>
  <si>
    <t>AVG BLANK</t>
  </si>
  <si>
    <t>Loaded 1st w.</t>
  </si>
  <si>
    <t>Loaded 2nd w.</t>
  </si>
  <si>
    <t>Average Loaded</t>
  </si>
  <si>
    <t>PM MASS</t>
  </si>
  <si>
    <t>Start</t>
  </si>
  <si>
    <t>Stop</t>
  </si>
  <si>
    <t>Sampled vol.</t>
  </si>
  <si>
    <t>Corrected Vol.</t>
  </si>
  <si>
    <t>Mass conc.</t>
  </si>
  <si>
    <t>Amb. T.</t>
  </si>
  <si>
    <t>Amb. P.</t>
  </si>
  <si>
    <t>Qn</t>
  </si>
  <si>
    <t>W 1</t>
  </si>
  <si>
    <t>W 2</t>
  </si>
  <si>
    <t>W 3</t>
  </si>
  <si>
    <t>W 4</t>
  </si>
  <si>
    <t>W 5</t>
  </si>
  <si>
    <t>W 6</t>
  </si>
  <si>
    <t>W 7</t>
  </si>
  <si>
    <t>W 8</t>
  </si>
  <si>
    <t>W 9</t>
  </si>
  <si>
    <t>W 10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</si>
  <si>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</si>
  <si>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</si>
  <si>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</si>
  <si>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</si>
  <si>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</si>
  <si>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</si>
  <si>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</si>
  <si>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</si>
  <si>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</si>
  <si>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</si>
  <si>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Operator Federico</t>
  </si>
  <si>
    <t>Operator Maurizio</t>
  </si>
  <si>
    <t>Blank 1st w. (µg)</t>
  </si>
  <si>
    <t>Blank 2nd w. (µg)</t>
  </si>
  <si>
    <t>Standard</t>
  </si>
  <si>
    <t>Operating</t>
  </si>
  <si>
    <t xml:space="preserve">Operator Federico </t>
  </si>
  <si>
    <t>Sampled vol.(m³)</t>
  </si>
  <si>
    <t>Sampled vol. (m³)</t>
  </si>
  <si>
    <t>Corrected Vol. (m³)</t>
  </si>
  <si>
    <t>Corrected Vol.(m³)</t>
  </si>
  <si>
    <t>Blank</t>
  </si>
  <si>
    <t>W 21</t>
  </si>
  <si>
    <t>W 22</t>
  </si>
  <si>
    <t>W 23</t>
  </si>
  <si>
    <t>W 24</t>
  </si>
  <si>
    <t>W 25</t>
  </si>
  <si>
    <t>W 26</t>
  </si>
  <si>
    <t>W 27</t>
  </si>
  <si>
    <t>W 28</t>
  </si>
  <si>
    <t>W 29</t>
  </si>
  <si>
    <t>W 30</t>
  </si>
  <si>
    <t>P 21</t>
  </si>
  <si>
    <t>P 22</t>
  </si>
  <si>
    <t>P 23</t>
  </si>
  <si>
    <t>P 24</t>
  </si>
  <si>
    <t>P 25</t>
  </si>
  <si>
    <t>P 26</t>
  </si>
  <si>
    <t>P 27</t>
  </si>
  <si>
    <t>P 28</t>
  </si>
  <si>
    <t>P 29</t>
  </si>
  <si>
    <t>P 30</t>
  </si>
  <si>
    <t>Operator Grzergorz</t>
  </si>
  <si>
    <t>Mette</t>
  </si>
  <si>
    <t>Isam</t>
  </si>
  <si>
    <t>Blank 1st w. (mg)</t>
  </si>
  <si>
    <t>Blank 2nd w. (mg)</t>
  </si>
  <si>
    <t>Blank 3nd w. (mg)</t>
  </si>
  <si>
    <t>Loaded 3rd w.</t>
  </si>
  <si>
    <t>sampling_time (min.)</t>
  </si>
  <si>
    <t>TSP MASS (ug)</t>
  </si>
  <si>
    <t>Mass conc. (ug/m3)</t>
  </si>
  <si>
    <t>Federico</t>
  </si>
  <si>
    <t>Loaded 4rd w.</t>
  </si>
  <si>
    <t>IC sample (mg)</t>
  </si>
  <si>
    <t>dilution (ml)</t>
  </si>
  <si>
    <t>IC conc (mg/L)</t>
  </si>
  <si>
    <t>blank + dust</t>
  </si>
  <si>
    <t>SO4- (mg/L)</t>
  </si>
  <si>
    <t>from IC</t>
  </si>
  <si>
    <t>in the sample (ug/m3)</t>
  </si>
  <si>
    <t>SO4-</t>
  </si>
  <si>
    <t>sampled surface</t>
  </si>
  <si>
    <t>(cm2)</t>
  </si>
  <si>
    <t>NO3- (mg/L)</t>
  </si>
  <si>
    <t>NO3-</t>
  </si>
  <si>
    <t>K+ (mg/L)</t>
  </si>
  <si>
    <t>K+</t>
  </si>
  <si>
    <t>NH4+ (mg/L)</t>
  </si>
  <si>
    <t>NH4+</t>
  </si>
  <si>
    <t>(ug/m3)</t>
  </si>
  <si>
    <t>TOC blank</t>
  </si>
  <si>
    <t>IC blank</t>
  </si>
  <si>
    <t>TC blank</t>
  </si>
  <si>
    <t>TOC filter</t>
  </si>
  <si>
    <t>IC filter</t>
  </si>
  <si>
    <t>TC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</si>
</sst>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dd\-mmm\-yy\ hh:mm"/>
  </numFmts>
  <fonts count="11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0"/>
      <color indexed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</font>
    <font>
      <sz val="10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Fill="1"/>
    <xf numFmtId="1" fontId="0" fillId="0" borderId="0" xfId="0" applyNumberFormat="1" applyFill="1"/>
    <xf numFmtId="2" fontId="0" fillId="0" borderId="0" xfId="0" applyNumberFormat="1" applyFill="1"/>
    <xf numFmtId="1" fontId="0" fillId="0" borderId="0" xfId="0" applyNumberFormat="1" applyFill="1" applyAlignment="1">
      <alignment horizontal="right"/>
    </xf>
    <xf numFmtId="0" fontId="3" fillId="0" borderId="0" xfId="0" applyNumberFormat="1" applyFont="1" applyFill="1"/>
    <xf numFmtId="0" fontId="4" fillId="0" borderId="0" xfId="0" applyFont="1"/>
    <xf numFmtId="164" fontId="2" fillId="0" borderId="0" xfId="0" applyNumberFormat="1" applyFont="1"/>
    <xf numFmtId="1" fontId="4" fillId="0" borderId="0" xfId="0" applyNumberFormat="1" applyFont="1"/>
    <xf numFmtId="1" fontId="0" fillId="0" borderId="0" xfId="0" applyNumberFormat="1"/>
    <xf numFmtId="0" fontId="2" fillId="0" borderId="0" xfId="0" applyFont="1" applyAlignment="1">
      <alignment horizontal="center"/>
    </xf>
    <xf numFmtId="0" fontId="5" fillId="0" borderId="0" xfId="0" applyNumberFormat="1" applyFont="1" applyFill="1"/>
    <xf numFmtId="2" fontId="0" fillId="0" borderId="0" xfId="0" applyNumberFormat="1"/>
    <xf numFmtId="164" fontId="0" fillId="0" borderId="0" xfId="0" applyNumberFormat="1" applyFill="1"/>
    <xf numFmtId="164" fontId="0" fillId="0" borderId="0" xfId="0" applyNumberFormat="1"/>
    <xf numFmtId="0" fontId="6" fillId="0" borderId="0" xfId="0" applyFont="1" applyFill="1"/>
    <xf numFmtId="0" fontId="6" fillId="0" borderId="0" xfId="0" applyNumberFormat="1" applyFont="1" applyFill="1"/>
    <xf numFmtId="0" fontId="6" fillId="0" borderId="0" xfId="0" applyFont="1"/>
    <xf numFmtId="165" fontId="0" fillId="0" borderId="0" xfId="0" applyNumberFormat="1" applyFill="1"/>
    <xf numFmtId="0" fontId="5" fillId="0" borderId="0" xfId="0" applyFont="1"/>
    <xf numFmtId="2" fontId="5" fillId="0" borderId="0" xfId="0" applyNumberFormat="1" applyFont="1"/>
    <xf numFmtId="0" fontId="8" fillId="0" borderId="0" xfId="0" applyFont="1"/>
    <xf numFmtId="1" fontId="1" fillId="0" borderId="0" xfId="0" applyNumberFormat="1" applyFont="1" applyFill="1"/>
    <xf numFmtId="0" fontId="1" fillId="0" borderId="0" xfId="0" applyFont="1"/>
    <xf numFmtId="1" fontId="1" fillId="0" borderId="0" xfId="0" applyNumberFormat="1" applyFont="1" applyFill="1" applyAlignment="1">
      <alignment horizontal="right"/>
    </xf>
    <xf numFmtId="0" fontId="7" fillId="0" borderId="0" xfId="0" applyFont="1"/>
    <xf numFmtId="2" fontId="7" fillId="0" borderId="0" xfId="0" applyNumberFormat="1" applyFont="1"/>
    <xf numFmtId="2" fontId="7" fillId="0" borderId="0" xfId="0" applyNumberFormat="1" applyFont="1" applyFill="1"/>
    <xf numFmtId="0" fontId="9" fillId="0" borderId="0" xfId="0" applyFont="1"/>
    <xf numFmtId="1" fontId="10" fillId="0" borderId="0" xfId="0" applyNumberFormat="1" applyFont="1"/>
    <xf numFmtId="0" fontId="3" fillId="2" borderId="0" xfId="0" applyNumberFormat="1" applyFont="1" applyFill="1"/>
    <xf numFmtId="0" fontId="1" fillId="2" borderId="0" xfId="0" applyFont="1" applyFill="1"/>
    <xf numFmtId="0" fontId="0" fillId="2" borderId="0" xfId="0" applyFill="1"/>
    <xf numFmtId="1" fontId="0" fillId="2" borderId="0" xfId="0" applyNumberFormat="1" applyFill="1"/>
    <xf numFmtId="1" fontId="9" fillId="2" borderId="0" xfId="0" applyNumberFormat="1" applyFont="1" applyFill="1"/>
    <xf numFmtId="165" fontId="0" fillId="2" borderId="0" xfId="0" applyNumberFormat="1" applyFill="1"/>
    <xf numFmtId="2" fontId="0" fillId="2" borderId="0" xfId="0" applyNumberFormat="1" applyFill="1"/>
    <xf numFmtId="0" fontId="7" fillId="2" borderId="0" xfId="0" applyFont="1" applyFill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/>
    </xf>
    <xf numFmtId="2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4" sqref="B14"/>
    </sheetView>
  </sheetViews>
  <sheetFormatPr defaultRowHeight="12.75" x14ac:dyDescent="0.2"/>
  <cols>
    <col min="2" max="2" width="15.7109375" customWidth="1"/>
    <col min="3" max="3" width="16.28515625" customWidth="1"/>
    <col min="4" max="4" width="10.140625" bestFit="1" customWidth="1"/>
    <col min="5" max="5" width="14.28515625" bestFit="1" customWidth="1"/>
    <col min="6" max="6" width="15.42578125" customWidth="1"/>
    <col min="7" max="7" width="14.5703125" bestFit="1" customWidth="1"/>
    <col min="8" max="8" width="10.28515625" bestFit="1" customWidth="1"/>
    <col min="9" max="9" width="16.140625" bestFit="1" customWidth="1"/>
    <col min="10" max="10" width="9.85546875" bestFit="1" customWidth="1"/>
    <col min="11" max="11" width="9.85546875" customWidth="1"/>
    <col min="12" max="13" width="15.42578125" bestFit="1" customWidth="1"/>
    <col min="14" max="14" width="17.28515625" customWidth="1"/>
    <col min="15" max="15" width="20.42578125" customWidth="1"/>
    <col min="16" max="16" width="15.42578125" bestFit="1" customWidth="1"/>
  </cols>
  <sheetData>
    <row r="1" spans="1:24" ht="15.75" x14ac:dyDescent="0.25">
      <c r="B1" t="s">
        <v>41</v>
      </c>
      <c r="C1" t="s">
        <v>40</v>
      </c>
      <c r="D1" s="10" t="s">
        <v>6</v>
      </c>
      <c r="F1" s="9" t="s">
        <v>46</v>
      </c>
      <c r="G1" t="s">
        <v>41</v>
      </c>
      <c r="H1" s="9"/>
      <c r="I1" s="9"/>
      <c r="L1" s="9"/>
      <c r="M1" s="9"/>
      <c r="N1" s="6" t="s">
        <v>47</v>
      </c>
      <c r="O1" s="6" t="s">
        <v>50</v>
      </c>
      <c r="Q1" s="7"/>
      <c r="R1" s="7"/>
    </row>
    <row r="2" spans="1:24" ht="15.75" x14ac:dyDescent="0.25">
      <c r="A2" s="6" t="s">
        <v>5</v>
      </c>
      <c r="B2" s="6" t="s">
        <v>42</v>
      </c>
      <c r="C2" s="6" t="s">
        <v>43</v>
      </c>
      <c r="D2" s="6" t="s">
        <v>1</v>
      </c>
      <c r="E2" s="6" t="s">
        <v>0</v>
      </c>
      <c r="F2" s="8" t="s">
        <v>8</v>
      </c>
      <c r="G2" s="8" t="s">
        <v>9</v>
      </c>
      <c r="H2" s="8" t="s">
        <v>2</v>
      </c>
      <c r="I2" s="8" t="s">
        <v>10</v>
      </c>
      <c r="J2" s="8" t="s">
        <v>11</v>
      </c>
      <c r="K2" s="8"/>
      <c r="L2" s="6" t="s">
        <v>12</v>
      </c>
      <c r="M2" s="6" t="s">
        <v>13</v>
      </c>
      <c r="N2" s="8" t="s">
        <v>44</v>
      </c>
      <c r="O2" s="8" t="s">
        <v>45</v>
      </c>
      <c r="P2" s="7" t="s">
        <v>16</v>
      </c>
      <c r="Q2" s="6" t="s">
        <v>17</v>
      </c>
      <c r="R2" s="6" t="s">
        <v>18</v>
      </c>
      <c r="S2" s="6" t="s">
        <v>19</v>
      </c>
      <c r="U2" s="6"/>
      <c r="V2" s="6"/>
      <c r="W2" s="6"/>
      <c r="X2" s="6"/>
    </row>
    <row r="3" spans="1:24" s="1" customFormat="1" x14ac:dyDescent="0.2">
      <c r="A3" s="5" t="s">
        <v>20</v>
      </c>
      <c r="B3" s="23">
        <v>160784</v>
      </c>
      <c r="C3">
        <v>160779</v>
      </c>
      <c r="D3" s="2">
        <f>C3-B3</f>
        <v>-5</v>
      </c>
      <c r="E3" s="2">
        <f>AVERAGE(B3:C3)</f>
        <v>160781.5</v>
      </c>
      <c r="F3" s="2">
        <v>162136</v>
      </c>
      <c r="G3" s="2">
        <v>162137</v>
      </c>
      <c r="H3" s="2">
        <f t="shared" ref="H3:H12" si="0">G3-F3</f>
        <v>1</v>
      </c>
      <c r="I3" s="2">
        <f t="shared" ref="I3:I12" si="1">AVERAGE(F3:G3)</f>
        <v>162136.5</v>
      </c>
      <c r="J3" s="2">
        <f>I3-E3</f>
        <v>1355</v>
      </c>
      <c r="K3" s="2">
        <f>ABS(D3)+ABS(H3)</f>
        <v>6</v>
      </c>
      <c r="L3" s="18">
        <v>40367.333333333336</v>
      </c>
      <c r="M3" s="18">
        <v>40368.333333333336</v>
      </c>
      <c r="N3">
        <v>55.13</v>
      </c>
      <c r="O3">
        <v>50.09</v>
      </c>
      <c r="P3" s="3">
        <f>J3/N3</f>
        <v>24.578269544712498</v>
      </c>
      <c r="R3"/>
      <c r="S3"/>
    </row>
    <row r="4" spans="1:24" s="1" customFormat="1" x14ac:dyDescent="0.2">
      <c r="A4" s="5" t="s">
        <v>21</v>
      </c>
      <c r="B4" s="23">
        <v>160681</v>
      </c>
      <c r="C4">
        <v>160685</v>
      </c>
      <c r="D4" s="2">
        <f t="shared" ref="D4:D12" si="2">C4-B4</f>
        <v>4</v>
      </c>
      <c r="E4" s="2">
        <f t="shared" ref="E4:E12" si="3">AVERAGE(B4:C4)</f>
        <v>160683</v>
      </c>
      <c r="F4" s="2">
        <v>162482</v>
      </c>
      <c r="G4" s="2">
        <v>162493</v>
      </c>
      <c r="H4" s="2">
        <f t="shared" si="0"/>
        <v>11</v>
      </c>
      <c r="I4" s="2">
        <f t="shared" si="1"/>
        <v>162487.5</v>
      </c>
      <c r="J4" s="2">
        <f t="shared" ref="J4:J12" si="4">I4-E4</f>
        <v>1804.5</v>
      </c>
      <c r="K4" s="2">
        <f t="shared" ref="K4:K13" si="5">ABS(D4)+ABS(H4)</f>
        <v>15</v>
      </c>
      <c r="L4" s="18">
        <v>40368.333333333336</v>
      </c>
      <c r="M4" s="18">
        <v>40369.333333333336</v>
      </c>
      <c r="N4">
        <v>55.12</v>
      </c>
      <c r="O4">
        <v>49.78</v>
      </c>
      <c r="P4" s="3">
        <f t="shared" ref="P4:P12" si="6">J4/N4</f>
        <v>32.737663280116109</v>
      </c>
      <c r="R4"/>
      <c r="S4"/>
    </row>
    <row r="5" spans="1:24" s="1" customFormat="1" x14ac:dyDescent="0.2">
      <c r="A5" s="5" t="s">
        <v>22</v>
      </c>
      <c r="B5" s="23">
        <v>161401</v>
      </c>
      <c r="C5">
        <v>161403</v>
      </c>
      <c r="D5" s="2">
        <f t="shared" si="2"/>
        <v>2</v>
      </c>
      <c r="E5" s="2">
        <f t="shared" si="3"/>
        <v>161402</v>
      </c>
      <c r="F5" s="2">
        <v>163647</v>
      </c>
      <c r="G5" s="2">
        <v>163654</v>
      </c>
      <c r="H5" s="2">
        <f t="shared" si="0"/>
        <v>7</v>
      </c>
      <c r="I5" s="2">
        <f t="shared" si="1"/>
        <v>163650.5</v>
      </c>
      <c r="J5" s="2">
        <f t="shared" si="4"/>
        <v>2248.5</v>
      </c>
      <c r="K5" s="2">
        <f t="shared" si="5"/>
        <v>9</v>
      </c>
      <c r="L5" s="18">
        <v>40369.333333333336</v>
      </c>
      <c r="M5" s="18">
        <v>40370.333333333336</v>
      </c>
      <c r="N5">
        <v>55.12</v>
      </c>
      <c r="O5">
        <v>49.49</v>
      </c>
      <c r="P5" s="3">
        <f t="shared" si="6"/>
        <v>40.792815674891152</v>
      </c>
      <c r="R5"/>
      <c r="S5"/>
    </row>
    <row r="6" spans="1:24" s="1" customFormat="1" x14ac:dyDescent="0.2">
      <c r="A6" s="5" t="s">
        <v>23</v>
      </c>
      <c r="B6" s="23">
        <v>161716</v>
      </c>
      <c r="C6">
        <v>161717</v>
      </c>
      <c r="D6" s="2">
        <f t="shared" si="2"/>
        <v>1</v>
      </c>
      <c r="E6" s="2">
        <f t="shared" si="3"/>
        <v>161716.5</v>
      </c>
      <c r="F6" s="2">
        <v>163198</v>
      </c>
      <c r="G6" s="2">
        <v>163203</v>
      </c>
      <c r="H6" s="2">
        <f t="shared" si="0"/>
        <v>5</v>
      </c>
      <c r="I6" s="2">
        <f t="shared" si="1"/>
        <v>163200.5</v>
      </c>
      <c r="J6" s="2">
        <f t="shared" si="4"/>
        <v>1484</v>
      </c>
      <c r="K6" s="2">
        <f t="shared" si="5"/>
        <v>6</v>
      </c>
      <c r="L6" s="18">
        <v>40370.333333333336</v>
      </c>
      <c r="M6" s="18">
        <v>40371.333333333336</v>
      </c>
      <c r="N6">
        <v>55.12</v>
      </c>
      <c r="O6">
        <v>49.57</v>
      </c>
      <c r="P6" s="3">
        <f t="shared" si="6"/>
        <v>26.923076923076923</v>
      </c>
      <c r="R6"/>
      <c r="S6"/>
    </row>
    <row r="7" spans="1:24" s="1" customFormat="1" x14ac:dyDescent="0.2">
      <c r="A7" s="5" t="s">
        <v>24</v>
      </c>
      <c r="B7" s="23">
        <v>160510</v>
      </c>
      <c r="C7">
        <v>160512</v>
      </c>
      <c r="D7" s="2">
        <f t="shared" si="2"/>
        <v>2</v>
      </c>
      <c r="E7" s="2">
        <f t="shared" si="3"/>
        <v>160511</v>
      </c>
      <c r="F7" s="2">
        <v>161488</v>
      </c>
      <c r="G7" s="2">
        <v>161490</v>
      </c>
      <c r="H7" s="2">
        <f t="shared" si="0"/>
        <v>2</v>
      </c>
      <c r="I7" s="2">
        <f t="shared" si="1"/>
        <v>161489</v>
      </c>
      <c r="J7" s="2">
        <f t="shared" si="4"/>
        <v>978</v>
      </c>
      <c r="K7" s="2">
        <f t="shared" si="5"/>
        <v>4</v>
      </c>
      <c r="L7" s="18">
        <v>40371.333333333336</v>
      </c>
      <c r="M7" s="18">
        <v>40372.333333333336</v>
      </c>
      <c r="N7">
        <v>55.11</v>
      </c>
      <c r="O7">
        <v>49.4</v>
      </c>
      <c r="P7" s="3">
        <f t="shared" si="6"/>
        <v>17.746325530756668</v>
      </c>
      <c r="R7"/>
      <c r="S7"/>
    </row>
    <row r="8" spans="1:24" s="1" customFormat="1" x14ac:dyDescent="0.2">
      <c r="A8" s="5" t="s">
        <v>25</v>
      </c>
      <c r="B8" s="23">
        <v>161333</v>
      </c>
      <c r="C8">
        <v>161335</v>
      </c>
      <c r="D8" s="2">
        <f t="shared" si="2"/>
        <v>2</v>
      </c>
      <c r="E8" s="2">
        <f t="shared" si="3"/>
        <v>161334</v>
      </c>
      <c r="F8" s="2">
        <v>162775</v>
      </c>
      <c r="G8" s="2">
        <v>162784</v>
      </c>
      <c r="H8" s="2">
        <f t="shared" si="0"/>
        <v>9</v>
      </c>
      <c r="I8" s="2">
        <f t="shared" si="1"/>
        <v>162779.5</v>
      </c>
      <c r="J8" s="2">
        <f t="shared" si="4"/>
        <v>1445.5</v>
      </c>
      <c r="K8" s="2">
        <f t="shared" si="5"/>
        <v>11</v>
      </c>
      <c r="L8" s="18">
        <v>40372.333333333336</v>
      </c>
      <c r="M8" s="18">
        <v>40373.333333333336</v>
      </c>
      <c r="N8">
        <v>55.11</v>
      </c>
      <c r="O8">
        <v>49.45</v>
      </c>
      <c r="P8" s="3">
        <f t="shared" si="6"/>
        <v>26.229359462892397</v>
      </c>
      <c r="R8"/>
      <c r="S8"/>
    </row>
    <row r="9" spans="1:24" s="1" customFormat="1" x14ac:dyDescent="0.2">
      <c r="A9" s="5" t="s">
        <v>26</v>
      </c>
      <c r="B9" s="23">
        <v>162483</v>
      </c>
      <c r="C9">
        <v>162475</v>
      </c>
      <c r="D9" s="2">
        <f t="shared" si="2"/>
        <v>-8</v>
      </c>
      <c r="E9" s="2">
        <f t="shared" si="3"/>
        <v>162479</v>
      </c>
      <c r="F9" s="2">
        <v>164121</v>
      </c>
      <c r="G9" s="2">
        <v>164134</v>
      </c>
      <c r="H9" s="2">
        <f t="shared" si="0"/>
        <v>13</v>
      </c>
      <c r="I9" s="2">
        <f t="shared" si="1"/>
        <v>164127.5</v>
      </c>
      <c r="J9" s="2">
        <f t="shared" si="4"/>
        <v>1648.5</v>
      </c>
      <c r="K9" s="2">
        <f t="shared" si="5"/>
        <v>21</v>
      </c>
      <c r="L9" s="18">
        <v>40373.333333333336</v>
      </c>
      <c r="M9" s="18">
        <v>40374.333333333336</v>
      </c>
      <c r="N9">
        <v>55.12</v>
      </c>
      <c r="O9">
        <v>49.29</v>
      </c>
      <c r="P9" s="3">
        <f t="shared" si="6"/>
        <v>29.907474600870827</v>
      </c>
      <c r="R9"/>
      <c r="S9"/>
    </row>
    <row r="10" spans="1:24" s="1" customFormat="1" x14ac:dyDescent="0.2">
      <c r="A10" s="5" t="s">
        <v>27</v>
      </c>
      <c r="B10" s="23">
        <v>161844</v>
      </c>
      <c r="C10">
        <v>161845</v>
      </c>
      <c r="D10" s="2">
        <f t="shared" si="2"/>
        <v>1</v>
      </c>
      <c r="E10" s="2">
        <f t="shared" si="3"/>
        <v>161844.5</v>
      </c>
      <c r="F10" s="2">
        <v>163452</v>
      </c>
      <c r="G10" s="2">
        <v>163465</v>
      </c>
      <c r="H10" s="2">
        <f t="shared" si="0"/>
        <v>13</v>
      </c>
      <c r="I10" s="2">
        <f t="shared" si="1"/>
        <v>163458.5</v>
      </c>
      <c r="J10" s="2">
        <f t="shared" si="4"/>
        <v>1614</v>
      </c>
      <c r="K10" s="2">
        <f t="shared" si="5"/>
        <v>14</v>
      </c>
      <c r="L10" s="18">
        <v>40374.333333333336</v>
      </c>
      <c r="M10" s="18">
        <v>40375.333333333336</v>
      </c>
      <c r="N10">
        <v>55.12</v>
      </c>
      <c r="O10">
        <v>49.3</v>
      </c>
      <c r="P10" s="3">
        <f t="shared" si="6"/>
        <v>29.281567489114661</v>
      </c>
      <c r="R10"/>
      <c r="S10"/>
    </row>
    <row r="11" spans="1:24" s="1" customFormat="1" x14ac:dyDescent="0.2">
      <c r="A11" s="5" t="s">
        <v>28</v>
      </c>
      <c r="B11" s="23">
        <v>161691</v>
      </c>
      <c r="C11">
        <v>161696</v>
      </c>
      <c r="D11" s="2">
        <f t="shared" si="2"/>
        <v>5</v>
      </c>
      <c r="E11" s="2">
        <f t="shared" si="3"/>
        <v>161693.5</v>
      </c>
      <c r="F11" s="2">
        <v>163649</v>
      </c>
      <c r="G11" s="2">
        <v>163644</v>
      </c>
      <c r="H11" s="2">
        <f t="shared" si="0"/>
        <v>-5</v>
      </c>
      <c r="I11" s="2">
        <f t="shared" si="1"/>
        <v>163646.5</v>
      </c>
      <c r="J11" s="2">
        <f t="shared" si="4"/>
        <v>1953</v>
      </c>
      <c r="K11" s="2">
        <f t="shared" si="5"/>
        <v>10</v>
      </c>
      <c r="L11" s="18">
        <v>40375.333333333336</v>
      </c>
      <c r="M11" s="18">
        <v>40376.333333333336</v>
      </c>
      <c r="N11">
        <v>55.11</v>
      </c>
      <c r="O11">
        <v>49.4</v>
      </c>
      <c r="P11" s="3">
        <f t="shared" si="6"/>
        <v>35.438214480130647</v>
      </c>
      <c r="R11"/>
      <c r="S11"/>
    </row>
    <row r="12" spans="1:24" s="1" customFormat="1" x14ac:dyDescent="0.2">
      <c r="A12" s="5" t="s">
        <v>29</v>
      </c>
      <c r="B12" s="23">
        <v>159373</v>
      </c>
      <c r="C12">
        <v>159374</v>
      </c>
      <c r="D12" s="2">
        <f t="shared" si="2"/>
        <v>1</v>
      </c>
      <c r="E12" s="2">
        <f t="shared" si="3"/>
        <v>159373.5</v>
      </c>
      <c r="F12" s="2">
        <v>159516</v>
      </c>
      <c r="G12" s="2">
        <v>159518</v>
      </c>
      <c r="H12" s="2">
        <f t="shared" si="0"/>
        <v>2</v>
      </c>
      <c r="I12" s="2">
        <f t="shared" si="1"/>
        <v>159517</v>
      </c>
      <c r="J12" s="2">
        <f t="shared" si="4"/>
        <v>143.5</v>
      </c>
      <c r="K12" s="2">
        <f t="shared" si="5"/>
        <v>3</v>
      </c>
      <c r="L12" s="20" t="s">
        <v>51</v>
      </c>
      <c r="M12" s="20" t="s">
        <v>51</v>
      </c>
      <c r="N12"/>
      <c r="O12"/>
      <c r="P12" s="3" t="e">
        <f t="shared" si="6"/>
        <v>#DIV/0!</v>
      </c>
      <c r="R12"/>
      <c r="S12"/>
    </row>
    <row r="13" spans="1:24" x14ac:dyDescent="0.2">
      <c r="D13" s="13">
        <f>STDEV(D3:D12)</f>
        <v>3.9791121287711073</v>
      </c>
      <c r="E13" s="14"/>
      <c r="F13" s="14"/>
      <c r="G13" s="14"/>
      <c r="H13" s="13">
        <f>STDEV(H3:H12)</f>
        <v>5.8840651102976613</v>
      </c>
      <c r="K13" s="2">
        <f t="shared" si="5"/>
        <v>9.8631772390687686</v>
      </c>
      <c r="O13" s="12"/>
    </row>
    <row r="14" spans="1:24" x14ac:dyDescent="0.2">
      <c r="G14" s="9"/>
      <c r="O14" s="12"/>
    </row>
    <row r="15" spans="1:24" x14ac:dyDescent="0.2">
      <c r="A15" s="11"/>
      <c r="G15" s="9"/>
      <c r="O15" s="12"/>
    </row>
    <row r="16" spans="1:24" x14ac:dyDescent="0.2">
      <c r="A16" s="5"/>
      <c r="D16" s="2"/>
      <c r="E16" s="2"/>
      <c r="G16" s="9"/>
      <c r="O16" s="12"/>
    </row>
    <row r="17" spans="1:19" ht="20.25" customHeight="1" x14ac:dyDescent="0.25">
      <c r="A17" s="5"/>
      <c r="D17" s="10"/>
      <c r="E17" s="2"/>
      <c r="F17" s="9"/>
      <c r="H17" s="9"/>
      <c r="I17" s="9"/>
      <c r="L17" s="9"/>
      <c r="M17" s="9"/>
      <c r="N17" s="6"/>
      <c r="O17" s="6"/>
      <c r="Q17" s="7"/>
      <c r="R17" s="7"/>
    </row>
    <row r="18" spans="1:19" ht="15.75" x14ac:dyDescent="0.25">
      <c r="A18" s="5"/>
      <c r="B18" s="6"/>
      <c r="C18" s="6"/>
      <c r="D18" s="6"/>
      <c r="E18" s="6"/>
      <c r="F18" s="8"/>
      <c r="G18" s="8"/>
      <c r="H18" s="8"/>
      <c r="I18" s="8"/>
      <c r="J18" s="8"/>
      <c r="K18" s="8"/>
      <c r="L18" s="6"/>
      <c r="M18" s="6"/>
      <c r="N18" s="8"/>
      <c r="O18" s="8"/>
      <c r="P18" s="7"/>
      <c r="Q18" s="6"/>
      <c r="R18" s="6"/>
      <c r="S18" s="6"/>
    </row>
    <row r="19" spans="1:19" x14ac:dyDescent="0.2">
      <c r="A19" s="5" t="s">
        <v>52</v>
      </c>
      <c r="B19">
        <v>161737</v>
      </c>
      <c r="C19">
        <v>161733</v>
      </c>
      <c r="D19">
        <f>C19-B19</f>
        <v>-4</v>
      </c>
      <c r="E19">
        <f>AVERAGE(B19:C19)</f>
        <v>161735</v>
      </c>
      <c r="F19" s="2">
        <v>162712</v>
      </c>
      <c r="G19" s="2">
        <v>162710</v>
      </c>
      <c r="H19" s="2">
        <f t="shared" ref="H19:H28" si="7">G19-F19</f>
        <v>-2</v>
      </c>
      <c r="I19" s="2">
        <f t="shared" ref="I19:I28" si="8">AVERAGE(F19:G19)</f>
        <v>162711</v>
      </c>
      <c r="J19" s="2">
        <f>I19-E19</f>
        <v>976</v>
      </c>
      <c r="K19" s="2"/>
      <c r="L19" s="18">
        <v>40376.333333333336</v>
      </c>
      <c r="M19" s="18">
        <v>40377.333333333336</v>
      </c>
      <c r="N19" s="26">
        <v>55.1</v>
      </c>
      <c r="O19" s="26">
        <v>49.64</v>
      </c>
      <c r="P19" s="26">
        <f>J19/N19</f>
        <v>17.713248638838476</v>
      </c>
      <c r="Q19" s="1"/>
    </row>
    <row r="20" spans="1:19" x14ac:dyDescent="0.2">
      <c r="A20" s="5" t="s">
        <v>53</v>
      </c>
      <c r="B20">
        <v>158448</v>
      </c>
      <c r="C20">
        <v>158456</v>
      </c>
      <c r="D20">
        <f t="shared" ref="D20:D28" si="9">C20-B20</f>
        <v>8</v>
      </c>
      <c r="E20">
        <f t="shared" ref="E20:E28" si="10">AVERAGE(B20:C20)</f>
        <v>158452</v>
      </c>
      <c r="F20" s="2">
        <v>159167</v>
      </c>
      <c r="G20" s="2">
        <v>159162</v>
      </c>
      <c r="H20" s="2">
        <f t="shared" si="7"/>
        <v>-5</v>
      </c>
      <c r="I20" s="2">
        <f t="shared" si="8"/>
        <v>159164.5</v>
      </c>
      <c r="J20" s="2">
        <f t="shared" ref="J20:J28" si="11">I20-E20</f>
        <v>712.5</v>
      </c>
      <c r="K20" s="2"/>
      <c r="L20" s="18">
        <v>40377.333333333336</v>
      </c>
      <c r="M20" s="18">
        <v>40378.333333333336</v>
      </c>
      <c r="N20" s="25">
        <v>55.12</v>
      </c>
      <c r="O20" s="25">
        <v>49.76</v>
      </c>
      <c r="P20" s="26">
        <f t="shared" ref="P20:P27" si="12">J20/N20</f>
        <v>12.92634252539913</v>
      </c>
      <c r="Q20" s="1"/>
    </row>
    <row r="21" spans="1:19" x14ac:dyDescent="0.2">
      <c r="A21" s="5" t="s">
        <v>54</v>
      </c>
      <c r="B21">
        <v>162338</v>
      </c>
      <c r="C21">
        <v>162339</v>
      </c>
      <c r="D21">
        <f t="shared" si="9"/>
        <v>1</v>
      </c>
      <c r="E21">
        <f t="shared" si="10"/>
        <v>162338.5</v>
      </c>
      <c r="F21" s="2">
        <v>163294</v>
      </c>
      <c r="G21" s="2">
        <v>163295</v>
      </c>
      <c r="H21" s="2">
        <f t="shared" si="7"/>
        <v>1</v>
      </c>
      <c r="I21" s="2">
        <f t="shared" si="8"/>
        <v>163294.5</v>
      </c>
      <c r="J21" s="2">
        <f t="shared" si="11"/>
        <v>956</v>
      </c>
      <c r="K21" s="2"/>
      <c r="L21" s="18">
        <v>40378.333333333336</v>
      </c>
      <c r="M21" s="18">
        <v>40379.333333333336</v>
      </c>
      <c r="N21">
        <v>55.12</v>
      </c>
      <c r="O21">
        <v>49.76</v>
      </c>
      <c r="P21" s="26">
        <f t="shared" si="12"/>
        <v>17.343976777939044</v>
      </c>
      <c r="Q21" s="1"/>
      <c r="R21" s="1"/>
    </row>
    <row r="22" spans="1:19" x14ac:dyDescent="0.2">
      <c r="A22" s="5" t="s">
        <v>55</v>
      </c>
      <c r="B22">
        <v>160883</v>
      </c>
      <c r="C22">
        <v>160879</v>
      </c>
      <c r="D22">
        <f t="shared" si="9"/>
        <v>-4</v>
      </c>
      <c r="E22">
        <f t="shared" si="10"/>
        <v>160881</v>
      </c>
      <c r="F22" s="2">
        <v>162281</v>
      </c>
      <c r="G22" s="2">
        <v>162282</v>
      </c>
      <c r="H22" s="2">
        <f t="shared" si="7"/>
        <v>1</v>
      </c>
      <c r="I22" s="2">
        <f t="shared" si="8"/>
        <v>162281.5</v>
      </c>
      <c r="J22" s="2">
        <f t="shared" si="11"/>
        <v>1400.5</v>
      </c>
      <c r="K22" s="2"/>
      <c r="L22" s="18">
        <v>40379.333333333336</v>
      </c>
      <c r="M22" s="18">
        <v>40380.333333333336</v>
      </c>
      <c r="N22">
        <v>55.11</v>
      </c>
      <c r="O22">
        <v>49.85</v>
      </c>
      <c r="P22" s="26">
        <f t="shared" si="12"/>
        <v>25.412810742152061</v>
      </c>
      <c r="Q22" s="1"/>
      <c r="R22" s="1"/>
    </row>
    <row r="23" spans="1:19" x14ac:dyDescent="0.2">
      <c r="A23" s="5" t="s">
        <v>56</v>
      </c>
      <c r="B23">
        <v>160491</v>
      </c>
      <c r="C23">
        <v>160489</v>
      </c>
      <c r="D23">
        <f t="shared" si="9"/>
        <v>-2</v>
      </c>
      <c r="E23">
        <f t="shared" si="10"/>
        <v>160490</v>
      </c>
      <c r="F23" s="2">
        <v>161641</v>
      </c>
      <c r="G23" s="2">
        <v>161639</v>
      </c>
      <c r="H23" s="2">
        <f t="shared" si="7"/>
        <v>-2</v>
      </c>
      <c r="I23" s="2">
        <f t="shared" si="8"/>
        <v>161640</v>
      </c>
      <c r="J23" s="2">
        <f t="shared" si="11"/>
        <v>1150</v>
      </c>
      <c r="K23" s="2"/>
      <c r="L23" s="18">
        <v>40380.333333333336</v>
      </c>
      <c r="M23" s="18">
        <v>40381.333333333336</v>
      </c>
      <c r="N23">
        <v>55.12</v>
      </c>
      <c r="O23">
        <v>49.54</v>
      </c>
      <c r="P23" s="26">
        <f t="shared" si="12"/>
        <v>20.86357039187228</v>
      </c>
      <c r="Q23" s="1"/>
      <c r="R23" s="1"/>
    </row>
    <row r="24" spans="1:19" x14ac:dyDescent="0.2">
      <c r="A24" s="5" t="s">
        <v>57</v>
      </c>
      <c r="B24">
        <v>159519</v>
      </c>
      <c r="C24">
        <v>159513</v>
      </c>
      <c r="D24">
        <f t="shared" si="9"/>
        <v>-6</v>
      </c>
      <c r="E24">
        <f t="shared" si="10"/>
        <v>159516</v>
      </c>
      <c r="F24" s="2">
        <v>160829</v>
      </c>
      <c r="G24" s="2">
        <v>160827</v>
      </c>
      <c r="H24" s="2">
        <f t="shared" si="7"/>
        <v>-2</v>
      </c>
      <c r="I24" s="2">
        <f t="shared" si="8"/>
        <v>160828</v>
      </c>
      <c r="J24" s="2">
        <f t="shared" si="11"/>
        <v>1312</v>
      </c>
      <c r="K24" s="2"/>
      <c r="L24" s="18">
        <v>40381.333333333336</v>
      </c>
      <c r="M24" s="18">
        <v>40382.333333333336</v>
      </c>
      <c r="N24">
        <v>55.11</v>
      </c>
      <c r="O24">
        <v>49.36</v>
      </c>
      <c r="P24" s="26">
        <f t="shared" si="12"/>
        <v>23.80693159136273</v>
      </c>
      <c r="Q24" s="1"/>
      <c r="R24" s="1"/>
    </row>
    <row r="25" spans="1:19" x14ac:dyDescent="0.2">
      <c r="A25" s="5" t="s">
        <v>58</v>
      </c>
      <c r="B25">
        <v>161733</v>
      </c>
      <c r="C25">
        <v>161731</v>
      </c>
      <c r="D25">
        <f t="shared" si="9"/>
        <v>-2</v>
      </c>
      <c r="E25">
        <f t="shared" si="10"/>
        <v>161732</v>
      </c>
      <c r="F25" s="2">
        <v>162253</v>
      </c>
      <c r="G25" s="2">
        <v>162256</v>
      </c>
      <c r="H25" s="2">
        <f t="shared" si="7"/>
        <v>3</v>
      </c>
      <c r="I25" s="2">
        <f t="shared" si="8"/>
        <v>162254.5</v>
      </c>
      <c r="J25" s="2">
        <f t="shared" si="11"/>
        <v>522.5</v>
      </c>
      <c r="K25" s="2"/>
      <c r="L25" s="18">
        <v>40382.333333333336</v>
      </c>
      <c r="M25" s="18">
        <v>40383.333333333336</v>
      </c>
      <c r="N25" s="1">
        <v>55.12</v>
      </c>
      <c r="O25" s="1">
        <v>49.97</v>
      </c>
      <c r="P25" s="26">
        <f t="shared" si="12"/>
        <v>9.4793178519593617</v>
      </c>
      <c r="Q25" s="1"/>
      <c r="R25" s="1"/>
    </row>
    <row r="26" spans="1:19" x14ac:dyDescent="0.2">
      <c r="A26" s="5" t="s">
        <v>59</v>
      </c>
      <c r="B26">
        <v>163101</v>
      </c>
      <c r="C26">
        <v>163099</v>
      </c>
      <c r="D26">
        <f t="shared" si="9"/>
        <v>-2</v>
      </c>
      <c r="E26">
        <f t="shared" si="10"/>
        <v>163100</v>
      </c>
      <c r="F26" s="2">
        <v>163456</v>
      </c>
      <c r="G26" s="2">
        <v>163450</v>
      </c>
      <c r="H26" s="2">
        <f t="shared" si="7"/>
        <v>-6</v>
      </c>
      <c r="I26" s="2">
        <f t="shared" si="8"/>
        <v>163453</v>
      </c>
      <c r="J26" s="2">
        <f t="shared" si="11"/>
        <v>353</v>
      </c>
      <c r="K26" s="2"/>
      <c r="L26" s="18">
        <v>40383.333333333336</v>
      </c>
      <c r="M26" s="18">
        <v>40384.333333333336</v>
      </c>
      <c r="N26" s="1">
        <v>55.11</v>
      </c>
      <c r="O26" s="1">
        <v>49.61</v>
      </c>
      <c r="P26" s="26">
        <f t="shared" si="12"/>
        <v>6.4053710760297591</v>
      </c>
      <c r="Q26" s="1"/>
      <c r="R26" s="1"/>
    </row>
    <row r="27" spans="1:19" x14ac:dyDescent="0.2">
      <c r="A27" s="5" t="s">
        <v>60</v>
      </c>
      <c r="B27">
        <v>159647</v>
      </c>
      <c r="C27">
        <v>159636</v>
      </c>
      <c r="D27">
        <f t="shared" si="9"/>
        <v>-11</v>
      </c>
      <c r="E27">
        <f t="shared" si="10"/>
        <v>159641.5</v>
      </c>
      <c r="F27" s="2">
        <v>160179</v>
      </c>
      <c r="G27" s="2">
        <v>160179</v>
      </c>
      <c r="H27" s="2">
        <f t="shared" si="7"/>
        <v>0</v>
      </c>
      <c r="I27" s="2">
        <f t="shared" si="8"/>
        <v>160179</v>
      </c>
      <c r="J27" s="2">
        <f t="shared" si="11"/>
        <v>537.5</v>
      </c>
      <c r="K27" s="2"/>
      <c r="L27" s="18">
        <v>40384.333333333336</v>
      </c>
      <c r="M27" s="18">
        <v>40385.333333333336</v>
      </c>
      <c r="N27" s="1">
        <v>55.11</v>
      </c>
      <c r="O27" s="1">
        <v>49.68</v>
      </c>
      <c r="P27" s="26">
        <f t="shared" si="12"/>
        <v>9.7532208310651427</v>
      </c>
      <c r="Q27" s="1"/>
      <c r="R27" s="1"/>
    </row>
    <row r="28" spans="1:19" x14ac:dyDescent="0.2">
      <c r="A28" s="5" t="s">
        <v>61</v>
      </c>
      <c r="B28">
        <v>161356</v>
      </c>
      <c r="C28">
        <v>161350</v>
      </c>
      <c r="D28">
        <f t="shared" si="9"/>
        <v>-6</v>
      </c>
      <c r="E28">
        <f t="shared" si="10"/>
        <v>161353</v>
      </c>
      <c r="F28" s="2">
        <v>161435</v>
      </c>
      <c r="G28" s="2">
        <v>161432</v>
      </c>
      <c r="H28" s="2">
        <f t="shared" si="7"/>
        <v>-3</v>
      </c>
      <c r="I28" s="2">
        <f t="shared" si="8"/>
        <v>161433.5</v>
      </c>
      <c r="J28" s="2">
        <f t="shared" si="11"/>
        <v>80.5</v>
      </c>
      <c r="K28" s="2"/>
      <c r="L28" s="20" t="s">
        <v>51</v>
      </c>
      <c r="M28" s="20" t="s">
        <v>51</v>
      </c>
      <c r="N28" s="1"/>
      <c r="O28" s="1"/>
      <c r="P28" s="3"/>
      <c r="Q28" s="1"/>
      <c r="R28" s="1"/>
    </row>
    <row r="29" spans="1:19" x14ac:dyDescent="0.2">
      <c r="A29" s="5"/>
      <c r="L29" s="1"/>
      <c r="M29" s="1"/>
      <c r="N29" s="1"/>
      <c r="O29" s="1"/>
      <c r="P29" s="1"/>
      <c r="Q29" s="1"/>
      <c r="R29" s="1"/>
    </row>
    <row r="30" spans="1:19" x14ac:dyDescent="0.2">
      <c r="L30" s="1"/>
      <c r="M30" s="1"/>
      <c r="N30" s="1"/>
      <c r="O30" s="1"/>
      <c r="P30" s="1"/>
      <c r="Q30" s="1"/>
      <c r="R30" s="1"/>
    </row>
    <row r="31" spans="1:19" ht="15.75" x14ac:dyDescent="0.25">
      <c r="A31" s="5"/>
      <c r="D31" s="10"/>
      <c r="E31" s="2"/>
      <c r="F31" s="9"/>
      <c r="H31" s="9"/>
      <c r="I31" s="9"/>
      <c r="L31" s="9"/>
      <c r="M31" s="9"/>
      <c r="N31" s="6"/>
      <c r="O31" s="6"/>
      <c r="Q31" s="7"/>
      <c r="R31" s="7"/>
    </row>
    <row r="32" spans="1:19" ht="15.75" x14ac:dyDescent="0.25">
      <c r="A32" s="5"/>
      <c r="B32" s="6"/>
      <c r="C32" s="6"/>
      <c r="D32" s="6"/>
      <c r="E32" s="6"/>
      <c r="F32" s="8"/>
      <c r="G32" s="8"/>
      <c r="H32" s="8"/>
      <c r="I32" s="8"/>
      <c r="J32" s="8"/>
      <c r="K32" s="8"/>
      <c r="L32" s="6"/>
      <c r="M32" s="6"/>
      <c r="N32" s="8"/>
      <c r="O32" s="8"/>
      <c r="P32" s="7"/>
      <c r="Q32" s="6"/>
      <c r="R32" s="6"/>
      <c r="S32" s="6"/>
    </row>
    <row r="33" spans="1:19" x14ac:dyDescent="0.2">
      <c r="A33" s="15"/>
      <c r="F33" s="2"/>
      <c r="G33" s="2"/>
      <c r="H33" s="2"/>
      <c r="I33" s="2"/>
      <c r="J33" s="2"/>
      <c r="K33" s="2"/>
      <c r="L33" s="18"/>
      <c r="M33" s="18"/>
      <c r="P33" s="3"/>
      <c r="Q33" s="1"/>
    </row>
    <row r="34" spans="1:19" x14ac:dyDescent="0.2">
      <c r="A34" s="15"/>
      <c r="F34" s="2"/>
      <c r="G34" s="2"/>
      <c r="H34" s="2"/>
      <c r="I34" s="2"/>
      <c r="J34" s="2"/>
      <c r="K34" s="2"/>
      <c r="L34" s="18"/>
      <c r="M34" s="18"/>
      <c r="P34" s="3"/>
      <c r="Q34" s="1"/>
    </row>
    <row r="35" spans="1:19" x14ac:dyDescent="0.2">
      <c r="A35" s="15"/>
      <c r="F35" s="2"/>
      <c r="G35" s="2"/>
      <c r="H35" s="2"/>
      <c r="I35" s="2"/>
      <c r="J35" s="2"/>
      <c r="K35" s="2"/>
      <c r="L35" s="18"/>
      <c r="M35" s="18"/>
      <c r="P35" s="3"/>
      <c r="Q35" s="1"/>
    </row>
    <row r="36" spans="1:19" x14ac:dyDescent="0.2">
      <c r="A36" s="15"/>
      <c r="F36" s="2"/>
      <c r="G36" s="2"/>
      <c r="H36" s="2"/>
      <c r="I36" s="2"/>
      <c r="J36" s="2"/>
      <c r="K36" s="2"/>
      <c r="L36" s="18"/>
      <c r="M36" s="18"/>
      <c r="P36" s="3"/>
      <c r="Q36" s="1"/>
    </row>
    <row r="37" spans="1:19" x14ac:dyDescent="0.2">
      <c r="A37" s="15"/>
      <c r="F37" s="2"/>
      <c r="G37" s="2"/>
      <c r="H37" s="2"/>
      <c r="I37" s="2"/>
      <c r="J37" s="2"/>
      <c r="K37" s="2"/>
      <c r="L37" s="18"/>
      <c r="M37" s="18"/>
      <c r="P37" s="3"/>
      <c r="Q37" s="1"/>
    </row>
    <row r="38" spans="1:19" x14ac:dyDescent="0.2">
      <c r="A38" s="15"/>
      <c r="F38" s="2"/>
      <c r="G38" s="2"/>
      <c r="H38" s="2"/>
      <c r="I38" s="2"/>
      <c r="J38" s="2"/>
      <c r="K38" s="2"/>
      <c r="L38" s="18"/>
      <c r="M38" s="18"/>
      <c r="P38" s="3"/>
      <c r="Q38" s="1"/>
    </row>
    <row r="39" spans="1:19" x14ac:dyDescent="0.2">
      <c r="A39" s="15"/>
      <c r="F39" s="2"/>
      <c r="G39" s="2"/>
      <c r="H39" s="2"/>
      <c r="I39" s="2"/>
      <c r="J39" s="2"/>
      <c r="K39" s="2"/>
      <c r="L39" s="18"/>
      <c r="M39" s="18"/>
      <c r="P39" s="3"/>
      <c r="Q39" s="1"/>
    </row>
    <row r="40" spans="1:19" x14ac:dyDescent="0.2">
      <c r="A40" s="15"/>
      <c r="F40" s="2"/>
      <c r="G40" s="2"/>
      <c r="H40" s="2"/>
      <c r="I40" s="2"/>
      <c r="J40" s="2"/>
      <c r="K40" s="2"/>
      <c r="L40" s="18"/>
      <c r="M40" s="18"/>
      <c r="P40" s="3"/>
      <c r="Q40" s="1"/>
    </row>
    <row r="41" spans="1:19" x14ac:dyDescent="0.2">
      <c r="A41" s="15"/>
      <c r="F41" s="2"/>
      <c r="G41" s="2"/>
      <c r="H41" s="2"/>
      <c r="I41" s="2"/>
      <c r="J41" s="2"/>
      <c r="K41" s="2"/>
      <c r="L41" s="18"/>
      <c r="M41" s="18"/>
      <c r="P41" s="3"/>
      <c r="Q41" s="1"/>
    </row>
    <row r="42" spans="1:19" x14ac:dyDescent="0.2">
      <c r="A42" s="15"/>
      <c r="F42" s="2"/>
      <c r="G42" s="2"/>
      <c r="H42" s="2"/>
      <c r="I42" s="2"/>
      <c r="J42" s="2"/>
      <c r="K42" s="2"/>
      <c r="L42" s="20"/>
      <c r="M42" s="20"/>
      <c r="N42" s="20"/>
      <c r="O42" s="20"/>
      <c r="P42" s="20"/>
      <c r="Q42" s="1"/>
    </row>
    <row r="43" spans="1:19" x14ac:dyDescent="0.2">
      <c r="A43" s="15"/>
    </row>
    <row r="45" spans="1:19" ht="15.75" x14ac:dyDescent="0.25">
      <c r="D45" s="10"/>
      <c r="E45" s="2"/>
      <c r="F45" s="9"/>
      <c r="H45" s="9"/>
      <c r="I45" s="9"/>
      <c r="L45" s="9"/>
      <c r="M45" s="9"/>
      <c r="N45" s="6"/>
      <c r="O45" s="6"/>
      <c r="Q45" s="7"/>
      <c r="R45" s="7"/>
    </row>
    <row r="46" spans="1:19" ht="15.75" x14ac:dyDescent="0.25">
      <c r="B46" s="6"/>
      <c r="C46" s="6"/>
      <c r="D46" s="6"/>
      <c r="E46" s="6"/>
      <c r="F46" s="8"/>
      <c r="G46" s="8"/>
      <c r="H46" s="8"/>
      <c r="I46" s="8"/>
      <c r="J46" s="8"/>
      <c r="K46" s="8"/>
      <c r="L46" s="6"/>
      <c r="M46" s="6"/>
      <c r="N46" s="8"/>
      <c r="O46" s="8"/>
      <c r="P46" s="7"/>
      <c r="Q46" s="6"/>
      <c r="R46" s="6"/>
      <c r="S46" s="6"/>
    </row>
    <row r="47" spans="1:19" x14ac:dyDescent="0.2">
      <c r="A47" s="15"/>
      <c r="F47" s="2"/>
      <c r="G47" s="2"/>
      <c r="H47" s="2"/>
      <c r="I47" s="2"/>
      <c r="J47" s="2"/>
      <c r="K47" s="2"/>
      <c r="L47" s="18"/>
      <c r="M47" s="18"/>
      <c r="P47" s="3"/>
      <c r="Q47" s="1"/>
    </row>
    <row r="48" spans="1:19" x14ac:dyDescent="0.2">
      <c r="A48" s="15"/>
      <c r="F48" s="2"/>
      <c r="G48" s="2"/>
      <c r="H48" s="2"/>
      <c r="I48" s="2"/>
      <c r="J48" s="2"/>
      <c r="K48" s="2"/>
      <c r="L48" s="18"/>
      <c r="M48" s="18"/>
      <c r="P48" s="3"/>
      <c r="Q48" s="1"/>
    </row>
    <row r="49" spans="1:17" x14ac:dyDescent="0.2">
      <c r="A49" s="15"/>
      <c r="F49" s="2"/>
      <c r="G49" s="2"/>
      <c r="H49" s="2"/>
      <c r="I49" s="2"/>
      <c r="J49" s="2"/>
      <c r="K49" s="2"/>
      <c r="L49" s="18"/>
      <c r="M49" s="18"/>
      <c r="P49" s="3"/>
      <c r="Q49" s="1"/>
    </row>
    <row r="50" spans="1:17" x14ac:dyDescent="0.2">
      <c r="A50" s="15"/>
      <c r="F50" s="2"/>
      <c r="G50" s="2"/>
      <c r="H50" s="2"/>
      <c r="I50" s="2"/>
      <c r="J50" s="2"/>
      <c r="K50" s="2"/>
      <c r="L50" s="18"/>
      <c r="M50" s="18"/>
      <c r="P50" s="3"/>
      <c r="Q50" s="1"/>
    </row>
    <row r="51" spans="1:17" x14ac:dyDescent="0.2">
      <c r="A51" s="15"/>
      <c r="F51" s="2"/>
      <c r="G51" s="2"/>
      <c r="H51" s="2"/>
      <c r="I51" s="2"/>
      <c r="J51" s="2"/>
      <c r="K51" s="2"/>
      <c r="L51" s="18"/>
      <c r="M51" s="18"/>
      <c r="P51" s="3"/>
      <c r="Q51" s="1"/>
    </row>
    <row r="52" spans="1:17" x14ac:dyDescent="0.2">
      <c r="A52" s="15"/>
      <c r="F52" s="2"/>
      <c r="G52" s="2"/>
      <c r="H52" s="2"/>
      <c r="I52" s="2"/>
      <c r="J52" s="2"/>
      <c r="K52" s="2"/>
      <c r="L52" s="18"/>
      <c r="M52" s="18"/>
      <c r="P52" s="3"/>
      <c r="Q52" s="1"/>
    </row>
    <row r="53" spans="1:17" x14ac:dyDescent="0.2">
      <c r="A53" s="15"/>
      <c r="F53" s="2"/>
      <c r="G53" s="2"/>
      <c r="H53" s="2"/>
      <c r="I53" s="2"/>
      <c r="J53" s="2"/>
      <c r="K53" s="2"/>
      <c r="L53" s="18"/>
      <c r="M53" s="18"/>
      <c r="P53" s="3"/>
      <c r="Q53" s="1"/>
    </row>
    <row r="54" spans="1:17" x14ac:dyDescent="0.2">
      <c r="A54" s="15"/>
      <c r="F54" s="2"/>
      <c r="G54" s="2"/>
      <c r="H54" s="2"/>
      <c r="I54" s="2"/>
      <c r="J54" s="2"/>
      <c r="K54" s="2"/>
      <c r="L54" s="18"/>
      <c r="M54" s="18"/>
      <c r="P54" s="3"/>
      <c r="Q54" s="1"/>
    </row>
    <row r="55" spans="1:17" x14ac:dyDescent="0.2">
      <c r="A55" s="15"/>
      <c r="F55" s="2"/>
      <c r="G55" s="2"/>
      <c r="H55" s="2"/>
      <c r="I55" s="2"/>
      <c r="J55" s="2"/>
      <c r="K55" s="2"/>
      <c r="L55" s="18"/>
      <c r="M55" s="18"/>
      <c r="P55" s="3"/>
      <c r="Q55" s="1"/>
    </row>
    <row r="56" spans="1:17" x14ac:dyDescent="0.2">
      <c r="A56" s="15"/>
      <c r="F56" s="2"/>
      <c r="G56" s="2"/>
      <c r="H56" s="2"/>
      <c r="I56" s="2"/>
      <c r="J56" s="2"/>
      <c r="K56" s="2"/>
      <c r="L56" s="19"/>
      <c r="M56" s="19"/>
      <c r="N56" s="20"/>
      <c r="O56" s="20"/>
      <c r="P56" s="20"/>
      <c r="Q56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workbookViewId="0">
      <pane xSplit="1" ySplit="2" topLeftCell="G3" activePane="bottomRight" state="frozen"/>
      <selection pane="topRight" activeCell="B1" sqref="B1"/>
      <selection pane="bottomLeft" activeCell="A3" sqref="A3"/>
      <selection pane="bottomRight" activeCell="N3" sqref="N3"/>
    </sheetView>
  </sheetViews>
  <sheetFormatPr defaultRowHeight="12.75" x14ac:dyDescent="0.2"/>
  <cols>
    <col min="2" max="2" width="17.5703125" customWidth="1"/>
    <col min="3" max="3" width="18.140625" customWidth="1"/>
    <col min="4" max="4" width="10.140625" bestFit="1" customWidth="1"/>
    <col min="5" max="5" width="14.28515625" bestFit="1" customWidth="1"/>
    <col min="6" max="6" width="17.28515625" customWidth="1"/>
    <col min="7" max="7" width="16.42578125" customWidth="1"/>
    <col min="8" max="8" width="10.28515625" bestFit="1" customWidth="1"/>
    <col min="9" max="9" width="16.140625" bestFit="1" customWidth="1"/>
    <col min="10" max="10" width="9.85546875" customWidth="1"/>
    <col min="11" max="12" width="15.42578125" bestFit="1" customWidth="1"/>
    <col min="13" max="13" width="18.85546875" customWidth="1"/>
    <col min="14" max="14" width="21" customWidth="1"/>
    <col min="15" max="15" width="15.42578125" bestFit="1" customWidth="1"/>
  </cols>
  <sheetData>
    <row r="1" spans="1:22" ht="15.75" x14ac:dyDescent="0.25">
      <c r="B1" t="s">
        <v>40</v>
      </c>
      <c r="C1" t="s">
        <v>41</v>
      </c>
      <c r="D1" s="10" t="s">
        <v>6</v>
      </c>
      <c r="E1" s="6" t="s">
        <v>7</v>
      </c>
      <c r="F1" t="s">
        <v>40</v>
      </c>
      <c r="G1" t="s">
        <v>41</v>
      </c>
      <c r="H1" s="9"/>
      <c r="I1" s="9"/>
      <c r="K1" s="9"/>
      <c r="L1" s="9"/>
      <c r="M1" s="6" t="s">
        <v>48</v>
      </c>
      <c r="N1" s="6" t="s">
        <v>49</v>
      </c>
      <c r="P1" s="7"/>
      <c r="Q1" s="7"/>
    </row>
    <row r="2" spans="1:22" ht="15.75" x14ac:dyDescent="0.25">
      <c r="A2" s="6" t="s">
        <v>5</v>
      </c>
      <c r="B2" s="6" t="s">
        <v>4</v>
      </c>
      <c r="C2" s="6" t="s">
        <v>3</v>
      </c>
      <c r="D2" s="6" t="s">
        <v>1</v>
      </c>
      <c r="E2" s="6" t="s">
        <v>0</v>
      </c>
      <c r="F2" s="8" t="s">
        <v>8</v>
      </c>
      <c r="G2" s="8" t="s">
        <v>9</v>
      </c>
      <c r="H2" s="8" t="s">
        <v>2</v>
      </c>
      <c r="I2" s="8" t="s">
        <v>10</v>
      </c>
      <c r="J2" s="8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7" t="s">
        <v>16</v>
      </c>
      <c r="P2" s="6" t="s">
        <v>17</v>
      </c>
      <c r="Q2" s="6" t="s">
        <v>18</v>
      </c>
      <c r="R2" s="6" t="s">
        <v>19</v>
      </c>
      <c r="S2" s="6"/>
      <c r="T2" s="6"/>
      <c r="U2" s="6"/>
      <c r="V2" s="6"/>
    </row>
    <row r="3" spans="1:22" s="1" customFormat="1" x14ac:dyDescent="0.2">
      <c r="A3" s="5" t="s">
        <v>30</v>
      </c>
      <c r="B3" s="2">
        <v>126684</v>
      </c>
      <c r="C3" s="22">
        <v>126680</v>
      </c>
      <c r="D3" s="2">
        <f>C3-B3</f>
        <v>-4</v>
      </c>
      <c r="E3" s="2">
        <f>AVERAGE(B3:C3)</f>
        <v>126682</v>
      </c>
      <c r="F3" s="1">
        <v>127789</v>
      </c>
      <c r="G3" s="2">
        <v>127793</v>
      </c>
      <c r="H3" s="2">
        <f>F3-G3</f>
        <v>-4</v>
      </c>
      <c r="I3" s="2">
        <f>AVERAGE(F3:G3)</f>
        <v>127791</v>
      </c>
      <c r="J3" s="2">
        <f>I3-E3</f>
        <v>1109</v>
      </c>
      <c r="K3" s="18">
        <v>40367.333333333336</v>
      </c>
      <c r="L3" s="18">
        <v>40368.333333333336</v>
      </c>
      <c r="M3">
        <v>55.16</v>
      </c>
      <c r="N3">
        <v>49.71</v>
      </c>
      <c r="O3" s="3">
        <f>J3/M3</f>
        <v>20.105148658448151</v>
      </c>
      <c r="Q3"/>
      <c r="R3"/>
    </row>
    <row r="4" spans="1:22" s="1" customFormat="1" x14ac:dyDescent="0.2">
      <c r="A4" s="5" t="s">
        <v>31</v>
      </c>
      <c r="B4" s="2">
        <v>121652</v>
      </c>
      <c r="C4" s="22">
        <v>121668</v>
      </c>
      <c r="D4" s="2">
        <f t="shared" ref="D4:D12" si="0">C4-B4</f>
        <v>16</v>
      </c>
      <c r="E4" s="2">
        <f t="shared" ref="E4:E12" si="1">AVERAGE(B4:C4)</f>
        <v>121660</v>
      </c>
      <c r="F4" s="1">
        <v>123298</v>
      </c>
      <c r="G4" s="2">
        <v>123309</v>
      </c>
      <c r="H4" s="2">
        <f t="shared" ref="H4:H12" si="2">F4-G4</f>
        <v>-11</v>
      </c>
      <c r="I4" s="2">
        <f t="shared" ref="I4:I12" si="3">AVERAGE(F4:G4)</f>
        <v>123303.5</v>
      </c>
      <c r="J4" s="2">
        <f t="shared" ref="J4:J12" si="4">I4-E4</f>
        <v>1643.5</v>
      </c>
      <c r="K4" s="18">
        <v>40368.333333333336</v>
      </c>
      <c r="L4" s="18">
        <v>40369.333333333336</v>
      </c>
      <c r="M4">
        <v>55.11</v>
      </c>
      <c r="N4">
        <v>49.36</v>
      </c>
      <c r="O4" s="3">
        <f>J4/M4</f>
        <v>29.822173834149883</v>
      </c>
      <c r="Q4"/>
      <c r="R4"/>
    </row>
    <row r="5" spans="1:22" s="1" customFormat="1" x14ac:dyDescent="0.2">
      <c r="A5" s="5" t="s">
        <v>32</v>
      </c>
      <c r="B5" s="2">
        <v>125902</v>
      </c>
      <c r="C5" s="22">
        <v>125896</v>
      </c>
      <c r="D5" s="2">
        <f t="shared" si="0"/>
        <v>-6</v>
      </c>
      <c r="E5" s="2">
        <f t="shared" si="1"/>
        <v>125899</v>
      </c>
      <c r="F5" s="1">
        <v>127946</v>
      </c>
      <c r="G5" s="2">
        <v>127954</v>
      </c>
      <c r="H5" s="2">
        <f t="shared" si="2"/>
        <v>-8</v>
      </c>
      <c r="I5" s="2">
        <f t="shared" si="3"/>
        <v>127950</v>
      </c>
      <c r="J5" s="2">
        <f t="shared" si="4"/>
        <v>2051</v>
      </c>
      <c r="K5" s="18">
        <v>40369.333333333336</v>
      </c>
      <c r="L5" s="18">
        <v>40370.333333333336</v>
      </c>
      <c r="M5">
        <v>55.11</v>
      </c>
      <c r="N5">
        <v>49.08</v>
      </c>
      <c r="O5" s="3">
        <f t="shared" ref="O5:O11" si="5">J5/M5</f>
        <v>37.216476138631826</v>
      </c>
      <c r="Q5"/>
      <c r="R5"/>
    </row>
    <row r="6" spans="1:22" s="1" customFormat="1" x14ac:dyDescent="0.2">
      <c r="A6" s="5" t="s">
        <v>33</v>
      </c>
      <c r="B6" s="2">
        <v>117396</v>
      </c>
      <c r="C6" s="22">
        <v>117406</v>
      </c>
      <c r="D6" s="2">
        <f t="shared" si="0"/>
        <v>10</v>
      </c>
      <c r="E6" s="2">
        <f t="shared" si="1"/>
        <v>117401</v>
      </c>
      <c r="F6" s="1">
        <v>118723</v>
      </c>
      <c r="G6" s="2">
        <v>118711</v>
      </c>
      <c r="H6" s="2">
        <f t="shared" si="2"/>
        <v>12</v>
      </c>
      <c r="I6" s="2">
        <f t="shared" si="3"/>
        <v>118717</v>
      </c>
      <c r="J6" s="2">
        <f t="shared" si="4"/>
        <v>1316</v>
      </c>
      <c r="K6" s="18">
        <v>40370.333333333336</v>
      </c>
      <c r="L6" s="18">
        <v>40371.333333333336</v>
      </c>
      <c r="M6">
        <v>55.12</v>
      </c>
      <c r="N6">
        <v>49.16</v>
      </c>
      <c r="O6" s="3">
        <f t="shared" si="5"/>
        <v>23.875181422351236</v>
      </c>
      <c r="Q6"/>
      <c r="R6"/>
    </row>
    <row r="7" spans="1:22" s="1" customFormat="1" x14ac:dyDescent="0.2">
      <c r="A7" s="5" t="s">
        <v>34</v>
      </c>
      <c r="B7" s="2">
        <v>113468</v>
      </c>
      <c r="C7" s="22">
        <v>113475</v>
      </c>
      <c r="D7" s="2">
        <f t="shared" si="0"/>
        <v>7</v>
      </c>
      <c r="E7" s="2">
        <f t="shared" si="1"/>
        <v>113471.5</v>
      </c>
      <c r="F7" s="1">
        <v>114342</v>
      </c>
      <c r="G7" s="2">
        <v>114347</v>
      </c>
      <c r="H7" s="2">
        <f t="shared" si="2"/>
        <v>-5</v>
      </c>
      <c r="I7" s="2">
        <f t="shared" si="3"/>
        <v>114344.5</v>
      </c>
      <c r="J7" s="2">
        <f t="shared" si="4"/>
        <v>873</v>
      </c>
      <c r="K7" s="18">
        <v>40371.333333333336</v>
      </c>
      <c r="L7" s="18">
        <v>40372.333333333336</v>
      </c>
      <c r="M7">
        <v>55.12</v>
      </c>
      <c r="N7">
        <v>49.01</v>
      </c>
      <c r="O7" s="3">
        <f t="shared" si="5"/>
        <v>15.838171262699566</v>
      </c>
      <c r="Q7"/>
      <c r="R7"/>
    </row>
    <row r="8" spans="1:22" s="1" customFormat="1" x14ac:dyDescent="0.2">
      <c r="A8" s="5" t="s">
        <v>35</v>
      </c>
      <c r="B8" s="2">
        <v>110675</v>
      </c>
      <c r="C8" s="22">
        <v>110680</v>
      </c>
      <c r="D8" s="2">
        <f t="shared" si="0"/>
        <v>5</v>
      </c>
      <c r="E8" s="2">
        <f t="shared" si="1"/>
        <v>110677.5</v>
      </c>
      <c r="F8" s="1">
        <v>111949</v>
      </c>
      <c r="G8" s="2">
        <v>111940</v>
      </c>
      <c r="H8" s="2">
        <f t="shared" si="2"/>
        <v>9</v>
      </c>
      <c r="I8" s="2">
        <f t="shared" si="3"/>
        <v>111944.5</v>
      </c>
      <c r="J8" s="2">
        <f t="shared" si="4"/>
        <v>1267</v>
      </c>
      <c r="K8" s="18">
        <v>40372.333333333336</v>
      </c>
      <c r="L8" s="18">
        <v>40373.333333333336</v>
      </c>
      <c r="M8">
        <v>55.12</v>
      </c>
      <c r="N8">
        <v>49.06</v>
      </c>
      <c r="O8" s="3">
        <f t="shared" si="5"/>
        <v>22.986211901306241</v>
      </c>
      <c r="Q8"/>
      <c r="R8"/>
    </row>
    <row r="9" spans="1:22" s="1" customFormat="1" x14ac:dyDescent="0.2">
      <c r="A9" s="5" t="s">
        <v>36</v>
      </c>
      <c r="B9" s="2">
        <v>124433</v>
      </c>
      <c r="C9" s="22">
        <v>124430</v>
      </c>
      <c r="D9" s="2">
        <f t="shared" si="0"/>
        <v>-3</v>
      </c>
      <c r="E9" s="2">
        <f t="shared" si="1"/>
        <v>124431.5</v>
      </c>
      <c r="F9" s="1">
        <v>125887</v>
      </c>
      <c r="G9" s="2">
        <v>125879</v>
      </c>
      <c r="H9" s="2">
        <f t="shared" si="2"/>
        <v>8</v>
      </c>
      <c r="I9" s="2">
        <f t="shared" si="3"/>
        <v>125883</v>
      </c>
      <c r="J9" s="2">
        <f t="shared" si="4"/>
        <v>1451.5</v>
      </c>
      <c r="K9" s="18">
        <v>40373.333333333336</v>
      </c>
      <c r="L9" s="18">
        <v>40374.333333333336</v>
      </c>
      <c r="M9">
        <v>55.11</v>
      </c>
      <c r="N9">
        <v>48.89</v>
      </c>
      <c r="O9" s="3">
        <f t="shared" si="5"/>
        <v>26.338232625657774</v>
      </c>
      <c r="Q9"/>
      <c r="R9"/>
    </row>
    <row r="10" spans="1:22" s="1" customFormat="1" x14ac:dyDescent="0.2">
      <c r="A10" s="5" t="s">
        <v>37</v>
      </c>
      <c r="B10" s="2">
        <v>126992</v>
      </c>
      <c r="C10" s="22">
        <v>126997</v>
      </c>
      <c r="D10" s="2">
        <f t="shared" si="0"/>
        <v>5</v>
      </c>
      <c r="E10" s="2">
        <f t="shared" si="1"/>
        <v>126994.5</v>
      </c>
      <c r="F10" s="1">
        <v>128417</v>
      </c>
      <c r="G10" s="2">
        <v>128418</v>
      </c>
      <c r="H10" s="2">
        <f t="shared" si="2"/>
        <v>-1</v>
      </c>
      <c r="I10" s="2">
        <f t="shared" si="3"/>
        <v>128417.5</v>
      </c>
      <c r="J10" s="2">
        <f t="shared" si="4"/>
        <v>1423</v>
      </c>
      <c r="K10" s="18">
        <v>40374.333333333336</v>
      </c>
      <c r="L10" s="18">
        <v>40375.333333333336</v>
      </c>
      <c r="M10">
        <v>55.11</v>
      </c>
      <c r="N10">
        <v>48.91</v>
      </c>
      <c r="O10" s="3">
        <f t="shared" si="5"/>
        <v>25.821085102522229</v>
      </c>
      <c r="Q10"/>
      <c r="R10"/>
    </row>
    <row r="11" spans="1:22" s="1" customFormat="1" x14ac:dyDescent="0.2">
      <c r="A11" s="5" t="s">
        <v>38</v>
      </c>
      <c r="B11" s="4">
        <v>126255</v>
      </c>
      <c r="C11" s="24">
        <v>126260</v>
      </c>
      <c r="D11" s="2">
        <f t="shared" si="0"/>
        <v>5</v>
      </c>
      <c r="E11" s="2">
        <f t="shared" si="1"/>
        <v>126257.5</v>
      </c>
      <c r="F11" s="1">
        <v>128062</v>
      </c>
      <c r="G11" s="2">
        <v>128063</v>
      </c>
      <c r="H11" s="2">
        <f t="shared" si="2"/>
        <v>-1</v>
      </c>
      <c r="I11" s="2">
        <f t="shared" si="3"/>
        <v>128062.5</v>
      </c>
      <c r="J11" s="2">
        <f t="shared" si="4"/>
        <v>1805</v>
      </c>
      <c r="K11" s="18">
        <v>40375.333333333336</v>
      </c>
      <c r="L11" s="18">
        <v>40376.333333333336</v>
      </c>
      <c r="M11">
        <v>55.11</v>
      </c>
      <c r="N11">
        <v>49.01</v>
      </c>
      <c r="O11" s="3">
        <f t="shared" si="5"/>
        <v>32.752676465251319</v>
      </c>
      <c r="Q11"/>
      <c r="R11"/>
    </row>
    <row r="12" spans="1:22" s="1" customFormat="1" x14ac:dyDescent="0.2">
      <c r="A12" s="5" t="s">
        <v>39</v>
      </c>
      <c r="B12" s="4">
        <v>119279</v>
      </c>
      <c r="C12" s="24">
        <v>119285</v>
      </c>
      <c r="D12" s="2">
        <f t="shared" si="0"/>
        <v>6</v>
      </c>
      <c r="E12" s="2">
        <f t="shared" si="1"/>
        <v>119282</v>
      </c>
      <c r="F12" s="1">
        <v>119318</v>
      </c>
      <c r="G12" s="2">
        <v>119324</v>
      </c>
      <c r="H12" s="2">
        <f t="shared" si="2"/>
        <v>-6</v>
      </c>
      <c r="I12" s="2">
        <f t="shared" si="3"/>
        <v>119321</v>
      </c>
      <c r="J12" s="2">
        <f t="shared" si="4"/>
        <v>39</v>
      </c>
      <c r="K12" s="20" t="s">
        <v>51</v>
      </c>
      <c r="L12" s="20" t="s">
        <v>51</v>
      </c>
      <c r="M12"/>
      <c r="N12" s="12"/>
      <c r="O12" s="3" t="e">
        <f>J12/N12</f>
        <v>#DIV/0!</v>
      </c>
      <c r="Q12"/>
      <c r="R12"/>
    </row>
    <row r="13" spans="1:22" x14ac:dyDescent="0.2">
      <c r="A13" s="5"/>
      <c r="D13" s="2"/>
      <c r="E13" s="14"/>
      <c r="F13" s="14"/>
      <c r="G13" s="14"/>
      <c r="H13" s="13"/>
      <c r="N13" s="12"/>
    </row>
    <row r="14" spans="1:22" x14ac:dyDescent="0.2">
      <c r="A14" s="5"/>
      <c r="G14" s="9"/>
      <c r="N14" s="12"/>
    </row>
    <row r="15" spans="1:22" x14ac:dyDescent="0.2">
      <c r="A15" s="5"/>
      <c r="G15" s="9"/>
      <c r="N15" s="12"/>
    </row>
    <row r="16" spans="1:22" ht="15.75" x14ac:dyDescent="0.25">
      <c r="A16" s="5"/>
      <c r="D16" s="10"/>
      <c r="E16" s="2"/>
      <c r="H16" s="9"/>
      <c r="I16" s="9"/>
      <c r="K16" s="9"/>
      <c r="L16" s="9"/>
      <c r="M16" s="6"/>
      <c r="N16" s="6"/>
      <c r="P16" s="7"/>
      <c r="Q16" s="7"/>
    </row>
    <row r="17" spans="1:18" ht="15.75" x14ac:dyDescent="0.25">
      <c r="A17" s="5"/>
      <c r="B17" s="6"/>
      <c r="C17" s="6"/>
      <c r="D17" s="6"/>
      <c r="E17" s="6"/>
      <c r="F17" s="8"/>
      <c r="G17" s="8"/>
      <c r="H17" s="8"/>
      <c r="I17" s="8"/>
      <c r="J17" s="8"/>
      <c r="K17" s="6"/>
      <c r="L17" s="6"/>
      <c r="M17" s="6"/>
      <c r="N17" s="6"/>
      <c r="O17" s="7"/>
      <c r="P17" s="6"/>
      <c r="Q17" s="6"/>
      <c r="R17" s="6"/>
    </row>
    <row r="18" spans="1:18" x14ac:dyDescent="0.2">
      <c r="A18" s="21" t="s">
        <v>62</v>
      </c>
      <c r="B18">
        <v>119100</v>
      </c>
      <c r="C18">
        <v>119113</v>
      </c>
      <c r="D18">
        <f>C18-B18</f>
        <v>13</v>
      </c>
      <c r="E18">
        <f>AVERAGE(B18:C18)</f>
        <v>119106.5</v>
      </c>
      <c r="F18" s="2">
        <v>119943</v>
      </c>
      <c r="G18" s="2">
        <v>119946</v>
      </c>
      <c r="H18" s="2">
        <f>F18-G18</f>
        <v>-3</v>
      </c>
      <c r="I18" s="2">
        <f>AVERAGE(F18:G18)</f>
        <v>119944.5</v>
      </c>
      <c r="J18" s="2">
        <f>I18-E18</f>
        <v>838</v>
      </c>
      <c r="K18" s="18">
        <v>40376.333333333336</v>
      </c>
      <c r="L18" s="18">
        <v>40377.333333333336</v>
      </c>
      <c r="M18">
        <v>55.11</v>
      </c>
      <c r="N18">
        <v>49.26</v>
      </c>
      <c r="O18" s="27">
        <f>J18/M18</f>
        <v>15.205951732897841</v>
      </c>
      <c r="P18" s="1"/>
    </row>
    <row r="19" spans="1:18" x14ac:dyDescent="0.2">
      <c r="A19" s="21" t="s">
        <v>63</v>
      </c>
      <c r="B19">
        <v>120940</v>
      </c>
      <c r="C19">
        <v>120946</v>
      </c>
      <c r="D19">
        <f t="shared" ref="D19:D27" si="6">C19-B19</f>
        <v>6</v>
      </c>
      <c r="E19">
        <f t="shared" ref="E19:E27" si="7">AVERAGE(B19:C19)</f>
        <v>120943</v>
      </c>
      <c r="F19" s="2">
        <v>121468</v>
      </c>
      <c r="G19" s="2">
        <v>121463</v>
      </c>
      <c r="H19" s="2">
        <f t="shared" ref="H19:H27" si="8">F19-G19</f>
        <v>5</v>
      </c>
      <c r="I19" s="2">
        <f t="shared" ref="I19:I27" si="9">AVERAGE(F19:G19)</f>
        <v>121465.5</v>
      </c>
      <c r="J19" s="2">
        <f t="shared" ref="J19:J27" si="10">I19-E19</f>
        <v>522.5</v>
      </c>
      <c r="K19" s="18">
        <v>40377.333333333336</v>
      </c>
      <c r="L19" s="18">
        <v>40378.333333333336</v>
      </c>
      <c r="M19">
        <v>55.11</v>
      </c>
      <c r="N19">
        <v>49.36</v>
      </c>
      <c r="O19" s="27">
        <f t="shared" ref="O19:O26" si="11">J19/M19</f>
        <v>9.4810379241516962</v>
      </c>
      <c r="P19" s="1"/>
    </row>
    <row r="20" spans="1:18" x14ac:dyDescent="0.2">
      <c r="A20" s="21" t="s">
        <v>64</v>
      </c>
      <c r="B20">
        <v>147731</v>
      </c>
      <c r="C20">
        <v>147737</v>
      </c>
      <c r="D20">
        <f t="shared" si="6"/>
        <v>6</v>
      </c>
      <c r="E20">
        <f t="shared" si="7"/>
        <v>147734</v>
      </c>
      <c r="F20" s="2">
        <v>148459</v>
      </c>
      <c r="G20" s="2">
        <v>148466</v>
      </c>
      <c r="H20" s="2">
        <f t="shared" si="8"/>
        <v>-7</v>
      </c>
      <c r="I20" s="2">
        <f t="shared" si="9"/>
        <v>148462.5</v>
      </c>
      <c r="J20" s="2">
        <f t="shared" si="10"/>
        <v>728.5</v>
      </c>
      <c r="K20" s="18">
        <v>40378.333333333336</v>
      </c>
      <c r="L20" s="18">
        <v>40379.333333333336</v>
      </c>
      <c r="M20">
        <v>55.11</v>
      </c>
      <c r="N20">
        <v>49.36</v>
      </c>
      <c r="O20" s="27">
        <f t="shared" si="11"/>
        <v>13.219016512429686</v>
      </c>
      <c r="P20" s="1"/>
    </row>
    <row r="21" spans="1:18" x14ac:dyDescent="0.2">
      <c r="A21" s="21" t="s">
        <v>65</v>
      </c>
      <c r="B21">
        <v>125412</v>
      </c>
      <c r="C21">
        <v>125417</v>
      </c>
      <c r="D21">
        <f t="shared" si="6"/>
        <v>5</v>
      </c>
      <c r="E21">
        <f t="shared" si="7"/>
        <v>125414.5</v>
      </c>
      <c r="F21" s="2">
        <v>126673</v>
      </c>
      <c r="G21" s="2">
        <v>126675</v>
      </c>
      <c r="H21" s="2">
        <f t="shared" si="8"/>
        <v>-2</v>
      </c>
      <c r="I21" s="2">
        <f t="shared" si="9"/>
        <v>126674</v>
      </c>
      <c r="J21" s="2">
        <f t="shared" si="10"/>
        <v>1259.5</v>
      </c>
      <c r="K21" s="18">
        <v>40379.333333333336</v>
      </c>
      <c r="L21" s="18">
        <v>40380.333333333336</v>
      </c>
      <c r="M21">
        <v>55.12</v>
      </c>
      <c r="N21">
        <v>49.46</v>
      </c>
      <c r="O21" s="27">
        <f t="shared" si="11"/>
        <v>22.85014513788099</v>
      </c>
      <c r="P21" s="1"/>
    </row>
    <row r="22" spans="1:18" x14ac:dyDescent="0.2">
      <c r="A22" s="21" t="s">
        <v>66</v>
      </c>
      <c r="B22">
        <v>141800</v>
      </c>
      <c r="C22">
        <v>141808</v>
      </c>
      <c r="D22">
        <f t="shared" si="6"/>
        <v>8</v>
      </c>
      <c r="E22">
        <f t="shared" si="7"/>
        <v>141804</v>
      </c>
      <c r="F22" s="2">
        <v>142836</v>
      </c>
      <c r="G22" s="2">
        <v>142839</v>
      </c>
      <c r="H22" s="2">
        <f t="shared" si="8"/>
        <v>-3</v>
      </c>
      <c r="I22" s="2">
        <f t="shared" si="9"/>
        <v>142837.5</v>
      </c>
      <c r="J22" s="2">
        <f t="shared" si="10"/>
        <v>1033.5</v>
      </c>
      <c r="K22" s="18">
        <v>40380.333333333336</v>
      </c>
      <c r="L22" s="18">
        <v>40381.333333333336</v>
      </c>
      <c r="M22">
        <v>55.12</v>
      </c>
      <c r="N22">
        <v>49.15</v>
      </c>
      <c r="O22" s="27">
        <f t="shared" si="11"/>
        <v>18.75</v>
      </c>
      <c r="P22" s="1"/>
    </row>
    <row r="23" spans="1:18" x14ac:dyDescent="0.2">
      <c r="A23" s="21" t="s">
        <v>67</v>
      </c>
      <c r="B23">
        <v>119753</v>
      </c>
      <c r="C23">
        <v>119760</v>
      </c>
      <c r="D23">
        <f t="shared" si="6"/>
        <v>7</v>
      </c>
      <c r="E23">
        <f t="shared" si="7"/>
        <v>119756.5</v>
      </c>
      <c r="F23" s="2">
        <v>121046</v>
      </c>
      <c r="G23" s="2">
        <v>121048</v>
      </c>
      <c r="H23" s="2">
        <f t="shared" si="8"/>
        <v>-2</v>
      </c>
      <c r="I23" s="2">
        <f t="shared" si="9"/>
        <v>121047</v>
      </c>
      <c r="J23" s="2">
        <f t="shared" si="10"/>
        <v>1290.5</v>
      </c>
      <c r="K23" s="18">
        <v>40381.333333333336</v>
      </c>
      <c r="L23" s="18">
        <v>40382.333333333336</v>
      </c>
      <c r="M23">
        <v>55.11</v>
      </c>
      <c r="N23">
        <v>48.97</v>
      </c>
      <c r="O23" s="27">
        <f t="shared" si="11"/>
        <v>23.416802758120124</v>
      </c>
      <c r="P23" s="1"/>
    </row>
    <row r="24" spans="1:18" x14ac:dyDescent="0.2">
      <c r="A24" s="21" t="s">
        <v>68</v>
      </c>
      <c r="B24">
        <v>121180</v>
      </c>
      <c r="C24">
        <v>121181</v>
      </c>
      <c r="D24">
        <f t="shared" si="6"/>
        <v>1</v>
      </c>
      <c r="E24">
        <f t="shared" si="7"/>
        <v>121180.5</v>
      </c>
      <c r="F24" s="2">
        <v>121601</v>
      </c>
      <c r="G24" s="2">
        <v>121607</v>
      </c>
      <c r="H24" s="2">
        <f t="shared" si="8"/>
        <v>-6</v>
      </c>
      <c r="I24" s="2">
        <f t="shared" si="9"/>
        <v>121604</v>
      </c>
      <c r="J24" s="2">
        <f t="shared" si="10"/>
        <v>423.5</v>
      </c>
      <c r="K24" s="18">
        <v>40382.333333333336</v>
      </c>
      <c r="L24" s="18">
        <v>40383.333333333336</v>
      </c>
      <c r="M24">
        <v>55.11</v>
      </c>
      <c r="N24">
        <v>49.56</v>
      </c>
      <c r="O24" s="27">
        <f t="shared" si="11"/>
        <v>7.6846307385229542</v>
      </c>
      <c r="P24" s="1"/>
    </row>
    <row r="25" spans="1:18" x14ac:dyDescent="0.2">
      <c r="A25" s="21" t="s">
        <v>69</v>
      </c>
      <c r="B25">
        <v>148058</v>
      </c>
      <c r="C25">
        <v>148053</v>
      </c>
      <c r="D25">
        <f t="shared" si="6"/>
        <v>-5</v>
      </c>
      <c r="E25">
        <f t="shared" si="7"/>
        <v>148055.5</v>
      </c>
      <c r="F25" s="2">
        <v>148280</v>
      </c>
      <c r="G25" s="2">
        <v>148276</v>
      </c>
      <c r="H25" s="2">
        <f t="shared" si="8"/>
        <v>4</v>
      </c>
      <c r="I25" s="2">
        <f t="shared" si="9"/>
        <v>148278</v>
      </c>
      <c r="J25" s="2">
        <f t="shared" si="10"/>
        <v>222.5</v>
      </c>
      <c r="K25" s="18">
        <v>40383.333333333336</v>
      </c>
      <c r="L25" s="18">
        <v>40384.333333333336</v>
      </c>
      <c r="M25">
        <v>55.11</v>
      </c>
      <c r="N25">
        <v>49.24</v>
      </c>
      <c r="O25" s="27">
        <f t="shared" si="11"/>
        <v>4.0373797858827798</v>
      </c>
      <c r="P25" s="1"/>
    </row>
    <row r="26" spans="1:18" x14ac:dyDescent="0.2">
      <c r="A26" s="21" t="s">
        <v>70</v>
      </c>
      <c r="B26">
        <v>126548</v>
      </c>
      <c r="C26">
        <v>126546</v>
      </c>
      <c r="D26">
        <f t="shared" si="6"/>
        <v>-2</v>
      </c>
      <c r="E26">
        <f t="shared" si="7"/>
        <v>126547</v>
      </c>
      <c r="F26" s="4">
        <v>126961</v>
      </c>
      <c r="G26" s="4">
        <v>126968</v>
      </c>
      <c r="H26" s="2">
        <f t="shared" si="8"/>
        <v>-7</v>
      </c>
      <c r="I26" s="2">
        <f t="shared" si="9"/>
        <v>126964.5</v>
      </c>
      <c r="J26" s="2">
        <f t="shared" si="10"/>
        <v>417.5</v>
      </c>
      <c r="K26" s="18">
        <v>40384.333333333336</v>
      </c>
      <c r="L26" s="18">
        <v>40385.333333333336</v>
      </c>
      <c r="M26">
        <v>55.12</v>
      </c>
      <c r="N26">
        <v>49.3</v>
      </c>
      <c r="O26" s="27">
        <f t="shared" si="11"/>
        <v>7.5743831640058055</v>
      </c>
      <c r="P26" s="1"/>
    </row>
    <row r="27" spans="1:18" x14ac:dyDescent="0.2">
      <c r="A27" s="21" t="s">
        <v>71</v>
      </c>
      <c r="B27">
        <v>139747</v>
      </c>
      <c r="C27">
        <v>139751</v>
      </c>
      <c r="D27">
        <f t="shared" si="6"/>
        <v>4</v>
      </c>
      <c r="E27">
        <f t="shared" si="7"/>
        <v>139749</v>
      </c>
      <c r="F27" s="4">
        <v>139768</v>
      </c>
      <c r="G27" s="4">
        <v>139769</v>
      </c>
      <c r="H27" s="2">
        <f t="shared" si="8"/>
        <v>-1</v>
      </c>
      <c r="I27" s="2">
        <f t="shared" si="9"/>
        <v>139768.5</v>
      </c>
      <c r="J27" s="2">
        <f t="shared" si="10"/>
        <v>19.5</v>
      </c>
      <c r="K27" s="20" t="s">
        <v>51</v>
      </c>
      <c r="L27" s="20" t="s">
        <v>51</v>
      </c>
      <c r="O27" s="3"/>
      <c r="P27" s="1"/>
    </row>
    <row r="28" spans="1:18" x14ac:dyDescent="0.2">
      <c r="A28" s="21"/>
    </row>
    <row r="29" spans="1:18" x14ac:dyDescent="0.2">
      <c r="A29" s="21"/>
    </row>
    <row r="30" spans="1:18" ht="15.75" x14ac:dyDescent="0.25">
      <c r="A30" s="5"/>
      <c r="D30" s="10"/>
      <c r="E30" s="2"/>
      <c r="H30" s="9"/>
      <c r="I30" s="9"/>
      <c r="K30" s="9"/>
      <c r="L30" s="9"/>
      <c r="M30" s="6"/>
      <c r="N30" s="6"/>
      <c r="P30" s="7"/>
      <c r="Q30" s="7"/>
    </row>
    <row r="31" spans="1:18" ht="15.75" x14ac:dyDescent="0.25">
      <c r="A31" s="5"/>
      <c r="B31" s="6"/>
      <c r="C31" s="6"/>
      <c r="D31" s="6"/>
      <c r="E31" s="6"/>
      <c r="F31" s="8"/>
      <c r="G31" s="8"/>
      <c r="H31" s="8"/>
      <c r="I31" s="8"/>
      <c r="J31" s="8"/>
      <c r="K31" s="6"/>
      <c r="L31" s="6"/>
      <c r="M31" s="6"/>
      <c r="N31" s="6"/>
      <c r="O31" s="7"/>
      <c r="P31" s="6"/>
      <c r="Q31" s="6"/>
      <c r="R31" s="6"/>
    </row>
    <row r="32" spans="1:18" x14ac:dyDescent="0.2">
      <c r="A32" s="16"/>
      <c r="F32" s="2"/>
      <c r="G32" s="2"/>
      <c r="H32" s="2"/>
      <c r="I32" s="2"/>
      <c r="J32" s="2"/>
      <c r="K32" s="18"/>
      <c r="L32" s="18"/>
      <c r="O32" s="3"/>
      <c r="P32" s="1"/>
    </row>
    <row r="33" spans="1:18" x14ac:dyDescent="0.2">
      <c r="A33" s="16"/>
      <c r="F33" s="2"/>
      <c r="G33" s="2"/>
      <c r="H33" s="2"/>
      <c r="I33" s="2"/>
      <c r="J33" s="2"/>
      <c r="K33" s="18"/>
      <c r="L33" s="18"/>
      <c r="O33" s="3"/>
      <c r="P33" s="1"/>
    </row>
    <row r="34" spans="1:18" x14ac:dyDescent="0.2">
      <c r="A34" s="16"/>
      <c r="F34" s="2"/>
      <c r="G34" s="2"/>
      <c r="H34" s="2"/>
      <c r="I34" s="2"/>
      <c r="J34" s="2"/>
      <c r="K34" s="18"/>
      <c r="L34" s="18"/>
      <c r="O34" s="3"/>
      <c r="P34" s="1"/>
    </row>
    <row r="35" spans="1:18" x14ac:dyDescent="0.2">
      <c r="A35" s="16"/>
      <c r="F35" s="2"/>
      <c r="G35" s="2"/>
      <c r="H35" s="2"/>
      <c r="I35" s="2"/>
      <c r="J35" s="2"/>
      <c r="K35" s="18"/>
      <c r="L35" s="18"/>
      <c r="O35" s="3"/>
      <c r="P35" s="1"/>
    </row>
    <row r="36" spans="1:18" x14ac:dyDescent="0.2">
      <c r="A36" s="16"/>
      <c r="F36" s="2"/>
      <c r="G36" s="2"/>
      <c r="H36" s="2"/>
      <c r="I36" s="2"/>
      <c r="J36" s="2"/>
      <c r="K36" s="18"/>
      <c r="L36" s="18"/>
      <c r="O36" s="3"/>
      <c r="P36" s="1"/>
    </row>
    <row r="37" spans="1:18" x14ac:dyDescent="0.2">
      <c r="A37" s="16"/>
      <c r="F37" s="2"/>
      <c r="G37" s="2"/>
      <c r="H37" s="2"/>
      <c r="I37" s="2"/>
      <c r="J37" s="2"/>
      <c r="K37" s="18"/>
      <c r="L37" s="18"/>
      <c r="O37" s="3"/>
      <c r="P37" s="1"/>
    </row>
    <row r="38" spans="1:18" x14ac:dyDescent="0.2">
      <c r="A38" s="16"/>
      <c r="F38" s="2"/>
      <c r="G38" s="2"/>
      <c r="H38" s="2"/>
      <c r="I38" s="2"/>
      <c r="J38" s="2"/>
      <c r="K38" s="18"/>
      <c r="L38" s="18"/>
      <c r="O38" s="3"/>
      <c r="P38" s="1"/>
    </row>
    <row r="39" spans="1:18" x14ac:dyDescent="0.2">
      <c r="A39" s="16"/>
      <c r="F39" s="2"/>
      <c r="G39" s="2"/>
      <c r="H39" s="2"/>
      <c r="I39" s="2"/>
      <c r="J39" s="2"/>
      <c r="K39" s="18"/>
      <c r="L39" s="18"/>
      <c r="O39" s="3"/>
      <c r="P39" s="1"/>
    </row>
    <row r="40" spans="1:18" x14ac:dyDescent="0.2">
      <c r="A40" s="16"/>
      <c r="F40" s="4"/>
      <c r="G40" s="4"/>
      <c r="H40" s="2"/>
      <c r="I40" s="2"/>
      <c r="J40" s="2"/>
      <c r="K40" s="18"/>
      <c r="L40" s="18"/>
      <c r="O40" s="3"/>
      <c r="P40" s="1"/>
    </row>
    <row r="41" spans="1:18" x14ac:dyDescent="0.2">
      <c r="A41" s="16"/>
      <c r="F41" s="4"/>
      <c r="G41" s="4"/>
      <c r="H41" s="2"/>
      <c r="I41" s="2"/>
      <c r="J41" s="2"/>
      <c r="K41" s="19"/>
      <c r="L41" s="19"/>
      <c r="M41" s="19"/>
      <c r="N41" s="20"/>
      <c r="O41" s="19"/>
      <c r="P41" s="1"/>
    </row>
    <row r="46" spans="1:18" ht="15.75" x14ac:dyDescent="0.25">
      <c r="D46" s="10"/>
      <c r="E46" s="2"/>
      <c r="H46" s="9"/>
      <c r="I46" s="9"/>
      <c r="K46" s="9"/>
      <c r="L46" s="9"/>
      <c r="M46" s="6"/>
      <c r="N46" s="6"/>
      <c r="P46" s="7"/>
      <c r="Q46" s="7"/>
    </row>
    <row r="47" spans="1:18" ht="15.75" x14ac:dyDescent="0.25">
      <c r="B47" s="6"/>
      <c r="C47" s="6"/>
      <c r="D47" s="6"/>
      <c r="E47" s="6"/>
      <c r="F47" s="8"/>
      <c r="G47" s="8"/>
      <c r="H47" s="8"/>
      <c r="I47" s="8"/>
      <c r="J47" s="8"/>
      <c r="K47" s="6"/>
      <c r="L47" s="6"/>
      <c r="M47" s="6"/>
      <c r="N47" s="6"/>
      <c r="O47" s="7"/>
      <c r="P47" s="6"/>
      <c r="Q47" s="6"/>
      <c r="R47" s="6"/>
    </row>
    <row r="48" spans="1:18" x14ac:dyDescent="0.2">
      <c r="A48" s="17"/>
      <c r="F48" s="2"/>
      <c r="G48" s="2"/>
      <c r="H48" s="2"/>
      <c r="I48" s="2"/>
      <c r="J48" s="2"/>
      <c r="K48" s="18"/>
      <c r="L48" s="18"/>
      <c r="O48" s="3"/>
      <c r="P48" s="1"/>
    </row>
    <row r="49" spans="1:16" x14ac:dyDescent="0.2">
      <c r="A49" s="17"/>
      <c r="F49" s="2"/>
      <c r="G49" s="2"/>
      <c r="H49" s="2"/>
      <c r="I49" s="2"/>
      <c r="J49" s="2"/>
      <c r="K49" s="18"/>
      <c r="L49" s="18"/>
      <c r="O49" s="3"/>
      <c r="P49" s="1"/>
    </row>
    <row r="50" spans="1:16" x14ac:dyDescent="0.2">
      <c r="A50" s="17"/>
      <c r="F50" s="2"/>
      <c r="G50" s="2"/>
      <c r="H50" s="2"/>
      <c r="I50" s="2"/>
      <c r="J50" s="2"/>
      <c r="K50" s="18"/>
      <c r="L50" s="18"/>
      <c r="O50" s="3"/>
      <c r="P50" s="1"/>
    </row>
    <row r="51" spans="1:16" x14ac:dyDescent="0.2">
      <c r="A51" s="17"/>
      <c r="F51" s="2"/>
      <c r="G51" s="2"/>
      <c r="H51" s="2"/>
      <c r="I51" s="2"/>
      <c r="J51" s="2"/>
      <c r="K51" s="18"/>
      <c r="L51" s="18"/>
      <c r="O51" s="3"/>
      <c r="P51" s="1"/>
    </row>
    <row r="52" spans="1:16" x14ac:dyDescent="0.2">
      <c r="A52" s="17"/>
      <c r="F52" s="2"/>
      <c r="G52" s="2"/>
      <c r="H52" s="2"/>
      <c r="I52" s="2"/>
      <c r="J52" s="2"/>
      <c r="K52" s="18"/>
      <c r="L52" s="18"/>
      <c r="O52" s="3"/>
      <c r="P52" s="1"/>
    </row>
    <row r="53" spans="1:16" x14ac:dyDescent="0.2">
      <c r="A53" s="17"/>
      <c r="F53" s="2"/>
      <c r="G53" s="2"/>
      <c r="H53" s="2"/>
      <c r="I53" s="2"/>
      <c r="J53" s="2"/>
      <c r="K53" s="18"/>
      <c r="L53" s="18"/>
      <c r="O53" s="3"/>
      <c r="P53" s="1"/>
    </row>
    <row r="54" spans="1:16" x14ac:dyDescent="0.2">
      <c r="A54" s="17"/>
      <c r="F54" s="2"/>
      <c r="G54" s="2"/>
      <c r="H54" s="2"/>
      <c r="I54" s="2"/>
      <c r="J54" s="2"/>
      <c r="K54" s="18"/>
      <c r="L54" s="18"/>
      <c r="O54" s="3"/>
      <c r="P54" s="1"/>
    </row>
    <row r="55" spans="1:16" x14ac:dyDescent="0.2">
      <c r="A55" s="17"/>
      <c r="F55" s="2"/>
      <c r="G55" s="2"/>
      <c r="H55" s="2"/>
      <c r="I55" s="2"/>
      <c r="J55" s="2"/>
      <c r="K55" s="18"/>
      <c r="L55" s="18"/>
      <c r="O55" s="3"/>
      <c r="P55" s="1"/>
    </row>
    <row r="56" spans="1:16" x14ac:dyDescent="0.2">
      <c r="A56" s="17"/>
      <c r="F56" s="4"/>
      <c r="G56" s="4"/>
      <c r="H56" s="2"/>
      <c r="I56" s="2"/>
      <c r="J56" s="2"/>
      <c r="K56" s="18"/>
      <c r="L56" s="18"/>
      <c r="O56" s="3"/>
      <c r="P56" s="1"/>
    </row>
    <row r="57" spans="1:16" x14ac:dyDescent="0.2">
      <c r="A57" s="17"/>
      <c r="F57" s="4"/>
      <c r="G57" s="4"/>
      <c r="H57" s="2"/>
      <c r="I57" s="2"/>
      <c r="J57" s="2"/>
      <c r="K57" s="19"/>
      <c r="L57" s="19"/>
      <c r="M57" s="19"/>
      <c r="N57" s="20"/>
      <c r="O57" s="19"/>
      <c r="P57" s="1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workbookViewId="0">
      <pane xSplit="1" ySplit="2" topLeftCell="S3" activePane="bottomRight" state="frozen"/>
      <selection pane="topRight" activeCell="B1" sqref="B1"/>
      <selection pane="bottomLeft" activeCell="A3" sqref="A3"/>
      <selection pane="bottomRight" activeCell="W4" sqref="W4"/>
    </sheetView>
  </sheetViews>
  <sheetFormatPr defaultRowHeight="12.75" x14ac:dyDescent="0.2"/>
  <cols>
    <col min="2" max="2" width="18.42578125" customWidth="1"/>
    <col min="3" max="4" width="16.28515625" customWidth="1"/>
    <col min="5" max="5" width="14.28515625" bestFit="1" customWidth="1"/>
    <col min="6" max="6" width="15.42578125" customWidth="1"/>
    <col min="7" max="7" width="14.5703125" bestFit="1" customWidth="1"/>
    <col min="8" max="9" width="14.5703125" customWidth="1"/>
    <col min="10" max="10" width="16.140625" bestFit="1" customWidth="1"/>
    <col min="11" max="11" width="16.5703125" customWidth="1"/>
    <col min="12" max="13" width="15.42578125" bestFit="1" customWidth="1"/>
    <col min="14" max="14" width="19.42578125" customWidth="1"/>
    <col min="15" max="15" width="17.28515625" customWidth="1"/>
    <col min="16" max="16" width="23.28515625" customWidth="1"/>
    <col min="20" max="20" width="15.140625" customWidth="1"/>
    <col min="21" max="21" width="14.7109375" bestFit="1" customWidth="1"/>
    <col min="22" max="22" width="11.85546875" bestFit="1" customWidth="1"/>
    <col min="23" max="23" width="14.140625" bestFit="1" customWidth="1"/>
    <col min="24" max="24" width="11.5703125" bestFit="1" customWidth="1"/>
    <col min="25" max="25" width="20.85546875" bestFit="1" customWidth="1"/>
    <col min="26" max="26" width="11.5703125" bestFit="1" customWidth="1"/>
    <col min="27" max="27" width="20.85546875" bestFit="1" customWidth="1"/>
    <col min="28" max="29" width="20.85546875" customWidth="1"/>
    <col min="30" max="30" width="11.5703125" bestFit="1" customWidth="1"/>
    <col min="31" max="31" width="20.85546875" bestFit="1" customWidth="1"/>
    <col min="32" max="32" width="10.42578125" bestFit="1" customWidth="1"/>
    <col min="33" max="33" width="8.42578125" bestFit="1" customWidth="1"/>
    <col min="34" max="34" width="9" bestFit="1" customWidth="1"/>
    <col min="35" max="35" width="14.28515625" bestFit="1" customWidth="1"/>
  </cols>
  <sheetData>
    <row r="1" spans="1:37" ht="15.75" x14ac:dyDescent="0.25">
      <c r="B1" t="s">
        <v>72</v>
      </c>
      <c r="C1" t="s">
        <v>73</v>
      </c>
      <c r="D1" t="s">
        <v>74</v>
      </c>
      <c r="F1" t="s">
        <v>72</v>
      </c>
      <c r="G1" t="s">
        <v>73</v>
      </c>
      <c r="H1" t="s">
        <v>74</v>
      </c>
      <c r="I1" s="28" t="s">
        <v>82</v>
      </c>
      <c r="J1" s="9"/>
      <c r="L1" s="9"/>
      <c r="M1" s="9"/>
      <c r="N1" s="9"/>
      <c r="O1" s="6" t="s">
        <v>47</v>
      </c>
      <c r="Q1" s="7"/>
      <c r="R1" s="7"/>
      <c r="T1" s="38" t="s">
        <v>92</v>
      </c>
      <c r="U1" s="38" t="s">
        <v>84</v>
      </c>
      <c r="V1" s="39"/>
      <c r="W1" s="39"/>
      <c r="X1" s="38" t="s">
        <v>89</v>
      </c>
      <c r="Y1" s="38" t="s">
        <v>91</v>
      </c>
      <c r="Z1" s="38" t="s">
        <v>89</v>
      </c>
      <c r="AA1" s="38" t="s">
        <v>95</v>
      </c>
      <c r="AB1" s="38" t="s">
        <v>89</v>
      </c>
      <c r="AC1" s="38" t="s">
        <v>99</v>
      </c>
      <c r="AD1" s="38" t="s">
        <v>89</v>
      </c>
      <c r="AE1" s="38" t="s">
        <v>97</v>
      </c>
      <c r="AF1" s="40" t="s">
        <v>101</v>
      </c>
      <c r="AG1" s="40" t="s">
        <v>102</v>
      </c>
      <c r="AH1" s="40" t="s">
        <v>103</v>
      </c>
      <c r="AI1" s="38" t="s">
        <v>104</v>
      </c>
      <c r="AJ1" s="38" t="s">
        <v>105</v>
      </c>
      <c r="AK1" s="38" t="s">
        <v>106</v>
      </c>
    </row>
    <row r="2" spans="1:37" ht="15.75" x14ac:dyDescent="0.25">
      <c r="A2" s="6" t="s">
        <v>5</v>
      </c>
      <c r="B2" s="6" t="s">
        <v>75</v>
      </c>
      <c r="C2" s="6" t="s">
        <v>76</v>
      </c>
      <c r="D2" s="6" t="s">
        <v>77</v>
      </c>
      <c r="E2" s="6" t="s">
        <v>0</v>
      </c>
      <c r="F2" s="8" t="s">
        <v>8</v>
      </c>
      <c r="G2" s="8" t="s">
        <v>9</v>
      </c>
      <c r="H2" s="8" t="s">
        <v>78</v>
      </c>
      <c r="I2" s="29" t="s">
        <v>83</v>
      </c>
      <c r="J2" s="8" t="s">
        <v>10</v>
      </c>
      <c r="K2" s="8" t="s">
        <v>80</v>
      </c>
      <c r="L2" s="6" t="s">
        <v>12</v>
      </c>
      <c r="M2" s="6" t="s">
        <v>13</v>
      </c>
      <c r="N2" s="6" t="s">
        <v>79</v>
      </c>
      <c r="O2" s="8" t="s">
        <v>44</v>
      </c>
      <c r="P2" s="7" t="s">
        <v>81</v>
      </c>
      <c r="Q2" s="6" t="s">
        <v>17</v>
      </c>
      <c r="R2" s="6" t="s">
        <v>18</v>
      </c>
      <c r="S2" s="6" t="s">
        <v>19</v>
      </c>
      <c r="T2" s="38" t="s">
        <v>93</v>
      </c>
      <c r="U2" s="38" t="s">
        <v>87</v>
      </c>
      <c r="V2" s="38" t="s">
        <v>85</v>
      </c>
      <c r="W2" s="38" t="s">
        <v>86</v>
      </c>
      <c r="X2" s="38" t="s">
        <v>88</v>
      </c>
      <c r="Y2" s="38" t="s">
        <v>90</v>
      </c>
      <c r="Z2" s="38" t="s">
        <v>94</v>
      </c>
      <c r="AA2" s="38" t="s">
        <v>90</v>
      </c>
      <c r="AB2" s="38" t="s">
        <v>98</v>
      </c>
      <c r="AC2" s="38" t="s">
        <v>90</v>
      </c>
      <c r="AD2" s="38" t="s">
        <v>96</v>
      </c>
      <c r="AE2" s="38" t="s">
        <v>90</v>
      </c>
      <c r="AF2" s="40" t="s">
        <v>100</v>
      </c>
      <c r="AG2" s="40" t="s">
        <v>100</v>
      </c>
      <c r="AH2" s="40" t="s">
        <v>100</v>
      </c>
      <c r="AI2" s="38" t="s">
        <v>100</v>
      </c>
      <c r="AJ2" s="38" t="s">
        <v>100</v>
      </c>
      <c r="AK2" s="38" t="s">
        <v>100</v>
      </c>
    </row>
    <row r="3" spans="1:37" s="1" customFormat="1" x14ac:dyDescent="0.2">
      <c r="A3" s="5">
        <v>1</v>
      </c>
      <c r="B3" s="23">
        <v>113.3</v>
      </c>
      <c r="C3">
        <v>113.1</v>
      </c>
      <c r="D3">
        <v>102.44</v>
      </c>
      <c r="E3" s="2">
        <f>AVERAGE(B3:D3)</f>
        <v>109.61333333333333</v>
      </c>
      <c r="F3" s="2">
        <v>117.1</v>
      </c>
      <c r="G3" s="2">
        <v>117.1</v>
      </c>
      <c r="H3" s="2">
        <v>117.22</v>
      </c>
      <c r="I3" s="2"/>
      <c r="J3" s="2">
        <f>AVERAGE(F3:I3)</f>
        <v>117.13999999999999</v>
      </c>
      <c r="K3" s="2">
        <f>(J3-E3) *1000</f>
        <v>7526.666666666657</v>
      </c>
      <c r="L3" s="18">
        <v>42206.520833333336</v>
      </c>
      <c r="M3" s="18">
        <v>42225.59375</v>
      </c>
      <c r="N3">
        <v>27456</v>
      </c>
      <c r="O3">
        <f>N3*0.001</f>
        <v>27.456</v>
      </c>
      <c r="P3" s="3">
        <f>K3/O3</f>
        <v>274.13558663558626</v>
      </c>
      <c r="R3"/>
      <c r="S3"/>
      <c r="T3"/>
    </row>
    <row r="4" spans="1:37" s="32" customFormat="1" x14ac:dyDescent="0.2">
      <c r="A4" s="30">
        <v>2</v>
      </c>
      <c r="B4" s="31">
        <v>114.1</v>
      </c>
      <c r="C4" s="32">
        <v>113.9</v>
      </c>
      <c r="D4" s="32">
        <v>113.93</v>
      </c>
      <c r="E4" s="33">
        <f t="shared" ref="E4:E7" si="0">AVERAGE(B4:D4)</f>
        <v>113.97666666666667</v>
      </c>
      <c r="F4" s="33">
        <v>114.8</v>
      </c>
      <c r="G4" s="33">
        <v>114.5</v>
      </c>
      <c r="H4" s="33">
        <v>114.53</v>
      </c>
      <c r="I4" s="34">
        <v>114</v>
      </c>
      <c r="J4" s="33">
        <f>AVERAGE(F4:I4)</f>
        <v>114.45750000000001</v>
      </c>
      <c r="K4" s="33">
        <f t="shared" ref="K4:K7" si="1">(J4-E4) *1000</f>
        <v>480.83333333333655</v>
      </c>
      <c r="L4" s="35">
        <v>42225.59375</v>
      </c>
      <c r="M4" s="35">
        <v>42249.51666666667</v>
      </c>
      <c r="N4" s="32">
        <v>34449</v>
      </c>
      <c r="O4" s="32">
        <f>N4*0.001</f>
        <v>34.448999999999998</v>
      </c>
      <c r="P4" s="41">
        <f>K4/O4</f>
        <v>13.957831383591296</v>
      </c>
      <c r="T4" s="32">
        <v>50.24</v>
      </c>
      <c r="U4" s="32">
        <f>(J4/T4)*2</f>
        <v>4.5564291401273884</v>
      </c>
      <c r="V4" s="32">
        <v>30</v>
      </c>
      <c r="W4" s="32">
        <f>($U4/$V4)*1000</f>
        <v>151.88097133757961</v>
      </c>
      <c r="X4" s="32">
        <v>1.0228999999999999</v>
      </c>
      <c r="Y4" s="32">
        <f>(X4/W4)*P4</f>
        <v>9.4004308746100912E-2</v>
      </c>
      <c r="Z4" s="32">
        <v>0.37</v>
      </c>
      <c r="AA4" s="32">
        <f>(Z4/W4)*P4</f>
        <v>3.4002927203106201E-2</v>
      </c>
      <c r="AB4" s="32">
        <v>7.4999999999999997E-2</v>
      </c>
      <c r="AC4" s="32">
        <f>(AB4/W4)*P4</f>
        <v>6.8924852438728788E-3</v>
      </c>
      <c r="AD4" s="32">
        <v>0.38100000000000001</v>
      </c>
      <c r="AE4" s="32">
        <f>(AD4/W4)*P4</f>
        <v>3.5013825038874229E-2</v>
      </c>
      <c r="AF4" s="32">
        <v>2180</v>
      </c>
      <c r="AG4" s="32">
        <v>550</v>
      </c>
      <c r="AH4" s="32">
        <v>2730</v>
      </c>
      <c r="AI4" s="36">
        <f>(2900-AF4)*(U4/J4)</f>
        <v>28.662420382165603</v>
      </c>
      <c r="AJ4" s="32">
        <f>(480-AG4)*(U4/J4)</f>
        <v>-2.7866242038216558</v>
      </c>
      <c r="AK4" s="36">
        <f>SUM(AI4:AJ4)</f>
        <v>25.875796178343947</v>
      </c>
    </row>
    <row r="5" spans="1:37" s="1" customFormat="1" x14ac:dyDescent="0.2">
      <c r="A5" s="5">
        <v>3</v>
      </c>
      <c r="B5" s="23">
        <v>113.1</v>
      </c>
      <c r="C5">
        <v>113</v>
      </c>
      <c r="D5">
        <v>112.8</v>
      </c>
      <c r="E5" s="2">
        <f t="shared" si="0"/>
        <v>112.96666666666665</v>
      </c>
      <c r="F5" s="2"/>
      <c r="G5" s="2"/>
      <c r="H5" s="2"/>
      <c r="I5" s="2"/>
      <c r="J5" s="2" t="e">
        <f t="shared" ref="J5:J7" si="2">AVERAGE(F5:H5)</f>
        <v>#DIV/0!</v>
      </c>
      <c r="K5" s="2" t="e">
        <f t="shared" si="1"/>
        <v>#DIV/0!</v>
      </c>
      <c r="L5" s="18">
        <v>42249.51666666667</v>
      </c>
      <c r="M5" s="18"/>
      <c r="N5" s="18"/>
      <c r="O5"/>
      <c r="P5" s="3"/>
      <c r="R5"/>
      <c r="S5"/>
      <c r="T5"/>
    </row>
    <row r="6" spans="1:37" s="1" customFormat="1" x14ac:dyDescent="0.2">
      <c r="A6" s="5"/>
      <c r="B6" s="23"/>
      <c r="C6"/>
      <c r="D6"/>
      <c r="E6" s="2" t="e">
        <f t="shared" si="0"/>
        <v>#DIV/0!</v>
      </c>
      <c r="F6" s="2"/>
      <c r="G6" s="2"/>
      <c r="H6" s="2"/>
      <c r="I6" s="2"/>
      <c r="J6" s="2" t="e">
        <f t="shared" si="2"/>
        <v>#DIV/0!</v>
      </c>
      <c r="K6" s="2" t="e">
        <f t="shared" si="1"/>
        <v>#DIV/0!</v>
      </c>
      <c r="L6" s="18"/>
      <c r="M6" s="18"/>
      <c r="N6" s="18"/>
      <c r="O6"/>
      <c r="P6" s="3"/>
      <c r="R6"/>
      <c r="S6"/>
      <c r="T6"/>
    </row>
    <row r="7" spans="1:37" s="1" customFormat="1" x14ac:dyDescent="0.2">
      <c r="A7" s="5"/>
      <c r="B7" s="23"/>
      <c r="C7"/>
      <c r="D7"/>
      <c r="E7" s="2" t="e">
        <f t="shared" si="0"/>
        <v>#DIV/0!</v>
      </c>
      <c r="F7" s="2"/>
      <c r="G7" s="2"/>
      <c r="H7" s="2"/>
      <c r="I7" s="2"/>
      <c r="J7" s="2" t="e">
        <f t="shared" si="2"/>
        <v>#DIV/0!</v>
      </c>
      <c r="K7" s="2" t="e">
        <f t="shared" si="1"/>
        <v>#DIV/0!</v>
      </c>
      <c r="L7" s="18"/>
      <c r="M7" s="18"/>
      <c r="N7" s="18"/>
      <c r="O7"/>
      <c r="P7" s="3"/>
      <c r="R7"/>
      <c r="S7"/>
      <c r="T7"/>
    </row>
    <row r="8" spans="1:37" s="1" customFormat="1" x14ac:dyDescent="0.2">
      <c r="A8" s="5"/>
      <c r="B8" s="23"/>
      <c r="C8"/>
      <c r="D8"/>
      <c r="E8" s="2"/>
      <c r="F8" s="2"/>
      <c r="G8" s="2"/>
      <c r="H8" s="2"/>
      <c r="I8" s="2"/>
      <c r="J8" s="2"/>
      <c r="K8" s="2"/>
      <c r="L8" s="18"/>
      <c r="M8" s="18"/>
      <c r="N8" s="18"/>
      <c r="O8"/>
      <c r="P8" s="3"/>
      <c r="R8"/>
      <c r="S8"/>
      <c r="T8"/>
    </row>
    <row r="9" spans="1:37" s="1" customFormat="1" x14ac:dyDescent="0.2">
      <c r="A9" s="5"/>
      <c r="B9" s="23"/>
      <c r="C9"/>
      <c r="D9"/>
      <c r="E9" s="2"/>
      <c r="F9" s="2"/>
      <c r="G9" s="2"/>
      <c r="H9" s="2"/>
      <c r="I9" s="2"/>
      <c r="J9" s="2"/>
      <c r="K9" s="2"/>
      <c r="L9" s="18"/>
      <c r="M9" s="18"/>
      <c r="N9" s="18"/>
      <c r="O9"/>
      <c r="P9" s="3"/>
      <c r="R9"/>
      <c r="S9"/>
      <c r="T9"/>
    </row>
    <row r="10" spans="1:37" s="1" customFormat="1" x14ac:dyDescent="0.2">
      <c r="A10" s="5"/>
      <c r="B10" s="23"/>
      <c r="C10"/>
      <c r="D10"/>
      <c r="E10" s="2"/>
      <c r="F10" s="2"/>
      <c r="G10" s="2"/>
      <c r="H10" s="2"/>
      <c r="I10" s="2"/>
      <c r="J10" s="2"/>
      <c r="K10" s="2"/>
      <c r="L10" s="18"/>
      <c r="M10" s="18"/>
      <c r="N10" s="18"/>
      <c r="O10"/>
      <c r="P10" s="3"/>
      <c r="R10"/>
      <c r="S10"/>
      <c r="T10"/>
    </row>
    <row r="11" spans="1:37" s="1" customFormat="1" x14ac:dyDescent="0.2">
      <c r="A11" s="5"/>
      <c r="B11" s="23"/>
      <c r="C11"/>
      <c r="D11"/>
      <c r="E11" s="2"/>
      <c r="F11" s="2"/>
      <c r="G11" s="2"/>
      <c r="H11" s="2"/>
      <c r="I11" s="2"/>
      <c r="J11" s="2"/>
      <c r="K11" s="2"/>
      <c r="L11" s="18"/>
      <c r="M11" s="18"/>
      <c r="N11" s="18"/>
      <c r="O11"/>
      <c r="P11" s="3"/>
      <c r="R11"/>
      <c r="S11"/>
      <c r="T11"/>
    </row>
    <row r="12" spans="1:37" s="1" customFormat="1" x14ac:dyDescent="0.2">
      <c r="A12" s="5"/>
      <c r="B12" s="23"/>
      <c r="C12"/>
      <c r="D12"/>
      <c r="E12" s="2"/>
      <c r="F12" s="2"/>
      <c r="G12" s="2"/>
      <c r="H12" s="2"/>
      <c r="I12" s="2"/>
      <c r="J12" s="2"/>
      <c r="K12" s="2"/>
      <c r="L12" s="20"/>
      <c r="M12" s="20"/>
      <c r="N12" s="20"/>
      <c r="O12"/>
      <c r="P12" s="3"/>
      <c r="R12"/>
      <c r="S12"/>
      <c r="T12"/>
    </row>
    <row r="13" spans="1:37" x14ac:dyDescent="0.2">
      <c r="E13" s="14"/>
      <c r="F13" s="14"/>
      <c r="G13" s="14"/>
      <c r="H13" s="14"/>
      <c r="I13" s="14"/>
    </row>
    <row r="14" spans="1:37" ht="15.75" x14ac:dyDescent="0.25">
      <c r="A14" s="5"/>
      <c r="E14" s="2"/>
      <c r="F14" s="9"/>
      <c r="J14" s="9"/>
      <c r="L14" s="9"/>
      <c r="M14" s="9"/>
      <c r="N14" s="9"/>
      <c r="O14" s="6"/>
      <c r="Q14" s="7"/>
      <c r="R14" s="7"/>
    </row>
    <row r="15" spans="1:37" ht="15.75" x14ac:dyDescent="0.25">
      <c r="A15" s="5"/>
      <c r="B15" s="6"/>
      <c r="C15" s="6"/>
      <c r="D15" s="6"/>
      <c r="E15" s="6"/>
      <c r="F15" s="8"/>
      <c r="G15" s="8"/>
      <c r="H15" s="8"/>
      <c r="I15" s="8"/>
      <c r="J15" s="8"/>
      <c r="K15" s="8"/>
      <c r="L15" s="6"/>
      <c r="M15" s="6"/>
      <c r="N15" s="6"/>
      <c r="O15" s="8"/>
      <c r="P15" s="7"/>
      <c r="Q15" s="6"/>
      <c r="R15" s="6"/>
      <c r="S15" s="6"/>
      <c r="T15" s="6"/>
    </row>
    <row r="16" spans="1:37" x14ac:dyDescent="0.2">
      <c r="A16" s="15"/>
      <c r="F16" s="2"/>
      <c r="G16" s="2"/>
      <c r="H16" s="2"/>
      <c r="I16" s="2"/>
      <c r="J16" s="2"/>
      <c r="K16" s="2"/>
      <c r="L16" s="18"/>
      <c r="M16" s="18"/>
      <c r="N16" s="18"/>
      <c r="P16" s="3"/>
      <c r="Q16" s="1"/>
    </row>
    <row r="17" spans="1:20" x14ac:dyDescent="0.2">
      <c r="A17" s="15"/>
      <c r="F17" s="2"/>
      <c r="G17" s="2"/>
      <c r="H17" s="2"/>
      <c r="I17" s="2"/>
      <c r="J17" s="2"/>
      <c r="K17" s="2"/>
      <c r="L17" s="18"/>
      <c r="M17" s="18"/>
      <c r="N17" s="18"/>
      <c r="P17" s="3"/>
      <c r="Q17" s="1"/>
    </row>
    <row r="18" spans="1:20" x14ac:dyDescent="0.2">
      <c r="A18" s="15"/>
      <c r="F18" s="2"/>
      <c r="G18" s="2"/>
      <c r="H18" s="2"/>
      <c r="I18" s="2"/>
      <c r="J18" s="2"/>
      <c r="K18" s="2"/>
      <c r="L18" s="18"/>
      <c r="M18" s="18"/>
      <c r="N18" s="18"/>
      <c r="P18" s="3"/>
      <c r="Q18" s="1"/>
    </row>
    <row r="19" spans="1:20" x14ac:dyDescent="0.2">
      <c r="A19" s="15"/>
      <c r="F19" s="2"/>
      <c r="G19" s="2"/>
      <c r="H19" s="2"/>
      <c r="I19" s="2"/>
      <c r="J19" s="2"/>
      <c r="K19" s="2"/>
      <c r="L19" s="18"/>
      <c r="M19" s="18"/>
      <c r="N19" s="18"/>
      <c r="P19" s="3"/>
      <c r="Q19" s="1"/>
    </row>
    <row r="20" spans="1:20" x14ac:dyDescent="0.2">
      <c r="A20" s="15"/>
      <c r="F20" s="2"/>
      <c r="G20" s="2"/>
      <c r="H20" s="2"/>
      <c r="I20" s="2"/>
      <c r="J20" s="2"/>
      <c r="K20" s="2"/>
      <c r="L20" s="18"/>
      <c r="M20" s="18"/>
      <c r="N20" s="18"/>
      <c r="P20" s="3"/>
      <c r="Q20" s="1"/>
    </row>
    <row r="21" spans="1:20" x14ac:dyDescent="0.2">
      <c r="A21" s="15"/>
      <c r="F21" s="2"/>
      <c r="G21" s="2"/>
      <c r="H21" s="2"/>
      <c r="I21" s="2"/>
      <c r="J21" s="2"/>
      <c r="K21" s="2"/>
      <c r="L21" s="18"/>
      <c r="M21" s="18"/>
      <c r="N21" s="18"/>
      <c r="P21" s="3"/>
      <c r="Q21" s="1"/>
    </row>
    <row r="22" spans="1:20" x14ac:dyDescent="0.2">
      <c r="A22" s="15"/>
      <c r="F22" s="2"/>
      <c r="G22" s="2"/>
      <c r="H22" s="2"/>
      <c r="I22" s="2"/>
      <c r="J22" s="2"/>
      <c r="K22" s="2"/>
      <c r="L22" s="18"/>
      <c r="M22" s="18"/>
      <c r="N22" s="18"/>
      <c r="P22" s="3"/>
      <c r="Q22" s="1"/>
    </row>
    <row r="23" spans="1:20" x14ac:dyDescent="0.2">
      <c r="A23" s="15"/>
      <c r="F23" s="2"/>
      <c r="G23" s="2"/>
      <c r="H23" s="2"/>
      <c r="I23" s="2"/>
      <c r="J23" s="2"/>
      <c r="K23" s="2"/>
      <c r="L23" s="18"/>
      <c r="M23" s="18"/>
      <c r="N23" s="18"/>
      <c r="P23" s="3"/>
      <c r="Q23" s="1"/>
    </row>
    <row r="24" spans="1:20" x14ac:dyDescent="0.2">
      <c r="A24" s="15"/>
      <c r="F24" s="2"/>
      <c r="G24" s="2"/>
      <c r="H24" s="2"/>
      <c r="I24" s="2"/>
      <c r="J24" s="2"/>
      <c r="K24" s="2"/>
      <c r="L24" s="18"/>
      <c r="M24" s="18"/>
      <c r="N24" s="18"/>
      <c r="P24" s="3"/>
      <c r="Q24" s="1"/>
    </row>
    <row r="25" spans="1:20" x14ac:dyDescent="0.2">
      <c r="A25" s="15"/>
      <c r="F25" s="2"/>
      <c r="G25" s="2"/>
      <c r="H25" s="2"/>
      <c r="I25" s="2"/>
      <c r="J25" s="2"/>
      <c r="K25" s="2"/>
      <c r="L25" s="20"/>
      <c r="M25" s="20"/>
      <c r="N25" s="20"/>
      <c r="O25" s="20"/>
      <c r="P25" s="20"/>
      <c r="Q25" s="1"/>
    </row>
    <row r="26" spans="1:20" x14ac:dyDescent="0.2">
      <c r="A26" s="15"/>
    </row>
    <row r="28" spans="1:20" ht="15.75" x14ac:dyDescent="0.25">
      <c r="E28" s="2"/>
      <c r="F28" s="9"/>
      <c r="J28" s="9"/>
      <c r="L28" s="9"/>
      <c r="M28" s="9"/>
      <c r="N28" s="9"/>
      <c r="O28" s="6"/>
      <c r="Q28" s="7"/>
      <c r="R28" s="7"/>
    </row>
    <row r="29" spans="1:20" ht="15.75" x14ac:dyDescent="0.25">
      <c r="B29" s="6"/>
      <c r="C29" s="6"/>
      <c r="D29" s="6"/>
      <c r="E29" s="6"/>
      <c r="F29" s="8"/>
      <c r="G29" s="8"/>
      <c r="H29" s="8"/>
      <c r="I29" s="8"/>
      <c r="J29" s="8"/>
      <c r="K29" s="8"/>
      <c r="L29" s="6"/>
      <c r="M29" s="6"/>
      <c r="N29" s="6"/>
      <c r="O29" s="8"/>
      <c r="P29" s="7"/>
      <c r="Q29" s="6"/>
      <c r="R29" s="6"/>
      <c r="S29" s="6"/>
      <c r="T29" s="6"/>
    </row>
    <row r="30" spans="1:20" x14ac:dyDescent="0.2">
      <c r="A30" s="15"/>
      <c r="F30" s="2"/>
      <c r="G30" s="2"/>
      <c r="H30" s="2"/>
      <c r="I30" s="2"/>
      <c r="J30" s="2"/>
      <c r="K30" s="2"/>
      <c r="L30" s="18"/>
      <c r="M30" s="18"/>
      <c r="N30" s="18"/>
      <c r="P30" s="3"/>
      <c r="Q30" s="1"/>
    </row>
    <row r="31" spans="1:20" x14ac:dyDescent="0.2">
      <c r="A31" s="15"/>
      <c r="F31" s="2"/>
      <c r="G31" s="2"/>
      <c r="H31" s="2"/>
      <c r="I31" s="2"/>
      <c r="J31" s="2"/>
      <c r="K31" s="2"/>
      <c r="L31" s="18"/>
      <c r="M31" s="18"/>
      <c r="N31" s="18"/>
      <c r="P31" s="3"/>
      <c r="Q31" s="1"/>
    </row>
    <row r="32" spans="1:20" x14ac:dyDescent="0.2">
      <c r="A32" s="15"/>
      <c r="F32" s="2"/>
      <c r="G32" s="2"/>
      <c r="H32" s="2"/>
      <c r="I32" s="2"/>
      <c r="J32" s="2"/>
      <c r="K32" s="2"/>
      <c r="L32" s="18"/>
      <c r="M32" s="18"/>
      <c r="N32" s="18"/>
      <c r="P32" s="3"/>
      <c r="Q32" s="1"/>
    </row>
    <row r="33" spans="1:17" x14ac:dyDescent="0.2">
      <c r="A33" s="15"/>
      <c r="F33" s="2"/>
      <c r="G33" s="2"/>
      <c r="H33" s="2"/>
      <c r="I33" s="2"/>
      <c r="J33" s="2"/>
      <c r="K33" s="2"/>
      <c r="L33" s="18"/>
      <c r="M33" s="18"/>
      <c r="N33" s="18"/>
      <c r="P33" s="3"/>
      <c r="Q33" s="1"/>
    </row>
    <row r="34" spans="1:17" x14ac:dyDescent="0.2">
      <c r="A34" s="15"/>
      <c r="F34" s="2"/>
      <c r="G34" s="2"/>
      <c r="H34" s="2"/>
      <c r="I34" s="2"/>
      <c r="J34" s="2"/>
      <c r="K34" s="2"/>
      <c r="L34" s="18"/>
      <c r="M34" s="18"/>
      <c r="N34" s="18"/>
      <c r="P34" s="3"/>
      <c r="Q34" s="1"/>
    </row>
    <row r="35" spans="1:17" x14ac:dyDescent="0.2">
      <c r="A35" s="15"/>
      <c r="F35" s="2"/>
      <c r="G35" s="2"/>
      <c r="H35" s="2"/>
      <c r="I35" s="2"/>
      <c r="J35" s="2"/>
      <c r="K35" s="2"/>
      <c r="L35" s="18"/>
      <c r="M35" s="18"/>
      <c r="N35" s="18"/>
      <c r="P35" s="3"/>
      <c r="Q35" s="1"/>
    </row>
    <row r="36" spans="1:17" x14ac:dyDescent="0.2">
      <c r="A36" s="15"/>
      <c r="F36" s="2"/>
      <c r="G36" s="2"/>
      <c r="H36" s="2"/>
      <c r="I36" s="2"/>
      <c r="J36" s="2"/>
      <c r="K36" s="2"/>
      <c r="L36" s="18"/>
      <c r="M36" s="18"/>
      <c r="N36" s="18"/>
      <c r="P36" s="3"/>
      <c r="Q36" s="1"/>
    </row>
    <row r="37" spans="1:17" x14ac:dyDescent="0.2">
      <c r="A37" s="15"/>
      <c r="F37" s="2"/>
      <c r="G37" s="2"/>
      <c r="H37" s="2"/>
      <c r="I37" s="2"/>
      <c r="J37" s="2"/>
      <c r="K37" s="2"/>
      <c r="L37" s="18"/>
      <c r="M37" s="18"/>
      <c r="N37" s="18"/>
      <c r="P37" s="3"/>
      <c r="Q37" s="1"/>
    </row>
    <row r="38" spans="1:17" x14ac:dyDescent="0.2">
      <c r="A38" s="15"/>
      <c r="F38" s="2"/>
      <c r="G38" s="2"/>
      <c r="H38" s="2"/>
      <c r="I38" s="2"/>
      <c r="J38" s="2"/>
      <c r="K38" s="2"/>
      <c r="L38" s="18"/>
      <c r="M38" s="18"/>
      <c r="N38" s="18"/>
      <c r="P38" s="3"/>
      <c r="Q38" s="1"/>
    </row>
    <row r="39" spans="1:17" x14ac:dyDescent="0.2">
      <c r="A39" s="15"/>
      <c r="F39" s="2"/>
      <c r="G39" s="2"/>
      <c r="H39" s="2"/>
      <c r="I39" s="2"/>
      <c r="J39" s="2"/>
      <c r="K39" s="2"/>
      <c r="L39" s="19"/>
      <c r="M39" s="19"/>
      <c r="N39" s="19"/>
      <c r="O39" s="20"/>
      <c r="P39" s="20"/>
      <c r="Q39" s="1"/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workbookViewId="0">
      <pane xSplit="1" ySplit="2" topLeftCell="O3" activePane="bottomRight" state="frozen"/>
      <selection pane="topRight" activeCell="B1" sqref="B1"/>
      <selection pane="bottomLeft" activeCell="A3" sqref="A3"/>
      <selection pane="bottomRight" activeCell="W8" sqref="W8"/>
    </sheetView>
  </sheetViews>
  <sheetFormatPr defaultRowHeight="12.75" x14ac:dyDescent="0.2"/>
  <cols>
    <col min="1" max="1" width="9.28515625" bestFit="1" customWidth="1"/>
    <col min="2" max="2" width="17" bestFit="1" customWidth="1"/>
    <col min="3" max="4" width="17.5703125" bestFit="1" customWidth="1"/>
    <col min="5" max="5" width="14.28515625" bestFit="1" customWidth="1"/>
    <col min="6" max="6" width="17" bestFit="1" customWidth="1"/>
    <col min="7" max="7" width="14.5703125" bestFit="1" customWidth="1"/>
    <col min="8" max="9" width="14.140625" bestFit="1" customWidth="1"/>
    <col min="10" max="10" width="16.140625" bestFit="1" customWidth="1"/>
    <col min="11" max="11" width="14.85546875" bestFit="1" customWidth="1"/>
    <col min="12" max="13" width="14.7109375" bestFit="1" customWidth="1"/>
    <col min="14" max="14" width="20.28515625" bestFit="1" customWidth="1"/>
    <col min="15" max="15" width="16.5703125" bestFit="1" customWidth="1"/>
    <col min="16" max="16" width="22.7109375" bestFit="1" customWidth="1"/>
    <col min="17" max="17" width="8" bestFit="1" customWidth="1"/>
    <col min="18" max="18" width="8.140625" bestFit="1" customWidth="1"/>
    <col min="19" max="19" width="3.5703125" bestFit="1" customWidth="1"/>
    <col min="20" max="20" width="22.85546875" customWidth="1"/>
    <col min="21" max="21" width="14.7109375" bestFit="1" customWidth="1"/>
    <col min="22" max="22" width="11.85546875" bestFit="1" customWidth="1"/>
    <col min="23" max="23" width="14.140625" bestFit="1" customWidth="1"/>
    <col min="24" max="24" width="11.5703125" bestFit="1" customWidth="1"/>
    <col min="25" max="25" width="20.85546875" bestFit="1" customWidth="1"/>
    <col min="26" max="26" width="11.5703125" bestFit="1" customWidth="1"/>
    <col min="27" max="27" width="20.85546875" bestFit="1" customWidth="1"/>
    <col min="28" max="29" width="20.85546875" customWidth="1"/>
    <col min="30" max="30" width="9.7109375" bestFit="1" customWidth="1"/>
    <col min="31" max="31" width="20.85546875" bestFit="1" customWidth="1"/>
    <col min="32" max="32" width="10.42578125" bestFit="1" customWidth="1"/>
  </cols>
  <sheetData>
    <row r="1" spans="1:37" ht="15.75" x14ac:dyDescent="0.25">
      <c r="B1" t="s">
        <v>72</v>
      </c>
      <c r="C1" t="s">
        <v>73</v>
      </c>
      <c r="D1" t="s">
        <v>74</v>
      </c>
      <c r="F1" t="s">
        <v>72</v>
      </c>
      <c r="G1" t="s">
        <v>73</v>
      </c>
      <c r="H1" t="s">
        <v>74</v>
      </c>
      <c r="I1" s="28" t="s">
        <v>82</v>
      </c>
      <c r="J1" s="9"/>
      <c r="L1" s="9"/>
      <c r="M1" s="9"/>
      <c r="N1" s="9"/>
      <c r="O1" s="6" t="s">
        <v>47</v>
      </c>
      <c r="Q1" s="7"/>
      <c r="R1" s="7"/>
      <c r="T1" s="38" t="s">
        <v>92</v>
      </c>
      <c r="U1" s="38" t="s">
        <v>84</v>
      </c>
      <c r="V1" s="39"/>
      <c r="W1" s="39"/>
      <c r="X1" s="38" t="s">
        <v>89</v>
      </c>
      <c r="Y1" s="38" t="s">
        <v>91</v>
      </c>
      <c r="Z1" s="38" t="s">
        <v>89</v>
      </c>
      <c r="AA1" s="38" t="s">
        <v>95</v>
      </c>
      <c r="AB1" s="38" t="s">
        <v>89</v>
      </c>
      <c r="AC1" s="38" t="s">
        <v>99</v>
      </c>
      <c r="AD1" s="38" t="s">
        <v>89</v>
      </c>
      <c r="AE1" s="38" t="s">
        <v>97</v>
      </c>
      <c r="AF1" s="40" t="s">
        <v>101</v>
      </c>
      <c r="AG1" s="40" t="s">
        <v>102</v>
      </c>
      <c r="AH1" s="40" t="s">
        <v>103</v>
      </c>
      <c r="AI1" s="38" t="s">
        <v>104</v>
      </c>
      <c r="AJ1" s="38" t="s">
        <v>105</v>
      </c>
      <c r="AK1" s="38" t="s">
        <v>106</v>
      </c>
    </row>
    <row r="2" spans="1:37" ht="15.75" x14ac:dyDescent="0.25">
      <c r="A2" s="6" t="s">
        <v>5</v>
      </c>
      <c r="B2" s="6" t="s">
        <v>75</v>
      </c>
      <c r="C2" s="6" t="s">
        <v>76</v>
      </c>
      <c r="D2" s="6" t="s">
        <v>77</v>
      </c>
      <c r="E2" s="6" t="s">
        <v>0</v>
      </c>
      <c r="F2" s="8" t="s">
        <v>8</v>
      </c>
      <c r="G2" s="8" t="s">
        <v>9</v>
      </c>
      <c r="H2" s="8" t="s">
        <v>78</v>
      </c>
      <c r="I2" s="29" t="s">
        <v>83</v>
      </c>
      <c r="J2" s="8" t="s">
        <v>10</v>
      </c>
      <c r="K2" s="8" t="s">
        <v>80</v>
      </c>
      <c r="L2" s="6" t="s">
        <v>12</v>
      </c>
      <c r="M2" s="6" t="s">
        <v>13</v>
      </c>
      <c r="N2" s="6" t="s">
        <v>79</v>
      </c>
      <c r="O2" s="8" t="s">
        <v>44</v>
      </c>
      <c r="P2" s="7" t="s">
        <v>81</v>
      </c>
      <c r="Q2" s="6" t="s">
        <v>17</v>
      </c>
      <c r="R2" s="6" t="s">
        <v>18</v>
      </c>
      <c r="S2" s="6" t="s">
        <v>19</v>
      </c>
      <c r="T2" s="38" t="s">
        <v>93</v>
      </c>
      <c r="U2" s="38" t="s">
        <v>87</v>
      </c>
      <c r="V2" s="38" t="s">
        <v>85</v>
      </c>
      <c r="W2" s="38" t="s">
        <v>86</v>
      </c>
      <c r="X2" s="38" t="s">
        <v>88</v>
      </c>
      <c r="Y2" s="38" t="s">
        <v>90</v>
      </c>
      <c r="Z2" s="38" t="s">
        <v>94</v>
      </c>
      <c r="AA2" s="38" t="s">
        <v>90</v>
      </c>
      <c r="AB2" s="38" t="s">
        <v>98</v>
      </c>
      <c r="AC2" s="38" t="s">
        <v>90</v>
      </c>
      <c r="AD2" s="38" t="s">
        <v>96</v>
      </c>
      <c r="AE2" s="38" t="s">
        <v>90</v>
      </c>
      <c r="AF2" s="40" t="s">
        <v>100</v>
      </c>
      <c r="AG2" s="40" t="s">
        <v>100</v>
      </c>
      <c r="AH2" s="40" t="s">
        <v>100</v>
      </c>
      <c r="AI2" s="38" t="s">
        <v>100</v>
      </c>
      <c r="AJ2" s="38" t="s">
        <v>100</v>
      </c>
      <c r="AK2" s="38" t="s">
        <v>100</v>
      </c>
    </row>
    <row r="3" spans="1:37" s="1" customFormat="1" x14ac:dyDescent="0.2">
      <c r="A3" s="5">
        <v>1</v>
      </c>
      <c r="B3" s="23">
        <v>273.3</v>
      </c>
      <c r="C3">
        <v>290.8</v>
      </c>
      <c r="D3"/>
      <c r="E3" s="2">
        <f>AVERAGE(B3:D3)</f>
        <v>282.05</v>
      </c>
      <c r="F3" s="2">
        <v>290.2</v>
      </c>
      <c r="G3" s="2">
        <v>294.8</v>
      </c>
      <c r="H3" s="2"/>
      <c r="I3" s="2"/>
      <c r="J3" s="2">
        <f>AVERAGE(F3:H3)</f>
        <v>292.5</v>
      </c>
      <c r="K3" s="2">
        <f>(J3-E3) *1000</f>
        <v>10449.999999999989</v>
      </c>
      <c r="L3" s="18">
        <v>42163.444444444445</v>
      </c>
      <c r="M3" s="18">
        <v>42172.702777777777</v>
      </c>
      <c r="N3">
        <v>13332</v>
      </c>
      <c r="O3">
        <f t="shared" ref="O3:O8" si="0">N3*0.001</f>
        <v>13.332000000000001</v>
      </c>
      <c r="P3" s="3">
        <f t="shared" ref="P3:P8" si="1">K3/O3</f>
        <v>783.82838283828301</v>
      </c>
      <c r="R3"/>
      <c r="S3"/>
      <c r="T3"/>
    </row>
    <row r="4" spans="1:37" s="1" customFormat="1" x14ac:dyDescent="0.2">
      <c r="A4" s="5">
        <v>2</v>
      </c>
      <c r="B4" s="23">
        <v>274</v>
      </c>
      <c r="C4">
        <v>273.5</v>
      </c>
      <c r="D4"/>
      <c r="E4" s="2">
        <f>AVERAGE(B4:D4)</f>
        <v>273.75</v>
      </c>
      <c r="F4" s="2">
        <v>274.5</v>
      </c>
      <c r="G4" s="2">
        <v>274.60000000000002</v>
      </c>
      <c r="H4" s="2">
        <v>282.7</v>
      </c>
      <c r="I4" s="2"/>
      <c r="J4" s="2">
        <f>AVERAGE(F4:H4)</f>
        <v>277.26666666666665</v>
      </c>
      <c r="K4" s="2">
        <f>(J4-E4) *1000</f>
        <v>3516.6666666666515</v>
      </c>
      <c r="L4" s="18">
        <v>42172.702777777777</v>
      </c>
      <c r="M4" s="18">
        <v>42184.534722222219</v>
      </c>
      <c r="N4">
        <v>17040</v>
      </c>
      <c r="O4">
        <f t="shared" si="0"/>
        <v>17.04</v>
      </c>
      <c r="P4" s="3">
        <f t="shared" si="1"/>
        <v>206.37715179968612</v>
      </c>
      <c r="R4"/>
      <c r="S4"/>
      <c r="T4"/>
    </row>
    <row r="5" spans="1:37" s="1" customFormat="1" x14ac:dyDescent="0.2">
      <c r="A5" s="5">
        <v>3</v>
      </c>
      <c r="B5" s="23">
        <v>285.10000000000002</v>
      </c>
      <c r="C5">
        <v>285.2</v>
      </c>
      <c r="D5">
        <v>285.66000000000003</v>
      </c>
      <c r="E5" s="2">
        <f>AVERAGE(B5:D5)</f>
        <v>285.32</v>
      </c>
      <c r="F5" s="2">
        <v>287.2</v>
      </c>
      <c r="G5" s="2">
        <v>287.89999999999998</v>
      </c>
      <c r="H5" s="2">
        <v>296.92</v>
      </c>
      <c r="I5" s="2"/>
      <c r="J5" s="2">
        <f>AVERAGE(F5:H5)</f>
        <v>290.67333333333335</v>
      </c>
      <c r="K5" s="2">
        <f>(J5-E5) *1000</f>
        <v>5353.333333333353</v>
      </c>
      <c r="L5" s="18">
        <v>42184.534722222219</v>
      </c>
      <c r="M5" s="18">
        <v>42194.743055555555</v>
      </c>
      <c r="N5">
        <v>14700</v>
      </c>
      <c r="O5">
        <f t="shared" si="0"/>
        <v>14.700000000000001</v>
      </c>
      <c r="P5" s="3">
        <f t="shared" si="1"/>
        <v>364.17233560090835</v>
      </c>
      <c r="R5"/>
      <c r="S5"/>
      <c r="T5"/>
    </row>
    <row r="6" spans="1:37" s="1" customFormat="1" x14ac:dyDescent="0.2">
      <c r="A6" s="5">
        <v>4</v>
      </c>
      <c r="B6" s="25">
        <v>287.7</v>
      </c>
      <c r="C6">
        <v>287.8</v>
      </c>
      <c r="D6">
        <v>288.63</v>
      </c>
      <c r="E6" s="2">
        <f t="shared" ref="E6:E14" si="2">AVERAGE(B6:D6)</f>
        <v>288.04333333333335</v>
      </c>
      <c r="F6" s="2">
        <v>289.5</v>
      </c>
      <c r="G6" s="2">
        <v>289.5</v>
      </c>
      <c r="H6" s="2">
        <v>302.11</v>
      </c>
      <c r="I6" s="2"/>
      <c r="J6" s="2">
        <f t="shared" ref="J6:J14" si="3">AVERAGE(F6:H6)</f>
        <v>293.70333333333332</v>
      </c>
      <c r="K6" s="2">
        <f t="shared" ref="K6:K14" si="4">(J6-E6) *1000</f>
        <v>5659.9999999999682</v>
      </c>
      <c r="L6" s="18">
        <v>42194.743055555555</v>
      </c>
      <c r="M6" s="18">
        <v>42206.527777777781</v>
      </c>
      <c r="N6">
        <v>16970</v>
      </c>
      <c r="O6">
        <f t="shared" si="0"/>
        <v>16.97</v>
      </c>
      <c r="P6" s="3">
        <f t="shared" si="1"/>
        <v>333.52975839716964</v>
      </c>
      <c r="R6"/>
      <c r="S6"/>
      <c r="T6"/>
    </row>
    <row r="7" spans="1:37" s="1" customFormat="1" x14ac:dyDescent="0.2">
      <c r="A7" s="5">
        <v>5</v>
      </c>
      <c r="B7" s="25">
        <v>111.3</v>
      </c>
      <c r="C7">
        <v>111.1</v>
      </c>
      <c r="D7">
        <v>111.07</v>
      </c>
      <c r="E7" s="2">
        <f t="shared" si="2"/>
        <v>111.15666666666665</v>
      </c>
      <c r="F7" s="2">
        <v>114.4</v>
      </c>
      <c r="G7" s="2">
        <v>114.1</v>
      </c>
      <c r="H7" s="2">
        <v>114.2</v>
      </c>
      <c r="I7" s="2"/>
      <c r="J7" s="2">
        <f t="shared" si="3"/>
        <v>114.23333333333333</v>
      </c>
      <c r="K7" s="2">
        <f t="shared" si="4"/>
        <v>3076.6666666666824</v>
      </c>
      <c r="L7" s="18">
        <v>42206.527777777781</v>
      </c>
      <c r="M7" s="18">
        <v>42225.611111111109</v>
      </c>
      <c r="N7">
        <v>27480</v>
      </c>
      <c r="O7">
        <f t="shared" si="0"/>
        <v>27.48</v>
      </c>
      <c r="P7" s="3">
        <f t="shared" si="1"/>
        <v>111.96021348859834</v>
      </c>
      <c r="R7"/>
      <c r="S7"/>
      <c r="T7"/>
    </row>
    <row r="8" spans="1:37" s="32" customFormat="1" x14ac:dyDescent="0.2">
      <c r="A8" s="30">
        <v>6</v>
      </c>
      <c r="B8" s="37">
        <v>112.7</v>
      </c>
      <c r="C8" s="32">
        <v>112.9</v>
      </c>
      <c r="D8" s="32">
        <v>112.9</v>
      </c>
      <c r="E8" s="33">
        <f t="shared" si="2"/>
        <v>112.83333333333333</v>
      </c>
      <c r="F8" s="33">
        <v>117.6</v>
      </c>
      <c r="G8" s="33">
        <v>117.2</v>
      </c>
      <c r="H8" s="33">
        <v>116.91</v>
      </c>
      <c r="I8" s="34">
        <v>116</v>
      </c>
      <c r="J8" s="33">
        <f>AVERAGE(F8:I8)</f>
        <v>116.92750000000001</v>
      </c>
      <c r="K8" s="33">
        <f t="shared" si="4"/>
        <v>4094.1666666666806</v>
      </c>
      <c r="L8" s="35">
        <v>42225.611111111109</v>
      </c>
      <c r="M8" s="35">
        <v>42249.51666666667</v>
      </c>
      <c r="N8" s="32">
        <v>34424</v>
      </c>
      <c r="O8" s="32">
        <f t="shared" si="0"/>
        <v>34.423999999999999</v>
      </c>
      <c r="P8" s="36">
        <f t="shared" si="1"/>
        <v>118.93349601053569</v>
      </c>
      <c r="T8" s="32">
        <v>50.24</v>
      </c>
      <c r="U8" s="32">
        <f>(J8/T8)*2</f>
        <v>4.6547571656050959</v>
      </c>
      <c r="V8" s="32">
        <v>30</v>
      </c>
      <c r="W8" s="32">
        <f>($U8/$V8)*1000</f>
        <v>155.15857218683655</v>
      </c>
      <c r="X8" s="32">
        <v>1.44</v>
      </c>
      <c r="Y8" s="32">
        <f>(X8/W8)*P8</f>
        <v>1.1038013036684879</v>
      </c>
      <c r="Z8" s="32">
        <v>0.55000000000000004</v>
      </c>
      <c r="AA8" s="32">
        <f>(Z8/W8)*P8</f>
        <v>0.42159077570671422</v>
      </c>
      <c r="AB8" s="32">
        <v>0.10249999999999999</v>
      </c>
      <c r="AC8" s="32">
        <f>(AB8/W8)*P8</f>
        <v>7.856919001806946E-2</v>
      </c>
      <c r="AD8" s="32">
        <v>1.2</v>
      </c>
      <c r="AE8" s="32">
        <f>(AD8/W8)*P8</f>
        <v>0.91983441972373992</v>
      </c>
      <c r="AF8" s="32">
        <v>2180</v>
      </c>
      <c r="AG8" s="32">
        <v>550</v>
      </c>
      <c r="AH8" s="32">
        <v>2730</v>
      </c>
      <c r="AI8" s="41">
        <f>(2680-AF8)*(U8/J8)</f>
        <v>19.904458598726112</v>
      </c>
      <c r="AJ8" s="32">
        <f>(570-AG8)*(U8/J8)</f>
        <v>0.79617834394904452</v>
      </c>
      <c r="AK8" s="36">
        <f>SUM(AI8:AJ8)</f>
        <v>20.700636942675157</v>
      </c>
    </row>
    <row r="9" spans="1:37" s="1" customFormat="1" x14ac:dyDescent="0.2">
      <c r="A9" s="5">
        <v>7</v>
      </c>
      <c r="B9" s="23"/>
      <c r="C9"/>
      <c r="D9"/>
      <c r="E9" s="2" t="e">
        <f t="shared" si="2"/>
        <v>#DIV/0!</v>
      </c>
      <c r="F9" s="2"/>
      <c r="G9" s="2"/>
      <c r="H9" s="2"/>
      <c r="I9" s="2"/>
      <c r="J9" s="2" t="e">
        <f t="shared" si="3"/>
        <v>#DIV/0!</v>
      </c>
      <c r="K9" s="2" t="e">
        <f t="shared" si="4"/>
        <v>#DIV/0!</v>
      </c>
      <c r="L9" s="18">
        <v>42249.51666666667</v>
      </c>
      <c r="M9" s="18"/>
      <c r="N9"/>
      <c r="O9"/>
      <c r="P9" s="3"/>
      <c r="R9"/>
      <c r="S9"/>
      <c r="T9"/>
    </row>
    <row r="10" spans="1:37" s="1" customFormat="1" x14ac:dyDescent="0.2">
      <c r="A10" s="5"/>
      <c r="B10" s="23"/>
      <c r="C10"/>
      <c r="D10"/>
      <c r="E10" s="2" t="e">
        <f t="shared" si="2"/>
        <v>#DIV/0!</v>
      </c>
      <c r="F10" s="2"/>
      <c r="G10" s="2"/>
      <c r="H10" s="2"/>
      <c r="I10" s="2"/>
      <c r="J10" s="2" t="e">
        <f t="shared" si="3"/>
        <v>#DIV/0!</v>
      </c>
      <c r="K10" s="2" t="e">
        <f t="shared" si="4"/>
        <v>#DIV/0!</v>
      </c>
      <c r="L10" s="18"/>
      <c r="M10" s="18"/>
      <c r="N10"/>
      <c r="O10"/>
      <c r="P10" s="3"/>
      <c r="R10"/>
      <c r="S10"/>
      <c r="T10"/>
    </row>
    <row r="11" spans="1:37" s="1" customFormat="1" x14ac:dyDescent="0.2">
      <c r="A11" s="5"/>
      <c r="B11" s="23"/>
      <c r="C11"/>
      <c r="D11"/>
      <c r="E11" s="2" t="e">
        <f t="shared" si="2"/>
        <v>#DIV/0!</v>
      </c>
      <c r="F11" s="2"/>
      <c r="G11" s="2"/>
      <c r="H11" s="2"/>
      <c r="I11" s="2"/>
      <c r="J11" s="2" t="e">
        <f t="shared" si="3"/>
        <v>#DIV/0!</v>
      </c>
      <c r="K11" s="2" t="e">
        <f t="shared" si="4"/>
        <v>#DIV/0!</v>
      </c>
      <c r="L11" s="18"/>
      <c r="M11" s="18"/>
      <c r="N11" s="18"/>
      <c r="O11"/>
      <c r="P11" s="3"/>
      <c r="R11"/>
      <c r="S11"/>
      <c r="T11"/>
    </row>
    <row r="12" spans="1:37" s="1" customFormat="1" x14ac:dyDescent="0.2">
      <c r="A12" s="5"/>
      <c r="B12" s="23"/>
      <c r="C12"/>
      <c r="D12"/>
      <c r="E12" s="2" t="e">
        <f t="shared" si="2"/>
        <v>#DIV/0!</v>
      </c>
      <c r="F12" s="2"/>
      <c r="G12" s="2"/>
      <c r="H12" s="2"/>
      <c r="I12" s="2"/>
      <c r="J12" s="2" t="e">
        <f t="shared" si="3"/>
        <v>#DIV/0!</v>
      </c>
      <c r="K12" s="2" t="e">
        <f t="shared" si="4"/>
        <v>#DIV/0!</v>
      </c>
      <c r="L12" s="20"/>
      <c r="M12" s="20"/>
      <c r="N12" s="20"/>
      <c r="O12"/>
      <c r="P12" s="3"/>
      <c r="R12"/>
      <c r="S12"/>
      <c r="T12"/>
    </row>
    <row r="13" spans="1:37" x14ac:dyDescent="0.2">
      <c r="E13" s="2" t="e">
        <f t="shared" si="2"/>
        <v>#DIV/0!</v>
      </c>
      <c r="F13" s="14"/>
      <c r="G13" s="14"/>
      <c r="H13" s="14"/>
      <c r="I13" s="14"/>
      <c r="J13" s="2" t="e">
        <f t="shared" si="3"/>
        <v>#DIV/0!</v>
      </c>
      <c r="K13" s="2" t="e">
        <f t="shared" si="4"/>
        <v>#DIV/0!</v>
      </c>
    </row>
    <row r="14" spans="1:37" ht="15.75" x14ac:dyDescent="0.25">
      <c r="A14" s="5"/>
      <c r="E14" s="2" t="e">
        <f t="shared" si="2"/>
        <v>#DIV/0!</v>
      </c>
      <c r="F14" s="9"/>
      <c r="J14" s="2" t="e">
        <f t="shared" si="3"/>
        <v>#DIV/0!</v>
      </c>
      <c r="K14" s="2" t="e">
        <f t="shared" si="4"/>
        <v>#DIV/0!</v>
      </c>
      <c r="L14" s="9"/>
      <c r="M14" s="9"/>
      <c r="N14" s="9"/>
      <c r="O14" s="6"/>
      <c r="Q14" s="7"/>
      <c r="R14" s="7"/>
    </row>
    <row r="15" spans="1:37" ht="15.75" x14ac:dyDescent="0.25">
      <c r="A15" s="5"/>
      <c r="B15" s="6"/>
      <c r="C15" s="6"/>
      <c r="D15" s="6"/>
      <c r="E15" s="2"/>
      <c r="F15" s="8"/>
      <c r="G15" s="8"/>
      <c r="H15" s="8"/>
      <c r="I15" s="8"/>
      <c r="J15" s="8"/>
      <c r="K15" s="8"/>
      <c r="L15" s="6"/>
      <c r="M15" s="6"/>
      <c r="N15" s="6"/>
      <c r="O15" s="8"/>
      <c r="P15" s="7"/>
      <c r="Q15" s="6"/>
      <c r="R15" s="6"/>
      <c r="S15" s="6"/>
      <c r="T15" s="6"/>
    </row>
    <row r="16" spans="1:37" x14ac:dyDescent="0.2">
      <c r="A16" s="15"/>
      <c r="F16" s="2"/>
      <c r="G16" s="2"/>
      <c r="H16" s="2"/>
      <c r="I16" s="2"/>
      <c r="J16" s="2"/>
      <c r="K16" s="2"/>
      <c r="L16" s="18"/>
      <c r="M16" s="18"/>
      <c r="N16" s="18"/>
      <c r="P16" s="3"/>
      <c r="Q16" s="1"/>
    </row>
    <row r="17" spans="1:20" x14ac:dyDescent="0.2">
      <c r="A17" s="15"/>
      <c r="F17" s="2"/>
      <c r="G17" s="2"/>
      <c r="H17" s="2"/>
      <c r="I17" s="2"/>
      <c r="J17" s="2"/>
      <c r="K17" s="2"/>
      <c r="L17" s="18"/>
      <c r="M17" s="18"/>
      <c r="N17" s="18"/>
      <c r="P17" s="3"/>
      <c r="Q17" s="1"/>
    </row>
    <row r="18" spans="1:20" x14ac:dyDescent="0.2">
      <c r="A18" s="15"/>
      <c r="F18" s="2"/>
      <c r="G18" s="2"/>
      <c r="H18" s="2"/>
      <c r="I18" s="2"/>
      <c r="J18" s="2"/>
      <c r="K18" s="2"/>
      <c r="L18" s="18"/>
      <c r="M18" s="18"/>
      <c r="N18" s="18"/>
      <c r="P18" s="3"/>
      <c r="Q18" s="1"/>
    </row>
    <row r="19" spans="1:20" x14ac:dyDescent="0.2">
      <c r="A19" s="15"/>
      <c r="F19" s="2"/>
      <c r="G19" s="2"/>
      <c r="H19" s="2"/>
      <c r="I19" s="2"/>
      <c r="J19" s="2"/>
      <c r="K19" s="2"/>
      <c r="L19" s="18"/>
      <c r="M19" s="18"/>
      <c r="N19" s="18"/>
      <c r="P19" s="3"/>
      <c r="Q19" s="1"/>
    </row>
    <row r="20" spans="1:20" x14ac:dyDescent="0.2">
      <c r="A20" s="15"/>
      <c r="F20" s="2"/>
      <c r="G20" s="2"/>
      <c r="H20" s="2"/>
      <c r="I20" s="2"/>
      <c r="J20" s="2"/>
      <c r="K20" s="2"/>
      <c r="L20" s="18"/>
      <c r="M20" s="18"/>
      <c r="N20" s="18"/>
      <c r="P20" s="3"/>
      <c r="Q20" s="1"/>
    </row>
    <row r="21" spans="1:20" x14ac:dyDescent="0.2">
      <c r="A21" s="15"/>
      <c r="F21" s="2"/>
      <c r="G21" s="2"/>
      <c r="H21" s="2"/>
      <c r="I21" s="2"/>
      <c r="J21" s="2"/>
      <c r="K21" s="2"/>
      <c r="L21" s="18"/>
      <c r="M21" s="18"/>
      <c r="N21" s="18"/>
      <c r="P21" s="3"/>
      <c r="Q21" s="1"/>
    </row>
    <row r="22" spans="1:20" x14ac:dyDescent="0.2">
      <c r="A22" s="15"/>
      <c r="F22" s="2"/>
      <c r="G22" s="2"/>
      <c r="H22" s="2"/>
      <c r="I22" s="2"/>
      <c r="J22" s="2"/>
      <c r="K22" s="2"/>
      <c r="L22" s="18"/>
      <c r="M22" s="18"/>
      <c r="N22" s="18"/>
      <c r="P22" s="3"/>
      <c r="Q22" s="1"/>
    </row>
    <row r="23" spans="1:20" x14ac:dyDescent="0.2">
      <c r="A23" s="15"/>
      <c r="F23" s="2"/>
      <c r="G23" s="2"/>
      <c r="H23" s="2"/>
      <c r="I23" s="2"/>
      <c r="J23" s="2"/>
      <c r="K23" s="2"/>
      <c r="L23" s="18"/>
      <c r="M23" s="18"/>
      <c r="N23" s="18"/>
      <c r="P23" s="3"/>
      <c r="Q23" s="1"/>
    </row>
    <row r="24" spans="1:20" x14ac:dyDescent="0.2">
      <c r="A24" s="15"/>
      <c r="F24" s="2"/>
      <c r="G24" s="2"/>
      <c r="H24" s="2"/>
      <c r="I24" s="2"/>
      <c r="J24" s="2"/>
      <c r="K24" s="2"/>
      <c r="L24" s="18"/>
      <c r="M24" s="18"/>
      <c r="N24" s="18"/>
      <c r="P24" s="3"/>
      <c r="Q24" s="1"/>
    </row>
    <row r="25" spans="1:20" x14ac:dyDescent="0.2">
      <c r="A25" s="15"/>
      <c r="F25" s="2"/>
      <c r="G25" s="2"/>
      <c r="H25" s="2"/>
      <c r="I25" s="2"/>
      <c r="J25" s="2"/>
      <c r="K25" s="2"/>
      <c r="L25" s="20"/>
      <c r="M25" s="20"/>
      <c r="N25" s="20"/>
      <c r="O25" s="20"/>
      <c r="P25" s="20"/>
      <c r="Q25" s="1"/>
    </row>
    <row r="26" spans="1:20" x14ac:dyDescent="0.2">
      <c r="A26" s="15"/>
    </row>
    <row r="28" spans="1:20" ht="15.75" x14ac:dyDescent="0.25">
      <c r="E28" s="2"/>
      <c r="F28" s="9"/>
      <c r="J28" s="9"/>
      <c r="L28" s="9"/>
      <c r="M28" s="9"/>
      <c r="N28" s="9"/>
      <c r="O28" s="6"/>
      <c r="Q28" s="7"/>
      <c r="R28" s="7"/>
    </row>
    <row r="29" spans="1:20" ht="15.75" x14ac:dyDescent="0.25">
      <c r="B29" s="6"/>
      <c r="C29" s="6"/>
      <c r="D29" s="6"/>
      <c r="E29" s="6"/>
      <c r="F29" s="8"/>
      <c r="G29" s="8"/>
      <c r="H29" s="8"/>
      <c r="I29" s="8"/>
      <c r="J29" s="8"/>
      <c r="K29" s="8"/>
      <c r="L29" s="6"/>
      <c r="M29" s="6"/>
      <c r="N29" s="6"/>
      <c r="O29" s="8"/>
      <c r="P29" s="7"/>
      <c r="Q29" s="6"/>
      <c r="R29" s="6"/>
      <c r="S29" s="6"/>
      <c r="T29" s="6"/>
    </row>
    <row r="30" spans="1:20" x14ac:dyDescent="0.2">
      <c r="A30" s="15"/>
      <c r="F30" s="2"/>
      <c r="G30" s="2"/>
      <c r="H30" s="2"/>
      <c r="I30" s="2"/>
      <c r="J30" s="2"/>
      <c r="K30" s="2"/>
      <c r="L30" s="18"/>
      <c r="M30" s="18"/>
      <c r="N30" s="18"/>
      <c r="P30" s="3"/>
      <c r="Q30" s="1"/>
    </row>
    <row r="31" spans="1:20" x14ac:dyDescent="0.2">
      <c r="A31" s="15"/>
      <c r="F31" s="2"/>
      <c r="G31" s="2"/>
      <c r="H31" s="2"/>
      <c r="I31" s="2"/>
      <c r="J31" s="2"/>
      <c r="K31" s="2"/>
      <c r="L31" s="18"/>
      <c r="M31" s="18"/>
      <c r="N31" s="18"/>
      <c r="P31" s="3"/>
      <c r="Q31" s="1"/>
    </row>
    <row r="32" spans="1:20" x14ac:dyDescent="0.2">
      <c r="A32" s="15"/>
      <c r="F32" s="2"/>
      <c r="G32" s="2"/>
      <c r="H32" s="2"/>
      <c r="I32" s="2"/>
      <c r="J32" s="2"/>
      <c r="K32" s="2"/>
      <c r="L32" s="18"/>
      <c r="M32" s="18"/>
      <c r="N32" s="18"/>
      <c r="P32" s="3"/>
      <c r="Q32" s="1"/>
    </row>
    <row r="33" spans="1:17" x14ac:dyDescent="0.2">
      <c r="A33" s="15"/>
      <c r="F33" s="2"/>
      <c r="G33" s="2"/>
      <c r="H33" s="2"/>
      <c r="I33" s="2"/>
      <c r="J33" s="2"/>
      <c r="K33" s="2"/>
      <c r="L33" s="18"/>
      <c r="M33" s="18"/>
      <c r="N33" s="18"/>
      <c r="P33" s="3"/>
      <c r="Q33" s="1"/>
    </row>
    <row r="34" spans="1:17" x14ac:dyDescent="0.2">
      <c r="A34" s="15"/>
      <c r="F34" s="2"/>
      <c r="G34" s="2"/>
      <c r="H34" s="2"/>
      <c r="I34" s="2"/>
      <c r="J34" s="2"/>
      <c r="K34" s="2"/>
      <c r="L34" s="18"/>
      <c r="M34" s="18"/>
      <c r="N34" s="18"/>
      <c r="P34" s="3"/>
      <c r="Q34" s="1"/>
    </row>
    <row r="35" spans="1:17" x14ac:dyDescent="0.2">
      <c r="A35" s="15"/>
      <c r="F35" s="2"/>
      <c r="G35" s="2"/>
      <c r="H35" s="2"/>
      <c r="I35" s="2"/>
      <c r="J35" s="2"/>
      <c r="K35" s="2"/>
      <c r="L35" s="18"/>
      <c r="M35" s="18"/>
      <c r="N35" s="18"/>
      <c r="P35" s="3"/>
      <c r="Q35" s="1"/>
    </row>
    <row r="36" spans="1:17" x14ac:dyDescent="0.2">
      <c r="A36" s="15"/>
      <c r="F36" s="2"/>
      <c r="G36" s="2"/>
      <c r="H36" s="2"/>
      <c r="I36" s="2"/>
      <c r="J36" s="2"/>
      <c r="K36" s="2"/>
      <c r="L36" s="18"/>
      <c r="M36" s="18"/>
      <c r="N36" s="18"/>
      <c r="P36" s="3"/>
      <c r="Q36" s="1"/>
    </row>
    <row r="37" spans="1:17" x14ac:dyDescent="0.2">
      <c r="A37" s="15"/>
      <c r="F37" s="2"/>
      <c r="G37" s="2"/>
      <c r="H37" s="2"/>
      <c r="I37" s="2"/>
      <c r="J37" s="2"/>
      <c r="K37" s="2"/>
      <c r="L37" s="18"/>
      <c r="M37" s="18"/>
      <c r="N37" s="18"/>
      <c r="P37" s="3"/>
      <c r="Q37" s="1"/>
    </row>
    <row r="38" spans="1:17" x14ac:dyDescent="0.2">
      <c r="A38" s="15"/>
      <c r="F38" s="2"/>
      <c r="G38" s="2"/>
      <c r="H38" s="2"/>
      <c r="I38" s="2"/>
      <c r="J38" s="2"/>
      <c r="K38" s="2"/>
      <c r="L38" s="18"/>
      <c r="M38" s="18"/>
      <c r="N38" s="18"/>
      <c r="P38" s="3"/>
      <c r="Q38" s="1"/>
    </row>
    <row r="39" spans="1:17" x14ac:dyDescent="0.2">
      <c r="A39" s="15"/>
      <c r="F39" s="2"/>
      <c r="G39" s="2"/>
      <c r="H39" s="2"/>
      <c r="I39" s="2"/>
      <c r="J39" s="2"/>
      <c r="K39" s="2"/>
      <c r="L39" s="19"/>
      <c r="M39" s="19"/>
      <c r="N39" s="19"/>
      <c r="O39" s="20"/>
      <c r="P39" s="20"/>
      <c r="Q39" s="1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tabSelected="1" workbookViewId="0">
      <pane xSplit="1" ySplit="2" topLeftCell="H3" activePane="bottomRight" state="frozen"/>
      <selection pane="topRight" activeCell="B1" sqref="B1"/>
      <selection pane="bottomLeft" activeCell="A3" sqref="A3"/>
      <selection pane="bottomRight" activeCell="W8" sqref="W8"/>
    </sheetView>
  </sheetViews>
  <sheetFormatPr defaultRowHeight="12.75" x14ac:dyDescent="0.2"/>
  <cols>
    <col min="1" max="1" width="9.28515625" bestFit="1" customWidth="1"/>
    <col min="2" max="2" width="17" bestFit="1" customWidth="1"/>
    <col min="3" max="4" width="17.5703125" bestFit="1" customWidth="1"/>
    <col min="5" max="5" width="14.28515625" bestFit="1" customWidth="1"/>
    <col min="6" max="6" width="17" bestFit="1" customWidth="1"/>
    <col min="7" max="7" width="14.5703125" bestFit="1" customWidth="1"/>
    <col min="8" max="9" width="14.140625" bestFit="1" customWidth="1"/>
    <col min="10" max="10" width="16.140625" bestFit="1" customWidth="1"/>
    <col min="11" max="11" width="14.85546875" bestFit="1" customWidth="1"/>
    <col min="12" max="13" width="14.7109375" bestFit="1" customWidth="1"/>
    <col min="14" max="14" width="20.28515625" bestFit="1" customWidth="1"/>
    <col min="15" max="15" width="16.5703125" bestFit="1" customWidth="1"/>
    <col min="16" max="16" width="22.7109375" bestFit="1" customWidth="1"/>
    <col min="17" max="17" width="8" bestFit="1" customWidth="1"/>
    <col min="18" max="18" width="8.140625" bestFit="1" customWidth="1"/>
    <col min="19" max="19" width="3.5703125" bestFit="1" customWidth="1"/>
    <col min="20" max="20" width="16" bestFit="1" customWidth="1"/>
    <col min="21" max="21" width="14.7109375" bestFit="1" customWidth="1"/>
    <col min="22" max="22" width="11.85546875" bestFit="1" customWidth="1"/>
    <col min="23" max="23" width="14.140625" bestFit="1" customWidth="1"/>
    <col min="24" max="24" width="11.5703125" bestFit="1" customWidth="1"/>
    <col min="25" max="25" width="20.85546875" bestFit="1" customWidth="1"/>
    <col min="26" max="26" width="11.5703125" bestFit="1" customWidth="1"/>
    <col min="27" max="27" width="20.85546875" bestFit="1" customWidth="1"/>
    <col min="28" max="29" width="20.85546875" customWidth="1"/>
    <col min="30" max="30" width="9.7109375" bestFit="1" customWidth="1"/>
    <col min="31" max="31" width="20.85546875" bestFit="1" customWidth="1"/>
    <col min="32" max="32" width="10.42578125" bestFit="1" customWidth="1"/>
    <col min="34" max="34" width="9" bestFit="1" customWidth="1"/>
  </cols>
  <sheetData>
    <row r="1" spans="1:37" ht="15.75" x14ac:dyDescent="0.25">
      <c r="B1" t="s">
        <v>72</v>
      </c>
      <c r="C1" t="s">
        <v>73</v>
      </c>
      <c r="D1" t="s">
        <v>74</v>
      </c>
      <c r="F1" t="s">
        <v>72</v>
      </c>
      <c r="G1" t="s">
        <v>73</v>
      </c>
      <c r="H1" t="s">
        <v>74</v>
      </c>
      <c r="I1" s="28" t="s">
        <v>82</v>
      </c>
      <c r="J1" s="9"/>
      <c r="L1" s="9"/>
      <c r="M1" s="9"/>
      <c r="N1" s="9"/>
      <c r="O1" s="6" t="s">
        <v>47</v>
      </c>
      <c r="Q1" s="7"/>
      <c r="R1" s="7"/>
      <c r="T1" s="38" t="s">
        <v>92</v>
      </c>
      <c r="U1" s="38" t="s">
        <v>84</v>
      </c>
      <c r="V1" s="39"/>
      <c r="W1" s="39"/>
      <c r="X1" s="38" t="s">
        <v>89</v>
      </c>
      <c r="Y1" s="38" t="s">
        <v>91</v>
      </c>
      <c r="Z1" s="38" t="s">
        <v>89</v>
      </c>
      <c r="AA1" s="38" t="s">
        <v>95</v>
      </c>
      <c r="AB1" s="38" t="s">
        <v>89</v>
      </c>
      <c r="AC1" s="38" t="s">
        <v>99</v>
      </c>
      <c r="AD1" s="38" t="s">
        <v>89</v>
      </c>
      <c r="AE1" s="38" t="s">
        <v>97</v>
      </c>
      <c r="AF1" s="40" t="s">
        <v>101</v>
      </c>
      <c r="AG1" s="40" t="s">
        <v>102</v>
      </c>
      <c r="AH1" s="40" t="s">
        <v>103</v>
      </c>
      <c r="AI1" s="38" t="s">
        <v>104</v>
      </c>
      <c r="AJ1" s="38" t="s">
        <v>105</v>
      </c>
      <c r="AK1" s="38" t="s">
        <v>106</v>
      </c>
    </row>
    <row r="2" spans="1:37" ht="15.75" x14ac:dyDescent="0.25">
      <c r="A2" s="6" t="s">
        <v>5</v>
      </c>
      <c r="B2" s="6" t="s">
        <v>75</v>
      </c>
      <c r="C2" s="6" t="s">
        <v>76</v>
      </c>
      <c r="D2" s="6" t="s">
        <v>77</v>
      </c>
      <c r="E2" s="6" t="s">
        <v>0</v>
      </c>
      <c r="F2" s="8" t="s">
        <v>8</v>
      </c>
      <c r="G2" s="8" t="s">
        <v>9</v>
      </c>
      <c r="H2" s="8" t="s">
        <v>78</v>
      </c>
      <c r="I2" s="29" t="s">
        <v>83</v>
      </c>
      <c r="J2" s="8" t="s">
        <v>10</v>
      </c>
      <c r="K2" s="8" t="s">
        <v>80</v>
      </c>
      <c r="L2" s="6" t="s">
        <v>12</v>
      </c>
      <c r="M2" s="6" t="s">
        <v>13</v>
      </c>
      <c r="N2" s="6" t="s">
        <v>79</v>
      </c>
      <c r="O2" s="8" t="s">
        <v>44</v>
      </c>
      <c r="P2" s="7" t="s">
        <v>81</v>
      </c>
      <c r="Q2" s="6" t="s">
        <v>17</v>
      </c>
      <c r="R2" s="6" t="s">
        <v>18</v>
      </c>
      <c r="S2" s="6" t="s">
        <v>19</v>
      </c>
      <c r="T2" s="38" t="s">
        <v>93</v>
      </c>
      <c r="U2" s="38" t="s">
        <v>87</v>
      </c>
      <c r="V2" s="38" t="s">
        <v>85</v>
      </c>
      <c r="W2" s="38" t="s">
        <v>86</v>
      </c>
      <c r="X2" s="38" t="s">
        <v>88</v>
      </c>
      <c r="Y2" s="38" t="s">
        <v>90</v>
      </c>
      <c r="Z2" s="38" t="s">
        <v>94</v>
      </c>
      <c r="AA2" s="38" t="s">
        <v>90</v>
      </c>
      <c r="AB2" s="38" t="s">
        <v>98</v>
      </c>
      <c r="AC2" s="38" t="s">
        <v>90</v>
      </c>
      <c r="AD2" s="38" t="s">
        <v>96</v>
      </c>
      <c r="AE2" s="38" t="s">
        <v>90</v>
      </c>
      <c r="AF2" s="40" t="s">
        <v>100</v>
      </c>
      <c r="AG2" s="40" t="s">
        <v>100</v>
      </c>
      <c r="AH2" s="40" t="s">
        <v>100</v>
      </c>
      <c r="AI2" s="38" t="s">
        <v>100</v>
      </c>
      <c r="AJ2" s="38" t="s">
        <v>100</v>
      </c>
      <c r="AK2" s="38" t="s">
        <v>100</v>
      </c>
    </row>
    <row r="3" spans="1:37" s="1" customFormat="1" x14ac:dyDescent="0.2">
      <c r="A3" s="5">
        <v>1</v>
      </c>
      <c r="B3" s="23">
        <v>110</v>
      </c>
      <c r="C3">
        <v>109.9</v>
      </c>
      <c r="D3">
        <v>109.79</v>
      </c>
      <c r="E3" s="2">
        <f>AVERAGE(B3:D3)</f>
        <v>109.89666666666666</v>
      </c>
      <c r="F3" s="2">
        <v>112.4</v>
      </c>
      <c r="G3" s="2">
        <v>111.9</v>
      </c>
      <c r="H3" s="2">
        <v>112.08</v>
      </c>
      <c r="I3" s="2"/>
      <c r="J3" s="2">
        <f>AVERAGE(F3:H3)</f>
        <v>112.12666666666667</v>
      </c>
      <c r="K3" s="2">
        <f>(J3-E3) *1000</f>
        <v>2230.0000000000041</v>
      </c>
      <c r="L3" s="18">
        <v>42206.513888888891</v>
      </c>
      <c r="M3" s="18">
        <v>42225.548611111109</v>
      </c>
      <c r="N3">
        <v>27410</v>
      </c>
      <c r="O3">
        <f>N3*0.001</f>
        <v>27.41</v>
      </c>
      <c r="P3" s="3">
        <f>K3/O3</f>
        <v>81.357168916454</v>
      </c>
      <c r="R3"/>
      <c r="S3"/>
    </row>
    <row r="4" spans="1:37" s="32" customFormat="1" x14ac:dyDescent="0.2">
      <c r="A4" s="30">
        <v>2</v>
      </c>
      <c r="B4" s="31">
        <v>113.1</v>
      </c>
      <c r="C4" s="32">
        <v>113.1</v>
      </c>
      <c r="D4" s="32">
        <v>113.05</v>
      </c>
      <c r="E4" s="33">
        <f>AVERAGE(B4:D4)</f>
        <v>113.08333333333333</v>
      </c>
      <c r="F4" s="33">
        <v>116</v>
      </c>
      <c r="G4" s="33">
        <v>115.9</v>
      </c>
      <c r="H4" s="33">
        <v>115.61</v>
      </c>
      <c r="I4" s="34">
        <v>115.3</v>
      </c>
      <c r="J4" s="33">
        <f>AVERAGE(F4:I4)</f>
        <v>115.7025</v>
      </c>
      <c r="K4" s="33">
        <f>(J4-E4) *1000</f>
        <v>2619.166666666672</v>
      </c>
      <c r="L4" s="35">
        <v>42225.548611111109</v>
      </c>
      <c r="M4" s="35">
        <v>42249.496527777781</v>
      </c>
      <c r="N4" s="32">
        <v>34485</v>
      </c>
      <c r="O4" s="32">
        <f>N4*0.001</f>
        <v>34.484999999999999</v>
      </c>
      <c r="P4" s="36">
        <f>K4/O4</f>
        <v>75.950896525059363</v>
      </c>
      <c r="T4" s="32">
        <v>50.24</v>
      </c>
      <c r="U4" s="32">
        <f>(J4/T4)*2</f>
        <v>4.6059912420382165</v>
      </c>
      <c r="V4" s="32">
        <v>30</v>
      </c>
      <c r="W4" s="32">
        <f>($U4/$V4)*1000</f>
        <v>153.53304140127389</v>
      </c>
      <c r="X4" s="32">
        <v>1.0760000000000001</v>
      </c>
      <c r="Y4" s="32">
        <f>(X4/W4)*P4</f>
        <v>0.53228389091421857</v>
      </c>
      <c r="Z4" s="32">
        <v>0.33700000000000002</v>
      </c>
      <c r="AA4" s="32">
        <f>(Z4/W4)*P4</f>
        <v>0.16670973163391417</v>
      </c>
      <c r="AB4" s="32">
        <v>9.7900000000000001E-2</v>
      </c>
      <c r="AC4" s="32">
        <f>(AB4/W4)*P4</f>
        <v>4.8429919071098511E-2</v>
      </c>
      <c r="AD4" s="32">
        <v>0.45700000000000002</v>
      </c>
      <c r="AE4" s="32">
        <f>(AD4/W4)*P4</f>
        <v>0.22607224734925455</v>
      </c>
      <c r="AF4" s="32">
        <v>2180</v>
      </c>
      <c r="AG4" s="32">
        <v>550</v>
      </c>
      <c r="AH4" s="32">
        <v>2730</v>
      </c>
      <c r="AI4" s="32">
        <f>(2960-AF4)*(U4/J4)</f>
        <v>31.050955414012737</v>
      </c>
      <c r="AJ4" s="32">
        <f>(470-AG4)*(U4/J4)</f>
        <v>-3.1847133757961781</v>
      </c>
      <c r="AK4" s="32">
        <f>SUM(AI4:AJ4)</f>
        <v>27.866242038216559</v>
      </c>
    </row>
    <row r="5" spans="1:37" s="1" customFormat="1" x14ac:dyDescent="0.2">
      <c r="A5" s="5"/>
      <c r="B5" s="23"/>
      <c r="C5"/>
      <c r="D5"/>
      <c r="E5" s="2"/>
      <c r="F5" s="2"/>
      <c r="G5" s="2"/>
      <c r="H5" s="2"/>
      <c r="I5" s="2"/>
      <c r="J5" s="2"/>
      <c r="K5" s="2"/>
      <c r="L5" s="18"/>
      <c r="M5" s="18"/>
      <c r="N5"/>
      <c r="O5"/>
      <c r="P5" s="3"/>
      <c r="R5"/>
      <c r="S5"/>
    </row>
    <row r="6" spans="1:37" s="1" customFormat="1" x14ac:dyDescent="0.2">
      <c r="A6" s="5"/>
      <c r="B6" s="25"/>
      <c r="C6"/>
      <c r="D6"/>
      <c r="E6" s="2"/>
      <c r="F6" s="2"/>
      <c r="G6" s="2"/>
      <c r="H6" s="2"/>
      <c r="I6" s="2"/>
      <c r="J6" s="2"/>
      <c r="K6" s="2"/>
      <c r="L6" s="18"/>
      <c r="M6" s="18"/>
      <c r="N6"/>
      <c r="O6"/>
      <c r="P6" s="3"/>
      <c r="R6"/>
      <c r="S6"/>
    </row>
    <row r="7" spans="1:37" s="1" customFormat="1" x14ac:dyDescent="0.2">
      <c r="A7" s="5"/>
      <c r="B7" s="25"/>
      <c r="C7"/>
      <c r="D7"/>
      <c r="E7" s="2"/>
      <c r="F7" s="2"/>
      <c r="G7" s="2"/>
      <c r="H7" s="2"/>
      <c r="I7" s="2"/>
      <c r="J7" s="2"/>
      <c r="K7" s="2"/>
      <c r="L7" s="18"/>
      <c r="M7" s="18"/>
      <c r="N7"/>
      <c r="O7"/>
      <c r="P7" s="3"/>
      <c r="R7"/>
      <c r="S7"/>
    </row>
    <row r="8" spans="1:37" s="1" customFormat="1" x14ac:dyDescent="0.2">
      <c r="A8" s="5"/>
      <c r="B8" s="25"/>
      <c r="C8"/>
      <c r="D8"/>
      <c r="E8" s="2"/>
      <c r="F8" s="2"/>
      <c r="G8" s="2"/>
      <c r="H8" s="2"/>
      <c r="I8" s="2"/>
      <c r="J8" s="2"/>
      <c r="K8" s="2"/>
      <c r="L8" s="18"/>
      <c r="M8" s="18"/>
      <c r="N8"/>
      <c r="O8"/>
      <c r="P8" s="3"/>
      <c r="R8"/>
      <c r="S8"/>
    </row>
    <row r="9" spans="1:37" s="1" customFormat="1" x14ac:dyDescent="0.2">
      <c r="A9" s="5"/>
      <c r="B9" s="23"/>
      <c r="C9"/>
      <c r="D9"/>
      <c r="E9" s="2"/>
      <c r="F9" s="2"/>
      <c r="G9" s="2"/>
      <c r="H9" s="2"/>
      <c r="I9" s="2"/>
      <c r="J9" s="2"/>
      <c r="K9" s="2"/>
      <c r="L9" s="18"/>
      <c r="M9" s="18"/>
      <c r="N9"/>
      <c r="O9"/>
      <c r="P9" s="3"/>
      <c r="R9"/>
      <c r="S9"/>
    </row>
    <row r="10" spans="1:37" s="1" customFormat="1" x14ac:dyDescent="0.2">
      <c r="A10" s="5"/>
      <c r="B10" s="23"/>
      <c r="C10"/>
      <c r="D10"/>
      <c r="E10" s="2"/>
      <c r="F10" s="2"/>
      <c r="G10" s="2"/>
      <c r="H10" s="2"/>
      <c r="I10" s="2"/>
      <c r="J10" s="2"/>
      <c r="K10" s="2"/>
      <c r="L10" s="18"/>
      <c r="M10" s="18"/>
      <c r="N10"/>
      <c r="O10"/>
      <c r="P10" s="3"/>
      <c r="R10"/>
      <c r="S10"/>
    </row>
    <row r="11" spans="1:37" s="1" customFormat="1" x14ac:dyDescent="0.2">
      <c r="A11" s="5"/>
      <c r="B11" s="23"/>
      <c r="C11"/>
      <c r="D11"/>
      <c r="E11" s="2"/>
      <c r="F11" s="2"/>
      <c r="G11" s="2"/>
      <c r="H11" s="2"/>
      <c r="I11" s="2"/>
      <c r="J11" s="2"/>
      <c r="K11" s="2"/>
      <c r="L11" s="18"/>
      <c r="M11" s="18"/>
      <c r="N11" s="18"/>
      <c r="O11"/>
      <c r="P11" s="3"/>
      <c r="R11"/>
      <c r="S11"/>
    </row>
    <row r="12" spans="1:37" s="1" customFormat="1" x14ac:dyDescent="0.2">
      <c r="A12" s="5"/>
      <c r="B12" s="23"/>
      <c r="C12"/>
      <c r="D12"/>
      <c r="E12" s="2"/>
      <c r="F12" s="2"/>
      <c r="G12" s="2"/>
      <c r="H12" s="2"/>
      <c r="I12" s="2"/>
      <c r="J12" s="2"/>
      <c r="K12" s="2"/>
      <c r="L12" s="20"/>
      <c r="M12" s="20"/>
      <c r="N12" s="20"/>
      <c r="O12"/>
      <c r="P12" s="3"/>
      <c r="R12"/>
      <c r="S12"/>
    </row>
    <row r="13" spans="1:37" x14ac:dyDescent="0.2">
      <c r="E13" s="2"/>
      <c r="F13" s="14"/>
      <c r="G13" s="14"/>
      <c r="H13" s="14"/>
      <c r="I13" s="14"/>
      <c r="J13" s="2"/>
      <c r="K13" s="2"/>
    </row>
    <row r="14" spans="1:37" ht="15.75" x14ac:dyDescent="0.25">
      <c r="A14" s="5"/>
      <c r="E14" s="2"/>
      <c r="F14" s="9"/>
      <c r="J14" s="2"/>
      <c r="K14" s="2"/>
      <c r="L14" s="9"/>
      <c r="M14" s="9"/>
      <c r="N14" s="9"/>
      <c r="O14" s="6"/>
      <c r="Q14" s="7"/>
      <c r="R14" s="7"/>
    </row>
    <row r="15" spans="1:37" ht="15.75" x14ac:dyDescent="0.25">
      <c r="A15" s="5"/>
      <c r="B15" s="6"/>
      <c r="C15" s="6"/>
      <c r="D15" s="6"/>
      <c r="E15" s="2"/>
      <c r="F15" s="8"/>
      <c r="G15" s="8"/>
      <c r="H15" s="8"/>
      <c r="I15" s="8"/>
      <c r="J15" s="8"/>
      <c r="K15" s="8"/>
      <c r="L15" s="6"/>
      <c r="M15" s="6"/>
      <c r="N15" s="6"/>
      <c r="O15" s="8"/>
      <c r="P15" s="7"/>
      <c r="Q15" s="6"/>
      <c r="R15" s="6"/>
      <c r="S15" s="6"/>
    </row>
    <row r="16" spans="1:37" x14ac:dyDescent="0.2">
      <c r="A16" s="15"/>
      <c r="F16" s="2"/>
      <c r="G16" s="2"/>
      <c r="H16" s="2"/>
      <c r="I16" s="2"/>
      <c r="J16" s="2"/>
      <c r="K16" s="2"/>
      <c r="L16" s="18"/>
      <c r="M16" s="18"/>
      <c r="N16" s="18"/>
      <c r="P16" s="3"/>
      <c r="Q16" s="1"/>
    </row>
    <row r="17" spans="1:19" x14ac:dyDescent="0.2">
      <c r="A17" s="15"/>
      <c r="F17" s="2"/>
      <c r="G17" s="2"/>
      <c r="H17" s="2"/>
      <c r="I17" s="2"/>
      <c r="J17" s="2"/>
      <c r="K17" s="2"/>
      <c r="L17" s="18"/>
      <c r="M17" s="18"/>
      <c r="N17" s="18"/>
      <c r="P17" s="3"/>
      <c r="Q17" s="1"/>
    </row>
    <row r="18" spans="1:19" x14ac:dyDescent="0.2">
      <c r="A18" s="15"/>
      <c r="F18" s="2"/>
      <c r="G18" s="2"/>
      <c r="H18" s="2"/>
      <c r="I18" s="2"/>
      <c r="J18" s="2"/>
      <c r="K18" s="2"/>
      <c r="L18" s="18"/>
      <c r="M18" s="18"/>
      <c r="N18" s="18"/>
      <c r="P18" s="3"/>
      <c r="Q18" s="1"/>
    </row>
    <row r="19" spans="1:19" x14ac:dyDescent="0.2">
      <c r="A19" s="15"/>
      <c r="F19" s="2"/>
      <c r="G19" s="2"/>
      <c r="H19" s="2"/>
      <c r="I19" s="2"/>
      <c r="J19" s="2"/>
      <c r="K19" s="2"/>
      <c r="L19" s="18"/>
      <c r="M19" s="18"/>
      <c r="N19" s="18"/>
      <c r="P19" s="3"/>
      <c r="Q19" s="1"/>
    </row>
    <row r="20" spans="1:19" x14ac:dyDescent="0.2">
      <c r="A20" s="15"/>
      <c r="F20" s="2"/>
      <c r="G20" s="2"/>
      <c r="H20" s="2"/>
      <c r="I20" s="2"/>
      <c r="J20" s="2"/>
      <c r="K20" s="2"/>
      <c r="L20" s="18"/>
      <c r="M20" s="18"/>
      <c r="N20" s="18"/>
      <c r="P20" s="3"/>
      <c r="Q20" s="1"/>
    </row>
    <row r="21" spans="1:19" x14ac:dyDescent="0.2">
      <c r="A21" s="15"/>
      <c r="F21" s="2"/>
      <c r="G21" s="2"/>
      <c r="H21" s="2"/>
      <c r="I21" s="2"/>
      <c r="J21" s="2"/>
      <c r="K21" s="2"/>
      <c r="L21" s="18"/>
      <c r="M21" s="18"/>
      <c r="N21" s="18"/>
      <c r="P21" s="3"/>
      <c r="Q21" s="1"/>
    </row>
    <row r="22" spans="1:19" x14ac:dyDescent="0.2">
      <c r="A22" s="15"/>
      <c r="F22" s="2"/>
      <c r="G22" s="2"/>
      <c r="H22" s="2"/>
      <c r="I22" s="2"/>
      <c r="J22" s="2"/>
      <c r="K22" s="2"/>
      <c r="L22" s="18"/>
      <c r="M22" s="18"/>
      <c r="N22" s="18"/>
      <c r="P22" s="3"/>
      <c r="Q22" s="1"/>
    </row>
    <row r="23" spans="1:19" x14ac:dyDescent="0.2">
      <c r="A23" s="15"/>
      <c r="F23" s="2"/>
      <c r="G23" s="2"/>
      <c r="H23" s="2"/>
      <c r="I23" s="2"/>
      <c r="J23" s="2"/>
      <c r="K23" s="2"/>
      <c r="L23" s="18"/>
      <c r="M23" s="18"/>
      <c r="N23" s="18"/>
      <c r="P23" s="3"/>
      <c r="Q23" s="1"/>
    </row>
    <row r="24" spans="1:19" x14ac:dyDescent="0.2">
      <c r="A24" s="15"/>
      <c r="F24" s="2"/>
      <c r="G24" s="2"/>
      <c r="H24" s="2"/>
      <c r="I24" s="2"/>
      <c r="J24" s="2"/>
      <c r="K24" s="2"/>
      <c r="L24" s="18"/>
      <c r="M24" s="18"/>
      <c r="N24" s="18"/>
      <c r="P24" s="3"/>
      <c r="Q24" s="1"/>
    </row>
    <row r="25" spans="1:19" x14ac:dyDescent="0.2">
      <c r="A25" s="15"/>
      <c r="F25" s="2"/>
      <c r="G25" s="2"/>
      <c r="H25" s="2"/>
      <c r="I25" s="2"/>
      <c r="J25" s="2"/>
      <c r="K25" s="2"/>
      <c r="L25" s="20"/>
      <c r="M25" s="20"/>
      <c r="N25" s="20"/>
      <c r="O25" s="20"/>
      <c r="P25" s="20"/>
      <c r="Q25" s="1"/>
    </row>
    <row r="26" spans="1:19" x14ac:dyDescent="0.2">
      <c r="A26" s="15"/>
    </row>
    <row r="28" spans="1:19" ht="15.75" x14ac:dyDescent="0.25">
      <c r="E28" s="2"/>
      <c r="F28" s="9"/>
      <c r="J28" s="9"/>
      <c r="L28" s="9"/>
      <c r="M28" s="9"/>
      <c r="N28" s="9"/>
      <c r="O28" s="6"/>
      <c r="Q28" s="7"/>
      <c r="R28" s="7"/>
    </row>
    <row r="29" spans="1:19" ht="15.75" x14ac:dyDescent="0.25">
      <c r="B29" s="6"/>
      <c r="C29" s="6"/>
      <c r="D29" s="6"/>
      <c r="E29" s="6"/>
      <c r="F29" s="8"/>
      <c r="G29" s="8"/>
      <c r="H29" s="8"/>
      <c r="I29" s="8"/>
      <c r="J29" s="8"/>
      <c r="K29" s="8"/>
      <c r="L29" s="6"/>
      <c r="M29" s="6"/>
      <c r="N29" s="6"/>
      <c r="O29" s="8"/>
      <c r="P29" s="7"/>
      <c r="Q29" s="6"/>
      <c r="R29" s="6"/>
      <c r="S29" s="6"/>
    </row>
    <row r="30" spans="1:19" x14ac:dyDescent="0.2">
      <c r="A30" s="15"/>
      <c r="F30" s="2"/>
      <c r="G30" s="2"/>
      <c r="H30" s="2"/>
      <c r="I30" s="2"/>
      <c r="J30" s="2"/>
      <c r="K30" s="2"/>
      <c r="L30" s="18"/>
      <c r="M30" s="18"/>
      <c r="N30" s="18"/>
      <c r="P30" s="3"/>
      <c r="Q30" s="1"/>
    </row>
    <row r="31" spans="1:19" x14ac:dyDescent="0.2">
      <c r="A31" s="15"/>
      <c r="F31" s="2"/>
      <c r="G31" s="2"/>
      <c r="H31" s="2"/>
      <c r="I31" s="2"/>
      <c r="J31" s="2"/>
      <c r="K31" s="2"/>
      <c r="L31" s="18"/>
      <c r="M31" s="18"/>
      <c r="N31" s="18"/>
      <c r="P31" s="3"/>
      <c r="Q31" s="1"/>
    </row>
    <row r="32" spans="1:19" x14ac:dyDescent="0.2">
      <c r="A32" s="15"/>
      <c r="F32" s="2"/>
      <c r="G32" s="2"/>
      <c r="H32" s="2"/>
      <c r="I32" s="2"/>
      <c r="J32" s="2"/>
      <c r="K32" s="2"/>
      <c r="L32" s="18"/>
      <c r="M32" s="18"/>
      <c r="N32" s="18"/>
      <c r="P32" s="3"/>
      <c r="Q32" s="1"/>
    </row>
    <row r="33" spans="1:17" x14ac:dyDescent="0.2">
      <c r="A33" s="15"/>
      <c r="F33" s="2"/>
      <c r="G33" s="2"/>
      <c r="H33" s="2"/>
      <c r="I33" s="2"/>
      <c r="J33" s="2"/>
      <c r="K33" s="2"/>
      <c r="L33" s="18"/>
      <c r="M33" s="18"/>
      <c r="N33" s="18"/>
      <c r="P33" s="3"/>
      <c r="Q33" s="1"/>
    </row>
    <row r="34" spans="1:17" x14ac:dyDescent="0.2">
      <c r="A34" s="15"/>
      <c r="F34" s="2"/>
      <c r="G34" s="2"/>
      <c r="H34" s="2"/>
      <c r="I34" s="2"/>
      <c r="J34" s="2"/>
      <c r="K34" s="2"/>
      <c r="L34" s="18"/>
      <c r="M34" s="18"/>
      <c r="N34" s="18"/>
      <c r="P34" s="3"/>
      <c r="Q34" s="1"/>
    </row>
    <row r="35" spans="1:17" x14ac:dyDescent="0.2">
      <c r="A35" s="15"/>
      <c r="F35" s="2"/>
      <c r="G35" s="2"/>
      <c r="H35" s="2"/>
      <c r="I35" s="2"/>
      <c r="J35" s="2"/>
      <c r="K35" s="2"/>
      <c r="L35" s="18"/>
      <c r="M35" s="18"/>
      <c r="N35" s="18"/>
      <c r="P35" s="3"/>
      <c r="Q35" s="1"/>
    </row>
    <row r="36" spans="1:17" x14ac:dyDescent="0.2">
      <c r="A36" s="15"/>
      <c r="F36" s="2"/>
      <c r="G36" s="2"/>
      <c r="H36" s="2"/>
      <c r="I36" s="2"/>
      <c r="J36" s="2"/>
      <c r="K36" s="2"/>
      <c r="L36" s="18"/>
      <c r="M36" s="18"/>
      <c r="N36" s="18"/>
      <c r="P36" s="3"/>
      <c r="Q36" s="1"/>
    </row>
    <row r="37" spans="1:17" x14ac:dyDescent="0.2">
      <c r="A37" s="15"/>
      <c r="F37" s="2"/>
      <c r="G37" s="2"/>
      <c r="H37" s="2"/>
      <c r="I37" s="2"/>
      <c r="J37" s="2"/>
      <c r="K37" s="2"/>
      <c r="L37" s="18"/>
      <c r="M37" s="18"/>
      <c r="N37" s="18"/>
      <c r="P37" s="3"/>
      <c r="Q37" s="1"/>
    </row>
    <row r="38" spans="1:17" x14ac:dyDescent="0.2">
      <c r="A38" s="15"/>
      <c r="F38" s="2"/>
      <c r="G38" s="2"/>
      <c r="H38" s="2"/>
      <c r="I38" s="2"/>
      <c r="J38" s="2"/>
      <c r="K38" s="2"/>
      <c r="L38" s="18"/>
      <c r="M38" s="18"/>
      <c r="N38" s="18"/>
      <c r="P38" s="3"/>
      <c r="Q38" s="1"/>
    </row>
    <row r="39" spans="1:17" x14ac:dyDescent="0.2">
      <c r="A39" s="15"/>
      <c r="F39" s="2"/>
      <c r="G39" s="2"/>
      <c r="H39" s="2"/>
      <c r="I39" s="2"/>
      <c r="J39" s="2"/>
      <c r="K39" s="2"/>
      <c r="L39" s="19"/>
      <c r="M39" s="19"/>
      <c r="N39" s="19"/>
      <c r="O39" s="20"/>
      <c r="P39" s="20"/>
      <c r="Q39" s="1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Leckel PM10 68</vt:lpstr>
      <vt:lpstr>Leckel 67 PM10</vt:lpstr>
      <vt:lpstr>Masdar_Station1</vt:lpstr>
      <vt:lpstr>Masdar_Station2</vt:lpstr>
      <vt:lpstr>Masdar_Station3</vt:lpstr>
    </vt:vector>
  </TitlesOfParts>
  <Company>JRC -European Commission-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marellu</dc:creator>
  <cp:lastModifiedBy>Federico Karagulian</cp:lastModifiedBy>
  <dcterms:created xsi:type="dcterms:W3CDTF">2006-03-24T14:11:52Z</dcterms:created>
  <dcterms:modified xsi:type="dcterms:W3CDTF">2017-10-16T07:58:38Z</dcterms:modified>
</cp:coreProperties>
</file>