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Repos\Thesis2021\questionnaire\"/>
    </mc:Choice>
  </mc:AlternateContent>
  <xr:revisionPtr revIDLastSave="0" documentId="13_ncr:1_{92E9E9FF-D009-4BAA-BDB0-68CE5EE71BAB}" xr6:coauthVersionLast="47" xr6:coauthVersionMax="47" xr10:uidLastSave="{00000000-0000-0000-0000-000000000000}"/>
  <bookViews>
    <workbookView xWindow="17415" yWindow="-19650" windowWidth="19200" windowHeight="11505" tabRatio="705" activeTab="8" xr2:uid="{CF2921A5-C80B-4877-A0CE-2F57B984B9AC}"/>
  </bookViews>
  <sheets>
    <sheet name="deliveries" sheetId="1" r:id="rId1"/>
    <sheet name="original data" sheetId="2" r:id="rId2"/>
    <sheet name="cleaned" sheetId="3" r:id="rId3"/>
    <sheet name="lookups" sheetId="4" r:id="rId4"/>
    <sheet name="Q1" sheetId="7" r:id="rId5"/>
    <sheet name="Q2" sheetId="8" r:id="rId6"/>
    <sheet name="Q3" sheetId="9" r:id="rId7"/>
    <sheet name="Q4" sheetId="10" r:id="rId8"/>
    <sheet name="Q5" sheetId="11" r:id="rId9"/>
    <sheet name="Q6" sheetId="12" r:id="rId10"/>
    <sheet name="Q7" sheetId="13" r:id="rId11"/>
    <sheet name="Pivots" sheetId="5" r:id="rId12"/>
  </sheets>
  <definedNames>
    <definedName name="_xlnm._FilterDatabase" localSheetId="2" hidden="1">cleaned!$A$1:$AS$44</definedName>
    <definedName name="_xlnm._FilterDatabase" localSheetId="1" hidden="1">'original data'!$A$2:$BQ$45</definedName>
  </definedNames>
  <calcPr calcId="191029"/>
  <pivotCaches>
    <pivotCache cacheId="0" r:id="rId13"/>
    <pivotCache cacheId="1"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3" l="1"/>
  <c r="I2" i="12"/>
  <c r="I2" i="11"/>
  <c r="I2" i="9"/>
  <c r="I2" i="8"/>
  <c r="I2" i="7"/>
  <c r="N15" i="13"/>
  <c r="N14" i="13" s="1"/>
  <c r="N13" i="13" s="1"/>
  <c r="N12" i="13" s="1"/>
  <c r="N11" i="13" s="1"/>
  <c r="N10" i="13" s="1"/>
  <c r="N9" i="13" s="1"/>
  <c r="N8" i="13" s="1"/>
  <c r="N7" i="13" s="1"/>
  <c r="N6" i="13" s="1"/>
  <c r="N5" i="13" s="1"/>
  <c r="N4" i="13" s="1"/>
  <c r="N3" i="13" s="1"/>
  <c r="N2" i="13" s="1"/>
  <c r="M15" i="13"/>
  <c r="M14" i="13" s="1"/>
  <c r="M13" i="13" s="1"/>
  <c r="M12" i="13" s="1"/>
  <c r="M11" i="13" s="1"/>
  <c r="M10" i="13" s="1"/>
  <c r="M9" i="13" s="1"/>
  <c r="M8" i="13" s="1"/>
  <c r="M7" i="13" s="1"/>
  <c r="M6" i="13" s="1"/>
  <c r="M5" i="13" s="1"/>
  <c r="M4" i="13" s="1"/>
  <c r="M3" i="13" s="1"/>
  <c r="M2" i="13" s="1"/>
  <c r="L15" i="13"/>
  <c r="L14" i="13" s="1"/>
  <c r="L13" i="13" s="1"/>
  <c r="L12" i="13" s="1"/>
  <c r="L11" i="13" s="1"/>
  <c r="L10" i="13" s="1"/>
  <c r="L9" i="13" s="1"/>
  <c r="L8" i="13" s="1"/>
  <c r="L7" i="13" s="1"/>
  <c r="L6" i="13" s="1"/>
  <c r="L5" i="13" s="1"/>
  <c r="L4" i="13" s="1"/>
  <c r="L3" i="13" s="1"/>
  <c r="L2" i="13" s="1"/>
  <c r="L14" i="12"/>
  <c r="L13" i="12" s="1"/>
  <c r="L12" i="12" s="1"/>
  <c r="L11" i="12" s="1"/>
  <c r="L10" i="12" s="1"/>
  <c r="L9" i="12" s="1"/>
  <c r="L8" i="12" s="1"/>
  <c r="L7" i="12" s="1"/>
  <c r="L6" i="12" s="1"/>
  <c r="L5" i="12" s="1"/>
  <c r="L4" i="12" s="1"/>
  <c r="L3" i="12" s="1"/>
  <c r="L2" i="12" s="1"/>
  <c r="N15" i="12"/>
  <c r="N14" i="12" s="1"/>
  <c r="N13" i="12" s="1"/>
  <c r="N12" i="12" s="1"/>
  <c r="N11" i="12" s="1"/>
  <c r="N10" i="12" s="1"/>
  <c r="N9" i="12" s="1"/>
  <c r="N8" i="12" s="1"/>
  <c r="N7" i="12" s="1"/>
  <c r="N6" i="12" s="1"/>
  <c r="N5" i="12" s="1"/>
  <c r="N4" i="12" s="1"/>
  <c r="N3" i="12" s="1"/>
  <c r="N2" i="12" s="1"/>
  <c r="M15" i="12"/>
  <c r="M14" i="12" s="1"/>
  <c r="M13" i="12" s="1"/>
  <c r="M12" i="12" s="1"/>
  <c r="M11" i="12" s="1"/>
  <c r="M10" i="12" s="1"/>
  <c r="M9" i="12" s="1"/>
  <c r="M8" i="12" s="1"/>
  <c r="M7" i="12" s="1"/>
  <c r="M6" i="12" s="1"/>
  <c r="M5" i="12" s="1"/>
  <c r="M4" i="12" s="1"/>
  <c r="M3" i="12" s="1"/>
  <c r="M2" i="12" s="1"/>
  <c r="L15" i="12"/>
  <c r="N18" i="11"/>
  <c r="N17" i="11" s="1"/>
  <c r="N16" i="11" s="1"/>
  <c r="N15" i="11" s="1"/>
  <c r="N14" i="11" s="1"/>
  <c r="N13" i="11" s="1"/>
  <c r="N12" i="11" s="1"/>
  <c r="N11" i="11" s="1"/>
  <c r="N10" i="11" s="1"/>
  <c r="N9" i="11" s="1"/>
  <c r="N8" i="11" s="1"/>
  <c r="N7" i="11" s="1"/>
  <c r="N6" i="11" s="1"/>
  <c r="N5" i="11" s="1"/>
  <c r="N4" i="11" s="1"/>
  <c r="N3" i="11" s="1"/>
  <c r="N2" i="11" s="1"/>
  <c r="M18" i="11"/>
  <c r="M17" i="11" s="1"/>
  <c r="M16" i="11" s="1"/>
  <c r="M15" i="11" s="1"/>
  <c r="M14" i="11" s="1"/>
  <c r="M13" i="11" s="1"/>
  <c r="M12" i="11" s="1"/>
  <c r="M11" i="11" s="1"/>
  <c r="M10" i="11" s="1"/>
  <c r="M9" i="11" s="1"/>
  <c r="M8" i="11" s="1"/>
  <c r="M7" i="11" s="1"/>
  <c r="M6" i="11" s="1"/>
  <c r="M5" i="11" s="1"/>
  <c r="M4" i="11" s="1"/>
  <c r="M3" i="11" s="1"/>
  <c r="M2" i="11" s="1"/>
  <c r="L18" i="11"/>
  <c r="L17" i="11" s="1"/>
  <c r="L16" i="11" s="1"/>
  <c r="L15" i="11" s="1"/>
  <c r="L14" i="11" s="1"/>
  <c r="L13" i="11" s="1"/>
  <c r="L12" i="11" s="1"/>
  <c r="L11" i="11" s="1"/>
  <c r="L10" i="11" s="1"/>
  <c r="L9" i="11" s="1"/>
  <c r="L8" i="11" s="1"/>
  <c r="L7" i="11" s="1"/>
  <c r="L6" i="11" s="1"/>
  <c r="L5" i="11" s="1"/>
  <c r="L4" i="11" s="1"/>
  <c r="L3" i="11" s="1"/>
  <c r="L2" i="11" s="1"/>
  <c r="N18" i="10"/>
  <c r="N17" i="10" s="1"/>
  <c r="N16" i="10" s="1"/>
  <c r="N15" i="10" s="1"/>
  <c r="N14" i="10" s="1"/>
  <c r="N13" i="10" s="1"/>
  <c r="N12" i="10" s="1"/>
  <c r="N11" i="10" s="1"/>
  <c r="N10" i="10" s="1"/>
  <c r="N9" i="10" s="1"/>
  <c r="N8" i="10" s="1"/>
  <c r="N7" i="10" s="1"/>
  <c r="N6" i="10" s="1"/>
  <c r="N5" i="10" s="1"/>
  <c r="N4" i="10" s="1"/>
  <c r="N3" i="10" s="1"/>
  <c r="N2" i="10" s="1"/>
  <c r="M18" i="10"/>
  <c r="M17" i="10" s="1"/>
  <c r="M16" i="10" s="1"/>
  <c r="M15" i="10" s="1"/>
  <c r="M14" i="10" s="1"/>
  <c r="M13" i="10" s="1"/>
  <c r="M12" i="10" s="1"/>
  <c r="M11" i="10" s="1"/>
  <c r="M10" i="10" s="1"/>
  <c r="M9" i="10" s="1"/>
  <c r="M8" i="10" s="1"/>
  <c r="M7" i="10" s="1"/>
  <c r="M6" i="10" s="1"/>
  <c r="M5" i="10" s="1"/>
  <c r="M4" i="10" s="1"/>
  <c r="M3" i="10" s="1"/>
  <c r="M2" i="10" s="1"/>
  <c r="L18" i="10"/>
  <c r="L17" i="10" s="1"/>
  <c r="L16" i="10" s="1"/>
  <c r="L15" i="10" s="1"/>
  <c r="L14" i="10" s="1"/>
  <c r="L13" i="10" s="1"/>
  <c r="L12" i="10" s="1"/>
  <c r="L11" i="10" s="1"/>
  <c r="L10" i="10" s="1"/>
  <c r="L9" i="10" s="1"/>
  <c r="L8" i="10" s="1"/>
  <c r="L7" i="10" s="1"/>
  <c r="L6" i="10" s="1"/>
  <c r="L5" i="10" s="1"/>
  <c r="L4" i="10" s="1"/>
  <c r="L3" i="10" s="1"/>
  <c r="L2" i="10" s="1"/>
  <c r="M18" i="9"/>
  <c r="M17" i="9" s="1"/>
  <c r="M16" i="9" s="1"/>
  <c r="M15" i="9" s="1"/>
  <c r="M14" i="9" s="1"/>
  <c r="M13" i="9" s="1"/>
  <c r="M12" i="9" s="1"/>
  <c r="M11" i="9" s="1"/>
  <c r="M10" i="9" s="1"/>
  <c r="M9" i="9" s="1"/>
  <c r="M8" i="9" s="1"/>
  <c r="M7" i="9" s="1"/>
  <c r="M6" i="9" s="1"/>
  <c r="M5" i="9" s="1"/>
  <c r="M4" i="9" s="1"/>
  <c r="M3" i="9" s="1"/>
  <c r="M2" i="9" s="1"/>
  <c r="M21" i="8"/>
  <c r="M20" i="8" s="1"/>
  <c r="M19" i="8" s="1"/>
  <c r="M18" i="8" s="1"/>
  <c r="M17" i="8" s="1"/>
  <c r="M16" i="8" s="1"/>
  <c r="M15" i="8" s="1"/>
  <c r="M14" i="8" s="1"/>
  <c r="M13" i="8" s="1"/>
  <c r="M12" i="8" s="1"/>
  <c r="M11" i="8" s="1"/>
  <c r="M10" i="8" s="1"/>
  <c r="M9" i="8" s="1"/>
  <c r="M8" i="8" s="1"/>
  <c r="M7" i="8" s="1"/>
  <c r="M6" i="8" s="1"/>
  <c r="M5" i="8" s="1"/>
  <c r="M4" i="8" s="1"/>
  <c r="M3" i="8" s="1"/>
  <c r="M2" i="8" s="1"/>
  <c r="L17" i="9"/>
  <c r="L16" i="9" s="1"/>
  <c r="L15" i="9" s="1"/>
  <c r="L14" i="9" s="1"/>
  <c r="L13" i="9" s="1"/>
  <c r="L12" i="9" s="1"/>
  <c r="L11" i="9" s="1"/>
  <c r="L10" i="9" s="1"/>
  <c r="L9" i="9" s="1"/>
  <c r="L8" i="9" s="1"/>
  <c r="L7" i="9" s="1"/>
  <c r="L6" i="9" s="1"/>
  <c r="L5" i="9" s="1"/>
  <c r="L4" i="9" s="1"/>
  <c r="L3" i="9" s="1"/>
  <c r="L2" i="9" s="1"/>
  <c r="L18" i="9"/>
  <c r="N18" i="9"/>
  <c r="N17" i="9" s="1"/>
  <c r="N16" i="9" s="1"/>
  <c r="N15" i="9" s="1"/>
  <c r="N14" i="9" s="1"/>
  <c r="N13" i="9" s="1"/>
  <c r="N12" i="9" s="1"/>
  <c r="N11" i="9" s="1"/>
  <c r="N10" i="9" s="1"/>
  <c r="N9" i="9" s="1"/>
  <c r="N8" i="9" s="1"/>
  <c r="N7" i="9" s="1"/>
  <c r="N6" i="9" s="1"/>
  <c r="N5" i="9" s="1"/>
  <c r="N4" i="9" s="1"/>
  <c r="N3" i="9" s="1"/>
  <c r="N2" i="9" s="1"/>
  <c r="J2" i="9"/>
  <c r="K2" i="9"/>
  <c r="J4" i="9"/>
  <c r="K4" i="9"/>
  <c r="J5" i="9"/>
  <c r="K5" i="9"/>
  <c r="J7" i="9"/>
  <c r="K7" i="9"/>
  <c r="J8" i="9"/>
  <c r="K8" i="9"/>
  <c r="J9" i="9"/>
  <c r="K9" i="9"/>
  <c r="J11" i="9"/>
  <c r="K11" i="9"/>
  <c r="J12" i="9"/>
  <c r="K12" i="9"/>
  <c r="J14" i="9"/>
  <c r="K14" i="9"/>
  <c r="J15" i="9"/>
  <c r="K15" i="9"/>
  <c r="J17" i="9"/>
  <c r="K17" i="9"/>
  <c r="J18" i="9"/>
  <c r="K18" i="9"/>
  <c r="L21" i="8"/>
  <c r="L20" i="8" s="1"/>
  <c r="L19" i="8" s="1"/>
  <c r="L18" i="8" s="1"/>
  <c r="L17" i="8" s="1"/>
  <c r="L16" i="8" s="1"/>
  <c r="L15" i="8" s="1"/>
  <c r="L14" i="8" s="1"/>
  <c r="L13" i="8" s="1"/>
  <c r="L12" i="8" s="1"/>
  <c r="L11" i="8" s="1"/>
  <c r="L10" i="8" s="1"/>
  <c r="L9" i="8" s="1"/>
  <c r="L8" i="8" s="1"/>
  <c r="L7" i="8" s="1"/>
  <c r="L6" i="8" s="1"/>
  <c r="L5" i="8" s="1"/>
  <c r="L4" i="8" s="1"/>
  <c r="L3" i="8" s="1"/>
  <c r="L2" i="8" s="1"/>
  <c r="N21" i="8"/>
  <c r="N20" i="8" s="1"/>
  <c r="N19" i="8" s="1"/>
  <c r="N18" i="8" s="1"/>
  <c r="N17" i="8" s="1"/>
  <c r="N16" i="8" s="1"/>
  <c r="N15" i="8" s="1"/>
  <c r="N14" i="8" s="1"/>
  <c r="N13" i="8" s="1"/>
  <c r="N12" i="8" s="1"/>
  <c r="N11" i="8" s="1"/>
  <c r="N10" i="8" s="1"/>
  <c r="N9" i="8" s="1"/>
  <c r="N8" i="8" s="1"/>
  <c r="N7" i="8" s="1"/>
  <c r="N6" i="8" s="1"/>
  <c r="N5" i="8" s="1"/>
  <c r="N4" i="8" s="1"/>
  <c r="N3" i="8" s="1"/>
  <c r="N2" i="8" s="1"/>
  <c r="K21" i="8"/>
  <c r="K15" i="13"/>
  <c r="J15" i="13"/>
  <c r="K14" i="13"/>
  <c r="J14" i="13"/>
  <c r="K12" i="13"/>
  <c r="J12" i="13"/>
  <c r="K11" i="13"/>
  <c r="J11" i="13"/>
  <c r="K9" i="13"/>
  <c r="J9" i="13"/>
  <c r="K8" i="13"/>
  <c r="J8" i="13"/>
  <c r="K7" i="13"/>
  <c r="J7" i="13"/>
  <c r="K5" i="13"/>
  <c r="J5" i="13"/>
  <c r="K4" i="13"/>
  <c r="J4" i="13"/>
  <c r="K2" i="13"/>
  <c r="J2" i="13"/>
  <c r="K15" i="12"/>
  <c r="J15" i="12"/>
  <c r="K14" i="12"/>
  <c r="J14" i="12"/>
  <c r="K12" i="12"/>
  <c r="J12" i="12"/>
  <c r="K11" i="12"/>
  <c r="J11" i="12"/>
  <c r="K9" i="12"/>
  <c r="J9" i="12"/>
  <c r="K8" i="12"/>
  <c r="J8" i="12"/>
  <c r="K7" i="12"/>
  <c r="J7" i="12"/>
  <c r="K5" i="12"/>
  <c r="J5" i="12"/>
  <c r="K4" i="12"/>
  <c r="J4" i="12"/>
  <c r="K2" i="12"/>
  <c r="J2" i="12"/>
  <c r="K18" i="11"/>
  <c r="J18" i="11"/>
  <c r="K17" i="11"/>
  <c r="J17" i="11"/>
  <c r="K15" i="11"/>
  <c r="J15" i="11"/>
  <c r="K14" i="11"/>
  <c r="J14" i="11"/>
  <c r="K12" i="11"/>
  <c r="J12" i="11"/>
  <c r="K11" i="11"/>
  <c r="J11" i="11"/>
  <c r="K9" i="11"/>
  <c r="J9" i="11"/>
  <c r="K8" i="11"/>
  <c r="J8" i="11"/>
  <c r="K7" i="11"/>
  <c r="J7" i="11"/>
  <c r="K5" i="11"/>
  <c r="J5" i="11"/>
  <c r="K4" i="11"/>
  <c r="J4" i="11"/>
  <c r="K2" i="11"/>
  <c r="J2" i="11"/>
  <c r="K18" i="10"/>
  <c r="J18" i="10"/>
  <c r="K17" i="10"/>
  <c r="J17" i="10"/>
  <c r="K15" i="10"/>
  <c r="J15" i="10"/>
  <c r="K14" i="10"/>
  <c r="J14" i="10"/>
  <c r="K12" i="10"/>
  <c r="J12" i="10"/>
  <c r="K11" i="10"/>
  <c r="J11" i="10"/>
  <c r="K9" i="10"/>
  <c r="J9" i="10"/>
  <c r="K8" i="10"/>
  <c r="J8" i="10"/>
  <c r="K7" i="10"/>
  <c r="J7" i="10"/>
  <c r="K5" i="10"/>
  <c r="J5" i="10"/>
  <c r="K4" i="10"/>
  <c r="J4" i="10"/>
  <c r="K2" i="10"/>
  <c r="J2" i="10"/>
  <c r="K20" i="8"/>
  <c r="K18" i="8"/>
  <c r="K17" i="8"/>
  <c r="K15" i="8"/>
  <c r="K14" i="8"/>
  <c r="K12" i="8"/>
  <c r="K11" i="8"/>
  <c r="K9" i="8"/>
  <c r="K8" i="8"/>
  <c r="K7" i="8"/>
  <c r="K5" i="8"/>
  <c r="K4" i="8"/>
  <c r="K2" i="8"/>
  <c r="J2" i="8"/>
  <c r="J9" i="8"/>
  <c r="J4" i="8"/>
  <c r="J5" i="8"/>
  <c r="J8" i="8"/>
  <c r="J7" i="8"/>
  <c r="J12" i="8"/>
  <c r="J11" i="8"/>
  <c r="J15" i="8"/>
  <c r="J14" i="8"/>
  <c r="J18" i="8"/>
  <c r="J17" i="8"/>
  <c r="J20" i="8"/>
  <c r="J21" i="8"/>
  <c r="H16" i="13"/>
  <c r="G16" i="13"/>
  <c r="F16" i="13"/>
  <c r="E16" i="13"/>
  <c r="D16" i="13"/>
  <c r="C15" i="13"/>
  <c r="C14" i="13"/>
  <c r="H13" i="13"/>
  <c r="G13" i="13"/>
  <c r="F13" i="13"/>
  <c r="E13" i="13"/>
  <c r="D13" i="13"/>
  <c r="C12" i="13"/>
  <c r="C11" i="13"/>
  <c r="H10" i="13"/>
  <c r="G10" i="13"/>
  <c r="F10" i="13"/>
  <c r="E10" i="13"/>
  <c r="D10" i="13"/>
  <c r="C9" i="13"/>
  <c r="C8" i="13"/>
  <c r="C7" i="13"/>
  <c r="H6" i="13"/>
  <c r="G6" i="13"/>
  <c r="F6" i="13"/>
  <c r="E6" i="13"/>
  <c r="D6" i="13"/>
  <c r="C5" i="13"/>
  <c r="C4" i="13"/>
  <c r="C2" i="13"/>
  <c r="H16" i="12"/>
  <c r="G16" i="12"/>
  <c r="F16" i="12"/>
  <c r="E16" i="12"/>
  <c r="D16" i="12"/>
  <c r="C15" i="12"/>
  <c r="C14" i="12"/>
  <c r="H13" i="12"/>
  <c r="G13" i="12"/>
  <c r="F13" i="12"/>
  <c r="E13" i="12"/>
  <c r="D13" i="12"/>
  <c r="C12" i="12"/>
  <c r="C11" i="12"/>
  <c r="H10" i="12"/>
  <c r="G10" i="12"/>
  <c r="F10" i="12"/>
  <c r="E10" i="12"/>
  <c r="D10" i="12"/>
  <c r="C9" i="12"/>
  <c r="C8" i="12"/>
  <c r="C7" i="12"/>
  <c r="H6" i="12"/>
  <c r="G6" i="12"/>
  <c r="F6" i="12"/>
  <c r="E6" i="12"/>
  <c r="D6" i="12"/>
  <c r="C5" i="12"/>
  <c r="C4" i="12"/>
  <c r="C2" i="12"/>
  <c r="H19" i="11"/>
  <c r="G19" i="11"/>
  <c r="F19" i="11"/>
  <c r="E19" i="11"/>
  <c r="D19" i="11"/>
  <c r="C18" i="11"/>
  <c r="C17" i="11"/>
  <c r="H16" i="11"/>
  <c r="G16" i="11"/>
  <c r="F16" i="11"/>
  <c r="E16" i="11"/>
  <c r="D16" i="11"/>
  <c r="C15" i="11"/>
  <c r="C14" i="11"/>
  <c r="H13" i="11"/>
  <c r="G13" i="11"/>
  <c r="F13" i="11"/>
  <c r="E13" i="11"/>
  <c r="D13" i="11"/>
  <c r="C12" i="11"/>
  <c r="C11" i="11"/>
  <c r="H10" i="11"/>
  <c r="G10" i="11"/>
  <c r="F10" i="11"/>
  <c r="E10" i="11"/>
  <c r="D10" i="11"/>
  <c r="C9" i="11"/>
  <c r="C8" i="11"/>
  <c r="C7" i="11"/>
  <c r="H6" i="11"/>
  <c r="G6" i="11"/>
  <c r="F6" i="11"/>
  <c r="E6" i="11"/>
  <c r="D6" i="11"/>
  <c r="C5" i="11"/>
  <c r="C4" i="11"/>
  <c r="C2" i="11"/>
  <c r="H19" i="10"/>
  <c r="G19" i="10"/>
  <c r="F19" i="10"/>
  <c r="E19" i="10"/>
  <c r="D19" i="10"/>
  <c r="C18" i="10"/>
  <c r="C17" i="10"/>
  <c r="H16" i="10"/>
  <c r="G16" i="10"/>
  <c r="F16" i="10"/>
  <c r="E16" i="10"/>
  <c r="D16" i="10"/>
  <c r="C15" i="10"/>
  <c r="C14" i="10"/>
  <c r="H13" i="10"/>
  <c r="G13" i="10"/>
  <c r="F13" i="10"/>
  <c r="E13" i="10"/>
  <c r="D13" i="10"/>
  <c r="C12" i="10"/>
  <c r="C11" i="10"/>
  <c r="H10" i="10"/>
  <c r="G10" i="10"/>
  <c r="F10" i="10"/>
  <c r="E10" i="10"/>
  <c r="D10" i="10"/>
  <c r="C9" i="10"/>
  <c r="C8" i="10"/>
  <c r="C7" i="10"/>
  <c r="H6" i="10"/>
  <c r="G6" i="10"/>
  <c r="F6" i="10"/>
  <c r="E6" i="10"/>
  <c r="D6" i="10"/>
  <c r="C5" i="10"/>
  <c r="C4" i="10"/>
  <c r="C2" i="10"/>
  <c r="H19" i="9"/>
  <c r="G19" i="9"/>
  <c r="F19" i="9"/>
  <c r="E19" i="9"/>
  <c r="D19" i="9"/>
  <c r="C18" i="9"/>
  <c r="C17" i="9"/>
  <c r="H16" i="9"/>
  <c r="G16" i="9"/>
  <c r="F16" i="9"/>
  <c r="E16" i="9"/>
  <c r="D16" i="9"/>
  <c r="C15" i="9"/>
  <c r="C14" i="9"/>
  <c r="H13" i="9"/>
  <c r="G13" i="9"/>
  <c r="F13" i="9"/>
  <c r="E13" i="9"/>
  <c r="D13" i="9"/>
  <c r="C12" i="9"/>
  <c r="C11" i="9"/>
  <c r="H10" i="9"/>
  <c r="G10" i="9"/>
  <c r="F10" i="9"/>
  <c r="E10" i="9"/>
  <c r="D10" i="9"/>
  <c r="C9" i="9"/>
  <c r="C8" i="9"/>
  <c r="C7" i="9"/>
  <c r="H6" i="9"/>
  <c r="G6" i="9"/>
  <c r="F6" i="9"/>
  <c r="E6" i="9"/>
  <c r="D6" i="9"/>
  <c r="C5" i="9"/>
  <c r="C4" i="9"/>
  <c r="C2" i="9"/>
  <c r="H22" i="8"/>
  <c r="G22" i="8"/>
  <c r="F22" i="8"/>
  <c r="E22" i="8"/>
  <c r="D22" i="8"/>
  <c r="C21" i="8"/>
  <c r="C20" i="8"/>
  <c r="H19" i="8"/>
  <c r="G19" i="8"/>
  <c r="F19" i="8"/>
  <c r="E19" i="8"/>
  <c r="D19" i="8"/>
  <c r="E16" i="8"/>
  <c r="F16" i="8"/>
  <c r="G16" i="8"/>
  <c r="H16" i="8"/>
  <c r="D16" i="8"/>
  <c r="C18" i="8"/>
  <c r="C17" i="8"/>
  <c r="D13" i="8"/>
  <c r="C15" i="8"/>
  <c r="C14" i="8"/>
  <c r="H13" i="8"/>
  <c r="G13" i="8"/>
  <c r="F13" i="8"/>
  <c r="E13" i="8"/>
  <c r="C12" i="8"/>
  <c r="C11" i="8"/>
  <c r="H10" i="8"/>
  <c r="G10" i="8"/>
  <c r="F10" i="8"/>
  <c r="E10" i="8"/>
  <c r="D10" i="8"/>
  <c r="C9" i="8"/>
  <c r="C8" i="8"/>
  <c r="C7" i="8"/>
  <c r="H6" i="8"/>
  <c r="G6" i="8"/>
  <c r="F6" i="8"/>
  <c r="E6" i="8"/>
  <c r="D6" i="8"/>
  <c r="C5" i="8"/>
  <c r="C4" i="8"/>
  <c r="C2" i="8"/>
  <c r="J4" i="7"/>
  <c r="K4" i="7"/>
  <c r="J5" i="7"/>
  <c r="K5" i="7"/>
  <c r="J7" i="7"/>
  <c r="K7" i="7"/>
  <c r="J8" i="7"/>
  <c r="K8" i="7"/>
  <c r="J9" i="7"/>
  <c r="K9" i="7"/>
  <c r="J11" i="7"/>
  <c r="K11" i="7"/>
  <c r="J12" i="7"/>
  <c r="K12" i="7"/>
  <c r="K2" i="7"/>
  <c r="J2" i="7"/>
  <c r="E13" i="7"/>
  <c r="F13" i="7"/>
  <c r="G13" i="7"/>
  <c r="H13" i="7"/>
  <c r="D13" i="7"/>
  <c r="E10" i="7"/>
  <c r="F10" i="7"/>
  <c r="G10" i="7"/>
  <c r="H10" i="7"/>
  <c r="D10" i="7"/>
  <c r="E6" i="7"/>
  <c r="F6" i="7"/>
  <c r="G6" i="7"/>
  <c r="H6" i="7"/>
  <c r="D6" i="7"/>
  <c r="C2" i="7"/>
  <c r="C4" i="7"/>
  <c r="C5" i="7"/>
  <c r="C7" i="7"/>
  <c r="C8" i="7"/>
  <c r="C9" i="7"/>
  <c r="C11" i="7"/>
  <c r="C12" i="7"/>
  <c r="AD34" i="3"/>
  <c r="AD31" i="3"/>
  <c r="AD29" i="3"/>
  <c r="AD28" i="3"/>
  <c r="AD27" i="3"/>
  <c r="AD26" i="3"/>
  <c r="AD25" i="3"/>
  <c r="AD24" i="3"/>
  <c r="AD21" i="3"/>
  <c r="AD20" i="3"/>
  <c r="AD19" i="3"/>
  <c r="AD18" i="3"/>
  <c r="AD17" i="3"/>
  <c r="AD16" i="3"/>
  <c r="AD14" i="3"/>
  <c r="AD13" i="3"/>
  <c r="AF34" i="3"/>
  <c r="AF31" i="3"/>
  <c r="AF29" i="3"/>
  <c r="AF28" i="3"/>
  <c r="AF27" i="3"/>
  <c r="AF26" i="3"/>
  <c r="AF25" i="3"/>
  <c r="AF24" i="3"/>
  <c r="AF21" i="3"/>
  <c r="AF20" i="3"/>
  <c r="AF19" i="3"/>
  <c r="AF18" i="3"/>
  <c r="AF17" i="3"/>
  <c r="AF16" i="3"/>
  <c r="AF14" i="3"/>
  <c r="AF13" i="3"/>
  <c r="AF44" i="3"/>
  <c r="AF43" i="3"/>
  <c r="AF42" i="3"/>
  <c r="AF41" i="3"/>
  <c r="AF38" i="3"/>
  <c r="AF36" i="3"/>
  <c r="AF35" i="3"/>
  <c r="AF12" i="3"/>
  <c r="AF10" i="3"/>
  <c r="AF9" i="3"/>
  <c r="AF8" i="3"/>
  <c r="AF7" i="3"/>
  <c r="AF5" i="3"/>
  <c r="AF2" i="3"/>
  <c r="AD44" i="3"/>
  <c r="AD43" i="3"/>
  <c r="AD42" i="3"/>
  <c r="AD41" i="3"/>
  <c r="AD38" i="3"/>
  <c r="AD36" i="3"/>
  <c r="AD35" i="3"/>
  <c r="AD12" i="3"/>
  <c r="AD10" i="3"/>
  <c r="AD9" i="3"/>
  <c r="AD8" i="3"/>
  <c r="AD7" i="3"/>
  <c r="AD5" i="3"/>
  <c r="AD2" i="3"/>
  <c r="T34" i="3"/>
  <c r="T31" i="3"/>
  <c r="T29" i="3"/>
  <c r="T28" i="3"/>
  <c r="T27" i="3"/>
  <c r="T26" i="3"/>
  <c r="T25" i="3"/>
  <c r="T24" i="3"/>
  <c r="T21" i="3"/>
  <c r="T20" i="3"/>
  <c r="T19" i="3"/>
  <c r="T18" i="3"/>
  <c r="T17" i="3"/>
  <c r="T16" i="3"/>
  <c r="T14" i="3"/>
  <c r="T13" i="3"/>
  <c r="X34" i="3"/>
  <c r="X31" i="3"/>
  <c r="X29" i="3"/>
  <c r="X28" i="3"/>
  <c r="X27" i="3"/>
  <c r="X26" i="3"/>
  <c r="X25" i="3"/>
  <c r="X24" i="3"/>
  <c r="X21" i="3"/>
  <c r="X20" i="3"/>
  <c r="X19" i="3"/>
  <c r="X18" i="3"/>
  <c r="X17" i="3"/>
  <c r="X16" i="3"/>
  <c r="X14" i="3"/>
  <c r="X13" i="3"/>
  <c r="X44" i="3"/>
  <c r="X43" i="3"/>
  <c r="X42" i="3"/>
  <c r="X41" i="3"/>
  <c r="X38" i="3"/>
  <c r="X36" i="3"/>
  <c r="X35" i="3"/>
  <c r="X12" i="3"/>
  <c r="X10" i="3"/>
  <c r="X9" i="3"/>
  <c r="X8" i="3"/>
  <c r="X7" i="3"/>
  <c r="X5" i="3"/>
  <c r="X2" i="3"/>
  <c r="T44" i="3"/>
  <c r="T43" i="3"/>
  <c r="T42" i="3"/>
  <c r="T41" i="3"/>
  <c r="T38" i="3"/>
  <c r="T36" i="3"/>
  <c r="T35" i="3"/>
  <c r="T12" i="3"/>
  <c r="T10" i="3"/>
  <c r="T9" i="3"/>
  <c r="T8" i="3"/>
  <c r="T7" i="3"/>
  <c r="T5" i="3"/>
  <c r="T2" i="3"/>
  <c r="L4" i="1"/>
  <c r="L5" i="1"/>
  <c r="L6" i="1"/>
  <c r="L7" i="1"/>
  <c r="L8" i="1"/>
  <c r="L3" i="1"/>
  <c r="B8" i="1"/>
  <c r="C8" i="1"/>
  <c r="D8" i="1"/>
  <c r="E8" i="1"/>
  <c r="F8" i="1"/>
  <c r="G8" i="1"/>
  <c r="H8" i="1"/>
  <c r="I8" i="1"/>
  <c r="O4" i="1"/>
  <c r="O5" i="1"/>
  <c r="O6" i="1"/>
  <c r="O7" i="1"/>
  <c r="O3" i="1"/>
  <c r="O8" i="1" s="1"/>
  <c r="J4" i="1"/>
  <c r="J5" i="1"/>
  <c r="J6" i="1"/>
  <c r="J7" i="1"/>
  <c r="J3" i="1"/>
  <c r="K8" i="1"/>
  <c r="M8" i="1"/>
  <c r="N8" i="1"/>
  <c r="J8" i="1" l="1"/>
</calcChain>
</file>

<file path=xl/sharedStrings.xml><?xml version="1.0" encoding="utf-8"?>
<sst xmlns="http://schemas.openxmlformats.org/spreadsheetml/2006/main" count="1463" uniqueCount="404">
  <si>
    <t>A</t>
  </si>
  <si>
    <t>B</t>
  </si>
  <si>
    <t>C</t>
  </si>
  <si>
    <t>D</t>
  </si>
  <si>
    <t>Respondent ID</t>
  </si>
  <si>
    <t>Collector ID</t>
  </si>
  <si>
    <t>Start Date</t>
  </si>
  <si>
    <t>End Date</t>
  </si>
  <si>
    <t>IP Address</t>
  </si>
  <si>
    <t>Email Address</t>
  </si>
  <si>
    <t>First Name</t>
  </si>
  <si>
    <t>Last Name</t>
  </si>
  <si>
    <t>Custom Data 1</t>
  </si>
  <si>
    <t>What is your first reaction to this mode of code editing?</t>
  </si>
  <si>
    <t>How would this coding style be useful to your interactions with Drools?</t>
  </si>
  <si>
    <t>What do you find negative with this style of coding</t>
  </si>
  <si>
    <t>Please describe what you think this group of rules does</t>
  </si>
  <si>
    <t>How easy or difficult was it to describe this rule set?</t>
  </si>
  <si>
    <t>How does the above projection compare to the first projection you described?</t>
  </si>
  <si>
    <t>How does the above projection compare to the text Drools rules you described?</t>
  </si>
  <si>
    <t>Would this help you with understanding your Drools rules?</t>
  </si>
  <si>
    <t>How long was/is your career as a developer?</t>
  </si>
  <si>
    <t>When was the last time you had a coding interaction with Drools?</t>
  </si>
  <si>
    <t>how long did you work with Drools?</t>
  </si>
  <si>
    <t>Which tools have you used to edit Drools rules?</t>
  </si>
  <si>
    <t>Do you have any thoughts or opinions you would like to share about what you have seen in this questionnaire?</t>
  </si>
  <si>
    <t>Very positive</t>
  </si>
  <si>
    <t>Somewhat positive</t>
  </si>
  <si>
    <t>Neutral</t>
  </si>
  <si>
    <t>Somewhat negative</t>
  </si>
  <si>
    <t>Very negative</t>
  </si>
  <si>
    <t>Open-Ended Response</t>
  </si>
  <si>
    <t>Very easy</t>
  </si>
  <si>
    <t>Somewhat easy</t>
  </si>
  <si>
    <t>Somewhat difficult</t>
  </si>
  <si>
    <t>Very difficult</t>
  </si>
  <si>
    <t>Much easier to understand</t>
  </si>
  <si>
    <t>Somewhat easier to understand</t>
  </si>
  <si>
    <t>Somewhat harder to understand</t>
  </si>
  <si>
    <t>Much harder to understand</t>
  </si>
  <si>
    <t>It would really help understanding</t>
  </si>
  <si>
    <t>it would somewhat help understanding</t>
  </si>
  <si>
    <t>It would add a little confusion</t>
  </si>
  <si>
    <t>It would add a lot of confusion</t>
  </si>
  <si>
    <t>It would really help understaning</t>
  </si>
  <si>
    <t>None of the above</t>
  </si>
  <si>
    <t>0-1 year</t>
  </si>
  <si>
    <t>1-3 years</t>
  </si>
  <si>
    <t>3-10 years</t>
  </si>
  <si>
    <t>greater than 10 years</t>
  </si>
  <si>
    <t>during this week</t>
  </si>
  <si>
    <t>some time after July 1st 2021</t>
  </si>
  <si>
    <t>some time after Jan 1st 2021</t>
  </si>
  <si>
    <t>some time after 2016</t>
  </si>
  <si>
    <t>some time before 2016</t>
  </si>
  <si>
    <t>for years and intensely</t>
  </si>
  <si>
    <t>for years, but occasionally</t>
  </si>
  <si>
    <t>not for long, but intensely</t>
  </si>
  <si>
    <t>I barely touched it</t>
  </si>
  <si>
    <t>Drools workbench</t>
  </si>
  <si>
    <t>eclipse (with drools plugin)</t>
  </si>
  <si>
    <t>IntelliJ IDEA (with drools plugin)</t>
  </si>
  <si>
    <t>IDE or text editor without Drools assistance</t>
  </si>
  <si>
    <t>Other (please specify)</t>
  </si>
  <si>
    <t>143.52.86.107</t>
  </si>
  <si>
    <t>c.dasilva@shu.ac.uk</t>
  </si>
  <si>
    <t>It helps in visualising the information in a different manner.</t>
  </si>
  <si>
    <t>It decides on whether or not to give Cumlaude to students of an specific faculty based the student's achieved grade and "result".</t>
  </si>
  <si>
    <t>For all students in the faculty of law,   #1 award cumlaude to students with avg grade above 8.  #2 count the number of grades between 7 and 8 and stores in the student object  #3 Don't award cumlaude to those who got more than one grande between 7 and 8.</t>
  </si>
  <si>
    <t>151.237.210.38</t>
  </si>
  <si>
    <t>morales@um.es</t>
  </si>
  <si>
    <t>69.181.249.22</t>
  </si>
  <si>
    <t>atif.tahir13@gmail.com</t>
  </si>
  <si>
    <t>Interactive</t>
  </si>
  <si>
    <t>73.106.144.202</t>
  </si>
  <si>
    <t>echou53@gmail.com</t>
  </si>
  <si>
    <t>Having access to all of the potential attributes of an object that can be referenced is very useful.</t>
  </si>
  <si>
    <t>Decides whether an FNWI faculty is considered cum laude based on their result in a course.</t>
  </si>
  <si>
    <t>Decides whether a law faculty is considered cum laude, first based on the average of their student grades, then based on their "close count".</t>
  </si>
  <si>
    <t>Sublime Text</t>
  </si>
  <si>
    <t>I really appreciate the effort put into the visualizations, it all looks like very interesting and helpful work.</t>
  </si>
  <si>
    <t>82.213.71.150</t>
  </si>
  <si>
    <t>Decide if a student has laude or not</t>
  </si>
  <si>
    <t>79.46.175.210</t>
  </si>
  <si>
    <t>claudio.di.ciccio@wu.ac.at</t>
  </si>
  <si>
    <t xml:space="preserve">Dramatic speed-up entering new rules  The chances to make mistakes due to typos drop down </t>
  </si>
  <si>
    <t>All the rules apply for the faculty of FNWI.  If the student is not exempted (from a set of strict requirements, I imagine) and they have a grade that is less than 8, then the student won’t get a “cum laude” mark.  Otherwise, if just the thesis course was awarded a grade that is higher than or equal to 8, the student won’t get a “cum laude” mark either.  Finally, if the average of the student’s grades is higher than or equal to 8, then they will get their “cum laude” mark.</t>
  </si>
  <si>
    <t>At the faculty of Law, a student gets a "cum laude" mark if their average grade is 8 or more. However, if there are 2 or more grades in which they got a grade between 7 (included) and 8 (excluded), the "cum laude" is not awarded.</t>
  </si>
  <si>
    <t>88.1.98.143</t>
  </si>
  <si>
    <t>bernardocs@um.es</t>
  </si>
  <si>
    <t>It could be useful to create prototypes or basic Drools rulesets. It could also be useful to teach Drools to new users/students without overwhelming them with Drools syntax</t>
  </si>
  <si>
    <t>It sets the "cum laude" attribute to "true" for all students with an average mark &gt;=8 , unless they had a particular mark below 8 (without being exempted from that subject) or their grade in their thesis course was &gt;= 8 (this last restriction is a bit strange, but that's how I think the program would behave)</t>
  </si>
  <si>
    <t>I think that these rules are intended to set the "Cum Laude" tag to "true" to all law students with average &gt;= 8, allowing only one result to be &lt; 7. However, I have my doubts about the code. For example, there is no links between conditions to ensure that the matched Student belongs to the matched Program. Depending on the facts available, the results of the code 'as is' could be really messy.</t>
  </si>
  <si>
    <t xml:space="preserve">I consider that creating and maintaining knowledge bases are very interesting research topics, and therefore I appreciate all efforts made in this area. Personally, I think that Drools syntax is simple enough (if you have background in programming languages) to develop any knowledge base. However, the graphical projections of the first part of the survey could be very interesting for users without a strong programming background but with the need for a knowledge-based system (e.g. clinicians, biologists, economists, etc.). Furthermore, the projections from the last part of the questionnare can be really useful for all of us to debug rules and ensure that they will trigger if and only if the desired set of conditions are met.  </t>
  </si>
  <si>
    <t>84.221.246.250</t>
  </si>
  <si>
    <t>antonello.calabro@isti.cnr.it</t>
  </si>
  <si>
    <t>Result  and var C are non clear.  The approach can be useful but it must be tuned to clarify var and clarify if the rules are.ececuted in a sequence ( data may vary if updated through a previous rule enactment)</t>
  </si>
  <si>
    <t>If a student of law has an average &gt;8 he/she got laude and in case the avg is between 7 and 8 after an extra calculation he/she can get laude</t>
  </si>
  <si>
    <t>It a good.idea to clarify the nesting rules process. Sometimes when you nest rules you need to check all the previous conditions and this make a lot.of.confusion and waste of time. Another interesting oarameter can be: IF I uodated or not a mn event. When an event has been analyzed is not yet updated so to make further analysis you must take in account of it if further similar events sill atrive to the kb.</t>
  </si>
  <si>
    <t>109.145.248.102</t>
  </si>
  <si>
    <t>steve@scattercode.co.uk</t>
  </si>
  <si>
    <t>As a means of validating what I have created in a spreadsheet-style rule. I like to know what DRL is being generated.</t>
  </si>
  <si>
    <t xml:space="preserve">If a student is in the FNWI faculty:      If they have a result they will graduate cum laude.     Unless:          their course is a thesis and they average &gt;= 8          or their result is not exempted and their average is &lt; 8        </t>
  </si>
  <si>
    <t>If a law student's grades average &gt;8, they are cum laude.  If their grades average 7-7.9 then they are "close" and do not graduate cum laude.  If their grades are &lt;7 the rules never terminate.</t>
  </si>
  <si>
    <t>101.180.14.92</t>
  </si>
  <si>
    <t>michael.neale@gmail.com</t>
  </si>
  <si>
    <t>Saves having to learn minutia of syntax</t>
  </si>
  <si>
    <t>works top to bottom, looking for if a property called cumLaude should be set to True</t>
  </si>
  <si>
    <t>94.211.82.207</t>
  </si>
  <si>
    <t>Set cumlaude for students with average &gt;= 8, but the rule #2 is not clear to me.</t>
  </si>
  <si>
    <t>If a Law student has an average at least 8 and no more that 1 below 8 the set cumlaude.</t>
  </si>
  <si>
    <t>213.127.81.52</t>
  </si>
  <si>
    <t>michel.mercera@gmail.com</t>
  </si>
  <si>
    <t>It facilitates the construction of more complex rules.</t>
  </si>
  <si>
    <t>Determining which students of Facutly of Law get cum laude or not. And count the amount of students that almost  got cum laude.</t>
  </si>
  <si>
    <t>139.91.71.40</t>
  </si>
  <si>
    <t>manmix@ics.forth.gr</t>
  </si>
  <si>
    <t>if a student from law faculty has an average above 8 then the student is cumlaude, as long as the student has no more than one grade under 8 and greater or eqgual than 7.</t>
  </si>
  <si>
    <t>185.192.71.13</t>
  </si>
  <si>
    <t>ioannis.sfyrakis@ncl.ac.uk</t>
  </si>
  <si>
    <t xml:space="preserve">Increase coding productivity </t>
  </si>
  <si>
    <t>153.96.175.17</t>
  </si>
  <si>
    <t>Matthias.Hemmje@hemmje.de</t>
  </si>
  <si>
    <t>The risk of writing wrong syntax is reduced. It eases the selection of the possible options.</t>
  </si>
  <si>
    <t>When s.faculty == Faculty.Law and s.avg &gt;= 8 Then s.cumlaude will be set to true.  When s.faculty == Faculty.Law and s.grade between 7 and 8 Then s.closeCount will be incremented.  When s.faculty == Faculty.Law and s.closeCount &gt; 1 Then s.cumlaude will be set to false and the program halted.</t>
  </si>
  <si>
    <t>ace editor (https://ace.c9.io)</t>
  </si>
  <si>
    <t>109.81.209.231</t>
  </si>
  <si>
    <t>lukas@petrovicky.net</t>
  </si>
  <si>
    <t>Does not really avoid code. Low;code / no-code tools are, in my opinion, a dead end.</t>
  </si>
  <si>
    <t>No students are cum laude</t>
  </si>
  <si>
    <t>Same as before. The most generic rule set cum laude to false and halts.</t>
  </si>
  <si>
    <t>In all the rules, the students were not matched to the faculty or the course. Therefore both faculty and course are irrelevant facts.rules always operate over all the students regardless.</t>
  </si>
  <si>
    <t>176.77.145.184</t>
  </si>
  <si>
    <t>juhaszgergely88@gmail.com</t>
  </si>
  <si>
    <t>Understand for non coders might be useful, but overall seems to be it just adds unnecessary overhead.</t>
  </si>
  <si>
    <t>Sets the student' cum laude graduation level based on course result and their average.</t>
  </si>
  <si>
    <t>Again sets cum laude to true based on average, also increases close count if avg &lt; 8 and other condition applies</t>
  </si>
  <si>
    <t>95.236.162.94</t>
  </si>
  <si>
    <t>Describe criteria/requirements for "cumlaude"</t>
  </si>
  <si>
    <t>This is very interesting research work, and I would strongly urge you to get in touch with the Drools community (both dev and users) as described here https://drools.org/learn/dmn.html to share your work --if you want/can.  Separately of that, I would strongly recommend you take a look at the DMN standard; particularly given it provide a notation which can benefit a lot of this projectional editing (not only DMN decision table, all DMN decision logic notations) AND especially if you would consider experimenting projectional editing of FEEL. I mention because that would have an impact not only on the Drools DMN Engine (part of Drools) but being DMN an OMG standard, your effort there would also compound for the whole Decision Management communities (e.g.: beyond Drools).  full disclosure I am a Drools developer, I hope you will get in touch! Very interesting concepts here!!  (and good luck with your dissertations of course :) )</t>
  </si>
  <si>
    <t>217.166.247.28</t>
  </si>
  <si>
    <t>ruben@sprangemeijer-it.nl</t>
  </si>
  <si>
    <t xml:space="preserve">It help view your problem from multiple angles… at the same time. </t>
  </si>
  <si>
    <t>It evaluates students grades determine if the student graduates cum laude</t>
  </si>
  <si>
    <t>77.166.39.230</t>
  </si>
  <si>
    <t>alexmirandamoraes@gmail.com</t>
  </si>
  <si>
    <t>Easy navigation in decision tables, useful for readability, somewhat useful for writting rules</t>
  </si>
  <si>
    <t>Define criteria for attaining latin honours based on facts of multiple entities e.g. programme, student, result</t>
  </si>
  <si>
    <t>Occasionally on Excel sheet</t>
  </si>
  <si>
    <t>As a developer, it’s nice to visualise graphs and the rete network representation, but that could be confusing for business users, besides I don’t think it could capture all the complexity involved in solving conflicts, so the alternative debug methods shown  here seem valid. Truth tables are easy to understand, even of they are long. Decision tables are less useful if the rules are well coded.  A common problem is to deal with priorities/different weights for rules and actions, reducing its usage is considered a best practice and I think this could somewhat help there.</t>
  </si>
  <si>
    <t>173.48.29.146</t>
  </si>
  <si>
    <t>97.118.130.127</t>
  </si>
  <si>
    <t>93.146.253.66</t>
  </si>
  <si>
    <t>pagoda_5b@hotmail.com</t>
  </si>
  <si>
    <t>Not much, being a software developer I'm more accustomed to define rules programatically</t>
  </si>
  <si>
    <t>It will assign Cum Laude to a FNWI faculty student curriculum results, if his average rating is 8+, unless either his "Thesis" course grade was 8+ or or any course had less than 8 grade and wasn't "exempted" (probably meaning the student couldn't exempt from this course)</t>
  </si>
  <si>
    <t>Nope</t>
  </si>
  <si>
    <t>2.58.136.211</t>
  </si>
  <si>
    <t>I believe that this style is more friendly for non programmers.  In general, it's really appealing the auto completion features.</t>
  </si>
  <si>
    <t>It defines the conditions for "cum laude" grade.  However, I believe that traditional Decision Tables are more effective and easy to understand.</t>
  </si>
  <si>
    <t>VSCode</t>
  </si>
  <si>
    <t>I guess that you are investigating a more friendly approach to rule writing. I'm surprised that you just focused on DRL, whereas Drools offers a powerful option that it's supposed to be more appealing for non programmers: DMN.</t>
  </si>
  <si>
    <t>116.15.59.252</t>
  </si>
  <si>
    <t>It would allow non technical users/business users to create business rules relatively easier</t>
  </si>
  <si>
    <t xml:space="preserve">The decision table is a standard feature in most of the business rules engines and drools also has one in already. </t>
  </si>
  <si>
    <t xml:space="preserve">This is a nice assessment/survey. All the best for the thesis. </t>
  </si>
  <si>
    <t>194.127.172.101</t>
  </si>
  <si>
    <t>Allows layered reading: it looks like I could browse rules by first only looking at which left-hand side facts are involved, while ignoring the conditions, more easily than in the text version.</t>
  </si>
  <si>
    <t>Awards ‘cum laude’ to students scoring 8 or more, except for a thesis</t>
  </si>
  <si>
    <t>Single-letter variable names are horrible for reading code you didn't write! 😱    Also, there's no good reason to still be using a fixed-width font (which is less legible) in a table.</t>
  </si>
  <si>
    <t>93.38.130.104</t>
  </si>
  <si>
    <t>It Is very unusual for me and, at first sight, I found it quite confusing</t>
  </si>
  <si>
    <t xml:space="preserve">They are used to update students properties based on their faculty type and grade </t>
  </si>
  <si>
    <t>They assign laude to students with a grade greater than 8 that do not match any of the other two conditions</t>
  </si>
  <si>
    <t>Even of I don't find useful this visual approach, I think that these ideas could help less expirienced programmers or domain experts not used to code. Anyway in my experience there are a lot of situations where you need to write very complex rules that would be difficult if not impossible at all to test and visualize as conditional tables</t>
  </si>
  <si>
    <t>173.63.93.117</t>
  </si>
  <si>
    <t xml:space="preserve">For the developer-centric, audience this is a great experience given the autocompletion and showing the translation in real time to DRL syntax. For business analyst authors, the decision table has technicals blended in, so it wouldn't be effective for them. </t>
  </si>
  <si>
    <t xml:space="preserve">Decides on Cum Laude status for students in the FNWI program. Their average must be a least 8.  If any grade is below 8 they don't qualify for cum laude. Unsure why but if their Thesis course is over 8 they *don't* qualify. </t>
  </si>
  <si>
    <t xml:space="preserve">Custom user experiences that translate to DRL syntax with templating. Also DMN editors. </t>
  </si>
  <si>
    <t xml:space="preserve">As mentioned in the first question drools editors may be targeted at developer or business/end user audiences. Even a typical developer doesn't always understand how an inference engine works as most are used to procedural logic. Additional tooling to help aid with simulating how the engine will behave with different data inputs is very useful, as well as alternative views to allow for more focus on the domain and attributes. </t>
  </si>
  <si>
    <t>174.206.40.60</t>
  </si>
  <si>
    <t>176.141.66.169</t>
  </si>
  <si>
    <t>without a background knowledge about the purpose of the decision service, we can't describe this group of rules do</t>
  </si>
  <si>
    <t>VS Code + plugin</t>
  </si>
  <si>
    <t>79.98.77.79</t>
  </si>
  <si>
    <t>Probably really useful for PoC / Demos</t>
  </si>
  <si>
    <t>94.252.58.200</t>
  </si>
  <si>
    <t>info@ypzeelon.com</t>
  </si>
  <si>
    <t>31.14.249.60</t>
  </si>
  <si>
    <t xml:space="preserve">It looks like it speeds up the creation of DRL files that drools needs to execute the rules </t>
  </si>
  <si>
    <t xml:space="preserve">The rules check if a student can be marked as cumlaude, which only happens if the average grade is greater than 8, the rules also check if the student is exempt to do the thesis course also checking at the average </t>
  </si>
  <si>
    <t xml:space="preserve">In general I would prefer a RETE diagram to explain the execution of the rules and the filters.. the alternative tables proposed here were confusing as well as the circuit diagram which was close to a RETE tree but not really.. that adds confusion </t>
  </si>
  <si>
    <t>46.251.97.180</t>
  </si>
  <si>
    <t>fysarakis@sphynx.ch</t>
  </si>
  <si>
    <t>More straightforward and easier to check.</t>
  </si>
  <si>
    <t>Checks avg grade of Law student and if 8 or greater awards CumLaude</t>
  </si>
  <si>
    <t>Not sure (about the Thesis check).</t>
  </si>
  <si>
    <t>85.221.141.167</t>
  </si>
  <si>
    <t>marek.wojciechowski@cs.put.poznan.pl</t>
  </si>
  <si>
    <t>Currently, I do not use Drools.</t>
  </si>
  <si>
    <t>Student get cum laude if his avg is above (&gt;=) threshold of 8. Grades from range &lt;7, 8) are counted. If there are more than 1 such grades cum laude is set to false and rule processing ends.</t>
  </si>
  <si>
    <t>A student from FNWI faculty:  1. if s(he) gets grade below 8 from a course they are not exempted, then s(he) fails to get cum laude and rule evaluation stops  2. if s(he) gets grade &gt;= 8 from a course named "thesis, then s(he) fails to get cum laude and rule evaluation stops  3. if s(he) has avg &gt;= 8 , then s(he) gets cum laude</t>
  </si>
  <si>
    <t>We were developing our own rule editor for naive users</t>
  </si>
  <si>
    <t>I had problems with the logic of some rules (if I understood them correctly) and meaning of some variables.</t>
  </si>
  <si>
    <t>83.162.239.10</t>
  </si>
  <si>
    <t>5.102.238.79</t>
  </si>
  <si>
    <t>michael@asparna.com</t>
  </si>
  <si>
    <t>We wrote all of our rules manually. It's possible that using the visual form would have reduced typographic errors.</t>
  </si>
  <si>
    <t>For objects in the law faculty.  If the average is greater than or equal to 8, set cum laude to true.  If the grade is less than 8, but greater that or equal to 7, increment a close counter  For everyone else who has an average greater than 1, set cum laude to false.</t>
  </si>
  <si>
    <t>For fnwi students, if the grade is less than 8 and it wasn't exempted, set cum laude to false.  For fnwi students in a thesis course with a grade greater than or equal to 8, set cum laude to false.  For fnwi students with an average greater than or equal to 8, set cum laude to true.</t>
  </si>
  <si>
    <t>189.40.78.138</t>
  </si>
  <si>
    <t>ghedini@unb.br</t>
  </si>
  <si>
    <t>It would make coding more interactive and productive</t>
  </si>
  <si>
    <t>77.208.171.173</t>
  </si>
  <si>
    <t>manuelcampos@um.es</t>
  </si>
  <si>
    <t>146.241.51.107</t>
  </si>
  <si>
    <t>volothamp@gmail.com</t>
  </si>
  <si>
    <t>It seems like using a graphical way would help some users handling the Pattern syntax which might not be that familiar</t>
  </si>
  <si>
    <t>By aggregating different rules in the same table, it shows similarities</t>
  </si>
  <si>
    <t>Calculate whether the student deserve a cum laude award</t>
  </si>
  <si>
    <t xml:space="preserve">Thanks for the research, it looks really promising. I'd suggest you to take a look at DMN's decision tables which might be easier to understand in the case provided. With the DMN Decision Table VSCode plugin a user could have a graphical representation of the logic. </t>
  </si>
  <si>
    <t>94.113.250.162</t>
  </si>
  <si>
    <t>It could be useful not for me as a coder, but for a business user who is not familiar with Drools, but knows a different language or technology. I can imagine this editor (without the part with generated code) could be integrated into projects that use Drools under the hood but don't really want to expose the technology to users.</t>
  </si>
  <si>
    <t>Rules are used to modify student's properties using setters (setCumlaude, setClouseCount) based on the faculty of a student (Law in all cases), students average and closeCount and probably the student's grade.</t>
  </si>
  <si>
    <t>Rules call setter setCumlaude based on the student's program, course, and other properties like average or grade.</t>
  </si>
  <si>
    <t>I liked the table editing most. Not only as an editor for developers but also as a JavaScript library that can be integrated into other projects. Business users would love it.    The truth table was a little confusing at first look, but it could be a powerful debugging tool.    The circuit diagram was nice but I don't think many Drools developers know logic gates. But the graphic diagram was still useful. You could maybe give the user option to use logic gates or some sort of simplified icons (like a circle with 'AND' or '&amp;').    I hope your thesis will be successful.  BR,  Luděk</t>
  </si>
  <si>
    <t>51.154.70.118</t>
  </si>
  <si>
    <t>esteban.aliverti@gmail.com</t>
  </si>
  <si>
    <t>They are trying to determine if a Student get a cumlaude graduation or not.</t>
  </si>
  <si>
    <t>They are trying to determine if a student of the FNWI faculty gets a cumlaude based on the results of his/her exams and the result of the thesis.</t>
  </si>
  <si>
    <t>Netbeans</t>
  </si>
  <si>
    <t xml:space="preserve">This was really interested. I was involved in some projects trying to facilitate writing drools rules to regular persons, but I never found a way that fits all the needs. For some cases (such as the classification examples displayed in this survey) decision tables were usually a good option. For more complex rules, I found DSL to sometimes be a good fit. But there were always exceptional cases that required certain rules to be written in DRL.     </t>
  </si>
  <si>
    <t>212.25.6.109</t>
  </si>
  <si>
    <t>blackdrag@gmx.org</t>
  </si>
  <si>
    <t xml:space="preserve">if the avarage grade of all students is bigger than 8, all students will get set cum laude. What exactly closeCount is, is not 100% clear, especially the starting value not. Assuming it starts with 0, it would mean if the grade is between 7 (inclusive) and 8 (esclusive), closeCount is set to 1 the first time and to two the second time, which means the student will not get cum laude anymore. </t>
  </si>
  <si>
    <t xml:space="preserve">If a student has in any course a Result graded lower than 8 and is not exempted he does not get cum laude. If a student gets in his thesis course a Result grade bigger or equal 8 he does not get cum laude. Which does not make sense to me. So if the student average is over 8,  has no grade lower 8 (and is exempted) and the thesis result is not higher than 8, he would get cum laude. </t>
  </si>
  <si>
    <t>Short of decision tables the drools tools did not really help a non-programmer to deal with the issues, thus we took the route to teach them the drools parts directly, which resulted in them doing mostly copy&amp;paste but iworked well. Additionally we did not let Drools self-feed and we ad our own actions</t>
  </si>
  <si>
    <t>Email Invitation</t>
  </si>
  <si>
    <t>Web Link</t>
  </si>
  <si>
    <t>type</t>
  </si>
  <si>
    <t>survey</t>
  </si>
  <si>
    <t>ES</t>
  </si>
  <si>
    <t>IT</t>
  </si>
  <si>
    <t>GR</t>
  </si>
  <si>
    <t>DE</t>
  </si>
  <si>
    <t>NL</t>
  </si>
  <si>
    <t>US</t>
  </si>
  <si>
    <t>GB</t>
  </si>
  <si>
    <t>AU</t>
  </si>
  <si>
    <t>CZ</t>
  </si>
  <si>
    <t>HU</t>
  </si>
  <si>
    <t>SG</t>
  </si>
  <si>
    <t>FR</t>
  </si>
  <si>
    <t>LU</t>
  </si>
  <si>
    <t>CY</t>
  </si>
  <si>
    <t>PL</t>
  </si>
  <si>
    <t>IL</t>
  </si>
  <si>
    <t>BR</t>
  </si>
  <si>
    <t>CH</t>
  </si>
  <si>
    <t>Finished?</t>
  </si>
  <si>
    <t>date</t>
  </si>
  <si>
    <t>duration</t>
  </si>
  <si>
    <t>@PeterHilton</t>
  </si>
  <si>
    <t>ME</t>
  </si>
  <si>
    <t>@vraffy</t>
  </si>
  <si>
    <t>@gladosik</t>
  </si>
  <si>
    <t>country</t>
  </si>
  <si>
    <t>how</t>
  </si>
  <si>
    <t>LinkedIn</t>
  </si>
  <si>
    <t>Paper</t>
  </si>
  <si>
    <t>StackOverflow</t>
  </si>
  <si>
    <t>@salaboy</t>
  </si>
  <si>
    <t>Unknown - MailingList</t>
  </si>
  <si>
    <t>LinkedIn : Email</t>
  </si>
  <si>
    <t>LinkedIn : Twitter</t>
  </si>
  <si>
    <t>StackOverflow : Email</t>
  </si>
  <si>
    <t>StackOverflow : Twitter</t>
  </si>
  <si>
    <t>TOTAL</t>
  </si>
  <si>
    <t>Delivered</t>
  </si>
  <si>
    <t>Partial</t>
  </si>
  <si>
    <t>Completed</t>
  </si>
  <si>
    <t>Score 1</t>
  </si>
  <si>
    <t>General Experience</t>
  </si>
  <si>
    <t>last drools use</t>
  </si>
  <si>
    <t>drools intensity</t>
  </si>
  <si>
    <t>last words</t>
  </si>
  <si>
    <t>MailingList</t>
  </si>
  <si>
    <t>undelivered</t>
  </si>
  <si>
    <t>Row Labels</t>
  </si>
  <si>
    <t>(blank)</t>
  </si>
  <si>
    <t>Grand Total</t>
  </si>
  <si>
    <t>FALSE</t>
  </si>
  <si>
    <t>TRUE</t>
  </si>
  <si>
    <t>Count of Respondent ID</t>
  </si>
  <si>
    <t>Score 2 raw</t>
  </si>
  <si>
    <t>Score 2 projection</t>
  </si>
  <si>
    <t>Score 3 text</t>
  </si>
  <si>
    <t>projection</t>
  </si>
  <si>
    <t>decisionTable</t>
  </si>
  <si>
    <t>Excel-esque</t>
  </si>
  <si>
    <t>first Rule Set</t>
  </si>
  <si>
    <t>second rule set</t>
  </si>
  <si>
    <t>Score 3 raw</t>
  </si>
  <si>
    <t>Score 4 proj2proj</t>
  </si>
  <si>
    <t>Score 5 proj2text</t>
  </si>
  <si>
    <t>comp proj</t>
  </si>
  <si>
    <t>Score 6 raw</t>
  </si>
  <si>
    <t>Score 7 raw</t>
  </si>
  <si>
    <t>Score 6 TT</t>
  </si>
  <si>
    <t>Score 7 Circuit</t>
  </si>
  <si>
    <t>count</t>
  </si>
  <si>
    <t>total</t>
  </si>
  <si>
    <t>academic</t>
  </si>
  <si>
    <t>practicioner</t>
  </si>
  <si>
    <t>Expert</t>
  </si>
  <si>
    <t>expected</t>
  </si>
  <si>
    <t>ok</t>
  </si>
  <si>
    <t>expert</t>
  </si>
  <si>
    <t>senior</t>
  </si>
  <si>
    <t>novice</t>
  </si>
  <si>
    <t>current</t>
  </si>
  <si>
    <t>past</t>
  </si>
  <si>
    <t>academic/practitioner</t>
  </si>
  <si>
    <t>practitioner</t>
  </si>
  <si>
    <t>recency</t>
  </si>
  <si>
    <t>experience</t>
  </si>
  <si>
    <t>decision table</t>
  </si>
  <si>
    <t>spreadsheet</t>
  </si>
  <si>
    <t>ruleset 1</t>
  </si>
  <si>
    <t>ruleset 2</t>
  </si>
  <si>
    <t>ruleset</t>
  </si>
  <si>
    <t>which first</t>
  </si>
  <si>
    <t>projection before text</t>
  </si>
  <si>
    <t>text before projection</t>
  </si>
  <si>
    <t>text</t>
  </si>
  <si>
    <t>first wireframe</t>
  </si>
  <si>
    <t>TT</t>
  </si>
  <si>
    <t>circuit</t>
  </si>
  <si>
    <t>circuit first</t>
  </si>
  <si>
    <t>tt first</t>
  </si>
  <si>
    <t>3,4,4,4,4,4,4,5,5,5,</t>
  </si>
  <si>
    <t>2,2,2,2,3,3,3,3,4,4,4,4,4,4,4,4,4,4,4,5,</t>
  </si>
  <si>
    <t>2,2,3,3,3,4,4,4,5,</t>
  </si>
  <si>
    <t>2,2,3,3,4,4,4,4,4,4,4,4,4,4,4,5,</t>
  </si>
  <si>
    <t>2,2,2,3,4,4,4,4,4,4,4,5,</t>
  </si>
  <si>
    <t>2,3,3,3,3,4,4,4,4,4,4,4,4,4,4,5,5,5,</t>
  </si>
  <si>
    <t>2,2,2,3,3,3,3,4,5,5,</t>
  </si>
  <si>
    <t>1,2,2,3,3,3,3,3,3,4,4,4,4,4,4,5,5,5,5,5,</t>
  </si>
  <si>
    <t/>
  </si>
  <si>
    <t>1,2,3,3,3,4,4,5,5</t>
  </si>
  <si>
    <t>2,2,3,3,3,3,3,4,4,4,4,4,5,5,5,5</t>
  </si>
  <si>
    <t>1,2,2,3,3,3,3,3,4,4,5,5</t>
  </si>
  <si>
    <t>2,2,2,3,3,3,3,3,4,4,4,4,4,5,5,5,5,5</t>
  </si>
  <si>
    <t>2,2,2,2,2,3,3,3,3,4,4,5</t>
  </si>
  <si>
    <t>1,3,3,3,3,3,3,4,4,4,4,4,5,5,5,5,5,5</t>
  </si>
  <si>
    <t>1,2,2,2,3,3,3,3,3,3,4,4,4,4,4,5,5,5</t>
  </si>
  <si>
    <t>2,2,3,3,3,3,4,4,5,5,5,5</t>
  </si>
  <si>
    <t>2,2,2,3,3,3,3,3,3,4,4,5,5,5</t>
  </si>
  <si>
    <t>1,2,2,3,3,3,3,4,4,4,4,4,5,5,5,5</t>
  </si>
  <si>
    <t>2,3,3,3,4,4,5,5</t>
  </si>
  <si>
    <t>1,3,3,4,4,4,4,5,5,5</t>
  </si>
  <si>
    <t>1,3,4,5,5,5</t>
  </si>
  <si>
    <t>2,3,3,4,4,4,5,5</t>
  </si>
  <si>
    <t>1,3,4,5,5</t>
  </si>
  <si>
    <t>2,3,3,3,3,4,4,4,4,4,5,5,5</t>
  </si>
  <si>
    <t>2,3,3,3,3,4,4,4,5</t>
  </si>
  <si>
    <t>1,3,4,4,4,5,5,5,5</t>
  </si>
  <si>
    <t>2,3,3,3,3,3,4,4,4,4,4,5,5,5</t>
  </si>
  <si>
    <t>1,4,5,5</t>
  </si>
  <si>
    <t>2,2,3,3,4,4,4,4,4,5</t>
  </si>
  <si>
    <t>1,1,1,1,2,2,2,2,2,3,4,4,4,4,4,4,4,4,4,4</t>
  </si>
  <si>
    <t>1,1,2,2,2,4,4,4,4</t>
  </si>
  <si>
    <t>1,1,2,2,2,3,3,4,4,4,4,4,4,4,4,4</t>
  </si>
  <si>
    <t>1,2,2,2,3,3,4,4,4,4,4,4</t>
  </si>
  <si>
    <t>1,1,1,2,2,2,2,3,4,4,4,4,4,4,4,4,4,5</t>
  </si>
  <si>
    <t>1,1,1,1,2,2,2,2,2,2,3,3,4,4,4,4,4,4</t>
  </si>
  <si>
    <t>2,3,4,4,4,4,4,4,4,4,4,5</t>
  </si>
  <si>
    <t>1,1,1,1,2,2,2,2,2,3,4,4,4,4,4,4,4,5</t>
  </si>
  <si>
    <t>2,2,3,3,4,4,4,4,4,4,4,4</t>
  </si>
  <si>
    <t>1,2,2,3,3,3,3,4,4,4</t>
  </si>
  <si>
    <t>1,2,2,2,2,2,2,2,2,3,3,3,3,3,4,4,4,4,5</t>
  </si>
  <si>
    <t>2,2,2,2,3,3,3,4,5</t>
  </si>
  <si>
    <t>1,1,2,2,2,2,3,3,3,3,4,4,4,4,4</t>
  </si>
  <si>
    <t>2,2,2,2,2,2,3,3,4,4,4</t>
  </si>
  <si>
    <t>1,1,2,2,2,2,3,3,3,3,3,3,3,4,4,4,4,5</t>
  </si>
  <si>
    <t>1,1,2,2,2,2,2,2,2,3,3,3,4,4,4,4,4,5</t>
  </si>
  <si>
    <t>2,2,2,3,3,3,3,3,3,4,4</t>
  </si>
  <si>
    <t>1,2,2,2,2,3,3,4,4,4,5</t>
  </si>
  <si>
    <t>1,2,2,2,2,2,2,3,3,3,3,3,3,3,4,4,4,4</t>
  </si>
  <si>
    <t>1,2,2,2,2,2,4,4,4,5</t>
  </si>
  <si>
    <t>1,2,2,2,2,4,4,4,4,4,4,4,4,4,4,4,5,5,5,5</t>
  </si>
  <si>
    <t>2,2,4,4,4,4,4,4,5</t>
  </si>
  <si>
    <t>1,1,2,2,2,2,2,4,4,4,4,4,5,5,5,5</t>
  </si>
  <si>
    <t>1,2,2,4,4,4,4,4,4,4,5,5</t>
  </si>
  <si>
    <t>1,2,2,2,2,2,2,2,4,4,4,4,4,4,4,5,5,5</t>
  </si>
  <si>
    <t>2,2,2,2,2,4,4,4,4,4,4,4,5,5</t>
  </si>
  <si>
    <t>1,1,2,2,2,2,4,4,4,4,4,4,4,5,5,5</t>
  </si>
  <si>
    <t>1,2,3,4,4,4,4,4,4,4</t>
  </si>
  <si>
    <t>1,1,2,2,2,2,2,2,3,3,3,4,4,4,4,4,4,4,5,5</t>
  </si>
  <si>
    <t>2,3,3,3,4,4,4,4,5</t>
  </si>
  <si>
    <t>1,1,1,2,2,2,2,4,4,4,4,4,4,4,4,5</t>
  </si>
  <si>
    <t>1,1,1,2,2,2,2,2,3,3,4,4,4,4,4,4,5,5</t>
  </si>
  <si>
    <t>1,2,2,2,3,3,3,4,4,4,4,4,4,5</t>
  </si>
  <si>
    <t>1,1,2,2,2,2,3,4,4,4,4,4,4,4,4,5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</si>
</sst>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F400]h:mm:ss\ AM/PM"/>
  </numFmts>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color rgb="FF333333"/>
      <name val="Arial"/>
      <family val="2"/>
    </font>
    <font>
      <u/>
      <sz val="11"/>
      <color theme="10"/>
      <name val="Calibri"/>
      <family val="2"/>
      <scheme val="minor"/>
    </font>
  </fonts>
  <fills count="3">
    <fill>
      <patternFill patternType="none"/>
    </fill>
    <fill>
      <patternFill patternType="gray125"/>
    </fill>
    <fill>
      <patternFill patternType="solid">
        <fgColor rgb="FFEAEAE8"/>
      </patternFill>
    </fill>
  </fills>
  <borders count="11">
    <border>
      <left/>
      <right/>
      <top/>
      <bottom/>
      <diagonal/>
    </border>
    <border>
      <left style="thin">
        <color rgb="FFA6A6A6"/>
      </left>
      <right style="thin">
        <color rgb="FFA6A6A6"/>
      </right>
      <top style="thin">
        <color rgb="FFA6A6A6"/>
      </top>
      <bottom style="thin">
        <color rgb="FFA6A6A6"/>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2" fillId="0" borderId="0" xfId="0" applyFont="1"/>
    <xf numFmtId="0" fontId="3" fillId="2" borderId="1" xfId="0" applyFont="1" applyFill="1" applyBorder="1"/>
    <xf numFmtId="164" fontId="0" fillId="0" borderId="0" xfId="0" applyNumberFormat="1"/>
    <xf numFmtId="0" fontId="0" fillId="0" borderId="0" xfId="0"/>
    <xf numFmtId="164" fontId="0" fillId="0" borderId="0" xfId="0" applyNumberFormat="1"/>
    <xf numFmtId="0" fontId="3" fillId="2" borderId="1" xfId="0" applyFont="1" applyFill="1" applyBorder="1"/>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Fill="1" applyBorder="1"/>
    <xf numFmtId="14" fontId="0" fillId="0" borderId="0" xfId="0" applyNumberFormat="1"/>
    <xf numFmtId="165" fontId="3" fillId="2" borderId="1" xfId="0" applyNumberFormat="1" applyFont="1" applyFill="1" applyBorder="1"/>
    <xf numFmtId="165" fontId="0" fillId="0" borderId="0" xfId="0" applyNumberFormat="1"/>
    <xf numFmtId="0" fontId="0" fillId="0" borderId="0" xfId="0" quotePrefix="1" applyAlignment="1">
      <alignment wrapText="1"/>
    </xf>
    <xf numFmtId="0" fontId="0" fillId="0" borderId="0" xfId="0" quotePrefix="1"/>
    <xf numFmtId="0" fontId="4" fillId="0" borderId="0" xfId="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spencer" refreshedDate="44441.663630324074" createdVersion="7" refreshedVersion="7" minRefreshableVersion="3" recordCount="43" xr:uid="{E8750FDB-3E37-4EA4-AC3B-2848967F3FDB}">
  <cacheSource type="worksheet">
    <worksheetSource ref="A1:AR44" sheet="cleaned"/>
  </cacheSource>
  <cacheFields count="29">
    <cacheField name="Respondent ID" numFmtId="0">
      <sharedItems containsSemiMixedTypes="0" containsString="0" containsNumber="1" containsInteger="1" minValue="12889889233" maxValue="12921009287"/>
    </cacheField>
    <cacheField name="survey" numFmtId="0">
      <sharedItems/>
    </cacheField>
    <cacheField name="type" numFmtId="0">
      <sharedItems/>
    </cacheField>
    <cacheField name="date" numFmtId="14">
      <sharedItems containsSemiMixedTypes="0" containsNonDate="0" containsDate="1" containsString="0" minDate="2021-08-13T00:00:00" maxDate="2021-08-27T00:00:00"/>
    </cacheField>
    <cacheField name="duration" numFmtId="165">
      <sharedItems containsSemiMixedTypes="0" containsNonDate="0" containsDate="1" containsString="0" minDate="1899-12-30T00:00:46" maxDate="1899-12-31T00:55:04"/>
    </cacheField>
    <cacheField name="Finished?" numFmtId="165">
      <sharedItems count="2">
        <b v="1"/>
        <b v="0"/>
      </sharedItems>
    </cacheField>
    <cacheField name="country" numFmtId="0">
      <sharedItems/>
    </cacheField>
    <cacheField name="Email Address" numFmtId="0">
      <sharedItems containsBlank="1"/>
    </cacheField>
    <cacheField name="how" numFmtId="0">
      <sharedItems containsBlank="1"/>
    </cacheField>
    <cacheField name="Score 1" numFmtId="0">
      <sharedItems containsSemiMixedTypes="0" containsString="0" containsNumber="1" containsInteger="1" minValue="2" maxValue="5"/>
    </cacheField>
    <cacheField name="How would this coding style be useful to your interactions with Drools?" numFmtId="0">
      <sharedItems containsBlank="1" longText="1"/>
    </cacheField>
    <cacheField name="What do you find negative with this style of coding" numFmtId="0">
      <sharedItems containsBlank="1"/>
    </cacheField>
    <cacheField name="Please describe what you think this group of rules does" numFmtId="0">
      <sharedItems containsBlank="1" longText="1"/>
    </cacheField>
    <cacheField name="Score 2" numFmtId="0">
      <sharedItems containsSemiMixedTypes="0" containsString="0" containsNumber="1" containsInteger="1" minValue="0" maxValue="5"/>
    </cacheField>
    <cacheField name="Please describe what you think this group of rules does2" numFmtId="0">
      <sharedItems containsBlank="1" longText="1"/>
    </cacheField>
    <cacheField name="Score 3" numFmtId="0">
      <sharedItems containsSemiMixedTypes="0" containsString="0" containsNumber="1" containsInteger="1" minValue="0" maxValue="5"/>
    </cacheField>
    <cacheField name="Score 4" numFmtId="0">
      <sharedItems containsSemiMixedTypes="0" containsString="0" containsNumber="1" containsInteger="1" minValue="0" maxValue="5"/>
    </cacheField>
    <cacheField name="Score 5" numFmtId="0">
      <sharedItems containsSemiMixedTypes="0" containsString="0" containsNumber="1" containsInteger="1" minValue="0" maxValue="5"/>
    </cacheField>
    <cacheField name="Score 6" numFmtId="0">
      <sharedItems containsSemiMixedTypes="0" containsString="0" containsNumber="1" containsInteger="1" minValue="0" maxValue="5"/>
    </cacheField>
    <cacheField name="Score 7" numFmtId="0">
      <sharedItems containsSemiMixedTypes="0" containsString="0" containsNumber="1" containsInteger="1" minValue="0" maxValue="5"/>
    </cacheField>
    <cacheField name="General Experience" numFmtId="0">
      <sharedItems containsSemiMixedTypes="0" containsString="0" containsNumber="1" containsInteger="1" minValue="0" maxValue="4" count="4">
        <n v="4"/>
        <n v="0"/>
        <n v="3"/>
        <n v="2"/>
      </sharedItems>
    </cacheField>
    <cacheField name="last drools use" numFmtId="0">
      <sharedItems containsSemiMixedTypes="0" containsString="0" containsNumber="1" containsInteger="1" minValue="0" maxValue="5"/>
    </cacheField>
    <cacheField name="drools intensity" numFmtId="0">
      <sharedItems containsSemiMixedTypes="0" containsString="0" containsNumber="1" containsInteger="1" minValue="0" maxValue="4" count="5">
        <n v="1"/>
        <n v="0"/>
        <n v="2"/>
        <n v="4"/>
        <n v="3"/>
      </sharedItems>
    </cacheField>
    <cacheField name="Drools workbench" numFmtId="0">
      <sharedItems containsString="0" containsBlank="1" containsNumber="1" containsInteger="1" minValue="1" maxValue="1"/>
    </cacheField>
    <cacheField name="eclipse (with drools plugin)" numFmtId="0">
      <sharedItems containsBlank="1" containsMixedTypes="1" containsNumber="1" containsInteger="1" minValue="1" maxValue="1"/>
    </cacheField>
    <cacheField name="IntelliJ IDEA (with drools plugin)" numFmtId="0">
      <sharedItems containsString="0" containsBlank="1" containsNumber="1" containsInteger="1" minValue="1" maxValue="1"/>
    </cacheField>
    <cacheField name="IDE or text editor without Drools assistance" numFmtId="0">
      <sharedItems containsString="0" containsBlank="1" containsNumber="1" containsInteger="1" minValue="1" maxValue="1"/>
    </cacheField>
    <cacheField name="Other (please specify)" numFmtId="0">
      <sharedItems containsBlank="1" longText="1"/>
    </cacheField>
    <cacheField name="last word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spencer" refreshedDate="44442.903227546296" createdVersion="7" refreshedVersion="7" minRefreshableVersion="3" recordCount="56" xr:uid="{DDE55329-C7C1-439F-BCEE-722CDE10C0C2}">
  <cacheSource type="worksheet">
    <worksheetSource ref="A1:AR1048576" sheet="cleaned"/>
  </cacheSource>
  <cacheFields count="44">
    <cacheField name="Respondent ID" numFmtId="0">
      <sharedItems containsString="0" containsBlank="1" containsNumber="1" containsInteger="1" minValue="12889889233" maxValue="12921009287"/>
    </cacheField>
    <cacheField name="survey" numFmtId="0">
      <sharedItems containsBlank="1"/>
    </cacheField>
    <cacheField name="type" numFmtId="0">
      <sharedItems containsBlank="1"/>
    </cacheField>
    <cacheField name="date" numFmtId="0">
      <sharedItems containsNonDate="0" containsDate="1" containsString="0" containsBlank="1" minDate="2021-08-13T00:00:00" maxDate="2021-08-27T00:00:00"/>
    </cacheField>
    <cacheField name="duration" numFmtId="165">
      <sharedItems containsNonDate="0" containsDate="1" containsString="0" containsBlank="1" minDate="1899-12-30T00:00:46" maxDate="1899-12-31T00:55:04"/>
    </cacheField>
    <cacheField name="Finished?" numFmtId="165">
      <sharedItems containsBlank="1" count="3">
        <b v="1"/>
        <b v="0"/>
        <m/>
      </sharedItems>
    </cacheField>
    <cacheField name="country" numFmtId="0">
      <sharedItems containsBlank="1" count="19">
        <s v="GB"/>
        <s v="ES"/>
        <s v="US"/>
        <s v="IT"/>
        <s v="AU"/>
        <s v="NL"/>
        <s v="GR"/>
        <s v="DE"/>
        <s v="CZ"/>
        <s v="HU"/>
        <s v="SG"/>
        <s v="FR"/>
        <s v="LU"/>
        <s v="CY"/>
        <s v="PL"/>
        <s v="IL"/>
        <s v="BR"/>
        <s v="CH"/>
        <m/>
      </sharedItems>
    </cacheField>
    <cacheField name="Email Address" numFmtId="0">
      <sharedItems containsBlank="1"/>
    </cacheField>
    <cacheField name="how" numFmtId="0">
      <sharedItems containsBlank="1"/>
    </cacheField>
    <cacheField name="academic/practitioner" numFmtId="0">
      <sharedItems containsBlank="1" count="3">
        <s v="academic"/>
        <m/>
        <s v="practitioner"/>
      </sharedItems>
    </cacheField>
    <cacheField name="Score 1" numFmtId="0">
      <sharedItems containsString="0" containsBlank="1" containsNumber="1" containsInteger="1" minValue="2" maxValue="5"/>
    </cacheField>
    <cacheField name="How would this coding style be useful to your interactions with Drools?" numFmtId="0">
      <sharedItems containsBlank="1" longText="1"/>
    </cacheField>
    <cacheField name="What do you find negative with this style of coding" numFmtId="0">
      <sharedItems containsBlank="1"/>
    </cacheField>
    <cacheField name="Please describe what you think this group of rules does" numFmtId="0">
      <sharedItems containsBlank="1" longText="1"/>
    </cacheField>
    <cacheField name="first Rule Set" numFmtId="0">
      <sharedItems containsString="0" containsBlank="1" containsNumber="1" containsInteger="1" minValue="1" maxValue="2"/>
    </cacheField>
    <cacheField name="which first" numFmtId="0">
      <sharedItems containsBlank="1"/>
    </cacheField>
    <cacheField name="projection" numFmtId="0">
      <sharedItems containsBlank="1"/>
    </cacheField>
    <cacheField name="ruleset" numFmtId="0">
      <sharedItems containsBlank="1" count="3">
        <s v="ruleset 1"/>
        <m/>
        <s v="ruleset 2"/>
      </sharedItems>
    </cacheField>
    <cacheField name="Score 2 raw" numFmtId="0">
      <sharedItems containsString="0" containsBlank="1" containsNumber="1" containsInteger="1" minValue="0" maxValue="5"/>
    </cacheField>
    <cacheField name="Score 2 projection" numFmtId="0">
      <sharedItems containsString="0" containsBlank="1" containsNumber="1" containsInteger="1" minValue="1" maxValue="5"/>
    </cacheField>
    <cacheField name="Please describe what you think this group of rules does2" numFmtId="0">
      <sharedItems containsBlank="1" longText="1"/>
    </cacheField>
    <cacheField name="second rule set" numFmtId="0">
      <sharedItems containsString="0" containsBlank="1" containsNumber="1" containsInteger="1" minValue="1" maxValue="2"/>
    </cacheField>
    <cacheField name="Score 3 raw" numFmtId="0">
      <sharedItems containsString="0" containsBlank="1" containsNumber="1" containsInteger="1" minValue="0" maxValue="5"/>
    </cacheField>
    <cacheField name="Score 3 text" numFmtId="0">
      <sharedItems containsString="0" containsBlank="1" containsNumber="1" containsInteger="1" minValue="0" maxValue="5"/>
    </cacheField>
    <cacheField name="comp proj" numFmtId="0">
      <sharedItems containsBlank="1"/>
    </cacheField>
    <cacheField name="Score 4 proj2proj" numFmtId="0">
      <sharedItems containsString="0" containsBlank="1" containsNumber="1" containsInteger="1" minValue="0" maxValue="5"/>
    </cacheField>
    <cacheField name="Score 5 proj2text" numFmtId="0">
      <sharedItems containsString="0" containsBlank="1" containsNumber="1" containsInteger="1" minValue="0" maxValue="5" count="7">
        <n v="4"/>
        <n v="0"/>
        <n v="3"/>
        <n v="2"/>
        <n v="1"/>
        <n v="5"/>
        <m/>
      </sharedItems>
    </cacheField>
    <cacheField name="first wireframe" numFmtId="0">
      <sharedItems containsBlank="1" count="3">
        <s v="TT"/>
        <m/>
        <s v="circuit"/>
      </sharedItems>
    </cacheField>
    <cacheField name="Score 6 raw" numFmtId="0">
      <sharedItems containsString="0" containsBlank="1" containsNumber="1" containsInteger="1" minValue="0" maxValue="5"/>
    </cacheField>
    <cacheField name="Score 6 TT" numFmtId="0">
      <sharedItems containsString="0" containsBlank="1" containsNumber="1" containsInteger="1" minValue="1" maxValue="5" count="5">
        <n v="4"/>
        <m/>
        <n v="2"/>
        <n v="1"/>
        <n v="5"/>
      </sharedItems>
    </cacheField>
    <cacheField name="Score 7 raw" numFmtId="0">
      <sharedItems containsString="0" containsBlank="1" containsNumber="1" containsInteger="1" minValue="0" maxValue="5"/>
    </cacheField>
    <cacheField name="Score 7 Circuit" numFmtId="0">
      <sharedItems containsString="0" containsBlank="1" containsNumber="1" containsInteger="1" minValue="1" maxValue="5" count="6">
        <n v="3"/>
        <m/>
        <n v="4"/>
        <n v="5"/>
        <n v="2"/>
        <n v="1"/>
      </sharedItems>
    </cacheField>
    <cacheField name="General Experience" numFmtId="0">
      <sharedItems containsString="0" containsBlank="1" containsNumber="1" containsInteger="1" minValue="0" maxValue="4"/>
    </cacheField>
    <cacheField name="last drools use" numFmtId="0">
      <sharedItems containsString="0" containsBlank="1" containsNumber="1" containsInteger="1" minValue="0" maxValue="5"/>
    </cacheField>
    <cacheField name="recency" numFmtId="0">
      <sharedItems containsBlank="1" count="3">
        <s v="past"/>
        <m/>
        <s v="current"/>
      </sharedItems>
    </cacheField>
    <cacheField name="drools intensity" numFmtId="0">
      <sharedItems containsString="0" containsBlank="1" containsNumber="1" containsInteger="1" minValue="0" maxValue="4"/>
    </cacheField>
    <cacheField name="experience" numFmtId="0">
      <sharedItems containsBlank="1" count="4">
        <s v="novice"/>
        <m/>
        <s v="senior"/>
        <s v="Expert"/>
      </sharedItems>
    </cacheField>
    <cacheField name="Drools workbench" numFmtId="0">
      <sharedItems containsString="0" containsBlank="1" containsNumber="1" containsInteger="1" minValue="1" maxValue="1"/>
    </cacheField>
    <cacheField name="eclipse (with drools plugin)" numFmtId="0">
      <sharedItems containsString="0" containsBlank="1" containsNumber="1" containsInteger="1" minValue="1" maxValue="1"/>
    </cacheField>
    <cacheField name="IntelliJ IDEA (with drools plugin)" numFmtId="0">
      <sharedItems containsString="0" containsBlank="1" containsNumber="1" containsInteger="1" minValue="1" maxValue="1"/>
    </cacheField>
    <cacheField name="IDE or text editor without Drools assistance" numFmtId="0">
      <sharedItems containsString="0" containsBlank="1" containsNumber="1" containsInteger="1" minValue="1" maxValue="1"/>
    </cacheField>
    <cacheField name="Other (please specify)" numFmtId="0">
      <sharedItems containsBlank="1" longText="1"/>
    </cacheField>
    <cacheField name="count" numFmtId="0">
      <sharedItems containsString="0" containsBlank="1" containsNumber="1" containsInteger="1" minValue="1" maxValue="5"/>
    </cacheField>
    <cacheField name="last word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n v="12911218992"/>
    <s v="A"/>
    <s v="Email Invitation"/>
    <d v="2021-08-23T00:00:00"/>
    <d v="1899-12-30T00:14:43"/>
    <x v="0"/>
    <s v="GB"/>
    <s v="c.dasilva@shu.ac.uk"/>
    <s v="Paper"/>
    <n v="4"/>
    <s v="It helps in visualising the information in a different manner."/>
    <m/>
    <s v="It decides on whether or not to give Cumlaude to students of an specific faculty based the student's achieved grade and &quot;result&quot;."/>
    <n v="2"/>
    <s v="For all students in the faculty of law,   #1 award cumlaude to students with avg grade above 8.  #2 count the number of grades between 7 and 8 and stores in the student object  #3 Don't award cumlaude to those who got more than one grande between 7 and 8."/>
    <n v="3"/>
    <n v="4"/>
    <n v="4"/>
    <n v="4"/>
    <n v="3"/>
    <x v="0"/>
    <n v="1"/>
    <x v="0"/>
    <m/>
    <s v="eclipse (with drools plugin)"/>
    <m/>
    <m/>
    <m/>
    <m/>
  </r>
  <r>
    <n v="12910401260"/>
    <s v="A"/>
    <s v="Email Invitation"/>
    <d v="2021-08-23T00:00:00"/>
    <d v="1899-12-30T00:04:22"/>
    <x v="1"/>
    <s v="ES"/>
    <s v="morales@um.es"/>
    <s v="Paper"/>
    <n v="3"/>
    <m/>
    <m/>
    <m/>
    <n v="0"/>
    <m/>
    <n v="0"/>
    <n v="0"/>
    <n v="0"/>
    <n v="0"/>
    <n v="0"/>
    <x v="1"/>
    <n v="0"/>
    <x v="1"/>
    <m/>
    <m/>
    <m/>
    <m/>
    <m/>
    <m/>
  </r>
  <r>
    <n v="12906891193"/>
    <s v="A"/>
    <s v="Email Invitation"/>
    <d v="2021-08-20T00:00:00"/>
    <d v="1899-12-30T00:01:07"/>
    <x v="1"/>
    <s v="US"/>
    <s v="atif.tahir13@gmail.com"/>
    <s v="LinkedIn"/>
    <n v="5"/>
    <s v="Interactive"/>
    <m/>
    <m/>
    <n v="0"/>
    <m/>
    <n v="0"/>
    <n v="0"/>
    <n v="0"/>
    <n v="0"/>
    <n v="0"/>
    <x v="1"/>
    <n v="0"/>
    <x v="1"/>
    <m/>
    <m/>
    <m/>
    <m/>
    <m/>
    <m/>
  </r>
  <r>
    <n v="12900124256"/>
    <s v="A"/>
    <s v="Email Invitation"/>
    <d v="2021-08-18T00:00:00"/>
    <d v="1899-12-30T00:11:17"/>
    <x v="0"/>
    <s v="US"/>
    <s v="echou53@gmail.com"/>
    <s v="Paper"/>
    <n v="5"/>
    <s v="Having access to all of the potential attributes of an object that can be referenced is very useful."/>
    <m/>
    <s v="Decides whether an FNWI faculty is considered cum laude based on their result in a course."/>
    <n v="3"/>
    <s v="Decides whether a law faculty is considered cum laude, first based on the average of their student grades, then based on their &quot;close count&quot;."/>
    <n v="4"/>
    <n v="4"/>
    <n v="3"/>
    <n v="2"/>
    <n v="4"/>
    <x v="2"/>
    <n v="2"/>
    <x v="2"/>
    <m/>
    <m/>
    <m/>
    <n v="1"/>
    <s v="Sublime Text"/>
    <s v="I really appreciate the effort put into the visualizations, it all looks like very interesting and helpful work."/>
  </r>
  <r>
    <n v="12899531363"/>
    <s v="A"/>
    <s v="Web Link"/>
    <d v="2021-08-18T00:00:00"/>
    <d v="1899-12-30T00:09:55"/>
    <x v="1"/>
    <s v="IT"/>
    <m/>
    <s v="LinkedIn"/>
    <n v="3"/>
    <m/>
    <m/>
    <s v="Decide if a student has laude or not"/>
    <n v="3"/>
    <m/>
    <n v="2"/>
    <n v="0"/>
    <n v="0"/>
    <n v="0"/>
    <n v="0"/>
    <x v="1"/>
    <n v="0"/>
    <x v="1"/>
    <m/>
    <m/>
    <m/>
    <m/>
    <m/>
    <m/>
  </r>
  <r>
    <n v="12897741246"/>
    <s v="A"/>
    <s v="Email Invitation"/>
    <d v="2021-08-17T00:00:00"/>
    <d v="1899-12-30T00:22:59"/>
    <x v="0"/>
    <s v="IT"/>
    <s v="claudio.di.ciccio@wu.ac.at"/>
    <s v="Paper"/>
    <n v="5"/>
    <s v="Dramatic speed-up entering new rules  The chances to make mistakes due to typos drop down "/>
    <m/>
    <s v="All the rules apply for the faculty of FNWI.  If the student is not exempted (from a set of strict requirements, I imagine) and they have a grade that is less than 8, then the student won’t get a “cum laude” mark.  Otherwise, if just the thesis course was awarded a grade that is higher than or equal to 8, the student won’t get a “cum laude” mark either.  Finally, if the average of the student’s grades is higher than or equal to 8, then they will get their “cum laude” mark."/>
    <n v="2"/>
    <s v="At the faculty of Law, a student gets a &quot;cum laude&quot; mark if their average grade is 8 or more. However, if there are 2 or more grades in which they got a grade between 7 (included) and 8 (excluded), the &quot;cum laude&quot; is not awarded."/>
    <n v="4"/>
    <n v="5"/>
    <n v="3"/>
    <n v="2"/>
    <n v="4"/>
    <x v="0"/>
    <n v="1"/>
    <x v="0"/>
    <n v="1"/>
    <n v="1"/>
    <m/>
    <m/>
    <m/>
    <m/>
  </r>
  <r>
    <n v="12897615131"/>
    <s v="A"/>
    <s v="Email Invitation"/>
    <d v="2021-08-17T00:00:00"/>
    <d v="1899-12-30T00:51:16"/>
    <x v="0"/>
    <s v="ES"/>
    <s v="bernardocs@um.es"/>
    <s v="Paper"/>
    <n v="4"/>
    <s v="It could be useful to create prototypes or basic Drools rulesets. It could also be useful to teach Drools to new users/students without overwhelming them with Drools syntax"/>
    <m/>
    <s v="It sets the &quot;cum laude&quot; attribute to &quot;true&quot; for all students with an average mark &gt;=8 , unless they had a particular mark below 8 (without being exempted from that subject) or their grade in their thesis course was &gt;= 8 (this last restriction is a bit strange, but that's how I think the program would behave)"/>
    <n v="3"/>
    <s v="I think that these rules are intended to set the &quot;Cum Laude&quot; tag to &quot;true&quot; to all law students with average &gt;= 8, allowing only one result to be &lt; 7. However, I have my doubts about the code. For example, there is no links between conditions to ensure that the matched Student belongs to the matched Program. Depending on the facts available, the results of the code 'as is' could be really messy."/>
    <n v="5"/>
    <n v="4"/>
    <n v="3"/>
    <n v="4"/>
    <n v="4"/>
    <x v="0"/>
    <n v="4"/>
    <x v="3"/>
    <m/>
    <n v="1"/>
    <m/>
    <m/>
    <m/>
    <s v="I consider that creating and maintaining knowledge bases are very interesting research topics, and therefore I appreciate all efforts made in this area. Personally, I think that Drools syntax is simple enough (if you have background in programming languages) to develop any knowledge base. However, the graphical projections of the first part of the survey could be very interesting for users without a strong programming background but with the need for a knowledge-based system (e.g. clinicians, biologists, economists, etc.). Furthermore, the projections from the last part of the questionnare can be really useful for all of us to debug rules and ensure that they will trigger if and only if the desired set of conditions are met.  "/>
  </r>
  <r>
    <n v="12897591538"/>
    <s v="A"/>
    <s v="Email Invitation"/>
    <d v="2021-08-17T00:00:00"/>
    <d v="1899-12-30T00:15:53"/>
    <x v="0"/>
    <s v="IT"/>
    <s v="antonello.calabro@isti.cnr.it"/>
    <s v="Paper"/>
    <n v="3"/>
    <m/>
    <m/>
    <s v="Result  and var C are non clear.  The approach can be useful but it must be tuned to clarify var and clarify if the rules are.ececuted in a sequence ( data may vary if updated through a previous rule enactment)"/>
    <n v="3"/>
    <s v="If a student of law has an average &gt;8 he/she got laude and in case the avg is between 7 and 8 after an extra calculation he/she can get laude"/>
    <n v="5"/>
    <n v="2"/>
    <n v="4"/>
    <n v="4"/>
    <n v="4"/>
    <x v="2"/>
    <n v="1"/>
    <x v="4"/>
    <m/>
    <n v="1"/>
    <m/>
    <n v="1"/>
    <m/>
    <s v="It a good.idea to clarify the nesting rules process. Sometimes when you nest rules you need to check all the previous conditions and this make a lot.of.confusion and waste of time. Another interesting oarameter can be: IF I uodated or not a mn event. When an event has been analyzed is not yet updated so to make further analysis you must take in account of it if further similar events sill atrive to the kb."/>
  </r>
  <r>
    <n v="12894927604"/>
    <s v="A"/>
    <s v="Email Invitation"/>
    <d v="2021-08-16T00:00:00"/>
    <d v="1899-12-30T00:30:09"/>
    <x v="0"/>
    <s v="GB"/>
    <s v="steve@scattercode.co.uk"/>
    <s v="StackOverflow"/>
    <n v="4"/>
    <s v="As a means of validating what I have created in a spreadsheet-style rule. I like to know what DRL is being generated."/>
    <m/>
    <s v="If a student is in the FNWI faculty:      If they have a result they will graduate cum laude.     Unless:          their course is a thesis and they average &gt;= 8          or their result is not exempted and their average is &lt; 8        "/>
    <n v="4"/>
    <s v="If a law student's grades average &gt;8, they are cum laude.  If their grades average 7-7.9 then they are &quot;close&quot; and do not graduate cum laude.  If their grades are &lt;7 the rules never terminate."/>
    <n v="4"/>
    <n v="4"/>
    <n v="3"/>
    <n v="4"/>
    <n v="4"/>
    <x v="0"/>
    <n v="2"/>
    <x v="2"/>
    <n v="1"/>
    <n v="1"/>
    <m/>
    <m/>
    <m/>
    <m/>
  </r>
  <r>
    <n v="12894165209"/>
    <s v="A"/>
    <s v="Email Invitation"/>
    <d v="2021-08-16T00:00:00"/>
    <d v="1899-12-30T00:06:48"/>
    <x v="1"/>
    <s v="AU"/>
    <s v="michael.neale@gmail.com"/>
    <s v="LinkedIn"/>
    <n v="4"/>
    <s v="Saves having to learn minutia of syntax"/>
    <m/>
    <s v="works top to bottom, looking for if a property called cumLaude should be set to True"/>
    <n v="3"/>
    <m/>
    <n v="0"/>
    <n v="0"/>
    <n v="0"/>
    <n v="0"/>
    <n v="0"/>
    <x v="1"/>
    <n v="0"/>
    <x v="1"/>
    <m/>
    <m/>
    <m/>
    <m/>
    <m/>
    <m/>
  </r>
  <r>
    <n v="12889889233"/>
    <s v="A"/>
    <s v="Web Link"/>
    <d v="2021-08-13T00:00:00"/>
    <d v="1899-12-30T00:31:12"/>
    <x v="0"/>
    <s v="NL"/>
    <s v="@PeterHilton"/>
    <s v="LinkedIn"/>
    <n v="3"/>
    <m/>
    <m/>
    <s v="Set cumlaude for students with average &gt;= 8, but the rule #2 is not clear to me."/>
    <n v="2"/>
    <s v="If a Law student has an average at least 8 and no more that 1 below 8 the set cumlaude."/>
    <n v="5"/>
    <n v="4"/>
    <n v="3"/>
    <n v="2"/>
    <n v="5"/>
    <x v="0"/>
    <n v="2"/>
    <x v="3"/>
    <m/>
    <m/>
    <m/>
    <n v="1"/>
    <m/>
    <m/>
  </r>
  <r>
    <n v="12921009287"/>
    <s v="B"/>
    <s v="Email Invitation"/>
    <d v="2021-08-26T00:00:00"/>
    <d v="1899-12-30T00:11:47"/>
    <x v="0"/>
    <s v="NL"/>
    <s v="michel.mercera@gmail.com"/>
    <s v="LinkedIn"/>
    <n v="4"/>
    <s v="It facilitates the construction of more complex rules."/>
    <m/>
    <m/>
    <n v="0"/>
    <s v="Determining which students of Facutly of Law get cum laude or not. And count the amount of students that almost  got cum laude."/>
    <n v="3"/>
    <n v="4"/>
    <n v="2"/>
    <n v="2"/>
    <n v="4"/>
    <x v="0"/>
    <n v="5"/>
    <x v="0"/>
    <m/>
    <m/>
    <n v="1"/>
    <m/>
    <m/>
    <m/>
  </r>
  <r>
    <n v="12911096988"/>
    <s v="B"/>
    <s v="Email Invitation"/>
    <d v="2021-08-23T00:00:00"/>
    <d v="1899-12-30T01:27:59"/>
    <x v="0"/>
    <s v="GR"/>
    <s v="manmix@ics.forth.gr"/>
    <s v="Paper"/>
    <n v="4"/>
    <m/>
    <m/>
    <m/>
    <n v="0"/>
    <s v="if a student from law faculty has an average above 8 then the student is cumlaude, as long as the student has no more than one grade under 8 and greater or eqgual than 7."/>
    <n v="4"/>
    <n v="3"/>
    <n v="2"/>
    <n v="4"/>
    <n v="1"/>
    <x v="3"/>
    <n v="3"/>
    <x v="2"/>
    <m/>
    <m/>
    <n v="1"/>
    <m/>
    <m/>
    <m/>
  </r>
  <r>
    <n v="12908856275"/>
    <s v="B"/>
    <s v="Email Invitation"/>
    <d v="2021-08-21T00:00:00"/>
    <d v="1899-12-30T00:01:24"/>
    <x v="1"/>
    <s v="GB"/>
    <s v="ioannis.sfyrakis@ncl.ac.uk"/>
    <s v="Paper"/>
    <n v="4"/>
    <s v="Increase coding productivity "/>
    <m/>
    <m/>
    <n v="0"/>
    <m/>
    <n v="0"/>
    <n v="0"/>
    <n v="0"/>
    <n v="0"/>
    <n v="0"/>
    <x v="1"/>
    <n v="0"/>
    <x v="1"/>
    <m/>
    <m/>
    <m/>
    <m/>
    <m/>
    <m/>
  </r>
  <r>
    <n v="12897774784"/>
    <s v="B"/>
    <s v="Email Invitation"/>
    <d v="2021-08-17T00:00:00"/>
    <d v="1899-12-30T02:32:21"/>
    <x v="0"/>
    <s v="DE"/>
    <s v="Matthias.Hemmje@hemmje.de"/>
    <s v="Paper"/>
    <n v="4"/>
    <s v="The risk of writing wrong syntax is reduced. It eases the selection of the possible options."/>
    <m/>
    <m/>
    <n v="0"/>
    <s v="When s.faculty == Faculty.Law and s.avg &gt;= 8 Then s.cumlaude will be set to true.  When s.faculty == Faculty.Law and s.grade between 7 and 8 Then s.closeCount will be incremented.  When s.faculty == Faculty.Law and s.closeCount &gt; 1 Then s.cumlaude will be set to false and the program halted."/>
    <n v="2"/>
    <n v="4"/>
    <n v="2"/>
    <n v="4"/>
    <n v="2"/>
    <x v="2"/>
    <n v="3"/>
    <x v="2"/>
    <m/>
    <n v="1"/>
    <m/>
    <n v="1"/>
    <s v="ace editor (https://ace.c9.io)"/>
    <m/>
  </r>
  <r>
    <n v="12891420826"/>
    <s v="B"/>
    <s v="Email Invitation"/>
    <d v="2021-08-14T00:00:00"/>
    <d v="1899-12-30T00:14:34"/>
    <x v="0"/>
    <s v="CZ"/>
    <s v="lukas@petrovicky.net"/>
    <s v="StackOverflow"/>
    <n v="2"/>
    <m/>
    <s v="Does not really avoid code. Low;code / no-code tools are, in my opinion, a dead end."/>
    <s v="No students are cum laude"/>
    <n v="4"/>
    <s v="Same as before. The most generic rule set cum laude to false and halts."/>
    <n v="2"/>
    <n v="4"/>
    <n v="0"/>
    <n v="4"/>
    <n v="4"/>
    <x v="0"/>
    <n v="3"/>
    <x v="4"/>
    <n v="1"/>
    <n v="1"/>
    <n v="1"/>
    <m/>
    <m/>
    <s v="In all the rules, the students were not matched to the faculty or the course. Therefore both faculty and course are irrelevant facts.rules always operate over all the students regardless."/>
  </r>
  <r>
    <n v="12891204879"/>
    <s v="B"/>
    <s v="Email Invitation"/>
    <d v="2021-08-14T00:00:00"/>
    <d v="1899-12-30T00:24:24"/>
    <x v="0"/>
    <s v="HU"/>
    <s v="juhaszgergely88@gmail.com"/>
    <s v="LinkedIn"/>
    <n v="2"/>
    <m/>
    <s v="Understand for non coders might be useful, but overall seems to be it just adds unnecessary overhead."/>
    <s v="Sets the student' cum laude graduation level based on course result and their average."/>
    <n v="5"/>
    <s v="Again sets cum laude to true based on average, also increases close count if avg &lt; 8 and other condition applies"/>
    <n v="5"/>
    <n v="4"/>
    <n v="3"/>
    <n v="1"/>
    <n v="2"/>
    <x v="2"/>
    <n v="1"/>
    <x v="2"/>
    <m/>
    <n v="1"/>
    <m/>
    <m/>
    <m/>
    <m/>
  </r>
  <r>
    <n v="12914204918"/>
    <s v="C"/>
    <s v="Web Link"/>
    <d v="2021-08-24T00:00:00"/>
    <d v="1899-12-31T00:55:04"/>
    <x v="0"/>
    <s v="IT"/>
    <m/>
    <s v="Unknown - MailingList"/>
    <n v="3"/>
    <m/>
    <m/>
    <m/>
    <n v="0"/>
    <s v="Describe criteria/requirements for &quot;cumlaude&quot;"/>
    <n v="3"/>
    <n v="2"/>
    <n v="3"/>
    <n v="4"/>
    <n v="5"/>
    <x v="0"/>
    <n v="5"/>
    <x v="3"/>
    <m/>
    <n v="1"/>
    <m/>
    <n v="1"/>
    <m/>
    <s v="This is very interesting research work, and I would strongly urge you to get in touch with the Drools community (both dev and users) as described here https://drools.org/learn/dmn.html to share your work --if you want/can.  Separately of that, I would strongly recommend you take a look at the DMN standard; particularly given it provide a notation which can benefit a lot of this projectional editing (not only DMN decision table, all DMN decision logic notations) AND especially if you would consider experimenting projectional editing of FEEL. I mention because that would have an impact not only on the Drools DMN Engine (part of Drools) but being DMN an OMG standard, your effort there would also compound for the whole Decision Management communities (e.g.: beyond Drools).  full disclosure I am a Drools developer, I hope you will get in touch! Very interesting concepts here!!  (and good luck with your dissertations of course :) )"/>
  </r>
  <r>
    <n v="12905417024"/>
    <s v="C"/>
    <s v="Email Invitation"/>
    <d v="2021-08-20T00:00:00"/>
    <d v="1899-12-30T00:10:11"/>
    <x v="0"/>
    <s v="NL"/>
    <s v="ruben@sprangemeijer-it.nl"/>
    <s v="LinkedIn"/>
    <n v="4"/>
    <s v="It help view your problem from multiple angles… at the same time. "/>
    <m/>
    <m/>
    <n v="0"/>
    <s v="It evaluates students grades determine if the student graduates cum laude"/>
    <n v="4"/>
    <n v="2"/>
    <n v="2"/>
    <n v="4"/>
    <n v="4"/>
    <x v="0"/>
    <n v="1"/>
    <x v="4"/>
    <m/>
    <n v="1"/>
    <m/>
    <m/>
    <m/>
    <m/>
  </r>
  <r>
    <n v="12905312749"/>
    <s v="C"/>
    <s v="Email Invitation"/>
    <d v="2021-08-20T00:00:00"/>
    <d v="1899-12-30T00:22:24"/>
    <x v="0"/>
    <s v="NL"/>
    <s v="alexmirandamoraes@gmail.com"/>
    <s v="LinkedIn"/>
    <n v="4"/>
    <s v="Easy navigation in decision tables, useful for readability, somewhat useful for writting rules"/>
    <m/>
    <m/>
    <n v="0"/>
    <s v="Define criteria for attaining latin honours based on facts of multiple entities e.g. programme, student, result"/>
    <n v="5"/>
    <n v="4"/>
    <n v="3"/>
    <n v="2"/>
    <n v="5"/>
    <x v="0"/>
    <n v="1"/>
    <x v="4"/>
    <m/>
    <n v="1"/>
    <m/>
    <m/>
    <s v="Occasionally on Excel sheet"/>
    <s v="As a developer, it’s nice to visualise graphs and the rete network representation, but that could be confusing for business users, besides I don’t think it could capture all the complexity involved in solving conflicts, so the alternative debug methods shown  here seem valid. Truth tables are easy to understand, even of they are long. Decision tables are less useful if the rules are well coded.  A common problem is to deal with priorities/different weights for rules and actions, reducing its usage is considered a best practice and I think this could somewhat help there."/>
  </r>
  <r>
    <n v="12896640415"/>
    <s v="C"/>
    <s v="Web Link"/>
    <d v="2021-08-16T00:00:00"/>
    <d v="1899-12-30T00:01:10"/>
    <x v="1"/>
    <s v="US"/>
    <m/>
    <s v="Unknown - MailingList"/>
    <n v="5"/>
    <m/>
    <m/>
    <m/>
    <n v="0"/>
    <m/>
    <n v="0"/>
    <n v="0"/>
    <n v="0"/>
    <n v="0"/>
    <n v="0"/>
    <x v="1"/>
    <n v="0"/>
    <x v="1"/>
    <m/>
    <m/>
    <m/>
    <m/>
    <m/>
    <m/>
  </r>
  <r>
    <n v="12895176842"/>
    <s v="C"/>
    <s v="Web Link"/>
    <d v="2021-08-16T00:00:00"/>
    <d v="1899-12-30T00:01:49"/>
    <x v="1"/>
    <s v="US"/>
    <m/>
    <s v="Unknown - MailingList"/>
    <n v="4"/>
    <m/>
    <m/>
    <m/>
    <n v="0"/>
    <m/>
    <n v="0"/>
    <n v="0"/>
    <n v="0"/>
    <n v="0"/>
    <n v="0"/>
    <x v="1"/>
    <n v="0"/>
    <x v="1"/>
    <m/>
    <m/>
    <m/>
    <m/>
    <m/>
    <m/>
  </r>
  <r>
    <n v="12895032826"/>
    <s v="C"/>
    <s v="Email Invitation"/>
    <d v="2021-08-16T00:00:00"/>
    <d v="1899-12-30T00:11:23"/>
    <x v="0"/>
    <s v="IT"/>
    <s v="pagoda_5b@hotmail.com"/>
    <s v="LinkedIn"/>
    <n v="4"/>
    <s v="Not much, being a software developer I'm more accustomed to define rules programatically"/>
    <m/>
    <m/>
    <n v="0"/>
    <s v="It will assign Cum Laude to a FNWI faculty student curriculum results, if his average rating is 8+, unless either his &quot;Thesis&quot; course grade was 8+ or or any course had less than 8 grade and wasn't &quot;exempted&quot; (probably meaning the student couldn't exempt from this course)"/>
    <n v="4"/>
    <n v="1"/>
    <n v="2"/>
    <n v="5"/>
    <n v="4"/>
    <x v="0"/>
    <n v="1"/>
    <x v="4"/>
    <m/>
    <n v="1"/>
    <m/>
    <m/>
    <m/>
    <s v="Nope"/>
  </r>
  <r>
    <n v="12894797941"/>
    <s v="C"/>
    <s v="Web Link"/>
    <d v="2021-08-16T00:00:00"/>
    <d v="1899-12-30T00:17:25"/>
    <x v="0"/>
    <s v="IT"/>
    <m/>
    <s v="Unknown - MailingList"/>
    <n v="4"/>
    <s v="I believe that this style is more friendly for non programmers.  In general, it's really appealing the auto completion features."/>
    <m/>
    <m/>
    <n v="0"/>
    <s v="It defines the conditions for &quot;cum laude&quot; grade.  However, I believe that traditional Decision Tables are more effective and easy to understand."/>
    <n v="3"/>
    <n v="3"/>
    <n v="4"/>
    <n v="2"/>
    <n v="2"/>
    <x v="2"/>
    <n v="3"/>
    <x v="4"/>
    <m/>
    <m/>
    <m/>
    <m/>
    <s v="VSCode"/>
    <s v="I guess that you are investigating a more friendly approach to rule writing. I'm surprised that you just focused on DRL, whereas Drools offers a powerful option that it's supposed to be more appealing for non programmers: DMN."/>
  </r>
  <r>
    <n v="12894358986"/>
    <s v="C"/>
    <s v="Web Link"/>
    <d v="2021-08-16T00:00:00"/>
    <d v="1899-12-30T00:14:57"/>
    <x v="0"/>
    <s v="SG"/>
    <m/>
    <s v="Unknown - MailingList"/>
    <n v="5"/>
    <s v="It would allow non technical users/business users to create business rules relatively easier"/>
    <m/>
    <m/>
    <n v="0"/>
    <s v="The decision table is a standard feature in most of the business rules engines and drools also has one in already. "/>
    <n v="5"/>
    <n v="2"/>
    <n v="2"/>
    <n v="4"/>
    <n v="4"/>
    <x v="0"/>
    <n v="4"/>
    <x v="3"/>
    <n v="1"/>
    <m/>
    <m/>
    <n v="1"/>
    <s v="VSCode"/>
    <s v="This is a nice assessment/survey. All the best for the thesis. "/>
  </r>
  <r>
    <n v="12893687034"/>
    <s v="C"/>
    <s v="Web Link"/>
    <d v="2021-08-15T00:00:00"/>
    <d v="1899-12-30T00:10:56"/>
    <x v="0"/>
    <s v="NL"/>
    <m/>
    <s v="Unknown - MailingList"/>
    <n v="4"/>
    <s v="Allows layered reading: it looks like I could browse rules by first only looking at which left-hand side facts are involved, while ignoring the conditions, more easily than in the text version."/>
    <m/>
    <m/>
    <n v="0"/>
    <s v="Awards ‘cum laude’ to students scoring 8 or more, except for a thesis"/>
    <n v="4"/>
    <n v="1"/>
    <n v="1"/>
    <n v="1"/>
    <n v="1"/>
    <x v="0"/>
    <n v="1"/>
    <x v="4"/>
    <m/>
    <n v="1"/>
    <m/>
    <m/>
    <m/>
    <s v="Single-letter variable names are horrible for reading code you didn't write! 😱    Also, there's no good reason to still be using a fixed-width font (which is less legible) in a table."/>
  </r>
  <r>
    <n v="12892882771"/>
    <s v="C"/>
    <s v="Web Link"/>
    <d v="2021-08-15T00:00:00"/>
    <d v="1899-12-30T00:49:45"/>
    <x v="0"/>
    <s v="IT"/>
    <s v="@vraffy"/>
    <s v="LinkedIn"/>
    <n v="2"/>
    <m/>
    <s v="It Is very unusual for me and, at first sight, I found it quite confusing"/>
    <s v="They are used to update students properties based on their faculty type and grade "/>
    <n v="5"/>
    <s v="They assign laude to students with a grade greater than 8 that do not match any of the other two conditions"/>
    <n v="5"/>
    <n v="1"/>
    <n v="2"/>
    <n v="3"/>
    <n v="4"/>
    <x v="0"/>
    <n v="4"/>
    <x v="3"/>
    <m/>
    <n v="1"/>
    <m/>
    <m/>
    <m/>
    <s v="Even of I don't find useful this visual approach, I think that these ideas could help less expirienced programmers or domain experts not used to code. Anyway in my experience there are a lot of situations where you need to write very complex rules that would be difficult if not impossible at all to test and visualize as conditional tables"/>
  </r>
  <r>
    <n v="12892276831"/>
    <s v="C"/>
    <s v="Web Link"/>
    <d v="2021-08-14T00:00:00"/>
    <d v="1899-12-30T00:27:38"/>
    <x v="0"/>
    <s v="US"/>
    <m/>
    <s v="Unknown - MailingList"/>
    <n v="4"/>
    <s v="For the developer-centric, audience this is a great experience given the autocompletion and showing the translation in real time to DRL syntax. For business analyst authors, the decision table has technicals blended in, so it wouldn't be effective for them. "/>
    <m/>
    <m/>
    <n v="0"/>
    <s v="Decides on Cum Laude status for students in the FNWI program. Their average must be a least 8.  If any grade is below 8 they don't qualify for cum laude. Unsure why but if their Thesis course is over 8 they *don't* qualify. "/>
    <n v="3"/>
    <n v="4"/>
    <n v="4"/>
    <n v="4"/>
    <n v="5"/>
    <x v="0"/>
    <n v="5"/>
    <x v="4"/>
    <n v="1"/>
    <n v="1"/>
    <n v="1"/>
    <m/>
    <s v="Custom user experiences that translate to DRL syntax with templating. Also DMN editors. "/>
    <s v="As mentioned in the first question drools editors may be targeted at developer or business/end user audiences. Even a typical developer doesn't always understand how an inference engine works as most are used to procedural logic. Additional tooling to help aid with simulating how the engine will behave with different data inputs is very useful, as well as alternative views to allow for more focus on the domain and attributes. "/>
  </r>
  <r>
    <n v="12891749969"/>
    <s v="C"/>
    <s v="Web Link"/>
    <d v="2021-08-14T00:00:00"/>
    <d v="1899-12-30T00:03:03"/>
    <x v="1"/>
    <s v="US"/>
    <m/>
    <s v="Unknown - MailingList"/>
    <n v="3"/>
    <m/>
    <m/>
    <m/>
    <n v="0"/>
    <m/>
    <n v="0"/>
    <n v="0"/>
    <n v="0"/>
    <n v="0"/>
    <n v="0"/>
    <x v="1"/>
    <n v="0"/>
    <x v="1"/>
    <m/>
    <m/>
    <m/>
    <m/>
    <m/>
    <m/>
  </r>
  <r>
    <n v="12891678998"/>
    <s v="C"/>
    <s v="Web Link"/>
    <d v="2021-08-14T00:00:00"/>
    <d v="1899-12-30T00:21:28"/>
    <x v="0"/>
    <s v="FR"/>
    <m/>
    <s v="Unknown - MailingList"/>
    <n v="2"/>
    <m/>
    <m/>
    <s v="without a background knowledge about the purpose of the decision service, we can't describe this group of rules do"/>
    <n v="1"/>
    <s v="without a background knowledge about the purpose of the decision service, we can't describe this group of rules do"/>
    <n v="1"/>
    <n v="2"/>
    <n v="2"/>
    <n v="4"/>
    <n v="4"/>
    <x v="0"/>
    <n v="5"/>
    <x v="3"/>
    <n v="1"/>
    <n v="1"/>
    <n v="1"/>
    <n v="1"/>
    <s v="VS Code + plugin"/>
    <m/>
  </r>
  <r>
    <n v="12891685601"/>
    <s v="C"/>
    <s v="Web Link"/>
    <d v="2021-08-14T00:00:00"/>
    <d v="1899-12-30T00:03:13"/>
    <x v="1"/>
    <s v="CZ"/>
    <m/>
    <s v="Unknown - MailingList"/>
    <n v="4"/>
    <s v="Probably really useful for PoC / Demos"/>
    <m/>
    <m/>
    <n v="0"/>
    <m/>
    <n v="0"/>
    <n v="0"/>
    <n v="0"/>
    <n v="0"/>
    <n v="0"/>
    <x v="1"/>
    <n v="0"/>
    <x v="1"/>
    <m/>
    <m/>
    <m/>
    <m/>
    <m/>
    <m/>
  </r>
  <r>
    <n v="12891613833"/>
    <s v="C"/>
    <s v="Email Invitation"/>
    <d v="2021-08-14T00:00:00"/>
    <d v="1899-12-30T00:01:26"/>
    <x v="1"/>
    <s v="LU"/>
    <s v="info@ypzeelon.com"/>
    <s v="StackOverflow"/>
    <n v="4"/>
    <m/>
    <m/>
    <m/>
    <n v="0"/>
    <m/>
    <n v="0"/>
    <n v="0"/>
    <n v="0"/>
    <n v="0"/>
    <n v="0"/>
    <x v="1"/>
    <n v="0"/>
    <x v="1"/>
    <m/>
    <m/>
    <m/>
    <m/>
    <m/>
    <m/>
  </r>
  <r>
    <n v="12890156476"/>
    <s v="C"/>
    <s v="Web Link"/>
    <d v="2021-08-13T00:00:00"/>
    <d v="1899-12-30T00:08:14"/>
    <x v="0"/>
    <s v="GB"/>
    <s v="@salaboy"/>
    <s v="StackOverflow"/>
    <n v="4"/>
    <s v="It looks like it speeds up the creation of DRL files that drools needs to execute the rules "/>
    <m/>
    <m/>
    <n v="0"/>
    <s v="The rules check if a student can be marked as cumlaude, which only happens if the average grade is greater than 8, the rules also check if the student is exempt to do the thesis course also checking at the average "/>
    <n v="4"/>
    <n v="1"/>
    <n v="2"/>
    <n v="2"/>
    <n v="2"/>
    <x v="0"/>
    <n v="2"/>
    <x v="3"/>
    <n v="1"/>
    <n v="1"/>
    <m/>
    <n v="1"/>
    <m/>
    <s v="In general I would prefer a RETE diagram to explain the execution of the rules and the filters.. the alternative tables proposed here were confusing as well as the circuit diagram which was close to a RETE tree but not really.. that adds confusion "/>
  </r>
  <r>
    <n v="12911214937"/>
    <s v="D"/>
    <s v="Email Invitation"/>
    <d v="2021-08-23T00:00:00"/>
    <d v="1899-12-30T00:11:16"/>
    <x v="0"/>
    <s v="CY"/>
    <s v="fysarakis@sphynx.ch"/>
    <s v="Paper"/>
    <n v="4"/>
    <s v="More straightforward and easier to check."/>
    <m/>
    <s v="Checks avg grade of Law student and if 8 or greater awards CumLaude"/>
    <n v="5"/>
    <s v="Not sure (about the Thesis check)."/>
    <n v="2"/>
    <n v="4"/>
    <n v="4"/>
    <n v="5"/>
    <n v="2"/>
    <x v="0"/>
    <n v="2"/>
    <x v="4"/>
    <m/>
    <n v="1"/>
    <m/>
    <m/>
    <m/>
    <m/>
  </r>
  <r>
    <n v="12911152204"/>
    <s v="D"/>
    <s v="Email Invitation"/>
    <d v="2021-08-23T00:00:00"/>
    <d v="1899-12-30T00:24:49"/>
    <x v="0"/>
    <s v="PL"/>
    <s v="marek.wojciechowski@cs.put.poznan.pl"/>
    <s v="Paper"/>
    <n v="5"/>
    <s v="Currently, I do not use Drools."/>
    <m/>
    <s v="Student get cum laude if his avg is above (&gt;=) threshold of 8. Grades from range &lt;7, 8) are counted. If there are more than 1 such grades cum laude is set to false and rule processing ends."/>
    <n v="3"/>
    <s v="A student from FNWI faculty:  1. if s(he) gets grade below 8 from a course they are not exempted, then s(he) fails to get cum laude and rule evaluation stops  2. if s(he) gets grade &gt;= 8 from a course named &quot;thesis, then s(he) fails to get cum laude and rule evaluation stops  3. if s(he) has avg &gt;= 8 , then s(he) gets cum laude"/>
    <n v="3"/>
    <n v="3"/>
    <n v="3"/>
    <n v="2"/>
    <n v="4"/>
    <x v="2"/>
    <n v="1"/>
    <x v="0"/>
    <m/>
    <m/>
    <m/>
    <n v="1"/>
    <s v="We were developing our own rule editor for naive users"/>
    <s v="I had problems with the logic of some rules (if I understood them correctly) and meaning of some variables."/>
  </r>
  <r>
    <n v="12908628270"/>
    <s v="D"/>
    <s v="Web Link"/>
    <d v="2021-08-21T00:00:00"/>
    <d v="1899-12-30T00:33:13"/>
    <x v="1"/>
    <s v="NL"/>
    <s v="ME"/>
    <m/>
    <n v="4"/>
    <m/>
    <m/>
    <m/>
    <n v="0"/>
    <m/>
    <n v="0"/>
    <n v="0"/>
    <n v="0"/>
    <n v="0"/>
    <n v="0"/>
    <x v="1"/>
    <n v="0"/>
    <x v="1"/>
    <m/>
    <m/>
    <m/>
    <m/>
    <m/>
    <m/>
  </r>
  <r>
    <n v="12903401040"/>
    <s v="D"/>
    <s v="Email Invitation"/>
    <d v="2021-08-19T00:00:00"/>
    <d v="1899-12-30T05:36:37"/>
    <x v="0"/>
    <s v="IL"/>
    <s v="michael@asparna.com"/>
    <s v="Paper"/>
    <n v="4"/>
    <s v="We wrote all of our rules manually. It's possible that using the visual form would have reduced typographic errors."/>
    <m/>
    <s v="For objects in the law faculty.  If the average is greater than or equal to 8, set cum laude to true.  If the grade is less than 8, but greater that or equal to 7, increment a close counter  For everyone else who has an average greater than 1, set cum laude to false."/>
    <n v="5"/>
    <s v="For fnwi students, if the grade is less than 8 and it wasn't exempted, set cum laude to false.  For fnwi students in a thesis course with a grade greater than or equal to 8, set cum laude to false.  For fnwi students with an average greater than or equal to 8, set cum laude to true."/>
    <n v="3"/>
    <n v="2"/>
    <n v="1"/>
    <n v="2"/>
    <n v="1"/>
    <x v="0"/>
    <n v="2"/>
    <x v="4"/>
    <m/>
    <n v="1"/>
    <m/>
    <n v="1"/>
    <m/>
    <m/>
  </r>
  <r>
    <n v="12898289953"/>
    <s v="D"/>
    <s v="Email Invitation"/>
    <d v="2021-08-17T00:00:00"/>
    <d v="1899-12-30T05:34:39"/>
    <x v="1"/>
    <s v="BR"/>
    <s v="ghedini@unb.br"/>
    <s v="Paper"/>
    <n v="4"/>
    <s v="It would make coding more interactive and productive"/>
    <m/>
    <m/>
    <n v="2"/>
    <m/>
    <n v="3"/>
    <n v="0"/>
    <n v="0"/>
    <n v="0"/>
    <n v="0"/>
    <x v="1"/>
    <n v="0"/>
    <x v="1"/>
    <m/>
    <m/>
    <m/>
    <m/>
    <m/>
    <m/>
  </r>
  <r>
    <n v="12897667053"/>
    <s v="D"/>
    <s v="Email Invitation"/>
    <d v="2021-08-17T00:00:00"/>
    <d v="1899-12-30T00:00:46"/>
    <x v="1"/>
    <s v="ES"/>
    <s v="manuelcampos@um.es"/>
    <s v="Paper"/>
    <n v="2"/>
    <m/>
    <m/>
    <m/>
    <n v="0"/>
    <m/>
    <n v="0"/>
    <n v="0"/>
    <n v="0"/>
    <n v="0"/>
    <n v="0"/>
    <x v="1"/>
    <n v="0"/>
    <x v="1"/>
    <m/>
    <m/>
    <m/>
    <m/>
    <m/>
    <m/>
  </r>
  <r>
    <n v="12897594233"/>
    <s v="D"/>
    <s v="Email Invitation"/>
    <d v="2021-08-17T00:00:00"/>
    <d v="1899-12-30T00:09:19"/>
    <x v="0"/>
    <s v="IT"/>
    <s v="volothamp@gmail.com"/>
    <s v="StackOverflow"/>
    <n v="4"/>
    <s v="It seems like using a graphical way would help some users handling the Pattern syntax which might not be that familiar"/>
    <m/>
    <s v="By aggregating different rules in the same table, it shows similarities"/>
    <n v="4"/>
    <s v="Calculate whether the student deserve a cum laude award"/>
    <n v="3"/>
    <n v="4"/>
    <n v="4"/>
    <n v="4"/>
    <n v="3"/>
    <x v="0"/>
    <n v="5"/>
    <x v="3"/>
    <n v="1"/>
    <n v="1"/>
    <n v="1"/>
    <n v="1"/>
    <m/>
    <s v="Thanks for the research, it looks really promising. I'd suggest you to take a look at DMN's decision tables which might be easier to understand in the case provided. With the DMN Decision Table VSCode plugin a user could have a graphical representation of the logic. "/>
  </r>
  <r>
    <n v="12894836898"/>
    <s v="D"/>
    <s v="Web Link"/>
    <d v="2021-08-16T00:00:00"/>
    <d v="1899-12-30T00:37:20"/>
    <x v="0"/>
    <s v="CZ"/>
    <s v="@gladosik"/>
    <s v="LinkedIn"/>
    <n v="4"/>
    <s v="It could be useful not for me as a coder, but for a business user who is not familiar with Drools, but knows a different language or technology. I can imagine this editor (without the part with generated code) could be integrated into projects that use Drools under the hood but don't really want to expose the technology to users."/>
    <m/>
    <s v="Rules are used to modify student's properties using setters (setCumlaude, setClouseCount) based on the faculty of a student (Law in all cases), students average and closeCount and probably the student's grade."/>
    <n v="5"/>
    <s v="Rules call setter setCumlaude based on the student's program, course, and other properties like average or grade."/>
    <n v="4"/>
    <n v="2"/>
    <n v="2"/>
    <n v="4"/>
    <n v="2"/>
    <x v="2"/>
    <n v="2"/>
    <x v="0"/>
    <m/>
    <m/>
    <m/>
    <n v="1"/>
    <m/>
    <s v="I liked the table editing most. Not only as an editor for developers but also as a JavaScript library that can be integrated into other projects. Business users would love it.    The truth table was a little confusing at first look, but it could be a powerful debugging tool.    The circuit diagram was nice but I don't think many Drools developers know logic gates. But the graphic diagram was still useful. You could maybe give the user option to use logic gates or some sort of simplified icons (like a circle with 'AND' or '&amp;').    I hope your thesis will be successful.  BR,  Luděk"/>
  </r>
  <r>
    <n v="12894677080"/>
    <s v="D"/>
    <s v="Email Invitation"/>
    <d v="2021-08-16T00:00:00"/>
    <d v="1899-12-30T00:18:22"/>
    <x v="0"/>
    <s v="CH"/>
    <s v="esteban.aliverti@gmail.com"/>
    <s v="LinkedIn"/>
    <n v="3"/>
    <m/>
    <m/>
    <s v="They are trying to determine if a Student get a cumlaude graduation or not."/>
    <n v="3"/>
    <s v="They are trying to determine if a student of the FNWI faculty gets a cumlaude based on the results of his/her exams and the result of the thesis."/>
    <n v="4"/>
    <n v="4"/>
    <n v="5"/>
    <n v="4"/>
    <n v="3"/>
    <x v="0"/>
    <n v="2"/>
    <x v="3"/>
    <m/>
    <m/>
    <m/>
    <n v="1"/>
    <s v="Netbeans"/>
    <s v="This was really interested. I was involved in some projects trying to facilitate writing drools rules to regular persons, but I never found a way that fits all the needs. For some cases (such as the classification examples displayed in this survey) decision tables were usually a good option. For more complex rules, I found DSL to sometimes be a good fit. But there were always exceptional cases that required certain rules to be written in DRL.     "/>
  </r>
  <r>
    <n v="12892108857"/>
    <s v="D"/>
    <s v="Email Invitation"/>
    <d v="2021-08-14T00:00:00"/>
    <d v="1899-12-30T01:48:06"/>
    <x v="0"/>
    <s v="CH"/>
    <s v="blackdrag@gmx.org"/>
    <s v="LinkedIn"/>
    <n v="3"/>
    <m/>
    <m/>
    <s v="if the avarage grade of all students is bigger than 8, all students will get set cum laude. What exactly closeCount is, is not 100% clear, especially the starting value not. Assuming it starts with 0, it would mean if the grade is between 7 (inclusive) and 8 (esclusive), closeCount is set to 1 the first time and to two the second time, which means the student will not get cum laude anymore. "/>
    <n v="3"/>
    <s v="If a student has in any course a Result graded lower than 8 and is not exempted he does not get cum laude. If a student gets in his thesis course a Result grade bigger or equal 8 he does not get cum laude. Which does not make sense to me. So if the student average is over 8,  has no grade lower 8 (and is exempted) and the thesis result is not higher than 8, he would get cum laude. "/>
    <n v="3"/>
    <n v="4"/>
    <n v="4"/>
    <n v="5"/>
    <n v="2"/>
    <x v="0"/>
    <n v="2"/>
    <x v="2"/>
    <m/>
    <m/>
    <m/>
    <n v="1"/>
    <s v="Short of decision tables the drools tools did not really help a non-programmer to deal with the issues, thus we took the route to teach them the drools parts directly, which resulted in them doing mostly copy&amp;paste but iworked well. Additionally we did not let Drools self-feed and we ad our own actions"/>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n v="12911218992"/>
    <s v="A"/>
    <s v="Email Invitation"/>
    <d v="2021-08-23T00:00:00"/>
    <d v="1899-12-30T00:14:43"/>
    <x v="0"/>
    <x v="0"/>
    <s v="c.dasilva@shu.ac.uk"/>
    <s v="Paper"/>
    <x v="0"/>
    <n v="4"/>
    <s v="It helps in visualising the information in a different manner."/>
    <m/>
    <s v="It decides on whether or not to give Cumlaude to students of an specific faculty based the student's achieved grade and &quot;result&quot;."/>
    <n v="1"/>
    <s v="projection before text"/>
    <s v="decisionTable"/>
    <x v="0"/>
    <n v="2"/>
    <n v="2"/>
    <s v="For all students in the faculty of law,   #1 award cumlaude to students with avg grade above 8.  #2 count the number of grades between 7 and 8 and stores in the student object  #3 Don't award cumlaude to those who got more than one grande between 7 and 8."/>
    <n v="2"/>
    <n v="3"/>
    <n v="3"/>
    <s v="Excel-esque"/>
    <n v="4"/>
    <x v="0"/>
    <x v="0"/>
    <n v="4"/>
    <x v="0"/>
    <n v="3"/>
    <x v="0"/>
    <n v="4"/>
    <n v="1"/>
    <x v="0"/>
    <n v="1"/>
    <x v="0"/>
    <m/>
    <n v="1"/>
    <m/>
    <m/>
    <m/>
    <n v="1"/>
    <m/>
  </r>
  <r>
    <n v="12910401260"/>
    <s v="A"/>
    <s v="Email Invitation"/>
    <d v="2021-08-23T00:00:00"/>
    <d v="1899-12-30T00:04:22"/>
    <x v="1"/>
    <x v="1"/>
    <s v="morales@um.es"/>
    <s v="Paper"/>
    <x v="1"/>
    <n v="3"/>
    <m/>
    <m/>
    <m/>
    <m/>
    <m/>
    <m/>
    <x v="1"/>
    <n v="0"/>
    <m/>
    <m/>
    <m/>
    <n v="0"/>
    <m/>
    <m/>
    <n v="0"/>
    <x v="1"/>
    <x v="1"/>
    <n v="0"/>
    <x v="1"/>
    <n v="0"/>
    <x v="1"/>
    <n v="0"/>
    <n v="0"/>
    <x v="1"/>
    <n v="0"/>
    <x v="1"/>
    <m/>
    <m/>
    <m/>
    <m/>
    <m/>
    <m/>
    <m/>
  </r>
  <r>
    <n v="12906891193"/>
    <s v="A"/>
    <s v="Email Invitation"/>
    <d v="2021-08-20T00:00:00"/>
    <d v="1899-12-30T00:01:07"/>
    <x v="1"/>
    <x v="2"/>
    <s v="atif.tahir13@gmail.com"/>
    <s v="LinkedIn"/>
    <x v="1"/>
    <n v="5"/>
    <s v="Interactive"/>
    <m/>
    <m/>
    <m/>
    <m/>
    <m/>
    <x v="1"/>
    <n v="0"/>
    <m/>
    <m/>
    <m/>
    <n v="0"/>
    <m/>
    <m/>
    <n v="0"/>
    <x v="1"/>
    <x v="1"/>
    <n v="0"/>
    <x v="1"/>
    <n v="0"/>
    <x v="1"/>
    <n v="0"/>
    <n v="0"/>
    <x v="1"/>
    <n v="0"/>
    <x v="1"/>
    <m/>
    <m/>
    <m/>
    <m/>
    <m/>
    <m/>
    <m/>
  </r>
  <r>
    <n v="12900124256"/>
    <s v="A"/>
    <s v="Email Invitation"/>
    <d v="2021-08-18T00:00:00"/>
    <d v="1899-12-30T00:11:17"/>
    <x v="0"/>
    <x v="2"/>
    <s v="echou53@gmail.com"/>
    <s v="Paper"/>
    <x v="0"/>
    <n v="5"/>
    <s v="Having access to all of the potential attributes of an object that can be referenced is very useful."/>
    <m/>
    <s v="Decides whether an FNWI faculty is considered cum laude based on their result in a course."/>
    <n v="1"/>
    <s v="projection before text"/>
    <s v="decisionTable"/>
    <x v="0"/>
    <n v="3"/>
    <n v="3"/>
    <s v="Decides whether a law faculty is considered cum laude, first based on the average of their student grades, then based on their &quot;close count&quot;."/>
    <n v="2"/>
    <n v="4"/>
    <n v="4"/>
    <s v="Excel-esque"/>
    <n v="4"/>
    <x v="2"/>
    <x v="0"/>
    <n v="2"/>
    <x v="2"/>
    <n v="4"/>
    <x v="2"/>
    <n v="3"/>
    <n v="2"/>
    <x v="0"/>
    <n v="2"/>
    <x v="2"/>
    <m/>
    <m/>
    <m/>
    <n v="1"/>
    <s v="Sublime Text"/>
    <n v="1"/>
    <s v="I really appreciate the effort put into the visualizations, it all looks like very interesting and helpful work."/>
  </r>
  <r>
    <n v="12899531363"/>
    <s v="A"/>
    <s v="Web Link"/>
    <d v="2021-08-18T00:00:00"/>
    <d v="1899-12-30T00:09:55"/>
    <x v="1"/>
    <x v="3"/>
    <m/>
    <s v="LinkedIn"/>
    <x v="1"/>
    <n v="3"/>
    <m/>
    <m/>
    <s v="Decide if a student has laude or not"/>
    <m/>
    <m/>
    <m/>
    <x v="1"/>
    <n v="3"/>
    <m/>
    <m/>
    <m/>
    <n v="2"/>
    <m/>
    <m/>
    <n v="0"/>
    <x v="1"/>
    <x v="1"/>
    <n v="0"/>
    <x v="1"/>
    <n v="0"/>
    <x v="1"/>
    <n v="0"/>
    <n v="0"/>
    <x v="1"/>
    <n v="0"/>
    <x v="1"/>
    <m/>
    <m/>
    <m/>
    <m/>
    <m/>
    <m/>
    <m/>
  </r>
  <r>
    <n v="12897741246"/>
    <s v="A"/>
    <s v="Email Invitation"/>
    <d v="2021-08-17T00:00:00"/>
    <d v="1899-12-30T00:22:59"/>
    <x v="0"/>
    <x v="3"/>
    <s v="claudio.di.ciccio@wu.ac.at"/>
    <s v="Paper"/>
    <x v="0"/>
    <n v="5"/>
    <s v="Dramatic speed-up entering new rules  The chances to make mistakes due to typos drop down "/>
    <m/>
    <s v="All the rules apply for the faculty of FNWI.  If the student is not exempted (from a set of strict requirements, I imagine) and they have a grade that is less than 8, then the student won’t get a “cum laude” mark.  Otherwise, if just the thesis course was awarded a grade that is higher than or equal to 8, the student won’t get a “cum laude” mark either.  Finally, if the average of the student’s grades is higher than or equal to 8, then they will get their “cum laude” mark."/>
    <n v="1"/>
    <s v="projection before text"/>
    <s v="decisionTable"/>
    <x v="0"/>
    <n v="2"/>
    <n v="2"/>
    <s v="At the faculty of Law, a student gets a &quot;cum laude&quot; mark if their average grade is 8 or more. However, if there are 2 or more grades in which they got a grade between 7 (included) and 8 (excluded), the &quot;cum laude&quot; is not awarded."/>
    <n v="2"/>
    <n v="4"/>
    <n v="4"/>
    <s v="Excel-esque"/>
    <n v="5"/>
    <x v="2"/>
    <x v="0"/>
    <n v="2"/>
    <x v="2"/>
    <n v="4"/>
    <x v="2"/>
    <n v="4"/>
    <n v="1"/>
    <x v="0"/>
    <n v="1"/>
    <x v="0"/>
    <n v="1"/>
    <n v="1"/>
    <m/>
    <m/>
    <m/>
    <n v="2"/>
    <m/>
  </r>
  <r>
    <n v="12897615131"/>
    <s v="A"/>
    <s v="Email Invitation"/>
    <d v="2021-08-17T00:00:00"/>
    <d v="1899-12-30T00:51:16"/>
    <x v="0"/>
    <x v="1"/>
    <s v="bernardocs@um.es"/>
    <s v="Paper"/>
    <x v="0"/>
    <n v="4"/>
    <s v="It could be useful to create prototypes or basic Drools rulesets. It could also be useful to teach Drools to new users/students without overwhelming them with Drools syntax"/>
    <m/>
    <s v="It sets the &quot;cum laude&quot; attribute to &quot;true&quot; for all students with an average mark &gt;=8 , unless they had a particular mark below 8 (without being exempted from that subject) or their grade in their thesis course was &gt;= 8 (this last restriction is a bit strange, but that's how I think the program would behave)"/>
    <n v="1"/>
    <s v="projection before text"/>
    <s v="decisionTable"/>
    <x v="0"/>
    <n v="3"/>
    <n v="3"/>
    <s v="I think that these rules are intended to set the &quot;Cum Laude&quot; tag to &quot;true&quot; to all law students with average &gt;= 8, allowing only one result to be &lt; 7. However, I have my doubts about the code. For example, there is no links between conditions to ensure that the matched Student belongs to the matched Program. Depending on the facts available, the results of the code 'as is' could be really messy."/>
    <n v="2"/>
    <n v="5"/>
    <n v="5"/>
    <s v="Excel-esque"/>
    <n v="4"/>
    <x v="2"/>
    <x v="0"/>
    <n v="4"/>
    <x v="0"/>
    <n v="4"/>
    <x v="2"/>
    <n v="4"/>
    <n v="4"/>
    <x v="2"/>
    <n v="4"/>
    <x v="3"/>
    <m/>
    <n v="1"/>
    <m/>
    <m/>
    <m/>
    <n v="1"/>
    <s v="I consider that creating and maintaining knowledge bases are very interesting research topics, and therefore I appreciate all efforts made in this area. Personally, I think that Drools syntax is simple enough (if you have background in programming languages) to develop any knowledge base. However, the graphical projections of the first part of the survey could be very interesting for users without a strong programming background but with the need for a knowledge-based system (e.g. clinicians, biologists, economists, etc.). Furthermore, the projections from the last part of the questionnare can be really useful for all of us to debug rules and ensure that they will trigger if and only if the desired set of conditions are met.  "/>
  </r>
  <r>
    <n v="12897591538"/>
    <s v="A"/>
    <s v="Email Invitation"/>
    <d v="2021-08-17T00:00:00"/>
    <d v="1899-12-30T00:15:53"/>
    <x v="0"/>
    <x v="3"/>
    <s v="antonello.calabro@isti.cnr.it"/>
    <s v="Paper"/>
    <x v="0"/>
    <n v="3"/>
    <m/>
    <m/>
    <s v="Result  and var C are non clear.  The approach can be useful but it must be tuned to clarify var and clarify if the rules are.ececuted in a sequence ( data may vary if updated through a previous rule enactment)"/>
    <n v="1"/>
    <s v="projection before text"/>
    <s v="decisionTable"/>
    <x v="0"/>
    <n v="3"/>
    <n v="3"/>
    <s v="If a student of law has an average &gt;8 he/she got laude and in case the avg is between 7 and 8 after an extra calculation he/she can get laude"/>
    <n v="2"/>
    <n v="5"/>
    <n v="5"/>
    <s v="Excel-esque"/>
    <n v="2"/>
    <x v="0"/>
    <x v="0"/>
    <n v="4"/>
    <x v="0"/>
    <n v="4"/>
    <x v="2"/>
    <n v="3"/>
    <n v="1"/>
    <x v="0"/>
    <n v="3"/>
    <x v="2"/>
    <m/>
    <n v="1"/>
    <m/>
    <n v="1"/>
    <m/>
    <n v="2"/>
    <s v="It a good.idea to clarify the nesting rules process. Sometimes when you nest rules you need to check all the previous conditions and this make a lot.of.confusion and waste of time. Another interesting oarameter can be: IF I uodated or not a mn event. When an event has been analyzed is not yet updated so to make further analysis you must take in account of it if further similar events sill atrive to the kb."/>
  </r>
  <r>
    <n v="12894927604"/>
    <s v="A"/>
    <s v="Email Invitation"/>
    <d v="2021-08-16T00:00:00"/>
    <d v="1899-12-30T00:30:09"/>
    <x v="0"/>
    <x v="0"/>
    <s v="steve@scattercode.co.uk"/>
    <s v="StackOverflow"/>
    <x v="2"/>
    <n v="4"/>
    <s v="As a means of validating what I have created in a spreadsheet-style rule. I like to know what DRL is being generated."/>
    <m/>
    <s v="If a student is in the FNWI faculty:      If they have a result they will graduate cum laude.     Unless:          their course is a thesis and they average &gt;= 8          or their result is not exempted and their average is &lt; 8        "/>
    <n v="1"/>
    <s v="projection before text"/>
    <s v="decisionTable"/>
    <x v="0"/>
    <n v="4"/>
    <n v="4"/>
    <s v="If a law student's grades average &gt;8, they are cum laude.  If their grades average 7-7.9 then they are &quot;close&quot; and do not graduate cum laude.  If their grades are &lt;7 the rules never terminate."/>
    <n v="2"/>
    <n v="4"/>
    <n v="4"/>
    <s v="Excel-esque"/>
    <n v="4"/>
    <x v="2"/>
    <x v="0"/>
    <n v="4"/>
    <x v="0"/>
    <n v="4"/>
    <x v="2"/>
    <n v="4"/>
    <n v="2"/>
    <x v="0"/>
    <n v="2"/>
    <x v="2"/>
    <n v="1"/>
    <n v="1"/>
    <m/>
    <m/>
    <m/>
    <n v="2"/>
    <m/>
  </r>
  <r>
    <n v="12894165209"/>
    <s v="A"/>
    <s v="Email Invitation"/>
    <d v="2021-08-16T00:00:00"/>
    <d v="1899-12-30T00:06:48"/>
    <x v="1"/>
    <x v="4"/>
    <s v="michael.neale@gmail.com"/>
    <s v="LinkedIn"/>
    <x v="1"/>
    <n v="4"/>
    <s v="Saves having to learn minutia of syntax"/>
    <m/>
    <s v="works top to bottom, looking for if a property called cumLaude should be set to True"/>
    <m/>
    <m/>
    <m/>
    <x v="1"/>
    <n v="3"/>
    <m/>
    <m/>
    <m/>
    <n v="0"/>
    <m/>
    <m/>
    <n v="0"/>
    <x v="1"/>
    <x v="1"/>
    <n v="0"/>
    <x v="1"/>
    <n v="0"/>
    <x v="1"/>
    <n v="0"/>
    <n v="0"/>
    <x v="1"/>
    <n v="0"/>
    <x v="1"/>
    <m/>
    <m/>
    <m/>
    <m/>
    <m/>
    <m/>
    <m/>
  </r>
  <r>
    <n v="12889889233"/>
    <s v="A"/>
    <s v="Web Link"/>
    <d v="2021-08-13T00:00:00"/>
    <d v="1899-12-30T00:31:12"/>
    <x v="0"/>
    <x v="5"/>
    <s v="@PeterHilton"/>
    <s v="LinkedIn"/>
    <x v="2"/>
    <n v="3"/>
    <m/>
    <m/>
    <s v="Set cumlaude for students with average &gt;= 8, but the rule #2 is not clear to me."/>
    <n v="1"/>
    <s v="projection before text"/>
    <s v="decisionTable"/>
    <x v="0"/>
    <n v="2"/>
    <n v="2"/>
    <s v="If a Law student has an average at least 8 and no more that 1 below 8 the set cumlaude."/>
    <n v="2"/>
    <n v="5"/>
    <n v="5"/>
    <s v="Excel-esque"/>
    <n v="4"/>
    <x v="2"/>
    <x v="0"/>
    <n v="2"/>
    <x v="2"/>
    <n v="5"/>
    <x v="3"/>
    <n v="4"/>
    <n v="2"/>
    <x v="0"/>
    <n v="4"/>
    <x v="3"/>
    <m/>
    <m/>
    <m/>
    <n v="1"/>
    <m/>
    <n v="1"/>
    <m/>
  </r>
  <r>
    <n v="12921009287"/>
    <s v="B"/>
    <s v="Email Invitation"/>
    <d v="2021-08-26T00:00:00"/>
    <d v="1899-12-30T00:11:47"/>
    <x v="0"/>
    <x v="5"/>
    <s v="michel.mercera@gmail.com"/>
    <s v="LinkedIn"/>
    <x v="2"/>
    <n v="4"/>
    <s v="It facilitates the construction of more complex rules."/>
    <m/>
    <m/>
    <n v="2"/>
    <s v="text before projection"/>
    <s v="decisionTable"/>
    <x v="2"/>
    <n v="0"/>
    <n v="3"/>
    <s v="Determining which students of Facutly of Law get cum laude or not. And count the amount of students that almost  got cum laude."/>
    <n v="1"/>
    <n v="3"/>
    <n v="0"/>
    <s v="Excel-esque"/>
    <n v="4"/>
    <x v="3"/>
    <x v="2"/>
    <n v="2"/>
    <x v="0"/>
    <n v="4"/>
    <x v="4"/>
    <n v="4"/>
    <n v="5"/>
    <x v="2"/>
    <n v="1"/>
    <x v="0"/>
    <m/>
    <m/>
    <n v="1"/>
    <m/>
    <m/>
    <n v="1"/>
    <m/>
  </r>
  <r>
    <n v="12911096988"/>
    <s v="B"/>
    <s v="Email Invitation"/>
    <d v="2021-08-23T00:00:00"/>
    <d v="1899-12-30T01:27:59"/>
    <x v="0"/>
    <x v="6"/>
    <s v="manmix@ics.forth.gr"/>
    <s v="Paper"/>
    <x v="0"/>
    <n v="4"/>
    <m/>
    <m/>
    <m/>
    <n v="2"/>
    <s v="text before projection"/>
    <s v="decisionTable"/>
    <x v="2"/>
    <n v="0"/>
    <n v="4"/>
    <s v="if a student from law faculty has an average above 8 then the student is cumlaude, as long as the student has no more than one grade under 8 and greater or eqgual than 7."/>
    <n v="1"/>
    <n v="4"/>
    <n v="0"/>
    <s v="Excel-esque"/>
    <n v="3"/>
    <x v="3"/>
    <x v="2"/>
    <n v="4"/>
    <x v="3"/>
    <n v="1"/>
    <x v="2"/>
    <n v="2"/>
    <n v="3"/>
    <x v="2"/>
    <n v="2"/>
    <x v="2"/>
    <m/>
    <m/>
    <n v="1"/>
    <m/>
    <m/>
    <n v="1"/>
    <m/>
  </r>
  <r>
    <n v="12908856275"/>
    <s v="B"/>
    <s v="Email Invitation"/>
    <d v="2021-08-21T00:00:00"/>
    <d v="1899-12-30T00:01:24"/>
    <x v="1"/>
    <x v="0"/>
    <s v="ioannis.sfyrakis@ncl.ac.uk"/>
    <s v="Paper"/>
    <x v="1"/>
    <n v="4"/>
    <s v="Increase coding productivity "/>
    <m/>
    <m/>
    <m/>
    <m/>
    <m/>
    <x v="1"/>
    <n v="0"/>
    <m/>
    <m/>
    <m/>
    <n v="0"/>
    <m/>
    <m/>
    <n v="0"/>
    <x v="1"/>
    <x v="1"/>
    <n v="0"/>
    <x v="1"/>
    <n v="0"/>
    <x v="1"/>
    <n v="0"/>
    <n v="0"/>
    <x v="1"/>
    <n v="0"/>
    <x v="1"/>
    <m/>
    <m/>
    <m/>
    <m/>
    <m/>
    <m/>
    <m/>
  </r>
  <r>
    <n v="12897774784"/>
    <s v="B"/>
    <s v="Email Invitation"/>
    <d v="2021-08-17T00:00:00"/>
    <d v="1899-12-30T02:32:21"/>
    <x v="0"/>
    <x v="7"/>
    <s v="Matthias.Hemmje@hemmje.de"/>
    <s v="Paper"/>
    <x v="0"/>
    <n v="4"/>
    <s v="The risk of writing wrong syntax is reduced. It eases the selection of the possible options."/>
    <m/>
    <m/>
    <n v="2"/>
    <s v="text before projection"/>
    <s v="decisionTable"/>
    <x v="2"/>
    <n v="0"/>
    <n v="2"/>
    <s v="When s.faculty == Faculty.Law and s.avg &gt;= 8 Then s.cumlaude will be set to true.  When s.faculty == Faculty.Law and s.grade between 7 and 8 Then s.closeCount will be incremented.  When s.faculty == Faculty.Law and s.closeCount &gt; 1 Then s.cumlaude will be set to false and the program halted."/>
    <n v="1"/>
    <n v="2"/>
    <n v="0"/>
    <s v="Excel-esque"/>
    <n v="4"/>
    <x v="3"/>
    <x v="2"/>
    <n v="4"/>
    <x v="2"/>
    <n v="2"/>
    <x v="2"/>
    <n v="3"/>
    <n v="3"/>
    <x v="2"/>
    <n v="2"/>
    <x v="2"/>
    <m/>
    <n v="1"/>
    <m/>
    <n v="1"/>
    <s v="ace editor (https://ace.c9.io)"/>
    <n v="2"/>
    <m/>
  </r>
  <r>
    <n v="12891420826"/>
    <s v="B"/>
    <s v="Email Invitation"/>
    <d v="2021-08-14T00:00:00"/>
    <d v="1899-12-30T00:14:34"/>
    <x v="0"/>
    <x v="8"/>
    <s v="lukas@petrovicky.net"/>
    <s v="StackOverflow"/>
    <x v="2"/>
    <n v="2"/>
    <m/>
    <s v="Does not really avoid code. Low;code / no-code tools are, in my opinion, a dead end."/>
    <s v="No students are cum laude"/>
    <n v="2"/>
    <s v="text before projection"/>
    <s v="decisionTable"/>
    <x v="2"/>
    <n v="4"/>
    <n v="2"/>
    <s v="Same as before. The most generic rule set cum laude to false and halts."/>
    <n v="1"/>
    <n v="2"/>
    <n v="4"/>
    <s v="Excel-esque"/>
    <n v="4"/>
    <x v="1"/>
    <x v="2"/>
    <n v="4"/>
    <x v="0"/>
    <n v="4"/>
    <x v="2"/>
    <n v="4"/>
    <n v="3"/>
    <x v="2"/>
    <n v="3"/>
    <x v="2"/>
    <n v="1"/>
    <n v="1"/>
    <n v="1"/>
    <m/>
    <m/>
    <n v="3"/>
    <s v="In all the rules, the students were not matched to the faculty or the course. Therefore both faculty and course are irrelevant facts.rules always operate over all the students regardless."/>
  </r>
  <r>
    <n v="12891204879"/>
    <s v="B"/>
    <s v="Email Invitation"/>
    <d v="2021-08-14T00:00:00"/>
    <d v="1899-12-30T00:24:24"/>
    <x v="0"/>
    <x v="9"/>
    <s v="juhaszgergely88@gmail.com"/>
    <s v="LinkedIn"/>
    <x v="2"/>
    <n v="2"/>
    <m/>
    <s v="Understand for non coders might be useful, but overall seems to be it just adds unnecessary overhead."/>
    <s v="Sets the student' cum laude graduation level based on course result and their average."/>
    <n v="2"/>
    <s v="text before projection"/>
    <s v="decisionTable"/>
    <x v="2"/>
    <n v="5"/>
    <n v="5"/>
    <s v="Again sets cum laude to true based on average, also increases close count if avg &lt; 8 and other condition applies"/>
    <n v="1"/>
    <n v="5"/>
    <n v="5"/>
    <s v="Excel-esque"/>
    <n v="4"/>
    <x v="2"/>
    <x v="2"/>
    <n v="1"/>
    <x v="2"/>
    <n v="2"/>
    <x v="5"/>
    <n v="3"/>
    <n v="1"/>
    <x v="0"/>
    <n v="2"/>
    <x v="2"/>
    <m/>
    <n v="1"/>
    <m/>
    <m/>
    <m/>
    <n v="1"/>
    <m/>
  </r>
  <r>
    <n v="12914204918"/>
    <s v="C"/>
    <s v="Web Link"/>
    <d v="2021-08-24T00:00:00"/>
    <d v="1899-12-31T00:55:04"/>
    <x v="0"/>
    <x v="3"/>
    <m/>
    <s v="Unknown - MailingList"/>
    <x v="2"/>
    <n v="3"/>
    <m/>
    <m/>
    <m/>
    <n v="1"/>
    <s v="text before projection"/>
    <s v="Excel-esque"/>
    <x v="0"/>
    <n v="0"/>
    <n v="3"/>
    <s v="Describe criteria/requirements for &quot;cumlaude&quot;"/>
    <n v="2"/>
    <n v="3"/>
    <n v="0"/>
    <s v="decisionTable"/>
    <n v="2"/>
    <x v="2"/>
    <x v="2"/>
    <n v="4"/>
    <x v="4"/>
    <n v="5"/>
    <x v="2"/>
    <n v="4"/>
    <n v="5"/>
    <x v="2"/>
    <n v="4"/>
    <x v="3"/>
    <m/>
    <n v="1"/>
    <m/>
    <n v="1"/>
    <m/>
    <n v="2"/>
    <s v="This is very interesting research work, and I would strongly urge you to get in touch with the Drools community (both dev and users) as described here https://drools.org/learn/dmn.html to share your work --if you want/can.  Separately of that, I would strongly recommend you take a look at the DMN standard; particularly given it provide a notation which can benefit a lot of this projectional editing (not only DMN decision table, all DMN decision logic notations) AND especially if you would consider experimenting projectional editing of FEEL. I mention because that would have an impact not only on the Drools DMN Engine (part of Drools) but being DMN an OMG standard, your effort there would also compound for the whole Decision Management communities (e.g.: beyond Drools).  full disclosure I am a Drools developer, I hope you will get in touch! Very interesting concepts here!!  (and good luck with your dissertations of course :) )"/>
  </r>
  <r>
    <n v="12905417024"/>
    <s v="C"/>
    <s v="Email Invitation"/>
    <d v="2021-08-20T00:00:00"/>
    <d v="1899-12-30T00:10:11"/>
    <x v="0"/>
    <x v="5"/>
    <s v="ruben@sprangemeijer-it.nl"/>
    <s v="LinkedIn"/>
    <x v="2"/>
    <n v="4"/>
    <s v="It help view your problem from multiple angles… at the same time. "/>
    <m/>
    <m/>
    <n v="1"/>
    <s v="text before projection"/>
    <s v="Excel-esque"/>
    <x v="0"/>
    <n v="0"/>
    <n v="4"/>
    <s v="It evaluates students grades determine if the student graduates cum laude"/>
    <n v="2"/>
    <n v="4"/>
    <n v="0"/>
    <s v="decisionTable"/>
    <n v="2"/>
    <x v="3"/>
    <x v="2"/>
    <n v="4"/>
    <x v="0"/>
    <n v="4"/>
    <x v="2"/>
    <n v="4"/>
    <n v="1"/>
    <x v="0"/>
    <n v="3"/>
    <x v="2"/>
    <m/>
    <n v="1"/>
    <m/>
    <m/>
    <m/>
    <n v="1"/>
    <m/>
  </r>
  <r>
    <n v="12905312749"/>
    <s v="C"/>
    <s v="Email Invitation"/>
    <d v="2021-08-20T00:00:00"/>
    <d v="1899-12-30T00:22:24"/>
    <x v="0"/>
    <x v="5"/>
    <s v="alexmirandamoraes@gmail.com"/>
    <s v="LinkedIn"/>
    <x v="2"/>
    <n v="4"/>
    <s v="Easy navigation in decision tables, useful for readability, somewhat useful for writting rules"/>
    <m/>
    <m/>
    <n v="1"/>
    <s v="text before projection"/>
    <s v="Excel-esque"/>
    <x v="0"/>
    <n v="0"/>
    <n v="5"/>
    <s v="Define criteria for attaining latin honours based on facts of multiple entities e.g. programme, student, result"/>
    <n v="2"/>
    <n v="5"/>
    <n v="0"/>
    <s v="decisionTable"/>
    <n v="4"/>
    <x v="2"/>
    <x v="2"/>
    <n v="2"/>
    <x v="4"/>
    <n v="5"/>
    <x v="4"/>
    <n v="4"/>
    <n v="1"/>
    <x v="0"/>
    <n v="3"/>
    <x v="2"/>
    <m/>
    <n v="1"/>
    <m/>
    <m/>
    <s v="Occasionally on Excel sheet"/>
    <n v="2"/>
    <s v="As a developer, it’s nice to visualise graphs and the rete network representation, but that could be confusing for business users, besides I don’t think it could capture all the complexity involved in solving conflicts, so the alternative debug methods shown  here seem valid. Truth tables are easy to understand, even of they are long. Decision tables are less useful if the rules are well coded.  A common problem is to deal with priorities/different weights for rules and actions, reducing its usage is considered a best practice and I think this could somewhat help there."/>
  </r>
  <r>
    <n v="12896640415"/>
    <s v="C"/>
    <s v="Web Link"/>
    <d v="2021-08-16T00:00:00"/>
    <d v="1899-12-30T00:01:10"/>
    <x v="1"/>
    <x v="2"/>
    <m/>
    <s v="Unknown - MailingList"/>
    <x v="1"/>
    <n v="5"/>
    <m/>
    <m/>
    <m/>
    <m/>
    <m/>
    <m/>
    <x v="1"/>
    <n v="0"/>
    <m/>
    <m/>
    <m/>
    <n v="0"/>
    <m/>
    <m/>
    <n v="0"/>
    <x v="1"/>
    <x v="1"/>
    <n v="0"/>
    <x v="1"/>
    <n v="0"/>
    <x v="1"/>
    <n v="0"/>
    <n v="0"/>
    <x v="1"/>
    <n v="0"/>
    <x v="1"/>
    <m/>
    <m/>
    <m/>
    <m/>
    <m/>
    <m/>
    <m/>
  </r>
  <r>
    <n v="12895176842"/>
    <s v="C"/>
    <s v="Web Link"/>
    <d v="2021-08-16T00:00:00"/>
    <d v="1899-12-30T00:01:49"/>
    <x v="1"/>
    <x v="2"/>
    <m/>
    <s v="Unknown - MailingList"/>
    <x v="1"/>
    <n v="4"/>
    <m/>
    <m/>
    <m/>
    <m/>
    <m/>
    <m/>
    <x v="1"/>
    <n v="0"/>
    <m/>
    <m/>
    <m/>
    <n v="0"/>
    <m/>
    <m/>
    <n v="0"/>
    <x v="1"/>
    <x v="1"/>
    <n v="0"/>
    <x v="1"/>
    <n v="0"/>
    <x v="1"/>
    <n v="0"/>
    <n v="0"/>
    <x v="1"/>
    <n v="0"/>
    <x v="1"/>
    <m/>
    <m/>
    <m/>
    <m/>
    <m/>
    <m/>
    <m/>
  </r>
  <r>
    <n v="12895032826"/>
    <s v="C"/>
    <s v="Email Invitation"/>
    <d v="2021-08-16T00:00:00"/>
    <d v="1899-12-30T00:11:23"/>
    <x v="0"/>
    <x v="3"/>
    <s v="pagoda_5b@hotmail.com"/>
    <s v="LinkedIn"/>
    <x v="2"/>
    <n v="4"/>
    <s v="Not much, being a software developer I'm more accustomed to define rules programatically"/>
    <m/>
    <m/>
    <n v="1"/>
    <s v="text before projection"/>
    <s v="Excel-esque"/>
    <x v="0"/>
    <n v="0"/>
    <n v="4"/>
    <s v="It will assign Cum Laude to a FNWI faculty student curriculum results, if his average rating is 8+, unless either his &quot;Thesis&quot; course grade was 8+ or or any course had less than 8 grade and wasn't &quot;exempted&quot; (probably meaning the student couldn't exempt from this course)"/>
    <n v="2"/>
    <n v="4"/>
    <n v="0"/>
    <s v="decisionTable"/>
    <n v="1"/>
    <x v="3"/>
    <x v="2"/>
    <n v="5"/>
    <x v="0"/>
    <n v="4"/>
    <x v="3"/>
    <n v="4"/>
    <n v="1"/>
    <x v="0"/>
    <n v="3"/>
    <x v="2"/>
    <m/>
    <n v="1"/>
    <m/>
    <m/>
    <m/>
    <n v="1"/>
    <s v="Nope"/>
  </r>
  <r>
    <n v="12894797941"/>
    <s v="C"/>
    <s v="Web Link"/>
    <d v="2021-08-16T00:00:00"/>
    <d v="1899-12-30T00:17:25"/>
    <x v="0"/>
    <x v="3"/>
    <m/>
    <s v="Unknown - MailingList"/>
    <x v="2"/>
    <n v="4"/>
    <s v="I believe that this style is more friendly for non programmers.  In general, it's really appealing the auto completion features."/>
    <m/>
    <m/>
    <n v="1"/>
    <s v="text before projection"/>
    <s v="Excel-esque"/>
    <x v="0"/>
    <n v="0"/>
    <n v="3"/>
    <s v="It defines the conditions for &quot;cum laude&quot; grade.  However, I believe that traditional Decision Tables are more effective and easy to understand."/>
    <n v="2"/>
    <n v="3"/>
    <n v="0"/>
    <s v="decisionTable"/>
    <n v="3"/>
    <x v="0"/>
    <x v="2"/>
    <n v="2"/>
    <x v="2"/>
    <n v="2"/>
    <x v="4"/>
    <n v="3"/>
    <n v="3"/>
    <x v="2"/>
    <n v="3"/>
    <x v="2"/>
    <m/>
    <m/>
    <m/>
    <m/>
    <s v="VSCode"/>
    <n v="1"/>
    <s v="I guess that you are investigating a more friendly approach to rule writing. I'm surprised that you just focused on DRL, whereas Drools offers a powerful option that it's supposed to be more appealing for non programmers: DMN."/>
  </r>
  <r>
    <n v="12894358986"/>
    <s v="C"/>
    <s v="Web Link"/>
    <d v="2021-08-16T00:00:00"/>
    <d v="1899-12-30T00:14:57"/>
    <x v="0"/>
    <x v="10"/>
    <m/>
    <s v="Unknown - MailingList"/>
    <x v="2"/>
    <n v="5"/>
    <s v="It would allow non technical users/business users to create business rules relatively easier"/>
    <m/>
    <m/>
    <n v="1"/>
    <s v="text before projection"/>
    <s v="Excel-esque"/>
    <x v="0"/>
    <n v="0"/>
    <n v="5"/>
    <s v="The decision table is a standard feature in most of the business rules engines and drools also has one in already. "/>
    <n v="2"/>
    <n v="5"/>
    <n v="0"/>
    <s v="decisionTable"/>
    <n v="2"/>
    <x v="3"/>
    <x v="2"/>
    <n v="4"/>
    <x v="0"/>
    <n v="4"/>
    <x v="2"/>
    <n v="4"/>
    <n v="4"/>
    <x v="2"/>
    <n v="4"/>
    <x v="3"/>
    <n v="1"/>
    <m/>
    <m/>
    <n v="1"/>
    <s v="VSCode"/>
    <n v="2"/>
    <s v="This is a nice assessment/survey. All the best for the thesis. "/>
  </r>
  <r>
    <n v="12893687034"/>
    <s v="C"/>
    <s v="Web Link"/>
    <d v="2021-08-15T00:00:00"/>
    <d v="1899-12-30T00:10:56"/>
    <x v="0"/>
    <x v="5"/>
    <m/>
    <s v="Unknown - MailingList"/>
    <x v="2"/>
    <n v="4"/>
    <s v="Allows layered reading: it looks like I could browse rules by first only looking at which left-hand side facts are involved, while ignoring the conditions, more easily than in the text version."/>
    <m/>
    <m/>
    <n v="1"/>
    <s v="text before projection"/>
    <s v="Excel-esque"/>
    <x v="0"/>
    <n v="0"/>
    <n v="4"/>
    <s v="Awards ‘cum laude’ to students scoring 8 or more, except for a thesis"/>
    <n v="2"/>
    <n v="4"/>
    <n v="0"/>
    <s v="decisionTable"/>
    <n v="1"/>
    <x v="4"/>
    <x v="2"/>
    <n v="1"/>
    <x v="3"/>
    <n v="1"/>
    <x v="5"/>
    <n v="4"/>
    <n v="1"/>
    <x v="0"/>
    <n v="3"/>
    <x v="2"/>
    <m/>
    <n v="1"/>
    <m/>
    <m/>
    <m/>
    <n v="1"/>
    <s v="Single-letter variable names are horrible for reading code you didn't write! 😱    Also, there's no good reason to still be using a fixed-width font (which is less legible) in a table."/>
  </r>
  <r>
    <n v="12892882771"/>
    <s v="C"/>
    <s v="Web Link"/>
    <d v="2021-08-15T00:00:00"/>
    <d v="1899-12-30T00:49:45"/>
    <x v="0"/>
    <x v="3"/>
    <s v="@vraffy"/>
    <s v="LinkedIn"/>
    <x v="2"/>
    <n v="2"/>
    <m/>
    <s v="It Is very unusual for me and, at first sight, I found it quite confusing"/>
    <s v="They are used to update students properties based on their faculty type and grade "/>
    <n v="1"/>
    <s v="text before projection"/>
    <s v="Excel-esque"/>
    <x v="0"/>
    <n v="5"/>
    <n v="5"/>
    <s v="They assign laude to students with a grade greater than 8 that do not match any of the other two conditions"/>
    <n v="2"/>
    <n v="5"/>
    <n v="5"/>
    <s v="decisionTable"/>
    <n v="1"/>
    <x v="3"/>
    <x v="2"/>
    <n v="3"/>
    <x v="0"/>
    <n v="4"/>
    <x v="0"/>
    <n v="4"/>
    <n v="4"/>
    <x v="2"/>
    <n v="4"/>
    <x v="3"/>
    <m/>
    <n v="1"/>
    <m/>
    <m/>
    <m/>
    <n v="1"/>
    <s v="Even of I don't find useful this visual approach, I think that these ideas could help less expirienced programmers or domain experts not used to code. Anyway in my experience there are a lot of situations where you need to write very complex rules that would be difficult if not impossible at all to test and visualize as conditional tables"/>
  </r>
  <r>
    <n v="12892276831"/>
    <s v="C"/>
    <s v="Web Link"/>
    <d v="2021-08-14T00:00:00"/>
    <d v="1899-12-30T00:27:38"/>
    <x v="0"/>
    <x v="2"/>
    <m/>
    <s v="Unknown - MailingList"/>
    <x v="2"/>
    <n v="4"/>
    <s v="For the developer-centric, audience this is a great experience given the autocompletion and showing the translation in real time to DRL syntax. For business analyst authors, the decision table has technicals blended in, so it wouldn't be effective for them. "/>
    <m/>
    <m/>
    <n v="1"/>
    <s v="text before projection"/>
    <s v="Excel-esque"/>
    <x v="0"/>
    <n v="0"/>
    <n v="3"/>
    <s v="Decides on Cum Laude status for students in the FNWI program. Their average must be a least 8.  If any grade is below 8 they don't qualify for cum laude. Unsure why but if their Thesis course is over 8 they *don't* qualify. "/>
    <n v="2"/>
    <n v="3"/>
    <n v="0"/>
    <s v="decisionTable"/>
    <n v="4"/>
    <x v="0"/>
    <x v="2"/>
    <n v="4"/>
    <x v="4"/>
    <n v="5"/>
    <x v="2"/>
    <n v="4"/>
    <n v="5"/>
    <x v="2"/>
    <n v="3"/>
    <x v="2"/>
    <n v="1"/>
    <n v="1"/>
    <n v="1"/>
    <m/>
    <s v="Custom user experiences that translate to DRL syntax with templating. Also DMN editors. "/>
    <n v="4"/>
    <s v="As mentioned in the first question drools editors may be targeted at developer or business/end user audiences. Even a typical developer doesn't always understand how an inference engine works as most are used to procedural logic. Additional tooling to help aid with simulating how the engine will behave with different data inputs is very useful, as well as alternative views to allow for more focus on the domain and attributes. "/>
  </r>
  <r>
    <n v="12891749969"/>
    <s v="C"/>
    <s v="Web Link"/>
    <d v="2021-08-14T00:00:00"/>
    <d v="1899-12-30T00:03:03"/>
    <x v="1"/>
    <x v="2"/>
    <m/>
    <s v="Unknown - MailingList"/>
    <x v="1"/>
    <n v="3"/>
    <m/>
    <m/>
    <m/>
    <m/>
    <m/>
    <m/>
    <x v="1"/>
    <n v="0"/>
    <m/>
    <m/>
    <m/>
    <n v="0"/>
    <m/>
    <m/>
    <n v="0"/>
    <x v="1"/>
    <x v="1"/>
    <n v="0"/>
    <x v="1"/>
    <n v="0"/>
    <x v="1"/>
    <n v="0"/>
    <n v="0"/>
    <x v="1"/>
    <n v="0"/>
    <x v="1"/>
    <m/>
    <m/>
    <m/>
    <m/>
    <m/>
    <m/>
    <m/>
  </r>
  <r>
    <n v="12891678998"/>
    <s v="C"/>
    <s v="Web Link"/>
    <d v="2021-08-14T00:00:00"/>
    <d v="1899-12-30T00:21:28"/>
    <x v="0"/>
    <x v="11"/>
    <m/>
    <s v="Unknown - MailingList"/>
    <x v="2"/>
    <n v="2"/>
    <m/>
    <m/>
    <s v="without a background knowledge about the purpose of the decision service, we can't describe this group of rules do"/>
    <n v="1"/>
    <s v="text before projection"/>
    <s v="Excel-esque"/>
    <x v="0"/>
    <n v="1"/>
    <n v="1"/>
    <s v="without a background knowledge about the purpose of the decision service, we can't describe this group of rules do"/>
    <n v="2"/>
    <n v="1"/>
    <n v="1"/>
    <s v="decisionTable"/>
    <n v="2"/>
    <x v="3"/>
    <x v="2"/>
    <n v="4"/>
    <x v="0"/>
    <n v="4"/>
    <x v="2"/>
    <n v="4"/>
    <n v="5"/>
    <x v="2"/>
    <n v="4"/>
    <x v="3"/>
    <n v="1"/>
    <n v="1"/>
    <n v="1"/>
    <n v="1"/>
    <s v="VS Code + plugin"/>
    <n v="5"/>
    <m/>
  </r>
  <r>
    <n v="12891685601"/>
    <s v="C"/>
    <s v="Web Link"/>
    <d v="2021-08-14T00:00:00"/>
    <d v="1899-12-30T00:03:13"/>
    <x v="1"/>
    <x v="8"/>
    <m/>
    <s v="Unknown - MailingList"/>
    <x v="1"/>
    <n v="4"/>
    <s v="Probably really useful for PoC / Demos"/>
    <m/>
    <m/>
    <m/>
    <m/>
    <m/>
    <x v="1"/>
    <n v="0"/>
    <m/>
    <m/>
    <m/>
    <n v="0"/>
    <m/>
    <m/>
    <n v="0"/>
    <x v="1"/>
    <x v="1"/>
    <n v="0"/>
    <x v="1"/>
    <n v="0"/>
    <x v="1"/>
    <n v="0"/>
    <n v="0"/>
    <x v="1"/>
    <n v="0"/>
    <x v="1"/>
    <m/>
    <m/>
    <m/>
    <m/>
    <m/>
    <m/>
    <m/>
  </r>
  <r>
    <n v="12891613833"/>
    <s v="C"/>
    <s v="Email Invitation"/>
    <d v="2021-08-14T00:00:00"/>
    <d v="1899-12-30T00:01:26"/>
    <x v="1"/>
    <x v="12"/>
    <s v="info@ypzeelon.com"/>
    <s v="StackOverflow"/>
    <x v="1"/>
    <n v="4"/>
    <m/>
    <m/>
    <m/>
    <m/>
    <m/>
    <m/>
    <x v="1"/>
    <n v="0"/>
    <m/>
    <m/>
    <m/>
    <n v="0"/>
    <m/>
    <m/>
    <n v="0"/>
    <x v="1"/>
    <x v="1"/>
    <n v="0"/>
    <x v="1"/>
    <n v="0"/>
    <x v="1"/>
    <n v="0"/>
    <n v="0"/>
    <x v="1"/>
    <n v="0"/>
    <x v="1"/>
    <m/>
    <m/>
    <m/>
    <m/>
    <m/>
    <m/>
    <m/>
  </r>
  <r>
    <n v="12890156476"/>
    <s v="C"/>
    <s v="Web Link"/>
    <d v="2021-08-13T00:00:00"/>
    <d v="1899-12-30T00:08:14"/>
    <x v="0"/>
    <x v="0"/>
    <s v="@salaboy"/>
    <s v="StackOverflow"/>
    <x v="2"/>
    <n v="4"/>
    <s v="It looks like it speeds up the creation of DRL files that drools needs to execute the rules "/>
    <m/>
    <m/>
    <n v="1"/>
    <s v="text before projection"/>
    <s v="Excel-esque"/>
    <x v="0"/>
    <n v="0"/>
    <n v="4"/>
    <s v="The rules check if a student can be marked as cumlaude, which only happens if the average grade is greater than 8, the rules also check if the student is exempt to do the thesis course also checking at the average "/>
    <n v="2"/>
    <n v="4"/>
    <n v="0"/>
    <s v="decisionTable"/>
    <n v="1"/>
    <x v="3"/>
    <x v="2"/>
    <n v="2"/>
    <x v="2"/>
    <n v="2"/>
    <x v="4"/>
    <n v="4"/>
    <n v="2"/>
    <x v="0"/>
    <n v="4"/>
    <x v="3"/>
    <n v="1"/>
    <n v="1"/>
    <m/>
    <n v="1"/>
    <m/>
    <n v="3"/>
    <s v="In general I would prefer a RETE diagram to explain the execution of the rules and the filters.. the alternative tables proposed here were confusing as well as the circuit diagram which was close to a RETE tree but not really.. that adds confusion "/>
  </r>
  <r>
    <n v="12911214937"/>
    <s v="D"/>
    <s v="Email Invitation"/>
    <d v="2021-08-23T00:00:00"/>
    <d v="1899-12-30T00:11:16"/>
    <x v="0"/>
    <x v="13"/>
    <s v="fysarakis@sphynx.ch"/>
    <s v="Paper"/>
    <x v="0"/>
    <n v="4"/>
    <s v="More straightforward and easier to check."/>
    <m/>
    <s v="Checks avg grade of Law student and if 8 or greater awards CumLaude"/>
    <n v="2"/>
    <s v="projection before text"/>
    <s v="Excel-esque"/>
    <x v="2"/>
    <n v="5"/>
    <n v="5"/>
    <s v="Not sure (about the Thesis check)."/>
    <n v="1"/>
    <n v="2"/>
    <n v="2"/>
    <s v="decisionTable"/>
    <n v="4"/>
    <x v="0"/>
    <x v="0"/>
    <n v="5"/>
    <x v="4"/>
    <n v="2"/>
    <x v="4"/>
    <n v="4"/>
    <n v="2"/>
    <x v="0"/>
    <n v="3"/>
    <x v="2"/>
    <m/>
    <n v="1"/>
    <m/>
    <m/>
    <m/>
    <n v="1"/>
    <m/>
  </r>
  <r>
    <n v="12911152204"/>
    <s v="D"/>
    <s v="Email Invitation"/>
    <d v="2021-08-23T00:00:00"/>
    <d v="1899-12-30T00:24:49"/>
    <x v="0"/>
    <x v="14"/>
    <s v="marek.wojciechowski@cs.put.poznan.pl"/>
    <s v="Paper"/>
    <x v="0"/>
    <n v="5"/>
    <s v="Currently, I do not use Drools."/>
    <m/>
    <s v="Student get cum laude if his avg is above (&gt;=) threshold of 8. Grades from range &lt;7, 8) are counted. If there are more than 1 such grades cum laude is set to false and rule processing ends."/>
    <n v="2"/>
    <s v="projection before text"/>
    <s v="Excel-esque"/>
    <x v="2"/>
    <n v="3"/>
    <n v="3"/>
    <s v="A student from FNWI faculty:  1. if s(he) gets grade below 8 from a course they are not exempted, then s(he) fails to get cum laude and rule evaluation stops  2. if s(he) gets grade &gt;= 8 from a course named &quot;thesis, then s(he) fails to get cum laude and rule evaluation stops  3. if s(he) has avg &gt;= 8 , then s(he) gets cum laude"/>
    <n v="1"/>
    <n v="3"/>
    <n v="3"/>
    <s v="decisionTable"/>
    <n v="3"/>
    <x v="2"/>
    <x v="0"/>
    <n v="2"/>
    <x v="2"/>
    <n v="4"/>
    <x v="2"/>
    <n v="3"/>
    <n v="1"/>
    <x v="0"/>
    <n v="1"/>
    <x v="0"/>
    <m/>
    <m/>
    <m/>
    <n v="1"/>
    <s v="We were developing our own rule editor for naive users"/>
    <n v="2"/>
    <s v="I had problems with the logic of some rules (if I understood them correctly) and meaning of some variables."/>
  </r>
  <r>
    <n v="12908628270"/>
    <s v="D"/>
    <s v="Web Link"/>
    <d v="2021-08-21T00:00:00"/>
    <d v="1899-12-30T00:33:13"/>
    <x v="1"/>
    <x v="5"/>
    <s v="ME"/>
    <m/>
    <x v="1"/>
    <n v="4"/>
    <m/>
    <m/>
    <m/>
    <m/>
    <m/>
    <m/>
    <x v="1"/>
    <n v="0"/>
    <m/>
    <m/>
    <m/>
    <n v="0"/>
    <m/>
    <m/>
    <n v="0"/>
    <x v="1"/>
    <x v="1"/>
    <n v="0"/>
    <x v="1"/>
    <n v="0"/>
    <x v="1"/>
    <n v="0"/>
    <n v="0"/>
    <x v="1"/>
    <n v="0"/>
    <x v="1"/>
    <m/>
    <m/>
    <m/>
    <m/>
    <m/>
    <m/>
    <m/>
  </r>
  <r>
    <n v="12903401040"/>
    <s v="D"/>
    <s v="Email Invitation"/>
    <d v="2021-08-19T00:00:00"/>
    <d v="1899-12-30T05:36:37"/>
    <x v="0"/>
    <x v="15"/>
    <s v="michael@asparna.com"/>
    <s v="Paper"/>
    <x v="0"/>
    <n v="4"/>
    <s v="We wrote all of our rules manually. It's possible that using the visual form would have reduced typographic errors."/>
    <m/>
    <s v="For objects in the law faculty.  If the average is greater than or equal to 8, set cum laude to true.  If the grade is less than 8, but greater that or equal to 7, increment a close counter  For everyone else who has an average greater than 1, set cum laude to false."/>
    <n v="2"/>
    <s v="projection before text"/>
    <s v="Excel-esque"/>
    <x v="2"/>
    <n v="5"/>
    <n v="5"/>
    <s v="For fnwi students, if the grade is less than 8 and it wasn't exempted, set cum laude to false.  For fnwi students in a thesis course with a grade greater than or equal to 8, set cum laude to false.  For fnwi students with an average greater than or equal to 8, set cum laude to true."/>
    <n v="1"/>
    <n v="3"/>
    <n v="3"/>
    <s v="decisionTable"/>
    <n v="2"/>
    <x v="4"/>
    <x v="0"/>
    <n v="2"/>
    <x v="2"/>
    <n v="1"/>
    <x v="5"/>
    <n v="4"/>
    <n v="2"/>
    <x v="0"/>
    <n v="3"/>
    <x v="2"/>
    <m/>
    <n v="1"/>
    <m/>
    <n v="1"/>
    <m/>
    <n v="2"/>
    <m/>
  </r>
  <r>
    <n v="12898289953"/>
    <s v="D"/>
    <s v="Email Invitation"/>
    <d v="2021-08-17T00:00:00"/>
    <d v="1899-12-30T05:34:39"/>
    <x v="1"/>
    <x v="16"/>
    <s v="ghedini@unb.br"/>
    <s v="Paper"/>
    <x v="1"/>
    <n v="4"/>
    <s v="It would make coding more interactive and productive"/>
    <m/>
    <m/>
    <m/>
    <m/>
    <m/>
    <x v="1"/>
    <n v="2"/>
    <m/>
    <m/>
    <m/>
    <n v="3"/>
    <m/>
    <m/>
    <n v="0"/>
    <x v="1"/>
    <x v="1"/>
    <n v="0"/>
    <x v="1"/>
    <n v="0"/>
    <x v="1"/>
    <n v="0"/>
    <n v="0"/>
    <x v="1"/>
    <n v="0"/>
    <x v="1"/>
    <m/>
    <m/>
    <m/>
    <m/>
    <m/>
    <m/>
    <m/>
  </r>
  <r>
    <n v="12897667053"/>
    <s v="D"/>
    <s v="Email Invitation"/>
    <d v="2021-08-17T00:00:00"/>
    <d v="1899-12-30T00:00:46"/>
    <x v="1"/>
    <x v="1"/>
    <s v="manuelcampos@um.es"/>
    <s v="Paper"/>
    <x v="1"/>
    <n v="2"/>
    <m/>
    <m/>
    <m/>
    <m/>
    <m/>
    <m/>
    <x v="1"/>
    <n v="0"/>
    <m/>
    <m/>
    <m/>
    <n v="0"/>
    <m/>
    <m/>
    <n v="0"/>
    <x v="1"/>
    <x v="1"/>
    <n v="0"/>
    <x v="1"/>
    <n v="0"/>
    <x v="1"/>
    <n v="0"/>
    <n v="0"/>
    <x v="1"/>
    <n v="0"/>
    <x v="1"/>
    <m/>
    <m/>
    <m/>
    <m/>
    <m/>
    <m/>
    <m/>
  </r>
  <r>
    <n v="12897594233"/>
    <s v="D"/>
    <s v="Email Invitation"/>
    <d v="2021-08-17T00:00:00"/>
    <d v="1899-12-30T00:09:19"/>
    <x v="0"/>
    <x v="3"/>
    <s v="volothamp@gmail.com"/>
    <s v="StackOverflow"/>
    <x v="2"/>
    <n v="4"/>
    <s v="It seems like using a graphical way would help some users handling the Pattern syntax which might not be that familiar"/>
    <m/>
    <s v="By aggregating different rules in the same table, it shows similarities"/>
    <n v="2"/>
    <s v="projection before text"/>
    <s v="Excel-esque"/>
    <x v="2"/>
    <n v="4"/>
    <n v="4"/>
    <s v="Calculate whether the student deserve a cum laude award"/>
    <n v="1"/>
    <n v="3"/>
    <n v="3"/>
    <s v="decisionTable"/>
    <n v="4"/>
    <x v="0"/>
    <x v="0"/>
    <n v="4"/>
    <x v="0"/>
    <n v="3"/>
    <x v="0"/>
    <n v="4"/>
    <n v="5"/>
    <x v="2"/>
    <n v="4"/>
    <x v="3"/>
    <n v="1"/>
    <n v="1"/>
    <n v="1"/>
    <n v="1"/>
    <m/>
    <n v="4"/>
    <s v="Thanks for the research, it looks really promising. I'd suggest you to take a look at DMN's decision tables which might be easier to understand in the case provided. With the DMN Decision Table VSCode plugin a user could have a graphical representation of the logic. "/>
  </r>
  <r>
    <n v="12894836898"/>
    <s v="D"/>
    <s v="Web Link"/>
    <d v="2021-08-16T00:00:00"/>
    <d v="1899-12-30T00:37:20"/>
    <x v="0"/>
    <x v="8"/>
    <s v="@gladosik"/>
    <s v="LinkedIn"/>
    <x v="2"/>
    <n v="4"/>
    <s v="It could be useful not for me as a coder, but for a business user who is not familiar with Drools, but knows a different language or technology. I can imagine this editor (without the part with generated code) could be integrated into projects that use Drools under the hood but don't really want to expose the technology to users."/>
    <m/>
    <s v="Rules are used to modify student's properties using setters (setCumlaude, setClouseCount) based on the faculty of a student (Law in all cases), students average and closeCount and probably the student's grade."/>
    <n v="2"/>
    <s v="projection before text"/>
    <s v="Excel-esque"/>
    <x v="2"/>
    <n v="5"/>
    <n v="5"/>
    <s v="Rules call setter setCumlaude based on the student's program, course, and other properties like average or grade."/>
    <n v="1"/>
    <n v="4"/>
    <n v="4"/>
    <s v="decisionTable"/>
    <n v="2"/>
    <x v="3"/>
    <x v="0"/>
    <n v="4"/>
    <x v="0"/>
    <n v="2"/>
    <x v="4"/>
    <n v="3"/>
    <n v="2"/>
    <x v="0"/>
    <n v="1"/>
    <x v="0"/>
    <m/>
    <m/>
    <m/>
    <n v="1"/>
    <m/>
    <n v="1"/>
    <s v="I liked the table editing most. Not only as an editor for developers but also as a JavaScript library that can be integrated into other projects. Business users would love it.    The truth table was a little confusing at first look, but it could be a powerful debugging tool.    The circuit diagram was nice but I don't think many Drools developers know logic gates. But the graphic diagram was still useful. You could maybe give the user option to use logic gates or some sort of simplified icons (like a circle with 'AND' or '&amp;').    I hope your thesis will be successful.  BR,  Luděk"/>
  </r>
  <r>
    <n v="12894677080"/>
    <s v="D"/>
    <s v="Email Invitation"/>
    <d v="2021-08-16T00:00:00"/>
    <d v="1899-12-30T00:18:22"/>
    <x v="0"/>
    <x v="17"/>
    <s v="esteban.aliverti@gmail.com"/>
    <s v="LinkedIn"/>
    <x v="2"/>
    <n v="3"/>
    <m/>
    <m/>
    <s v="They are trying to determine if a Student get a cumlaude graduation or not."/>
    <n v="2"/>
    <s v="projection before text"/>
    <s v="Excel-esque"/>
    <x v="2"/>
    <n v="3"/>
    <n v="3"/>
    <s v="They are trying to determine if a student of the FNWI faculty gets a cumlaude based on the results of his/her exams and the result of the thesis."/>
    <n v="1"/>
    <n v="4"/>
    <n v="4"/>
    <s v="decisionTable"/>
    <n v="4"/>
    <x v="5"/>
    <x v="0"/>
    <n v="4"/>
    <x v="0"/>
    <n v="3"/>
    <x v="0"/>
    <n v="4"/>
    <n v="2"/>
    <x v="0"/>
    <n v="4"/>
    <x v="3"/>
    <m/>
    <m/>
    <m/>
    <n v="1"/>
    <s v="Netbeans"/>
    <n v="2"/>
    <s v="This was really interested. I was involved in some projects trying to facilitate writing drools rules to regular persons, but I never found a way that fits all the needs. For some cases (such as the classification examples displayed in this survey) decision tables were usually a good option. For more complex rules, I found DSL to sometimes be a good fit. But there were always exceptional cases that required certain rules to be written in DRL.     "/>
  </r>
  <r>
    <n v="12892108857"/>
    <s v="D"/>
    <s v="Email Invitation"/>
    <d v="2021-08-14T00:00:00"/>
    <d v="1899-12-30T01:48:06"/>
    <x v="0"/>
    <x v="17"/>
    <s v="blackdrag@gmx.org"/>
    <s v="LinkedIn"/>
    <x v="2"/>
    <n v="3"/>
    <m/>
    <m/>
    <s v="if the avarage grade of all students is bigger than 8, all students will get set cum laude. What exactly closeCount is, is not 100% clear, especially the starting value not. Assuming it starts with 0, it would mean if the grade is between 7 (inclusive) and 8 (esclusive), closeCount is set to 1 the first time and to two the second time, which means the student will not get cum laude anymore. "/>
    <n v="2"/>
    <s v="projection before text"/>
    <s v="Excel-esque"/>
    <x v="2"/>
    <n v="3"/>
    <n v="3"/>
    <s v="If a student has in any course a Result graded lower than 8 and is not exempted he does not get cum laude. If a student gets in his thesis course a Result grade bigger or equal 8 he does not get cum laude. Which does not make sense to me. So if the student average is over 8,  has no grade lower 8 (and is exempted) and the thesis result is not higher than 8, he would get cum laude. "/>
    <n v="1"/>
    <n v="3"/>
    <n v="3"/>
    <s v="decisionTable"/>
    <n v="4"/>
    <x v="0"/>
    <x v="0"/>
    <n v="5"/>
    <x v="4"/>
    <n v="2"/>
    <x v="4"/>
    <n v="4"/>
    <n v="2"/>
    <x v="0"/>
    <n v="2"/>
    <x v="2"/>
    <m/>
    <m/>
    <m/>
    <n v="1"/>
    <s v="Short of decision tables the drools tools did not really help a non-programmer to deal with the issues, thus we took the route to teach them the drools parts directly, which resulted in them doing mostly copy&amp;paste but iworked well. Additionally we did not let Drools self-feed and we ad our own actions"/>
    <n v="1"/>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24DE0F-B479-4E43-A407-7F4A6D86F76C}"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8" firstHeaderRow="1" firstDataRow="1" firstDataCol="1"/>
  <pivotFields count="44">
    <pivotField dataField="1" showAll="0"/>
    <pivotField showAll="0"/>
    <pivotField showAll="0"/>
    <pivotField showAll="0"/>
    <pivotField showAll="0"/>
    <pivotField axis="axisRow" showAll="0" includeNewItemsInFilter="1">
      <items count="4">
        <item x="1"/>
        <item x="0"/>
        <item x="2"/>
        <item t="default"/>
      </items>
    </pivotField>
    <pivotField axis="axisRow" showAll="0">
      <items count="20">
        <item x="4"/>
        <item x="16"/>
        <item x="17"/>
        <item x="13"/>
        <item x="8"/>
        <item x="7"/>
        <item x="1"/>
        <item x="11"/>
        <item x="0"/>
        <item x="6"/>
        <item x="9"/>
        <item x="15"/>
        <item x="3"/>
        <item x="12"/>
        <item x="5"/>
        <item x="14"/>
        <item x="10"/>
        <item x="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5"/>
  </rowFields>
  <rowItems count="45">
    <i>
      <x/>
    </i>
    <i r="1">
      <x/>
    </i>
    <i>
      <x v="1"/>
    </i>
    <i r="1">
      <x/>
    </i>
    <i>
      <x v="2"/>
    </i>
    <i r="1">
      <x v="1"/>
    </i>
    <i>
      <x v="3"/>
    </i>
    <i r="1">
      <x v="1"/>
    </i>
    <i>
      <x v="4"/>
    </i>
    <i r="1">
      <x/>
    </i>
    <i r="1">
      <x v="1"/>
    </i>
    <i>
      <x v="5"/>
    </i>
    <i r="1">
      <x v="1"/>
    </i>
    <i>
      <x v="6"/>
    </i>
    <i r="1">
      <x/>
    </i>
    <i r="1">
      <x v="1"/>
    </i>
    <i>
      <x v="7"/>
    </i>
    <i r="1">
      <x v="1"/>
    </i>
    <i>
      <x v="8"/>
    </i>
    <i r="1">
      <x/>
    </i>
    <i r="1">
      <x v="1"/>
    </i>
    <i>
      <x v="9"/>
    </i>
    <i r="1">
      <x v="1"/>
    </i>
    <i>
      <x v="10"/>
    </i>
    <i r="1">
      <x v="1"/>
    </i>
    <i>
      <x v="11"/>
    </i>
    <i r="1">
      <x v="1"/>
    </i>
    <i>
      <x v="12"/>
    </i>
    <i r="1">
      <x/>
    </i>
    <i r="1">
      <x v="1"/>
    </i>
    <i>
      <x v="13"/>
    </i>
    <i r="1">
      <x/>
    </i>
    <i>
      <x v="14"/>
    </i>
    <i r="1">
      <x/>
    </i>
    <i r="1">
      <x v="1"/>
    </i>
    <i>
      <x v="15"/>
    </i>
    <i r="1">
      <x v="1"/>
    </i>
    <i>
      <x v="16"/>
    </i>
    <i r="1">
      <x v="1"/>
    </i>
    <i>
      <x v="17"/>
    </i>
    <i r="1">
      <x/>
    </i>
    <i r="1">
      <x v="1"/>
    </i>
    <i>
      <x v="18"/>
    </i>
    <i r="1">
      <x v="2"/>
    </i>
    <i t="grand">
      <x/>
    </i>
  </rowItems>
  <colItems count="1">
    <i/>
  </colItems>
  <dataFields count="1">
    <dataField name="Count of Respondent ID"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EB97D2-B220-420F-9482-6B2082BF4693}"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9:J25" firstHeaderRow="1" firstDataRow="1" firstDataCol="1" rowPageCount="1" colPageCount="1"/>
  <pivotFields count="44">
    <pivotField dataField="1" showAll="0"/>
    <pivotField showAll="0"/>
    <pivotField showAll="0"/>
    <pivotField showAll="0"/>
    <pivotField showAll="0"/>
    <pivotField axis="axisPage" showAll="0">
      <items count="4">
        <item x="1"/>
        <item x="0"/>
        <item x="2"/>
        <item t="default"/>
      </items>
    </pivotField>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items count="8">
        <item x="1"/>
        <item x="4"/>
        <item x="3"/>
        <item x="2"/>
        <item x="0"/>
        <item x="5"/>
        <item x="6"/>
        <item t="default"/>
      </items>
    </pivotField>
    <pivotField axis="axisRow" showAll="0">
      <items count="4">
        <item x="2"/>
        <item x="0"/>
        <item x="1"/>
        <item t="default"/>
      </items>
    </pivotField>
    <pivotField showAll="0"/>
    <pivotField showAll="0">
      <items count="6">
        <item x="3"/>
        <item x="2"/>
        <item x="0"/>
        <item x="4"/>
        <item x="1"/>
        <item t="default"/>
      </items>
    </pivotField>
    <pivotField showAll="0"/>
    <pivotField axis="axisRow" showAll="0">
      <items count="7">
        <item x="5"/>
        <item x="4"/>
        <item x="0"/>
        <item x="2"/>
        <item x="3"/>
        <item x="1"/>
        <item t="default"/>
      </items>
    </pivotField>
    <pivotField showAll="0"/>
    <pivotField showAll="0"/>
    <pivotField showAll="0">
      <items count="4">
        <item x="2"/>
        <item x="0"/>
        <item x="1"/>
        <item t="default"/>
      </items>
    </pivotField>
    <pivotField showAll="0"/>
    <pivotField showAll="0">
      <items count="5">
        <item x="3"/>
        <item x="0"/>
        <item x="2"/>
        <item x="1"/>
        <item t="default"/>
      </items>
    </pivotField>
    <pivotField showAll="0"/>
    <pivotField showAll="0"/>
    <pivotField showAll="0"/>
    <pivotField showAll="0"/>
    <pivotField showAll="0"/>
    <pivotField showAll="0"/>
    <pivotField showAll="0"/>
  </pivotFields>
  <rowFields count="2">
    <field x="31"/>
    <field x="27"/>
  </rowFields>
  <rowItems count="16">
    <i>
      <x/>
    </i>
    <i r="1">
      <x/>
    </i>
    <i r="1">
      <x v="1"/>
    </i>
    <i>
      <x v="1"/>
    </i>
    <i r="1">
      <x/>
    </i>
    <i r="1">
      <x v="1"/>
    </i>
    <i>
      <x v="2"/>
    </i>
    <i r="1">
      <x/>
    </i>
    <i r="1">
      <x v="1"/>
    </i>
    <i>
      <x v="3"/>
    </i>
    <i r="1">
      <x/>
    </i>
    <i r="1">
      <x v="1"/>
    </i>
    <i>
      <x v="4"/>
    </i>
    <i r="1">
      <x/>
    </i>
    <i r="1">
      <x v="1"/>
    </i>
    <i t="grand">
      <x/>
    </i>
  </rowItems>
  <colItems count="1">
    <i/>
  </colItems>
  <pageFields count="1">
    <pageField fld="5" item="1" hier="-1"/>
  </pageFields>
  <dataFields count="1">
    <dataField name="Count of Respondent ID"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9D25D2-486B-45F2-8B43-2C24FC525FF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1:F16" firstHeaderRow="1" firstDataRow="1" firstDataCol="1" rowPageCount="1" colPageCount="1"/>
  <pivotFields count="29">
    <pivotField dataField="1" showAll="0"/>
    <pivotField showAll="0"/>
    <pivotField showAll="0"/>
    <pivotField numFmtId="14" showAll="0"/>
    <pivotField numFmtId="165"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2"/>
        <item x="0"/>
        <item t="default"/>
      </items>
    </pivotField>
    <pivotField showAll="0"/>
    <pivotField axis="axisRow" showAll="0">
      <items count="6">
        <item x="1"/>
        <item x="0"/>
        <item x="2"/>
        <item x="4"/>
        <item x="3"/>
        <item t="default"/>
      </items>
    </pivotField>
    <pivotField showAll="0"/>
    <pivotField showAll="0"/>
    <pivotField showAll="0"/>
    <pivotField showAll="0"/>
    <pivotField showAll="0"/>
    <pivotField showAll="0"/>
  </pivotFields>
  <rowFields count="1">
    <field x="22"/>
  </rowFields>
  <rowItems count="5">
    <i>
      <x v="1"/>
    </i>
    <i>
      <x v="2"/>
    </i>
    <i>
      <x v="3"/>
    </i>
    <i>
      <x v="4"/>
    </i>
    <i t="grand">
      <x/>
    </i>
  </rowItems>
  <colItems count="1">
    <i/>
  </colItems>
  <pageFields count="1">
    <pageField fld="5" item="1" hier="-1"/>
  </pageFields>
  <dataFields count="1">
    <dataField name="Count of Respondent ID" fld="0" subtotal="count" baseField="2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mailto:manuelcampos@um.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DE2B-E370-4018-85D8-70AFC67FB2C6}">
  <dimension ref="A1:O9"/>
  <sheetViews>
    <sheetView workbookViewId="0">
      <selection activeCell="O7" sqref="O7"/>
    </sheetView>
  </sheetViews>
  <sheetFormatPr defaultRowHeight="14.5" x14ac:dyDescent="0.35"/>
  <cols>
    <col min="1" max="1" width="20.26953125" bestFit="1" customWidth="1"/>
    <col min="2" max="2" width="2.81640625" bestFit="1" customWidth="1"/>
    <col min="3" max="3" width="2.81640625" style="24" customWidth="1"/>
    <col min="4" max="4" width="2.81640625" bestFit="1" customWidth="1"/>
    <col min="5" max="5" width="2.81640625" style="24" customWidth="1"/>
    <col min="6" max="6" width="2.81640625" bestFit="1" customWidth="1"/>
    <col min="7" max="7" width="2.81640625" style="24" customWidth="1"/>
    <col min="8" max="8" width="2.81640625" bestFit="1" customWidth="1"/>
    <col min="9" max="9" width="2.81640625" style="7" customWidth="1"/>
    <col min="10" max="10" width="6.1796875" bestFit="1" customWidth="1"/>
    <col min="11" max="12" width="8.7265625" style="7"/>
    <col min="13" max="13" width="9.90625" style="7" bestFit="1" customWidth="1"/>
    <col min="14" max="14" width="6.08984375" style="7" bestFit="1" customWidth="1"/>
  </cols>
  <sheetData>
    <row r="1" spans="1:15" s="7" customFormat="1" x14ac:dyDescent="0.35">
      <c r="B1" s="7" t="s">
        <v>0</v>
      </c>
      <c r="C1" s="24"/>
      <c r="D1" s="7" t="s">
        <v>1</v>
      </c>
      <c r="E1" s="24"/>
      <c r="F1" s="7" t="s">
        <v>2</v>
      </c>
      <c r="G1" s="24"/>
      <c r="H1" s="7" t="s">
        <v>3</v>
      </c>
      <c r="J1" s="7" t="s">
        <v>277</v>
      </c>
      <c r="K1" s="7" t="s">
        <v>278</v>
      </c>
      <c r="L1" s="7" t="s">
        <v>287</v>
      </c>
      <c r="M1" s="7" t="s">
        <v>280</v>
      </c>
      <c r="N1" s="7" t="s">
        <v>279</v>
      </c>
    </row>
    <row r="3" spans="1:15" x14ac:dyDescent="0.35">
      <c r="A3" t="s">
        <v>273</v>
      </c>
      <c r="B3">
        <v>14</v>
      </c>
      <c r="C3" s="24">
        <v>0</v>
      </c>
      <c r="D3">
        <v>14</v>
      </c>
      <c r="E3" s="24">
        <v>2</v>
      </c>
      <c r="F3">
        <v>14</v>
      </c>
      <c r="G3" s="24">
        <v>3</v>
      </c>
      <c r="H3">
        <v>15</v>
      </c>
      <c r="I3" s="24">
        <v>2</v>
      </c>
      <c r="J3">
        <f>SUM(B3,D3,F3,H3)</f>
        <v>57</v>
      </c>
      <c r="K3" s="7">
        <v>56</v>
      </c>
      <c r="L3" s="7">
        <f>J3-K3</f>
        <v>1</v>
      </c>
      <c r="M3" s="7">
        <v>7</v>
      </c>
      <c r="N3" s="7">
        <v>2</v>
      </c>
      <c r="O3">
        <f>K3-M3-N3</f>
        <v>47</v>
      </c>
    </row>
    <row r="4" spans="1:15" x14ac:dyDescent="0.35">
      <c r="A4" t="s">
        <v>274</v>
      </c>
      <c r="B4">
        <v>9</v>
      </c>
      <c r="C4" s="24">
        <v>1</v>
      </c>
      <c r="D4">
        <v>10</v>
      </c>
      <c r="E4" s="24">
        <v>0</v>
      </c>
      <c r="F4">
        <v>9</v>
      </c>
      <c r="G4" s="24">
        <v>1</v>
      </c>
      <c r="H4">
        <v>11</v>
      </c>
      <c r="I4" s="24">
        <v>1</v>
      </c>
      <c r="J4" s="7">
        <f t="shared" ref="J4:J7" si="0">SUM(B4,D4,F4,H4)</f>
        <v>39</v>
      </c>
      <c r="K4" s="7">
        <v>13</v>
      </c>
      <c r="L4" s="7">
        <f t="shared" ref="L4:L8" si="1">J4-K4</f>
        <v>26</v>
      </c>
      <c r="M4" s="7">
        <v>3</v>
      </c>
      <c r="N4" s="7">
        <v>0</v>
      </c>
      <c r="O4" s="7">
        <f t="shared" ref="O4:O7" si="2">K4-M4-N4</f>
        <v>10</v>
      </c>
    </row>
    <row r="5" spans="1:15" x14ac:dyDescent="0.35">
      <c r="A5" s="7" t="s">
        <v>275</v>
      </c>
      <c r="B5">
        <v>4</v>
      </c>
      <c r="C5" s="24">
        <v>1</v>
      </c>
      <c r="D5">
        <v>4</v>
      </c>
      <c r="E5" s="24">
        <v>1</v>
      </c>
      <c r="F5">
        <v>3</v>
      </c>
      <c r="G5" s="24">
        <v>0</v>
      </c>
      <c r="H5">
        <v>2</v>
      </c>
      <c r="I5" s="24">
        <v>1</v>
      </c>
      <c r="J5" s="7">
        <f t="shared" si="0"/>
        <v>13</v>
      </c>
      <c r="K5" s="7">
        <v>12</v>
      </c>
      <c r="L5" s="7">
        <f t="shared" si="1"/>
        <v>1</v>
      </c>
      <c r="M5" s="7">
        <v>3</v>
      </c>
      <c r="N5" s="7">
        <v>1</v>
      </c>
      <c r="O5" s="7">
        <f t="shared" si="2"/>
        <v>8</v>
      </c>
    </row>
    <row r="6" spans="1:15" x14ac:dyDescent="0.35">
      <c r="A6" s="7" t="s">
        <v>276</v>
      </c>
      <c r="B6">
        <v>1</v>
      </c>
      <c r="C6" s="24">
        <v>0</v>
      </c>
      <c r="D6">
        <v>1</v>
      </c>
      <c r="E6" s="24">
        <v>0</v>
      </c>
      <c r="F6">
        <v>1</v>
      </c>
      <c r="G6" s="24">
        <v>1</v>
      </c>
      <c r="H6">
        <v>1</v>
      </c>
      <c r="I6" s="24">
        <v>0</v>
      </c>
      <c r="J6" s="7">
        <f t="shared" si="0"/>
        <v>4</v>
      </c>
      <c r="K6" s="7">
        <v>3</v>
      </c>
      <c r="L6" s="7">
        <f t="shared" si="1"/>
        <v>1</v>
      </c>
      <c r="M6" s="7">
        <v>1</v>
      </c>
      <c r="N6" s="7">
        <v>0</v>
      </c>
      <c r="O6" s="7">
        <f t="shared" si="2"/>
        <v>2</v>
      </c>
    </row>
    <row r="7" spans="1:15" x14ac:dyDescent="0.35">
      <c r="A7" t="s">
        <v>269</v>
      </c>
      <c r="B7">
        <v>25</v>
      </c>
      <c r="C7" s="24">
        <v>5</v>
      </c>
      <c r="D7">
        <v>23</v>
      </c>
      <c r="E7" s="24">
        <v>2</v>
      </c>
      <c r="F7">
        <v>0</v>
      </c>
      <c r="G7" s="24">
        <v>0</v>
      </c>
      <c r="H7">
        <v>25</v>
      </c>
      <c r="I7" s="24">
        <v>3</v>
      </c>
      <c r="J7" s="7">
        <f t="shared" si="0"/>
        <v>73</v>
      </c>
      <c r="K7" s="7">
        <v>70</v>
      </c>
      <c r="L7" s="7">
        <f t="shared" si="1"/>
        <v>3</v>
      </c>
      <c r="M7" s="7">
        <v>10</v>
      </c>
      <c r="N7" s="7">
        <v>4</v>
      </c>
      <c r="O7" s="7">
        <f t="shared" si="2"/>
        <v>56</v>
      </c>
    </row>
    <row r="8" spans="1:15" x14ac:dyDescent="0.35">
      <c r="B8" s="7">
        <f t="shared" ref="B8:I8" si="3">SUM(B3:B7)</f>
        <v>53</v>
      </c>
      <c r="C8" s="7">
        <f t="shared" si="3"/>
        <v>7</v>
      </c>
      <c r="D8" s="7">
        <f t="shared" si="3"/>
        <v>52</v>
      </c>
      <c r="E8" s="7">
        <f t="shared" si="3"/>
        <v>5</v>
      </c>
      <c r="F8" s="7">
        <f t="shared" si="3"/>
        <v>27</v>
      </c>
      <c r="G8" s="7">
        <f t="shared" si="3"/>
        <v>5</v>
      </c>
      <c r="H8" s="7">
        <f t="shared" si="3"/>
        <v>54</v>
      </c>
      <c r="I8" s="7">
        <f t="shared" si="3"/>
        <v>7</v>
      </c>
      <c r="J8">
        <f>SUM(J3:J7)</f>
        <v>186</v>
      </c>
      <c r="K8" s="7">
        <f t="shared" ref="K8:O8" si="4">SUM(K3:K7)</f>
        <v>154</v>
      </c>
      <c r="L8" s="7">
        <f t="shared" si="1"/>
        <v>32</v>
      </c>
      <c r="M8" s="7">
        <f t="shared" si="4"/>
        <v>24</v>
      </c>
      <c r="N8" s="7">
        <f t="shared" si="4"/>
        <v>7</v>
      </c>
      <c r="O8" s="7">
        <f t="shared" si="4"/>
        <v>123</v>
      </c>
    </row>
    <row r="9" spans="1:15" x14ac:dyDescent="0.35">
      <c r="A9" s="1" t="s">
        <v>286</v>
      </c>
      <c r="G9" s="24">
        <v>6</v>
      </c>
      <c r="K9" s="7">
        <v>10</v>
      </c>
      <c r="M9" s="7">
        <v>6</v>
      </c>
      <c r="N9" s="7">
        <v>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3328-AE59-4804-B9D0-19F41318D13C}">
  <dimension ref="A1:N21"/>
  <sheetViews>
    <sheetView workbookViewId="0">
      <selection activeCell="I2" sqref="I2"/>
    </sheetView>
  </sheetViews>
  <sheetFormatPr defaultRowHeight="14.5" x14ac:dyDescent="0.35"/>
  <cols>
    <col min="1" max="1" width="11" bestFit="1" customWidth="1"/>
    <col min="2" max="2" width="8.81640625" bestFit="1" customWidth="1"/>
    <col min="3" max="3" width="5.1796875" bestFit="1" customWidth="1"/>
    <col min="4" max="8" width="8.7265625" customWidth="1"/>
    <col min="9" max="9" width="31.6328125" style="7" bestFit="1" customWidth="1"/>
    <col min="10" max="10" width="24.90625" bestFit="1" customWidth="1"/>
    <col min="11" max="11" width="37.1796875" bestFit="1" customWidth="1"/>
  </cols>
  <sheetData>
    <row r="1" spans="1:14" x14ac:dyDescent="0.35">
      <c r="A1" s="7"/>
      <c r="B1" s="7" t="s">
        <v>315</v>
      </c>
      <c r="C1" s="7" t="s">
        <v>316</v>
      </c>
      <c r="D1" s="1">
        <v>1</v>
      </c>
      <c r="E1" s="1">
        <v>2</v>
      </c>
      <c r="F1" s="1">
        <v>3</v>
      </c>
      <c r="G1" s="1">
        <v>4</v>
      </c>
      <c r="H1" s="1">
        <v>5</v>
      </c>
      <c r="I1" s="1"/>
      <c r="J1" s="7"/>
      <c r="K1" s="7"/>
    </row>
    <row r="2" spans="1:14" x14ac:dyDescent="0.35">
      <c r="A2" s="7" t="s">
        <v>311</v>
      </c>
      <c r="B2" s="7">
        <v>30</v>
      </c>
      <c r="C2" s="7" t="b">
        <f t="shared" ref="C2:C11" si="0">SUM(D2:H2)=B2</f>
        <v>1</v>
      </c>
      <c r="D2" s="7">
        <v>2</v>
      </c>
      <c r="E2" s="7">
        <v>9</v>
      </c>
      <c r="F2" s="7">
        <v>0</v>
      </c>
      <c r="G2" s="7">
        <v>14</v>
      </c>
      <c r="H2" s="7">
        <v>5</v>
      </c>
      <c r="I2" s="7">
        <f>(G2+H2)/(D2+E2)</f>
        <v>1.7272727272727273</v>
      </c>
      <c r="J2" s="7" t="str">
        <f>"'"&amp;SUBSTITUTE(A2," ","_") &amp; "' : [" &amp; (F2*-1) &amp; "," &amp; (E2*-1) &amp; "," &amp;(D2*-1)&amp; "," &amp; G2 &amp; "," &amp; H2 &amp; "],"</f>
        <v>'total' : [0,-9,-2,14,5],</v>
      </c>
      <c r="K2" s="7" t="str">
        <f>"'" &amp; SUBSTITUTE(A2," ","_")  &amp; "_pct' : [" &amp; ROUND(((F2/B2)*-1),2) &amp; "," &amp; ROUND(((E2/B2)*-1),2) &amp; "," &amp; ROUND(((D2/B2)*-1),2)  &amp; "," &amp; ROUND((G2/B2),2) &amp; "," &amp; ROUND((H2/B2),2) &amp; "],"</f>
        <v>'total_pct' : [0,-0.3,-0.07,0.47,0.17],</v>
      </c>
      <c r="L2" s="7" t="str">
        <f>IF(ISBLANK(A2),L3,L3&amp;",df."&amp; SUBSTITUTE(A2," ","_") &amp;"_pct[xx]]")</f>
        <v>[df.circuit_first_pct[xx],df.tt_first_pct[xx],df.past_pct[xx],df.current_pct[xx],df.novice_pct[xx],df.senior_pct[xx],df.expert_pct[xx],df.practicioner_pct[xx],df.academic_pct[xx],df.total_pct[xx]]</v>
      </c>
      <c r="M2" s="7" t="str">
        <f>IF(ISBLANK(A2),M3,M3&amp;",'"&amp; A2 &amp;"']")</f>
        <v>['circuit first','tt first','past','current','novice','senior','expert','practicioner','academic','total']</v>
      </c>
      <c r="N2" s="7" t="str">
        <f>IF(ISBLANK(A2),N3,N3&amp;",df."&amp; SUBSTITUTE(A2," ","_") &amp;"[xx]]")</f>
        <v>[df.circuit_first[xx],df.tt_first[xx],df.past[xx],df.current[xx],df.novice[xx],df.senior[xx],df.expert[xx],df.practicioner[xx],df.academic[xx],df.total[xx]]</v>
      </c>
    </row>
    <row r="3" spans="1:14" x14ac:dyDescent="0.35">
      <c r="A3" s="7"/>
      <c r="B3" s="7"/>
      <c r="C3" s="7"/>
      <c r="D3" s="7"/>
      <c r="E3" s="7"/>
      <c r="F3" s="7"/>
      <c r="G3" s="7"/>
      <c r="H3" s="7"/>
      <c r="J3" s="7"/>
      <c r="K3" s="7"/>
      <c r="L3" s="7" t="str">
        <f t="shared" ref="L3:L13" si="1">IF(ISBLANK(A3),L4,L4&amp;",df."&amp; SUBSTITUTE(A3," ","_") &amp;"_pct[xx]")</f>
        <v>[df.circuit_first_pct[xx],df.tt_first_pct[xx],df.past_pct[xx],df.current_pct[xx],df.novice_pct[xx],df.senior_pct[xx],df.expert_pct[xx],df.practicioner_pct[xx],df.academic_pct[xx]</v>
      </c>
      <c r="M3" s="7" t="str">
        <f t="shared" ref="M3:M13" si="2">IF(ISBLANK(A3),M4,M4&amp;",'"&amp; A3 &amp;"'")</f>
        <v>['circuit first','tt first','past','current','novice','senior','expert','practicioner','academic'</v>
      </c>
      <c r="N3" s="7" t="str">
        <f t="shared" ref="N3:N13" si="3">IF(ISBLANK(A3),N4,N4&amp;",df."&amp; SUBSTITUTE(A3," ","_") &amp;"[xx]")</f>
        <v>[df.circuit_first[xx],df.tt_first[xx],df.past[xx],df.current[xx],df.novice[xx],df.senior[xx],df.expert[xx],df.practicioner[xx],df.academic[xx]</v>
      </c>
    </row>
    <row r="4" spans="1:14" x14ac:dyDescent="0.35">
      <c r="A4" s="7" t="s">
        <v>312</v>
      </c>
      <c r="B4" s="7">
        <v>10</v>
      </c>
      <c r="C4" s="7" t="b">
        <f t="shared" si="0"/>
        <v>1</v>
      </c>
      <c r="D4" s="7">
        <v>1</v>
      </c>
      <c r="E4" s="7">
        <v>5</v>
      </c>
      <c r="F4" s="7">
        <v>0</v>
      </c>
      <c r="G4" s="7">
        <v>3</v>
      </c>
      <c r="H4" s="7">
        <v>1</v>
      </c>
      <c r="I4" s="7" t="s">
        <v>389</v>
      </c>
      <c r="J4" s="7" t="str">
        <f>"'"&amp;SUBSTITUTE(A4," ","_") &amp; "' : [" &amp; (F4*-1) &amp; "," &amp; (E4*-1) &amp; "," &amp;(D4*-1)&amp; "," &amp; G4 &amp; "," &amp; H4 &amp; "],"</f>
        <v>'academic' : [0,-5,-1,3,1],</v>
      </c>
      <c r="K4" s="7" t="str">
        <f>"'" &amp; SUBSTITUTE(A4," ","_")  &amp; "_pct' : [" &amp; ROUND(((F4/B4)*-1),2) &amp; "," &amp; ROUND(((E4/B4)*-1),2) &amp; "," &amp; ROUND(((D4/B4)*-1),2)  &amp; "," &amp; ROUND((G4/B4),2) &amp; "," &amp; ROUND((H4/B4),2) &amp; "],"</f>
        <v>'academic_pct' : [0,-0.5,-0.1,0.3,0.1],</v>
      </c>
      <c r="L4" s="7" t="str">
        <f t="shared" si="1"/>
        <v>[df.circuit_first_pct[xx],df.tt_first_pct[xx],df.past_pct[xx],df.current_pct[xx],df.novice_pct[xx],df.senior_pct[xx],df.expert_pct[xx],df.practicioner_pct[xx],df.academic_pct[xx]</v>
      </c>
      <c r="M4" s="7" t="str">
        <f t="shared" si="2"/>
        <v>['circuit first','tt first','past','current','novice','senior','expert','practicioner','academic'</v>
      </c>
      <c r="N4" s="7" t="str">
        <f t="shared" si="3"/>
        <v>[df.circuit_first[xx],df.tt_first[xx],df.past[xx],df.current[xx],df.novice[xx],df.senior[xx],df.expert[xx],df.practicioner[xx],df.academic[xx]</v>
      </c>
    </row>
    <row r="5" spans="1:14" x14ac:dyDescent="0.35">
      <c r="A5" s="7" t="s">
        <v>313</v>
      </c>
      <c r="B5" s="7">
        <v>20</v>
      </c>
      <c r="C5" s="7" t="b">
        <f t="shared" si="0"/>
        <v>1</v>
      </c>
      <c r="D5" s="7">
        <v>1</v>
      </c>
      <c r="E5" s="7">
        <v>4</v>
      </c>
      <c r="F5" s="7">
        <v>0</v>
      </c>
      <c r="G5" s="7">
        <v>11</v>
      </c>
      <c r="H5" s="7">
        <v>4</v>
      </c>
      <c r="I5" s="7" t="s">
        <v>390</v>
      </c>
      <c r="J5" s="7" t="str">
        <f>"'"&amp;SUBSTITUTE(A5," ","_") &amp; "' : [" &amp; (F5*-1) &amp; "," &amp; (E5*-1) &amp; "," &amp;(D5*-1)&amp; "," &amp; G5 &amp; "," &amp; H5 &amp; "],"</f>
        <v>'practicioner' : [0,-4,-1,11,4],</v>
      </c>
      <c r="K5" s="7" t="str">
        <f>"'" &amp; SUBSTITUTE(A5," ","_")  &amp; "_pct' : [" &amp; ROUND(((F5/B5)*-1),2) &amp; "," &amp; ROUND(((E5/B5)*-1),2) &amp; "," &amp; ROUND(((D5/B5)*-1),2)  &amp; "," &amp; ROUND((G5/B5),2) &amp; "," &amp; ROUND((H5/B5),2) &amp; "],"</f>
        <v>'practicioner_pct' : [0,-0.2,-0.05,0.55,0.2],</v>
      </c>
      <c r="L5" s="7" t="str">
        <f t="shared" si="1"/>
        <v>[df.circuit_first_pct[xx],df.tt_first_pct[xx],df.past_pct[xx],df.current_pct[xx],df.novice_pct[xx],df.senior_pct[xx],df.expert_pct[xx],df.practicioner_pct[xx]</v>
      </c>
      <c r="M5" s="7" t="str">
        <f t="shared" si="2"/>
        <v>['circuit first','tt first','past','current','novice','senior','expert','practicioner'</v>
      </c>
      <c r="N5" s="7" t="str">
        <f t="shared" si="3"/>
        <v>[df.circuit_first[xx],df.tt_first[xx],df.past[xx],df.current[xx],df.novice[xx],df.senior[xx],df.expert[xx],df.practicioner[xx]</v>
      </c>
    </row>
    <row r="6" spans="1:14" x14ac:dyDescent="0.35">
      <c r="A6" s="7"/>
      <c r="B6" s="7"/>
      <c r="C6" s="7"/>
      <c r="D6" s="7" t="b">
        <f>SUM(D4:D5)=D2</f>
        <v>1</v>
      </c>
      <c r="E6" s="7" t="b">
        <f t="shared" ref="E6:H6" si="4">SUM(E4:E5)=E2</f>
        <v>1</v>
      </c>
      <c r="F6" s="7" t="b">
        <f t="shared" si="4"/>
        <v>1</v>
      </c>
      <c r="G6" s="7" t="b">
        <f t="shared" si="4"/>
        <v>1</v>
      </c>
      <c r="H6" s="7" t="b">
        <f t="shared" si="4"/>
        <v>1</v>
      </c>
      <c r="J6" s="7"/>
      <c r="K6" s="7"/>
      <c r="L6" s="7" t="str">
        <f t="shared" si="1"/>
        <v>[df.circuit_first_pct[xx],df.tt_first_pct[xx],df.past_pct[xx],df.current_pct[xx],df.novice_pct[xx],df.senior_pct[xx],df.expert_pct[xx]</v>
      </c>
      <c r="M6" s="7" t="str">
        <f t="shared" si="2"/>
        <v>['circuit first','tt first','past','current','novice','senior','expert'</v>
      </c>
      <c r="N6" s="7" t="str">
        <f t="shared" si="3"/>
        <v>[df.circuit_first[xx],df.tt_first[xx],df.past[xx],df.current[xx],df.novice[xx],df.senior[xx],df.expert[xx]</v>
      </c>
    </row>
    <row r="7" spans="1:14" x14ac:dyDescent="0.35">
      <c r="A7" s="7" t="s">
        <v>317</v>
      </c>
      <c r="B7" s="7">
        <v>9</v>
      </c>
      <c r="C7" s="7" t="b">
        <f t="shared" si="0"/>
        <v>1</v>
      </c>
      <c r="D7" s="7">
        <v>0</v>
      </c>
      <c r="E7" s="7">
        <v>2</v>
      </c>
      <c r="F7" s="7">
        <v>0</v>
      </c>
      <c r="G7" s="7">
        <v>6</v>
      </c>
      <c r="H7" s="7">
        <v>1</v>
      </c>
      <c r="I7" s="7" t="s">
        <v>391</v>
      </c>
      <c r="J7" s="7" t="str">
        <f t="shared" ref="J7" si="5">"'"&amp;SUBSTITUTE(A7," ","_") &amp; "' : [" &amp; (F7*-1) &amp; "," &amp; (E7*-1) &amp; "," &amp;(D7*-1)&amp; "," &amp; G7 &amp; "," &amp; H7 &amp; "],"</f>
        <v>'expert' : [0,-2,0,6,1],</v>
      </c>
      <c r="K7" s="7" t="str">
        <f>"'" &amp; SUBSTITUTE(A7," ","_")  &amp; "_pct' : [" &amp; ROUND(((F7/B7)*-1),2) &amp; "," &amp; ROUND(((E7/B7)*-1),2) &amp; "," &amp; ROUND(((D7/B7)*-1),2)  &amp; "," &amp; ROUND((G7/B7),2) &amp; "," &amp; ROUND((H7/B7),2) &amp; "],"</f>
        <v>'expert_pct' : [0,-0.22,0,0.67,0.11],</v>
      </c>
      <c r="L7" s="7" t="str">
        <f t="shared" si="1"/>
        <v>[df.circuit_first_pct[xx],df.tt_first_pct[xx],df.past_pct[xx],df.current_pct[xx],df.novice_pct[xx],df.senior_pct[xx],df.expert_pct[xx]</v>
      </c>
      <c r="M7" s="7" t="str">
        <f t="shared" si="2"/>
        <v>['circuit first','tt first','past','current','novice','senior','expert'</v>
      </c>
      <c r="N7" s="7" t="str">
        <f t="shared" si="3"/>
        <v>[df.circuit_first[xx],df.tt_first[xx],df.past[xx],df.current[xx],df.novice[xx],df.senior[xx],df.expert[xx]</v>
      </c>
    </row>
    <row r="8" spans="1:14" x14ac:dyDescent="0.35">
      <c r="A8" s="7" t="s">
        <v>318</v>
      </c>
      <c r="B8" s="7">
        <v>16</v>
      </c>
      <c r="C8" s="7" t="b">
        <f t="shared" si="0"/>
        <v>1</v>
      </c>
      <c r="D8" s="7">
        <v>2</v>
      </c>
      <c r="E8" s="7">
        <v>5</v>
      </c>
      <c r="F8" s="7">
        <v>0</v>
      </c>
      <c r="G8" s="7">
        <v>5</v>
      </c>
      <c r="H8" s="7">
        <v>4</v>
      </c>
      <c r="I8" s="7" t="s">
        <v>392</v>
      </c>
      <c r="J8" s="7" t="str">
        <f>"'"&amp;SUBSTITUTE(A8," ","_") &amp; "' : [" &amp; (F8*-1) &amp; "," &amp; (E8*-1) &amp; "," &amp;(D8*-1)&amp; "," &amp; G8 &amp; "," &amp; H8 &amp; "],"</f>
        <v>'senior' : [0,-5,-2,5,4],</v>
      </c>
      <c r="K8" s="7" t="str">
        <f>"'" &amp; SUBSTITUTE(A8," ","_")  &amp; "_pct' : [" &amp; ROUND(((F8/B8)*-1),2) &amp; "," &amp; ROUND(((E8/B8)*-1),2) &amp; "," &amp; ROUND(((D8/B8)*-1),2)  &amp; "," &amp; ROUND((G8/B8),2) &amp; "," &amp; ROUND((H8/B8),2) &amp; "],"</f>
        <v>'senior_pct' : [0,-0.31,-0.13,0.31,0.25],</v>
      </c>
      <c r="L8" s="7" t="str">
        <f t="shared" si="1"/>
        <v>[df.circuit_first_pct[xx],df.tt_first_pct[xx],df.past_pct[xx],df.current_pct[xx],df.novice_pct[xx],df.senior_pct[xx]</v>
      </c>
      <c r="M8" s="7" t="str">
        <f t="shared" si="2"/>
        <v>['circuit first','tt first','past','current','novice','senior'</v>
      </c>
      <c r="N8" s="7" t="str">
        <f t="shared" si="3"/>
        <v>[df.circuit_first[xx],df.tt_first[xx],df.past[xx],df.current[xx],df.novice[xx],df.senior[xx]</v>
      </c>
    </row>
    <row r="9" spans="1:14" x14ac:dyDescent="0.35">
      <c r="A9" s="7" t="s">
        <v>319</v>
      </c>
      <c r="B9" s="7">
        <v>5</v>
      </c>
      <c r="C9" s="7" t="b">
        <f t="shared" si="0"/>
        <v>1</v>
      </c>
      <c r="D9" s="7">
        <v>0</v>
      </c>
      <c r="E9" s="7">
        <v>2</v>
      </c>
      <c r="F9" s="7">
        <v>0</v>
      </c>
      <c r="G9" s="7">
        <v>3</v>
      </c>
      <c r="H9" s="7">
        <v>0</v>
      </c>
      <c r="J9" s="7" t="str">
        <f>"'"&amp;SUBSTITUTE(A9," ","_") &amp; "' : [" &amp; (F9*-1) &amp; "," &amp; (E9*-1) &amp; "," &amp;(D9*-1)&amp; "," &amp; G9 &amp; "," &amp; H9 &amp; "],"</f>
        <v>'novice' : [0,-2,0,3,0],</v>
      </c>
      <c r="K9" s="7" t="str">
        <f>"'" &amp; SUBSTITUTE(A9," ","_")  &amp; "_pct' : [" &amp; ROUND(((F9/B9)*-1),2) &amp; "," &amp; ROUND(((E9/B9)*-1),2) &amp; "," &amp; ROUND(((D9/B9)*-1),2)  &amp; "," &amp; ROUND((G9/B9),2) &amp; "," &amp; ROUND((H9/B9),2) &amp; "],"</f>
        <v>'novice_pct' : [0,-0.4,0,0.6,0],</v>
      </c>
      <c r="L9" s="7" t="str">
        <f t="shared" si="1"/>
        <v>[df.circuit_first_pct[xx],df.tt_first_pct[xx],df.past_pct[xx],df.current_pct[xx],df.novice_pct[xx]</v>
      </c>
      <c r="M9" s="7" t="str">
        <f t="shared" si="2"/>
        <v>['circuit first','tt first','past','current','novice'</v>
      </c>
      <c r="N9" s="7" t="str">
        <f t="shared" si="3"/>
        <v>[df.circuit_first[xx],df.tt_first[xx],df.past[xx],df.current[xx],df.novice[xx]</v>
      </c>
    </row>
    <row r="10" spans="1:14" x14ac:dyDescent="0.35">
      <c r="A10" s="7"/>
      <c r="B10" s="7"/>
      <c r="C10" s="7"/>
      <c r="D10" s="7" t="b">
        <f>SUM(D7:D9)=D2</f>
        <v>1</v>
      </c>
      <c r="E10" s="7" t="b">
        <f t="shared" ref="E10:H10" si="6">SUM(E7:E9)=E2</f>
        <v>1</v>
      </c>
      <c r="F10" s="7" t="b">
        <f t="shared" si="6"/>
        <v>1</v>
      </c>
      <c r="G10" s="7" t="b">
        <f t="shared" si="6"/>
        <v>1</v>
      </c>
      <c r="H10" s="7" t="b">
        <f t="shared" si="6"/>
        <v>1</v>
      </c>
      <c r="J10" s="7"/>
      <c r="K10" s="7"/>
      <c r="L10" s="7" t="str">
        <f t="shared" si="1"/>
        <v>[df.circuit_first_pct[xx],df.tt_first_pct[xx],df.past_pct[xx],df.current_pct[xx]</v>
      </c>
      <c r="M10" s="7" t="str">
        <f t="shared" si="2"/>
        <v>['circuit first','tt first','past','current'</v>
      </c>
      <c r="N10" s="7" t="str">
        <f t="shared" si="3"/>
        <v>[df.circuit_first[xx],df.tt_first[xx],df.past[xx],df.current[xx]</v>
      </c>
    </row>
    <row r="11" spans="1:14" x14ac:dyDescent="0.35">
      <c r="A11" s="7" t="s">
        <v>320</v>
      </c>
      <c r="B11" s="7">
        <v>12</v>
      </c>
      <c r="C11" s="7" t="b">
        <f t="shared" si="0"/>
        <v>1</v>
      </c>
      <c r="D11" s="7">
        <v>1</v>
      </c>
      <c r="E11" s="7">
        <v>2</v>
      </c>
      <c r="F11" s="7">
        <v>0</v>
      </c>
      <c r="G11" s="7">
        <v>7</v>
      </c>
      <c r="H11" s="7">
        <v>2</v>
      </c>
      <c r="I11" s="7" t="s">
        <v>393</v>
      </c>
      <c r="J11" s="7" t="str">
        <f t="shared" ref="J11" si="7">"'"&amp;SUBSTITUTE(A11," ","_") &amp; "' : [" &amp; (F11*-1) &amp; "," &amp; (E11*-1) &amp; "," &amp;(D11*-1)&amp; "," &amp; G11 &amp; "," &amp; H11 &amp; "],"</f>
        <v>'current' : [0,-2,-1,7,2],</v>
      </c>
      <c r="K11" s="7" t="str">
        <f>"'" &amp; SUBSTITUTE(A11," ","_")  &amp; "_pct' : [" &amp; ROUND(((F11/B11)*-1),2) &amp; "," &amp; ROUND(((E11/B11)*-1),2) &amp; "," &amp; ROUND(((D11/B11)*-1),2)  &amp; "," &amp; ROUND((G11/B11),2) &amp; "," &amp; ROUND((H11/B11),2) &amp; "],"</f>
        <v>'current_pct' : [0,-0.17,-0.08,0.58,0.17],</v>
      </c>
      <c r="L11" s="7" t="str">
        <f t="shared" si="1"/>
        <v>[df.circuit_first_pct[xx],df.tt_first_pct[xx],df.past_pct[xx],df.current_pct[xx]</v>
      </c>
      <c r="M11" s="7" t="str">
        <f t="shared" si="2"/>
        <v>['circuit first','tt first','past','current'</v>
      </c>
      <c r="N11" s="7" t="str">
        <f t="shared" si="3"/>
        <v>[df.circuit_first[xx],df.tt_first[xx],df.past[xx],df.current[xx]</v>
      </c>
    </row>
    <row r="12" spans="1:14" x14ac:dyDescent="0.35">
      <c r="A12" s="7" t="s">
        <v>321</v>
      </c>
      <c r="B12" s="7">
        <v>18</v>
      </c>
      <c r="C12" s="7" t="b">
        <f>SUM(D12:H12)=B12</f>
        <v>1</v>
      </c>
      <c r="D12" s="7">
        <v>1</v>
      </c>
      <c r="E12" s="7">
        <v>7</v>
      </c>
      <c r="F12" s="7">
        <v>0</v>
      </c>
      <c r="G12" s="7">
        <v>7</v>
      </c>
      <c r="H12" s="7">
        <v>3</v>
      </c>
      <c r="I12" s="7" t="s">
        <v>394</v>
      </c>
      <c r="J12" s="7" t="str">
        <f>"'"&amp;SUBSTITUTE(A12," ","_") &amp; "' : [" &amp; (F12*-1) &amp; "," &amp; (E12*-1) &amp; "," &amp;(D12*-1)&amp; "," &amp; G12 &amp; "," &amp; H12 &amp; "],"</f>
        <v>'past' : [0,-7,-1,7,3],</v>
      </c>
      <c r="K12" s="7" t="str">
        <f>"'" &amp; SUBSTITUTE(A12," ","_")  &amp; "_pct' : [" &amp; ROUND(((F12/B12)*-1),2) &amp; "," &amp; ROUND(((E12/B12)*-1),2) &amp; "," &amp; ROUND(((D12/B12)*-1),2)  &amp; "," &amp; ROUND((G12/B12),2) &amp; "," &amp; ROUND((H12/B12),2) &amp; "],"</f>
        <v>'past_pct' : [0,-0.39,-0.06,0.39,0.17],</v>
      </c>
      <c r="L12" s="7" t="str">
        <f t="shared" si="1"/>
        <v>[df.circuit_first_pct[xx],df.tt_first_pct[xx],df.past_pct[xx]</v>
      </c>
      <c r="M12" s="7" t="str">
        <f t="shared" si="2"/>
        <v>['circuit first','tt first','past'</v>
      </c>
      <c r="N12" s="7" t="str">
        <f t="shared" si="3"/>
        <v>[df.circuit_first[xx],df.tt_first[xx],df.past[xx]</v>
      </c>
    </row>
    <row r="13" spans="1:14" x14ac:dyDescent="0.35">
      <c r="A13" s="7"/>
      <c r="B13" s="7"/>
      <c r="C13" s="7"/>
      <c r="D13" s="7" t="b">
        <f>SUM(D11:D12)=D2</f>
        <v>1</v>
      </c>
      <c r="E13" s="7" t="b">
        <f t="shared" ref="E13:H13" si="8">SUM(E11:E12)=E2</f>
        <v>1</v>
      </c>
      <c r="F13" s="7" t="b">
        <f t="shared" si="8"/>
        <v>1</v>
      </c>
      <c r="G13" s="7" t="b">
        <f t="shared" si="8"/>
        <v>1</v>
      </c>
      <c r="H13" s="7" t="b">
        <f t="shared" si="8"/>
        <v>1</v>
      </c>
      <c r="J13" s="7"/>
      <c r="K13" s="7"/>
      <c r="L13" s="7" t="str">
        <f t="shared" si="1"/>
        <v>[df.circuit_first_pct[xx],df.tt_first_pct[xx]</v>
      </c>
      <c r="M13" s="7" t="str">
        <f t="shared" si="2"/>
        <v>['circuit first','tt first'</v>
      </c>
      <c r="N13" s="7" t="str">
        <f t="shared" si="3"/>
        <v>[df.circuit_first[xx],df.tt_first[xx]</v>
      </c>
    </row>
    <row r="14" spans="1:14" x14ac:dyDescent="0.35">
      <c r="A14" s="7" t="s">
        <v>339</v>
      </c>
      <c r="B14" s="7">
        <v>14</v>
      </c>
      <c r="C14" s="7" t="b">
        <f>SUM(D14:H14)=B14</f>
        <v>1</v>
      </c>
      <c r="D14" s="7">
        <v>0</v>
      </c>
      <c r="E14" s="7">
        <v>5</v>
      </c>
      <c r="F14" s="7">
        <v>0</v>
      </c>
      <c r="G14" s="7">
        <v>7</v>
      </c>
      <c r="H14" s="7">
        <v>2</v>
      </c>
      <c r="I14" s="7" t="s">
        <v>395</v>
      </c>
      <c r="J14" s="7" t="str">
        <f t="shared" ref="J14" si="9">"'"&amp;SUBSTITUTE(A14," ","_") &amp; "' : [" &amp; (F14*-1) &amp; "," &amp; (E14*-1) &amp; "," &amp;(D14*-1)&amp; "," &amp; G14 &amp; "," &amp; H14 &amp; "],"</f>
        <v>'tt_first' : [0,-5,0,7,2],</v>
      </c>
      <c r="K14" s="7" t="str">
        <f>"'" &amp; SUBSTITUTE(A14," ","_")  &amp; "_pct' : [" &amp; ROUND(((F14/B14)*-1),2) &amp; "," &amp; ROUND(((E14/B14)*-1),2) &amp; "," &amp; ROUND(((D14/B14)*-1),2)  &amp; "," &amp; ROUND((G14/B14),2) &amp; "," &amp; ROUND((H14/B14),2) &amp; "],"</f>
        <v>'tt_first_pct' : [0,-0.36,0,0.5,0.14],</v>
      </c>
      <c r="L14" s="7" t="str">
        <f>IF(ISBLANK(A14),L15,L15&amp;",df."&amp; SUBSTITUTE(A14," ","_") &amp;"_pct[xx]")</f>
        <v>[df.circuit_first_pct[xx],df.tt_first_pct[xx]</v>
      </c>
      <c r="M14" s="7" t="str">
        <f t="shared" ref="M14" si="10">IF(ISBLANK(A14),M15,M15&amp;",'"&amp; A14 &amp;"'")</f>
        <v>['circuit first','tt first'</v>
      </c>
      <c r="N14" s="7" t="str">
        <f>IF(ISBLANK(A14),N15,N15&amp;",df."&amp; SUBSTITUTE(A14," ","_") &amp;"[xx]")</f>
        <v>[df.circuit_first[xx],df.tt_first[xx]</v>
      </c>
    </row>
    <row r="15" spans="1:14" x14ac:dyDescent="0.35">
      <c r="A15" s="7" t="s">
        <v>338</v>
      </c>
      <c r="B15" s="7">
        <v>16</v>
      </c>
      <c r="C15" s="7" t="b">
        <f>SUM(D15:H15)=B15</f>
        <v>1</v>
      </c>
      <c r="D15" s="7">
        <v>2</v>
      </c>
      <c r="E15" s="7">
        <v>4</v>
      </c>
      <c r="F15" s="7">
        <v>0</v>
      </c>
      <c r="G15" s="7">
        <v>7</v>
      </c>
      <c r="H15" s="7">
        <v>3</v>
      </c>
      <c r="I15" s="7" t="s">
        <v>396</v>
      </c>
      <c r="J15" s="7" t="str">
        <f>"'"&amp;SUBSTITUTE(A15," ","_") &amp; "' : [" &amp; (F15*-1) &amp; "," &amp; (E15*-1) &amp; "," &amp;(D15*-1)&amp; "," &amp; G15 &amp; "," &amp; H15 &amp; "],"</f>
        <v>'circuit_first' : [0,-4,-2,7,3],</v>
      </c>
      <c r="K15" s="7" t="str">
        <f>"'" &amp; SUBSTITUTE(A15," ","_")  &amp; "_pct' : [" &amp; ROUND(((F15/B15)*-1),2) &amp; "," &amp; ROUND(((E15/B15)*-1),2) &amp; "," &amp; ROUND(((D15/B15)*-1),2)  &amp; "," &amp; ROUND((G15/B15),2) &amp; "," &amp; ROUND((H15/B15),2) &amp; "],"</f>
        <v>'circuit_first_pct' : [0,-0.25,-0.13,0.44,0.19],</v>
      </c>
      <c r="L15" s="7" t="str">
        <f>"[df."&amp; SUBSTITUTE(A15," ","_") &amp;"_pct[xx]"</f>
        <v>[df.circuit_first_pct[xx]</v>
      </c>
      <c r="M15" s="7" t="str">
        <f>"['"&amp; A15&amp;"'"</f>
        <v>['circuit first'</v>
      </c>
      <c r="N15" s="7" t="str">
        <f>"[df."&amp; SUBSTITUTE(A15," ","_") &amp;"[xx]"</f>
        <v>[df.circuit_first[xx]</v>
      </c>
    </row>
    <row r="16" spans="1:14" x14ac:dyDescent="0.35">
      <c r="A16" s="7"/>
      <c r="B16" s="7"/>
      <c r="C16" s="7"/>
      <c r="D16" s="7" t="b">
        <f>SUM(D14:D15)=D$2</f>
        <v>1</v>
      </c>
      <c r="E16" s="7" t="b">
        <f t="shared" ref="E16:H16" si="11">SUM(E14:E15)=E$2</f>
        <v>1</v>
      </c>
      <c r="F16" s="7" t="b">
        <f t="shared" si="11"/>
        <v>1</v>
      </c>
      <c r="G16" s="7" t="b">
        <f t="shared" si="11"/>
        <v>1</v>
      </c>
      <c r="H16" s="7" t="b">
        <f t="shared" si="11"/>
        <v>1</v>
      </c>
      <c r="J16" s="7"/>
      <c r="K16" s="7"/>
    </row>
    <row r="17" spans="9:11" x14ac:dyDescent="0.35">
      <c r="I17" s="7" t="s">
        <v>348</v>
      </c>
      <c r="J17" s="7"/>
      <c r="K17" s="7"/>
    </row>
    <row r="18" spans="9:11" x14ac:dyDescent="0.35">
      <c r="J18" s="7"/>
      <c r="K18" s="7"/>
    </row>
    <row r="19" spans="9:11" x14ac:dyDescent="0.35">
      <c r="J19" s="7"/>
      <c r="K19" s="7"/>
    </row>
    <row r="20" spans="9:11" x14ac:dyDescent="0.35">
      <c r="J20" s="7"/>
      <c r="K20" s="7"/>
    </row>
    <row r="21" spans="9:11" x14ac:dyDescent="0.35">
      <c r="J21" s="7"/>
      <c r="K21"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89FD6-A5B3-49FA-9795-07F4C25BE734}">
  <dimension ref="A1:N16"/>
  <sheetViews>
    <sheetView workbookViewId="0">
      <selection activeCell="E2" sqref="D2:E2"/>
    </sheetView>
  </sheetViews>
  <sheetFormatPr defaultRowHeight="14.5" x14ac:dyDescent="0.35"/>
  <cols>
    <col min="1" max="1" width="11" style="7" bestFit="1" customWidth="1"/>
    <col min="2" max="2" width="8.81640625" style="7" bestFit="1" customWidth="1"/>
    <col min="3" max="3" width="5.81640625" style="7" bestFit="1" customWidth="1"/>
    <col min="4" max="8" width="7.453125" style="7" customWidth="1"/>
    <col min="9" max="9" width="31.6328125" style="7" bestFit="1" customWidth="1"/>
    <col min="10" max="10" width="26.453125" style="7" bestFit="1" customWidth="1"/>
    <col min="11" max="11" width="42.81640625" style="7" bestFit="1" customWidth="1"/>
    <col min="12" max="16384" width="8.7265625" style="7"/>
  </cols>
  <sheetData>
    <row r="1" spans="1:14" x14ac:dyDescent="0.35">
      <c r="B1" s="7" t="s">
        <v>315</v>
      </c>
      <c r="C1" s="7" t="s">
        <v>316</v>
      </c>
      <c r="D1" s="1">
        <v>1</v>
      </c>
      <c r="E1" s="1">
        <v>2</v>
      </c>
      <c r="F1" s="1">
        <v>3</v>
      </c>
      <c r="G1" s="1">
        <v>4</v>
      </c>
      <c r="H1" s="1">
        <v>5</v>
      </c>
      <c r="I1" s="1"/>
    </row>
    <row r="2" spans="1:14" x14ac:dyDescent="0.35">
      <c r="A2" s="7" t="s">
        <v>311</v>
      </c>
      <c r="B2" s="7">
        <v>30</v>
      </c>
      <c r="C2" s="7" t="b">
        <f t="shared" ref="C2:C11" si="0">SUM(D2:H2)=B2</f>
        <v>1</v>
      </c>
      <c r="D2" s="7">
        <v>3</v>
      </c>
      <c r="E2" s="7">
        <v>7</v>
      </c>
      <c r="F2" s="7">
        <v>4</v>
      </c>
      <c r="G2" s="7">
        <v>14</v>
      </c>
      <c r="H2" s="7">
        <v>2</v>
      </c>
      <c r="I2" s="7">
        <f>(G2+H2)/(D2+E2)</f>
        <v>1.6</v>
      </c>
      <c r="J2" s="7" t="str">
        <f>"'"&amp;SUBSTITUTE(A2," ","_") &amp; "' : [" &amp; (F2*-1) &amp; "," &amp; (E2*-1) &amp; "," &amp;(D2*-1)&amp; "," &amp; G2 &amp; "," &amp; H2 &amp; "],"</f>
        <v>'total' : [-4,-7,-3,14,2],</v>
      </c>
      <c r="K2" s="7" t="str">
        <f>"'" &amp; SUBSTITUTE(A2," ","_")  &amp; "_pct' : [" &amp; ROUND(((F2/B2)*-1),2) &amp; "," &amp; ROUND(((E2/B2)*-1),2) &amp; "," &amp; ROUND(((D2/B2)*-1),2)  &amp; "," &amp; ROUND((G2/B2),2) &amp; "," &amp; ROUND((H2/B2),2) &amp; "],"</f>
        <v>'total_pct' : [-0.13,-0.23,-0.1,0.47,0.07],</v>
      </c>
      <c r="L2" s="7" t="str">
        <f>IF(ISBLANK(A2),L3,L3&amp;",df."&amp; SUBSTITUTE(A2," ","_") &amp;"_pct[xx]]")</f>
        <v>[df.circuit_first_pct[xx],df.tt_first_pct[xx],df.past_pct[xx],df.current_pct[xx],df.novice_pct[xx],df.senior_pct[xx],df.expert_pct[xx],df.practicioner_pct[xx],df.academic_pct[xx],df.total_pct[xx]]</v>
      </c>
      <c r="M2" s="7" t="str">
        <f>IF(ISBLANK(A2),M3,M3&amp;",'"&amp; A2 &amp;"']")</f>
        <v>['circuit first','tt first','past','current','novice','senior','expert','practicioner','academic','total']</v>
      </c>
      <c r="N2" s="7" t="str">
        <f>IF(ISBLANK(A2),N3,N3&amp;",df."&amp; SUBSTITUTE(A2," ","_") &amp;"[xx]]")</f>
        <v>[df.circuit_first[xx],df.tt_first[xx],df.past[xx],df.current[xx],df.novice[xx],df.senior[xx],df.expert[xx],df.practicioner[xx],df.academic[xx],df.total[xx]]</v>
      </c>
    </row>
    <row r="3" spans="1:14" x14ac:dyDescent="0.35">
      <c r="L3" s="7" t="str">
        <f t="shared" ref="L3:L13" si="1">IF(ISBLANK(A3),L4,L4&amp;",df."&amp; SUBSTITUTE(A3," ","_") &amp;"_pct[xx]")</f>
        <v>[df.circuit_first_pct[xx],df.tt_first_pct[xx],df.past_pct[xx],df.current_pct[xx],df.novice_pct[xx],df.senior_pct[xx],df.expert_pct[xx],df.practicioner_pct[xx],df.academic_pct[xx]</v>
      </c>
      <c r="M3" s="7" t="str">
        <f t="shared" ref="M3:M14" si="2">IF(ISBLANK(A3),M4,M4&amp;",'"&amp; A3 &amp;"'")</f>
        <v>['circuit first','tt first','past','current','novice','senior','expert','practicioner','academic'</v>
      </c>
      <c r="N3" s="7" t="str">
        <f t="shared" ref="N3:N13" si="3">IF(ISBLANK(A3),N4,N4&amp;",df."&amp; SUBSTITUTE(A3," ","_") &amp;"[xx]")</f>
        <v>[df.circuit_first[xx],df.tt_first[xx],df.past[xx],df.current[xx],df.novice[xx],df.senior[xx],df.expert[xx],df.practicioner[xx],df.academic[xx]</v>
      </c>
    </row>
    <row r="4" spans="1:14" x14ac:dyDescent="0.35">
      <c r="A4" s="7" t="s">
        <v>312</v>
      </c>
      <c r="B4" s="7">
        <v>10</v>
      </c>
      <c r="C4" s="7" t="b">
        <f t="shared" si="0"/>
        <v>1</v>
      </c>
      <c r="D4" s="7">
        <v>1</v>
      </c>
      <c r="E4" s="7">
        <v>1</v>
      </c>
      <c r="F4" s="7">
        <v>1</v>
      </c>
      <c r="G4" s="7">
        <v>7</v>
      </c>
      <c r="H4" s="7">
        <v>0</v>
      </c>
      <c r="I4" s="7" t="s">
        <v>397</v>
      </c>
      <c r="J4" s="7" t="str">
        <f>"'"&amp;SUBSTITUTE(A4," ","_") &amp; "' : [" &amp; (F4*-1) &amp; "," &amp; (E4*-1) &amp; "," &amp;(D4*-1)&amp; "," &amp; G4 &amp; "," &amp; H4 &amp; "],"</f>
        <v>'academic' : [-1,-1,-1,7,0],</v>
      </c>
      <c r="K4" s="7" t="str">
        <f>"'" &amp; SUBSTITUTE(A4," ","_")  &amp; "_pct' : [" &amp; ROUND(((F4/B4)*-1),2) &amp; "," &amp; ROUND(((E4/B4)*-1),2) &amp; "," &amp; ROUND(((D4/B4)*-1),2)  &amp; "," &amp; ROUND((G4/B4),2) &amp; "," &amp; ROUND((H4/B4),2) &amp; "],"</f>
        <v>'academic_pct' : [-0.1,-0.1,-0.1,0.7,0],</v>
      </c>
      <c r="L4" s="7" t="str">
        <f t="shared" si="1"/>
        <v>[df.circuit_first_pct[xx],df.tt_first_pct[xx],df.past_pct[xx],df.current_pct[xx],df.novice_pct[xx],df.senior_pct[xx],df.expert_pct[xx],df.practicioner_pct[xx],df.academic_pct[xx]</v>
      </c>
      <c r="M4" s="7" t="str">
        <f t="shared" si="2"/>
        <v>['circuit first','tt first','past','current','novice','senior','expert','practicioner','academic'</v>
      </c>
      <c r="N4" s="7" t="str">
        <f t="shared" si="3"/>
        <v>[df.circuit_first[xx],df.tt_first[xx],df.past[xx],df.current[xx],df.novice[xx],df.senior[xx],df.expert[xx],df.practicioner[xx],df.academic[xx]</v>
      </c>
    </row>
    <row r="5" spans="1:14" x14ac:dyDescent="0.35">
      <c r="A5" s="7" t="s">
        <v>313</v>
      </c>
      <c r="B5" s="7">
        <v>20</v>
      </c>
      <c r="C5" s="7" t="b">
        <f t="shared" si="0"/>
        <v>1</v>
      </c>
      <c r="D5" s="7">
        <v>2</v>
      </c>
      <c r="E5" s="7">
        <v>6</v>
      </c>
      <c r="F5" s="7">
        <v>3</v>
      </c>
      <c r="G5" s="7">
        <v>7</v>
      </c>
      <c r="H5" s="7">
        <v>2</v>
      </c>
      <c r="I5" s="7" t="s">
        <v>398</v>
      </c>
      <c r="J5" s="7" t="str">
        <f>"'"&amp;SUBSTITUTE(A5," ","_") &amp; "' : [" &amp; (F5*-1) &amp; "," &amp; (E5*-1) &amp; "," &amp;(D5*-1)&amp; "," &amp; G5 &amp; "," &amp; H5 &amp; "],"</f>
        <v>'practicioner' : [-3,-6,-2,7,2],</v>
      </c>
      <c r="K5" s="7" t="str">
        <f>"'" &amp; SUBSTITUTE(A5," ","_")  &amp; "_pct' : [" &amp; ROUND(((F5/B5)*-1),2) &amp; "," &amp; ROUND(((E5/B5)*-1),2) &amp; "," &amp; ROUND(((D5/B5)*-1),2)  &amp; "," &amp; ROUND((G5/B5),2) &amp; "," &amp; ROUND((H5/B5),2) &amp; "],"</f>
        <v>'practicioner_pct' : [-0.15,-0.3,-0.1,0.35,0.1],</v>
      </c>
      <c r="L5" s="7" t="str">
        <f t="shared" si="1"/>
        <v>[df.circuit_first_pct[xx],df.tt_first_pct[xx],df.past_pct[xx],df.current_pct[xx],df.novice_pct[xx],df.senior_pct[xx],df.expert_pct[xx],df.practicioner_pct[xx]</v>
      </c>
      <c r="M5" s="7" t="str">
        <f t="shared" si="2"/>
        <v>['circuit first','tt first','past','current','novice','senior','expert','practicioner'</v>
      </c>
      <c r="N5" s="7" t="str">
        <f t="shared" si="3"/>
        <v>[df.circuit_first[xx],df.tt_first[xx],df.past[xx],df.current[xx],df.novice[xx],df.senior[xx],df.expert[xx],df.practicioner[xx]</v>
      </c>
    </row>
    <row r="6" spans="1:14" x14ac:dyDescent="0.35">
      <c r="D6" s="7" t="b">
        <f>SUM(D4:D5)=D2</f>
        <v>1</v>
      </c>
      <c r="E6" s="7" t="b">
        <f t="shared" ref="E6:H6" si="4">SUM(E4:E5)=E2</f>
        <v>1</v>
      </c>
      <c r="F6" s="7" t="b">
        <f t="shared" si="4"/>
        <v>1</v>
      </c>
      <c r="G6" s="7" t="b">
        <f t="shared" si="4"/>
        <v>1</v>
      </c>
      <c r="H6" s="7" t="b">
        <f t="shared" si="4"/>
        <v>1</v>
      </c>
      <c r="L6" s="7" t="str">
        <f t="shared" si="1"/>
        <v>[df.circuit_first_pct[xx],df.tt_first_pct[xx],df.past_pct[xx],df.current_pct[xx],df.novice_pct[xx],df.senior_pct[xx],df.expert_pct[xx]</v>
      </c>
      <c r="M6" s="7" t="str">
        <f t="shared" si="2"/>
        <v>['circuit first','tt first','past','current','novice','senior','expert'</v>
      </c>
      <c r="N6" s="7" t="str">
        <f t="shared" si="3"/>
        <v>[df.circuit_first[xx],df.tt_first[xx],df.past[xx],df.current[xx],df.novice[xx],df.senior[xx],df.expert[xx]</v>
      </c>
    </row>
    <row r="7" spans="1:14" x14ac:dyDescent="0.35">
      <c r="A7" s="7" t="s">
        <v>317</v>
      </c>
      <c r="B7" s="7">
        <v>9</v>
      </c>
      <c r="C7" s="7" t="b">
        <f t="shared" si="0"/>
        <v>1</v>
      </c>
      <c r="D7" s="7">
        <v>0</v>
      </c>
      <c r="E7" s="7">
        <v>1</v>
      </c>
      <c r="F7" s="7">
        <v>3</v>
      </c>
      <c r="G7" s="7">
        <v>4</v>
      </c>
      <c r="H7" s="7">
        <v>1</v>
      </c>
      <c r="I7" s="7" t="s">
        <v>399</v>
      </c>
      <c r="J7" s="7" t="str">
        <f t="shared" ref="J7" si="5">"'"&amp;SUBSTITUTE(A7," ","_") &amp; "' : [" &amp; (F7*-1) &amp; "," &amp; (E7*-1) &amp; "," &amp;(D7*-1)&amp; "," &amp; G7 &amp; "," &amp; H7 &amp; "],"</f>
        <v>'expert' : [-3,-1,0,4,1],</v>
      </c>
      <c r="K7" s="7" t="str">
        <f>"'" &amp; SUBSTITUTE(A7," ","_")  &amp; "_pct' : [" &amp; ROUND(((F7/B7)*-1),2) &amp; "," &amp; ROUND(((E7/B7)*-1),2) &amp; "," &amp; ROUND(((D7/B7)*-1),2)  &amp; "," &amp; ROUND((G7/B7),2) &amp; "," &amp; ROUND((H7/B7),2) &amp; "],"</f>
        <v>'expert_pct' : [-0.33,-0.11,0,0.44,0.11],</v>
      </c>
      <c r="L7" s="7" t="str">
        <f t="shared" si="1"/>
        <v>[df.circuit_first_pct[xx],df.tt_first_pct[xx],df.past_pct[xx],df.current_pct[xx],df.novice_pct[xx],df.senior_pct[xx],df.expert_pct[xx]</v>
      </c>
      <c r="M7" s="7" t="str">
        <f t="shared" si="2"/>
        <v>['circuit first','tt first','past','current','novice','senior','expert'</v>
      </c>
      <c r="N7" s="7" t="str">
        <f t="shared" si="3"/>
        <v>[df.circuit_first[xx],df.tt_first[xx],df.past[xx],df.current[xx],df.novice[xx],df.senior[xx],df.expert[xx]</v>
      </c>
    </row>
    <row r="8" spans="1:14" x14ac:dyDescent="0.35">
      <c r="A8" s="7" t="s">
        <v>318</v>
      </c>
      <c r="B8" s="7">
        <v>16</v>
      </c>
      <c r="C8" s="7" t="b">
        <f t="shared" si="0"/>
        <v>1</v>
      </c>
      <c r="D8" s="7">
        <v>3</v>
      </c>
      <c r="E8" s="7">
        <v>4</v>
      </c>
      <c r="F8" s="7">
        <v>0</v>
      </c>
      <c r="G8" s="7">
        <v>8</v>
      </c>
      <c r="H8" s="7">
        <v>1</v>
      </c>
      <c r="I8" s="7" t="s">
        <v>400</v>
      </c>
      <c r="J8" s="7" t="str">
        <f>"'"&amp;SUBSTITUTE(A8," ","_") &amp; "' : [" &amp; (F8*-1) &amp; "," &amp; (E8*-1) &amp; "," &amp;(D8*-1)&amp; "," &amp; G8 &amp; "," &amp; H8 &amp; "],"</f>
        <v>'senior' : [0,-4,-3,8,1],</v>
      </c>
      <c r="K8" s="7" t="str">
        <f>"'" &amp; SUBSTITUTE(A8," ","_")  &amp; "_pct' : [" &amp; ROUND(((F8/B8)*-1),2) &amp; "," &amp; ROUND(((E8/B8)*-1),2) &amp; "," &amp; ROUND(((D8/B8)*-1),2)  &amp; "," &amp; ROUND((G8/B8),2) &amp; "," &amp; ROUND((H8/B8),2) &amp; "],"</f>
        <v>'senior_pct' : [0,-0.25,-0.19,0.5,0.06],</v>
      </c>
      <c r="L8" s="7" t="str">
        <f t="shared" si="1"/>
        <v>[df.circuit_first_pct[xx],df.tt_first_pct[xx],df.past_pct[xx],df.current_pct[xx],df.novice_pct[xx],df.senior_pct[xx]</v>
      </c>
      <c r="M8" s="7" t="str">
        <f t="shared" si="2"/>
        <v>['circuit first','tt first','past','current','novice','senior'</v>
      </c>
      <c r="N8" s="7" t="str">
        <f t="shared" si="3"/>
        <v>[df.circuit_first[xx],df.tt_first[xx],df.past[xx],df.current[xx],df.novice[xx],df.senior[xx]</v>
      </c>
    </row>
    <row r="9" spans="1:14" x14ac:dyDescent="0.35">
      <c r="A9" s="7" t="s">
        <v>319</v>
      </c>
      <c r="B9" s="7">
        <v>5</v>
      </c>
      <c r="C9" s="7" t="b">
        <f t="shared" si="0"/>
        <v>1</v>
      </c>
      <c r="D9" s="7">
        <v>0</v>
      </c>
      <c r="E9" s="7">
        <v>2</v>
      </c>
      <c r="F9" s="7">
        <v>1</v>
      </c>
      <c r="G9" s="7">
        <v>2</v>
      </c>
      <c r="H9" s="7">
        <v>0</v>
      </c>
      <c r="J9" s="7" t="str">
        <f>"'"&amp;SUBSTITUTE(A9," ","_") &amp; "' : [" &amp; (F9*-1) &amp; "," &amp; (E9*-1) &amp; "," &amp;(D9*-1)&amp; "," &amp; G9 &amp; "," &amp; H9 &amp; "],"</f>
        <v>'novice' : [-1,-2,0,2,0],</v>
      </c>
      <c r="K9" s="7" t="str">
        <f>"'" &amp; SUBSTITUTE(A9," ","_")  &amp; "_pct' : [" &amp; ROUND(((F9/B9)*-1),2) &amp; "," &amp; ROUND(((E9/B9)*-1),2) &amp; "," &amp; ROUND(((D9/B9)*-1),2)  &amp; "," &amp; ROUND((G9/B9),2) &amp; "," &amp; ROUND((H9/B9),2) &amp; "],"</f>
        <v>'novice_pct' : [-0.2,-0.4,0,0.4,0],</v>
      </c>
      <c r="L9" s="7" t="str">
        <f t="shared" si="1"/>
        <v>[df.circuit_first_pct[xx],df.tt_first_pct[xx],df.past_pct[xx],df.current_pct[xx],df.novice_pct[xx]</v>
      </c>
      <c r="M9" s="7" t="str">
        <f t="shared" si="2"/>
        <v>['circuit first','tt first','past','current','novice'</v>
      </c>
      <c r="N9" s="7" t="str">
        <f t="shared" si="3"/>
        <v>[df.circuit_first[xx],df.tt_first[xx],df.past[xx],df.current[xx],df.novice[xx]</v>
      </c>
    </row>
    <row r="10" spans="1:14" x14ac:dyDescent="0.35">
      <c r="D10" s="7" t="b">
        <f>SUM(D7:D9)=D2</f>
        <v>1</v>
      </c>
      <c r="E10" s="7" t="b">
        <f t="shared" ref="E10:H10" si="6">SUM(E7:E9)=E2</f>
        <v>1</v>
      </c>
      <c r="F10" s="7" t="b">
        <f t="shared" si="6"/>
        <v>1</v>
      </c>
      <c r="G10" s="7" t="b">
        <f t="shared" si="6"/>
        <v>1</v>
      </c>
      <c r="H10" s="7" t="b">
        <f t="shared" si="6"/>
        <v>1</v>
      </c>
      <c r="L10" s="7" t="str">
        <f t="shared" si="1"/>
        <v>[df.circuit_first_pct[xx],df.tt_first_pct[xx],df.past_pct[xx],df.current_pct[xx]</v>
      </c>
      <c r="M10" s="7" t="str">
        <f t="shared" si="2"/>
        <v>['circuit first','tt first','past','current'</v>
      </c>
      <c r="N10" s="7" t="str">
        <f t="shared" si="3"/>
        <v>[df.circuit_first[xx],df.tt_first[xx],df.past[xx],df.current[xx]</v>
      </c>
    </row>
    <row r="11" spans="1:14" x14ac:dyDescent="0.35">
      <c r="A11" s="7" t="s">
        <v>320</v>
      </c>
      <c r="B11" s="7">
        <v>12</v>
      </c>
      <c r="C11" s="7" t="b">
        <f t="shared" si="0"/>
        <v>1</v>
      </c>
      <c r="D11" s="7">
        <v>0</v>
      </c>
      <c r="E11" s="7">
        <v>2</v>
      </c>
      <c r="F11" s="7">
        <v>2</v>
      </c>
      <c r="G11" s="7">
        <v>8</v>
      </c>
      <c r="H11" s="7">
        <v>0</v>
      </c>
      <c r="I11" s="7" t="s">
        <v>378</v>
      </c>
      <c r="J11" s="7" t="str">
        <f t="shared" ref="J11" si="7">"'"&amp;SUBSTITUTE(A11," ","_") &amp; "' : [" &amp; (F11*-1) &amp; "," &amp; (E11*-1) &amp; "," &amp;(D11*-1)&amp; "," &amp; G11 &amp; "," &amp; H11 &amp; "],"</f>
        <v>'current' : [-2,-2,0,8,0],</v>
      </c>
      <c r="K11" s="7" t="str">
        <f>"'" &amp; SUBSTITUTE(A11," ","_")  &amp; "_pct' : [" &amp; ROUND(((F11/B11)*-1),2) &amp; "," &amp; ROUND(((E11/B11)*-1),2) &amp; "," &amp; ROUND(((D11/B11)*-1),2)  &amp; "," &amp; ROUND((G11/B11),2) &amp; "," &amp; ROUND((H11/B11),2) &amp; "],"</f>
        <v>'current_pct' : [-0.17,-0.17,0,0.67,0],</v>
      </c>
      <c r="L11" s="7" t="str">
        <f t="shared" si="1"/>
        <v>[df.circuit_first_pct[xx],df.tt_first_pct[xx],df.past_pct[xx],df.current_pct[xx]</v>
      </c>
      <c r="M11" s="7" t="str">
        <f t="shared" si="2"/>
        <v>['circuit first','tt first','past','current'</v>
      </c>
      <c r="N11" s="7" t="str">
        <f t="shared" si="3"/>
        <v>[df.circuit_first[xx],df.tt_first[xx],df.past[xx],df.current[xx]</v>
      </c>
    </row>
    <row r="12" spans="1:14" x14ac:dyDescent="0.35">
      <c r="A12" s="7" t="s">
        <v>321</v>
      </c>
      <c r="B12" s="7">
        <v>18</v>
      </c>
      <c r="C12" s="7" t="b">
        <f>SUM(D12:H12)=B12</f>
        <v>1</v>
      </c>
      <c r="D12" s="7">
        <v>3</v>
      </c>
      <c r="E12" s="7">
        <v>5</v>
      </c>
      <c r="F12" s="7">
        <v>2</v>
      </c>
      <c r="G12" s="7">
        <v>6</v>
      </c>
      <c r="H12" s="7">
        <v>2</v>
      </c>
      <c r="I12" s="7" t="s">
        <v>401</v>
      </c>
      <c r="J12" s="7" t="str">
        <f>"'"&amp;SUBSTITUTE(A12," ","_") &amp; "' : [" &amp; (F12*-1) &amp; "," &amp; (E12*-1) &amp; "," &amp;(D12*-1)&amp; "," &amp; G12 &amp; "," &amp; H12 &amp; "],"</f>
        <v>'past' : [-2,-5,-3,6,2],</v>
      </c>
      <c r="K12" s="7" t="str">
        <f>"'" &amp; SUBSTITUTE(A12," ","_")  &amp; "_pct' : [" &amp; ROUND(((F12/B12)*-1),2) &amp; "," &amp; ROUND(((E12/B12)*-1),2) &amp; "," &amp; ROUND(((D12/B12)*-1),2)  &amp; "," &amp; ROUND((G12/B12),2) &amp; "," &amp; ROUND((H12/B12),2) &amp; "],"</f>
        <v>'past_pct' : [-0.11,-0.28,-0.17,0.33,0.11],</v>
      </c>
      <c r="L12" s="7" t="str">
        <f t="shared" si="1"/>
        <v>[df.circuit_first_pct[xx],df.tt_first_pct[xx],df.past_pct[xx]</v>
      </c>
      <c r="M12" s="7" t="str">
        <f t="shared" si="2"/>
        <v>['circuit first','tt first','past'</v>
      </c>
      <c r="N12" s="7" t="str">
        <f t="shared" si="3"/>
        <v>[df.circuit_first[xx],df.tt_first[xx],df.past[xx]</v>
      </c>
    </row>
    <row r="13" spans="1:14" x14ac:dyDescent="0.35">
      <c r="D13" s="7" t="b">
        <f>SUM(D11:D12)=D2</f>
        <v>1</v>
      </c>
      <c r="E13" s="7" t="b">
        <f t="shared" ref="E13:H13" si="8">SUM(E11:E12)=E2</f>
        <v>1</v>
      </c>
      <c r="F13" s="7" t="b">
        <f t="shared" si="8"/>
        <v>1</v>
      </c>
      <c r="G13" s="7" t="b">
        <f t="shared" si="8"/>
        <v>1</v>
      </c>
      <c r="H13" s="7" t="b">
        <f t="shared" si="8"/>
        <v>1</v>
      </c>
      <c r="L13" s="7" t="str">
        <f t="shared" si="1"/>
        <v>[df.circuit_first_pct[xx],df.tt_first_pct[xx]</v>
      </c>
      <c r="M13" s="7" t="str">
        <f t="shared" si="2"/>
        <v>['circuit first','tt first'</v>
      </c>
      <c r="N13" s="7" t="str">
        <f t="shared" si="3"/>
        <v>[df.circuit_first[xx],df.tt_first[xx]</v>
      </c>
    </row>
    <row r="14" spans="1:14" x14ac:dyDescent="0.35">
      <c r="A14" s="7" t="s">
        <v>339</v>
      </c>
      <c r="B14" s="7">
        <v>14</v>
      </c>
      <c r="C14" s="7" t="b">
        <f>SUM(D14:H14)=B14</f>
        <v>1</v>
      </c>
      <c r="D14" s="7">
        <v>1</v>
      </c>
      <c r="E14" s="7">
        <v>3</v>
      </c>
      <c r="F14" s="7">
        <v>3</v>
      </c>
      <c r="G14" s="7">
        <v>6</v>
      </c>
      <c r="H14" s="7">
        <v>1</v>
      </c>
      <c r="I14" s="7" t="s">
        <v>402</v>
      </c>
      <c r="J14" s="7" t="str">
        <f t="shared" ref="J14" si="9">"'"&amp;SUBSTITUTE(A14," ","_") &amp; "' : [" &amp; (F14*-1) &amp; "," &amp; (E14*-1) &amp; "," &amp;(D14*-1)&amp; "," &amp; G14 &amp; "," &amp; H14 &amp; "],"</f>
        <v>'tt_first' : [-3,-3,-1,6,1],</v>
      </c>
      <c r="K14" s="7" t="str">
        <f>"'" &amp; SUBSTITUTE(A14," ","_")  &amp; "_pct' : [" &amp; ROUND(((F14/B14)*-1),2) &amp; "," &amp; ROUND(((E14/B14)*-1),2) &amp; "," &amp; ROUND(((D14/B14)*-1),2)  &amp; "," &amp; ROUND((G14/B14),2) &amp; "," &amp; ROUND((H14/B14),2) &amp; "],"</f>
        <v>'tt_first_pct' : [-0.21,-0.21,-0.07,0.43,0.07],</v>
      </c>
      <c r="L14" s="7" t="str">
        <f>IF(ISBLANK(A14),L15,L15&amp;",df."&amp; SUBSTITUTE(A14," ","_") &amp;"_pct[xx]")</f>
        <v>[df.circuit_first_pct[xx],df.tt_first_pct[xx]</v>
      </c>
      <c r="M14" s="7" t="str">
        <f t="shared" si="2"/>
        <v>['circuit first','tt first'</v>
      </c>
      <c r="N14" s="7" t="str">
        <f>IF(ISBLANK(A14),N15,N15&amp;",df."&amp; SUBSTITUTE(A14," ","_") &amp;"[xx]")</f>
        <v>[df.circuit_first[xx],df.tt_first[xx]</v>
      </c>
    </row>
    <row r="15" spans="1:14" x14ac:dyDescent="0.35">
      <c r="A15" s="7" t="s">
        <v>338</v>
      </c>
      <c r="B15" s="7">
        <v>16</v>
      </c>
      <c r="C15" s="7" t="b">
        <f>SUM(D15:H15)=B15</f>
        <v>1</v>
      </c>
      <c r="D15" s="7">
        <v>2</v>
      </c>
      <c r="E15" s="7">
        <v>4</v>
      </c>
      <c r="F15" s="7">
        <v>1</v>
      </c>
      <c r="G15" s="7">
        <v>8</v>
      </c>
      <c r="H15" s="7">
        <v>1</v>
      </c>
      <c r="I15" s="7" t="s">
        <v>403</v>
      </c>
      <c r="J15" s="7" t="str">
        <f>"'"&amp;SUBSTITUTE(A15," ","_") &amp; "' : [" &amp; (F15*-1) &amp; "," &amp; (E15*-1) &amp; "," &amp;(D15*-1)&amp; "," &amp; G15 &amp; "," &amp; H15 &amp; "],"</f>
        <v>'circuit_first' : [-1,-4,-2,8,1],</v>
      </c>
      <c r="K15" s="7" t="str">
        <f>"'" &amp; SUBSTITUTE(A15," ","_")  &amp; "_pct' : [" &amp; ROUND(((F15/B15)*-1),2) &amp; "," &amp; ROUND(((E15/B15)*-1),2) &amp; "," &amp; ROUND(((D15/B15)*-1),2)  &amp; "," &amp; ROUND((G15/B15),2) &amp; "," &amp; ROUND((H15/B15),2) &amp; "],"</f>
        <v>'circuit_first_pct' : [-0.06,-0.25,-0.13,0.5,0.06],</v>
      </c>
      <c r="L15" s="7" t="str">
        <f>"[df."&amp; SUBSTITUTE(A15," ","_") &amp;"_pct[xx]"</f>
        <v>[df.circuit_first_pct[xx]</v>
      </c>
      <c r="M15" s="7" t="str">
        <f>"['"&amp; A15&amp;"'"</f>
        <v>['circuit first'</v>
      </c>
      <c r="N15" s="7" t="str">
        <f>"[df."&amp; SUBSTITUTE(A15," ","_") &amp;"[xx]"</f>
        <v>[df.circuit_first[xx]</v>
      </c>
    </row>
    <row r="16" spans="1:14" x14ac:dyDescent="0.35">
      <c r="D16" s="7" t="b">
        <f>SUM(D14:D15)=D$2</f>
        <v>1</v>
      </c>
      <c r="E16" s="7" t="b">
        <f t="shared" ref="E16:H16" si="10">SUM(E14:E15)=E$2</f>
        <v>1</v>
      </c>
      <c r="F16" s="7" t="b">
        <f t="shared" si="10"/>
        <v>1</v>
      </c>
      <c r="G16" s="7" t="b">
        <f t="shared" si="10"/>
        <v>1</v>
      </c>
      <c r="H16" s="7" t="b">
        <f t="shared" si="10"/>
        <v>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EE89F-B243-4590-B25B-17036D270629}">
  <dimension ref="A3:J48"/>
  <sheetViews>
    <sheetView workbookViewId="0">
      <selection activeCell="I9" sqref="I9"/>
    </sheetView>
  </sheetViews>
  <sheetFormatPr defaultRowHeight="14.5" x14ac:dyDescent="0.35"/>
  <cols>
    <col min="1" max="1" width="12.6328125" bestFit="1" customWidth="1"/>
    <col min="2" max="2" width="21.36328125" bestFit="1" customWidth="1"/>
    <col min="9" max="9" width="12.6328125" bestFit="1" customWidth="1"/>
    <col min="10" max="10" width="21.36328125" bestFit="1" customWidth="1"/>
    <col min="11" max="11" width="19.36328125" bestFit="1" customWidth="1"/>
  </cols>
  <sheetData>
    <row r="3" spans="1:10" x14ac:dyDescent="0.35">
      <c r="A3" s="25" t="s">
        <v>288</v>
      </c>
      <c r="B3" t="s">
        <v>293</v>
      </c>
    </row>
    <row r="4" spans="1:10" x14ac:dyDescent="0.35">
      <c r="A4" s="26" t="s">
        <v>248</v>
      </c>
      <c r="B4" s="28">
        <v>1</v>
      </c>
    </row>
    <row r="5" spans="1:10" x14ac:dyDescent="0.35">
      <c r="A5" s="27" t="s">
        <v>291</v>
      </c>
      <c r="B5" s="28">
        <v>1</v>
      </c>
    </row>
    <row r="6" spans="1:10" x14ac:dyDescent="0.35">
      <c r="A6" s="26" t="s">
        <v>257</v>
      </c>
      <c r="B6" s="28">
        <v>1</v>
      </c>
    </row>
    <row r="7" spans="1:10" x14ac:dyDescent="0.35">
      <c r="A7" s="27" t="s">
        <v>291</v>
      </c>
      <c r="B7" s="28">
        <v>1</v>
      </c>
      <c r="I7" s="25" t="s">
        <v>259</v>
      </c>
      <c r="J7" s="7" t="s">
        <v>292</v>
      </c>
    </row>
    <row r="8" spans="1:10" x14ac:dyDescent="0.35">
      <c r="A8" s="26" t="s">
        <v>258</v>
      </c>
      <c r="B8" s="28">
        <v>2</v>
      </c>
    </row>
    <row r="9" spans="1:10" x14ac:dyDescent="0.35">
      <c r="A9" s="27" t="s">
        <v>292</v>
      </c>
      <c r="B9" s="28">
        <v>2</v>
      </c>
      <c r="E9" s="25" t="s">
        <v>259</v>
      </c>
      <c r="F9" s="7" t="s">
        <v>292</v>
      </c>
      <c r="I9" s="25" t="s">
        <v>288</v>
      </c>
      <c r="J9" t="s">
        <v>293</v>
      </c>
    </row>
    <row r="10" spans="1:10" x14ac:dyDescent="0.35">
      <c r="A10" s="26" t="s">
        <v>254</v>
      </c>
      <c r="B10" s="28">
        <v>1</v>
      </c>
      <c r="I10" s="26">
        <v>1</v>
      </c>
      <c r="J10" s="28">
        <v>3</v>
      </c>
    </row>
    <row r="11" spans="1:10" x14ac:dyDescent="0.35">
      <c r="A11" s="27" t="s">
        <v>292</v>
      </c>
      <c r="B11" s="28">
        <v>1</v>
      </c>
      <c r="E11" s="25" t="s">
        <v>288</v>
      </c>
      <c r="F11" t="s">
        <v>293</v>
      </c>
      <c r="I11" s="27" t="s">
        <v>337</v>
      </c>
      <c r="J11" s="28">
        <v>2</v>
      </c>
    </row>
    <row r="12" spans="1:10" x14ac:dyDescent="0.35">
      <c r="A12" s="26" t="s">
        <v>249</v>
      </c>
      <c r="B12" s="28">
        <v>3</v>
      </c>
      <c r="E12" s="26">
        <v>1</v>
      </c>
      <c r="F12" s="28">
        <v>5</v>
      </c>
      <c r="I12" s="27" t="s">
        <v>336</v>
      </c>
      <c r="J12" s="28">
        <v>1</v>
      </c>
    </row>
    <row r="13" spans="1:10" x14ac:dyDescent="0.35">
      <c r="A13" s="27" t="s">
        <v>291</v>
      </c>
      <c r="B13" s="28">
        <v>1</v>
      </c>
      <c r="E13" s="26">
        <v>2</v>
      </c>
      <c r="F13" s="28">
        <v>6</v>
      </c>
      <c r="I13" s="26">
        <v>2</v>
      </c>
      <c r="J13" s="28">
        <v>7</v>
      </c>
    </row>
    <row r="14" spans="1:10" x14ac:dyDescent="0.35">
      <c r="A14" s="27" t="s">
        <v>292</v>
      </c>
      <c r="B14" s="28">
        <v>2</v>
      </c>
      <c r="E14" s="26">
        <v>3</v>
      </c>
      <c r="F14" s="28">
        <v>10</v>
      </c>
      <c r="I14" s="27" t="s">
        <v>337</v>
      </c>
      <c r="J14" s="28">
        <v>4</v>
      </c>
    </row>
    <row r="15" spans="1:10" x14ac:dyDescent="0.35">
      <c r="A15" s="26" t="s">
        <v>244</v>
      </c>
      <c r="B15" s="28">
        <v>1</v>
      </c>
      <c r="E15" s="26">
        <v>4</v>
      </c>
      <c r="F15" s="28">
        <v>9</v>
      </c>
      <c r="I15" s="27" t="s">
        <v>336</v>
      </c>
      <c r="J15" s="28">
        <v>3</v>
      </c>
    </row>
    <row r="16" spans="1:10" x14ac:dyDescent="0.35">
      <c r="A16" s="27" t="s">
        <v>292</v>
      </c>
      <c r="B16" s="28">
        <v>1</v>
      </c>
      <c r="E16" s="26" t="s">
        <v>290</v>
      </c>
      <c r="F16" s="28">
        <v>30</v>
      </c>
      <c r="I16" s="26">
        <v>3</v>
      </c>
      <c r="J16" s="28">
        <v>4</v>
      </c>
    </row>
    <row r="17" spans="1:10" x14ac:dyDescent="0.35">
      <c r="A17" s="26" t="s">
        <v>241</v>
      </c>
      <c r="B17" s="28">
        <v>3</v>
      </c>
      <c r="I17" s="27" t="s">
        <v>337</v>
      </c>
      <c r="J17" s="28">
        <v>1</v>
      </c>
    </row>
    <row r="18" spans="1:10" x14ac:dyDescent="0.35">
      <c r="A18" s="27" t="s">
        <v>291</v>
      </c>
      <c r="B18" s="28">
        <v>2</v>
      </c>
      <c r="I18" s="27" t="s">
        <v>336</v>
      </c>
      <c r="J18" s="28">
        <v>3</v>
      </c>
    </row>
    <row r="19" spans="1:10" x14ac:dyDescent="0.35">
      <c r="A19" s="27" t="s">
        <v>292</v>
      </c>
      <c r="B19" s="28">
        <v>1</v>
      </c>
      <c r="I19" s="26">
        <v>4</v>
      </c>
      <c r="J19" s="28">
        <v>14</v>
      </c>
    </row>
    <row r="20" spans="1:10" x14ac:dyDescent="0.35">
      <c r="A20" s="26" t="s">
        <v>252</v>
      </c>
      <c r="B20" s="28">
        <v>1</v>
      </c>
      <c r="I20" s="27" t="s">
        <v>337</v>
      </c>
      <c r="J20" s="28">
        <v>8</v>
      </c>
    </row>
    <row r="21" spans="1:10" x14ac:dyDescent="0.35">
      <c r="A21" s="27" t="s">
        <v>292</v>
      </c>
      <c r="B21" s="28">
        <v>1</v>
      </c>
      <c r="I21" s="27" t="s">
        <v>336</v>
      </c>
      <c r="J21" s="28">
        <v>6</v>
      </c>
    </row>
    <row r="22" spans="1:10" x14ac:dyDescent="0.35">
      <c r="A22" s="26" t="s">
        <v>247</v>
      </c>
      <c r="B22" s="28">
        <v>4</v>
      </c>
      <c r="I22" s="26">
        <v>5</v>
      </c>
      <c r="J22" s="28">
        <v>2</v>
      </c>
    </row>
    <row r="23" spans="1:10" x14ac:dyDescent="0.35">
      <c r="A23" s="27" t="s">
        <v>291</v>
      </c>
      <c r="B23" s="28">
        <v>1</v>
      </c>
      <c r="I23" s="27" t="s">
        <v>337</v>
      </c>
      <c r="J23" s="28">
        <v>1</v>
      </c>
    </row>
    <row r="24" spans="1:10" x14ac:dyDescent="0.35">
      <c r="A24" s="27" t="s">
        <v>292</v>
      </c>
      <c r="B24" s="28">
        <v>3</v>
      </c>
      <c r="I24" s="27" t="s">
        <v>336</v>
      </c>
      <c r="J24" s="28">
        <v>1</v>
      </c>
    </row>
    <row r="25" spans="1:10" x14ac:dyDescent="0.35">
      <c r="A25" s="26" t="s">
        <v>243</v>
      </c>
      <c r="B25" s="28">
        <v>1</v>
      </c>
      <c r="I25" s="26" t="s">
        <v>290</v>
      </c>
      <c r="J25" s="28">
        <v>30</v>
      </c>
    </row>
    <row r="26" spans="1:10" x14ac:dyDescent="0.35">
      <c r="A26" s="27" t="s">
        <v>292</v>
      </c>
      <c r="B26" s="28">
        <v>1</v>
      </c>
    </row>
    <row r="27" spans="1:10" x14ac:dyDescent="0.35">
      <c r="A27" s="26" t="s">
        <v>250</v>
      </c>
      <c r="B27" s="28">
        <v>1</v>
      </c>
    </row>
    <row r="28" spans="1:10" x14ac:dyDescent="0.35">
      <c r="A28" s="27" t="s">
        <v>292</v>
      </c>
      <c r="B28" s="28">
        <v>1</v>
      </c>
    </row>
    <row r="29" spans="1:10" x14ac:dyDescent="0.35">
      <c r="A29" s="26" t="s">
        <v>256</v>
      </c>
      <c r="B29" s="28">
        <v>1</v>
      </c>
    </row>
    <row r="30" spans="1:10" x14ac:dyDescent="0.35">
      <c r="A30" s="27" t="s">
        <v>292</v>
      </c>
      <c r="B30" s="28">
        <v>1</v>
      </c>
    </row>
    <row r="31" spans="1:10" x14ac:dyDescent="0.35">
      <c r="A31" s="26" t="s">
        <v>242</v>
      </c>
      <c r="B31" s="28">
        <v>8</v>
      </c>
    </row>
    <row r="32" spans="1:10" x14ac:dyDescent="0.35">
      <c r="A32" s="27" t="s">
        <v>291</v>
      </c>
      <c r="B32" s="28">
        <v>1</v>
      </c>
    </row>
    <row r="33" spans="1:2" x14ac:dyDescent="0.35">
      <c r="A33" s="27" t="s">
        <v>292</v>
      </c>
      <c r="B33" s="28">
        <v>7</v>
      </c>
    </row>
    <row r="34" spans="1:2" x14ac:dyDescent="0.35">
      <c r="A34" s="26" t="s">
        <v>253</v>
      </c>
      <c r="B34" s="28">
        <v>1</v>
      </c>
    </row>
    <row r="35" spans="1:2" x14ac:dyDescent="0.35">
      <c r="A35" s="27" t="s">
        <v>291</v>
      </c>
      <c r="B35" s="28">
        <v>1</v>
      </c>
    </row>
    <row r="36" spans="1:2" x14ac:dyDescent="0.35">
      <c r="A36" s="26" t="s">
        <v>245</v>
      </c>
      <c r="B36" s="28">
        <v>6</v>
      </c>
    </row>
    <row r="37" spans="1:2" x14ac:dyDescent="0.35">
      <c r="A37" s="27" t="s">
        <v>291</v>
      </c>
      <c r="B37" s="28">
        <v>1</v>
      </c>
    </row>
    <row r="38" spans="1:2" x14ac:dyDescent="0.35">
      <c r="A38" s="27" t="s">
        <v>292</v>
      </c>
      <c r="B38" s="28">
        <v>5</v>
      </c>
    </row>
    <row r="39" spans="1:2" x14ac:dyDescent="0.35">
      <c r="A39" s="26" t="s">
        <v>255</v>
      </c>
      <c r="B39" s="28">
        <v>1</v>
      </c>
    </row>
    <row r="40" spans="1:2" x14ac:dyDescent="0.35">
      <c r="A40" s="27" t="s">
        <v>292</v>
      </c>
      <c r="B40" s="28">
        <v>1</v>
      </c>
    </row>
    <row r="41" spans="1:2" x14ac:dyDescent="0.35">
      <c r="A41" s="26" t="s">
        <v>251</v>
      </c>
      <c r="B41" s="28">
        <v>1</v>
      </c>
    </row>
    <row r="42" spans="1:2" x14ac:dyDescent="0.35">
      <c r="A42" s="27" t="s">
        <v>292</v>
      </c>
      <c r="B42" s="28">
        <v>1</v>
      </c>
    </row>
    <row r="43" spans="1:2" x14ac:dyDescent="0.35">
      <c r="A43" s="26" t="s">
        <v>246</v>
      </c>
      <c r="B43" s="28">
        <v>6</v>
      </c>
    </row>
    <row r="44" spans="1:2" x14ac:dyDescent="0.35">
      <c r="A44" s="27" t="s">
        <v>291</v>
      </c>
      <c r="B44" s="28">
        <v>4</v>
      </c>
    </row>
    <row r="45" spans="1:2" x14ac:dyDescent="0.35">
      <c r="A45" s="27" t="s">
        <v>292</v>
      </c>
      <c r="B45" s="28">
        <v>2</v>
      </c>
    </row>
    <row r="46" spans="1:2" x14ac:dyDescent="0.35">
      <c r="A46" s="26" t="s">
        <v>289</v>
      </c>
      <c r="B46" s="28"/>
    </row>
    <row r="47" spans="1:2" x14ac:dyDescent="0.35">
      <c r="A47" s="27" t="s">
        <v>289</v>
      </c>
      <c r="B47" s="28"/>
    </row>
    <row r="48" spans="1:2" x14ac:dyDescent="0.35">
      <c r="A48" s="26" t="s">
        <v>290</v>
      </c>
      <c r="B48" s="28">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9D63-3F6C-4814-8FEF-7C72272CE149}">
  <dimension ref="A1:BQ45"/>
  <sheetViews>
    <sheetView topLeftCell="Q1" workbookViewId="0">
      <selection activeCell="V2" sqref="R2:V45"/>
    </sheetView>
  </sheetViews>
  <sheetFormatPr defaultRowHeight="14.5" x14ac:dyDescent="0.35"/>
  <cols>
    <col min="1" max="1" width="14.26953125" customWidth="1"/>
    <col min="2" max="2" width="11.26953125" customWidth="1"/>
    <col min="3" max="4" width="17.81640625" customWidth="1"/>
    <col min="5" max="5" width="14.54296875" customWidth="1"/>
    <col min="6" max="6" width="35.7265625" customWidth="1"/>
    <col min="7" max="7" width="10.7265625" customWidth="1"/>
    <col min="8" max="8" width="10.6328125" customWidth="1"/>
    <col min="9" max="9" width="14.54296875" customWidth="1"/>
    <col min="10" max="10" width="50.81640625" customWidth="1"/>
    <col min="11" max="11" width="20.26953125" customWidth="1"/>
    <col min="12" max="12" width="9.54296875" customWidth="1"/>
    <col min="13" max="13" width="21" customWidth="1"/>
    <col min="14" max="14" width="15.26953125" customWidth="1"/>
    <col min="15" max="15" width="255.6328125" customWidth="1"/>
    <col min="16" max="16" width="89.81640625" customWidth="1"/>
    <col min="17" max="17" width="255.6328125" customWidth="1"/>
    <col min="18" max="18" width="47.81640625" customWidth="1"/>
    <col min="19" max="19" width="17.7265625" customWidth="1"/>
    <col min="20" max="20" width="9.54296875" customWidth="1"/>
    <col min="21" max="21" width="19.7265625" customWidth="1"/>
    <col min="22" max="22" width="13.90625" customWidth="1"/>
    <col min="23" max="23" width="255.6328125" customWidth="1"/>
    <col min="24" max="24" width="47.81640625" bestFit="1" customWidth="1"/>
    <col min="25" max="25" width="17.7265625" bestFit="1" customWidth="1"/>
    <col min="26" max="26" width="9.54296875" bestFit="1" customWidth="1"/>
    <col min="27" max="27" width="19.7265625" bestFit="1" customWidth="1"/>
    <col min="28" max="28" width="13.90625" bestFit="1" customWidth="1"/>
    <col min="29" max="67" width="0" hidden="1" customWidth="1"/>
    <col min="68" max="68" width="19.7265625" hidden="1" customWidth="1"/>
    <col min="69" max="102" width="0" hidden="1" customWidth="1"/>
  </cols>
  <sheetData>
    <row r="1" spans="1:69" s="2" customFormat="1" ht="14" x14ac:dyDescent="0.3">
      <c r="A1" s="2" t="s">
        <v>4</v>
      </c>
      <c r="B1" s="2" t="s">
        <v>5</v>
      </c>
      <c r="C1" s="2" t="s">
        <v>6</v>
      </c>
      <c r="D1" s="2" t="s">
        <v>7</v>
      </c>
      <c r="E1" s="2" t="s">
        <v>8</v>
      </c>
      <c r="F1" s="2" t="s">
        <v>9</v>
      </c>
      <c r="G1" s="2" t="s">
        <v>10</v>
      </c>
      <c r="H1" s="2" t="s">
        <v>11</v>
      </c>
      <c r="I1" s="2" t="s">
        <v>12</v>
      </c>
      <c r="J1" s="2" t="s">
        <v>13</v>
      </c>
      <c r="O1" s="2" t="s">
        <v>14</v>
      </c>
      <c r="P1" s="2" t="s">
        <v>15</v>
      </c>
      <c r="Q1" s="2" t="s">
        <v>16</v>
      </c>
      <c r="R1" s="2" t="s">
        <v>17</v>
      </c>
      <c r="W1" s="2" t="s">
        <v>16</v>
      </c>
      <c r="X1" s="2" t="s">
        <v>17</v>
      </c>
      <c r="AC1" s="2" t="s">
        <v>18</v>
      </c>
      <c r="AH1" s="2" t="s">
        <v>19</v>
      </c>
      <c r="AM1" s="2" t="s">
        <v>20</v>
      </c>
      <c r="AR1" s="2" t="s">
        <v>20</v>
      </c>
      <c r="AW1" s="2" t="s">
        <v>21</v>
      </c>
      <c r="BB1" s="2" t="s">
        <v>22</v>
      </c>
      <c r="BG1" s="2" t="s">
        <v>23</v>
      </c>
      <c r="BK1" s="2" t="s">
        <v>24</v>
      </c>
      <c r="BQ1" s="2" t="s">
        <v>25</v>
      </c>
    </row>
    <row r="2" spans="1:69" s="2" customFormat="1" ht="14" x14ac:dyDescent="0.3">
      <c r="J2" s="2" t="s">
        <v>26</v>
      </c>
      <c r="K2" s="2" t="s">
        <v>27</v>
      </c>
      <c r="L2" s="2" t="s">
        <v>28</v>
      </c>
      <c r="M2" s="2" t="s">
        <v>29</v>
      </c>
      <c r="N2" s="2" t="s">
        <v>30</v>
      </c>
      <c r="O2" s="2" t="s">
        <v>31</v>
      </c>
      <c r="P2" s="2" t="s">
        <v>31</v>
      </c>
      <c r="Q2" s="2" t="s">
        <v>31</v>
      </c>
      <c r="R2" s="2" t="s">
        <v>32</v>
      </c>
      <c r="S2" s="2" t="s">
        <v>33</v>
      </c>
      <c r="T2" s="2" t="s">
        <v>28</v>
      </c>
      <c r="U2" s="2" t="s">
        <v>34</v>
      </c>
      <c r="V2" s="2" t="s">
        <v>35</v>
      </c>
      <c r="W2" s="2" t="s">
        <v>31</v>
      </c>
      <c r="X2" s="2" t="s">
        <v>32</v>
      </c>
      <c r="Y2" s="2" t="s">
        <v>33</v>
      </c>
      <c r="Z2" s="2" t="s">
        <v>28</v>
      </c>
      <c r="AA2" s="2" t="s">
        <v>34</v>
      </c>
      <c r="AB2" s="2" t="s">
        <v>35</v>
      </c>
      <c r="AC2" s="2" t="s">
        <v>36</v>
      </c>
      <c r="AD2" s="2" t="s">
        <v>37</v>
      </c>
      <c r="AE2" s="2" t="s">
        <v>28</v>
      </c>
      <c r="AF2" s="2" t="s">
        <v>38</v>
      </c>
      <c r="AG2" s="2" t="s">
        <v>39</v>
      </c>
      <c r="AH2" s="2" t="s">
        <v>36</v>
      </c>
      <c r="AI2" s="2" t="s">
        <v>37</v>
      </c>
      <c r="AJ2" s="2" t="s">
        <v>28</v>
      </c>
      <c r="AK2" s="2" t="s">
        <v>38</v>
      </c>
      <c r="AL2" s="2" t="s">
        <v>39</v>
      </c>
      <c r="AM2" s="2" t="s">
        <v>40</v>
      </c>
      <c r="AN2" s="2" t="s">
        <v>41</v>
      </c>
      <c r="AO2" s="2" t="s">
        <v>28</v>
      </c>
      <c r="AP2" s="2" t="s">
        <v>42</v>
      </c>
      <c r="AQ2" s="2" t="s">
        <v>43</v>
      </c>
      <c r="AR2" s="2" t="s">
        <v>44</v>
      </c>
      <c r="AS2" s="2" t="s">
        <v>41</v>
      </c>
      <c r="AT2" s="2" t="s">
        <v>28</v>
      </c>
      <c r="AU2" s="2" t="s">
        <v>42</v>
      </c>
      <c r="AV2" s="2" t="s">
        <v>43</v>
      </c>
      <c r="AW2" s="2" t="s">
        <v>45</v>
      </c>
      <c r="AX2" s="2" t="s">
        <v>46</v>
      </c>
      <c r="AY2" s="2" t="s">
        <v>47</v>
      </c>
      <c r="AZ2" s="2" t="s">
        <v>48</v>
      </c>
      <c r="BA2" s="2" t="s">
        <v>49</v>
      </c>
      <c r="BB2" s="2" t="s">
        <v>50</v>
      </c>
      <c r="BC2" s="2" t="s">
        <v>51</v>
      </c>
      <c r="BD2" s="2" t="s">
        <v>52</v>
      </c>
      <c r="BE2" s="2" t="s">
        <v>53</v>
      </c>
      <c r="BF2" s="2" t="s">
        <v>54</v>
      </c>
      <c r="BG2" s="2" t="s">
        <v>55</v>
      </c>
      <c r="BH2" s="2" t="s">
        <v>56</v>
      </c>
      <c r="BI2" s="2" t="s">
        <v>57</v>
      </c>
      <c r="BJ2" s="2" t="s">
        <v>58</v>
      </c>
      <c r="BK2" s="2" t="s">
        <v>45</v>
      </c>
      <c r="BL2" s="2" t="s">
        <v>59</v>
      </c>
      <c r="BM2" s="2" t="s">
        <v>60</v>
      </c>
      <c r="BN2" s="2" t="s">
        <v>61</v>
      </c>
      <c r="BO2" s="2" t="s">
        <v>62</v>
      </c>
      <c r="BP2" s="2" t="s">
        <v>63</v>
      </c>
      <c r="BQ2" s="2" t="s">
        <v>31</v>
      </c>
    </row>
    <row r="3" spans="1:69" x14ac:dyDescent="0.35">
      <c r="A3">
        <v>12911218992</v>
      </c>
      <c r="B3">
        <v>408345334</v>
      </c>
      <c r="C3" s="3">
        <v>44431.489710648151</v>
      </c>
      <c r="D3" s="3">
        <v>44431.499930555554</v>
      </c>
      <c r="E3" t="s">
        <v>64</v>
      </c>
      <c r="F3" t="s">
        <v>65</v>
      </c>
      <c r="K3" t="s">
        <v>27</v>
      </c>
      <c r="O3" t="s">
        <v>66</v>
      </c>
      <c r="Q3" t="s">
        <v>67</v>
      </c>
      <c r="U3" t="s">
        <v>34</v>
      </c>
      <c r="W3" t="s">
        <v>68</v>
      </c>
      <c r="Z3" t="s">
        <v>28</v>
      </c>
      <c r="AD3" t="s">
        <v>37</v>
      </c>
      <c r="AI3" t="s">
        <v>37</v>
      </c>
      <c r="AN3" t="s">
        <v>41</v>
      </c>
      <c r="AT3" t="s">
        <v>28</v>
      </c>
      <c r="BA3" t="s">
        <v>49</v>
      </c>
      <c r="BF3" t="s">
        <v>54</v>
      </c>
      <c r="BJ3" t="s">
        <v>58</v>
      </c>
      <c r="BM3" t="s">
        <v>60</v>
      </c>
    </row>
    <row r="4" spans="1:69" x14ac:dyDescent="0.35">
      <c r="A4">
        <v>12910401260</v>
      </c>
      <c r="B4">
        <v>408345334</v>
      </c>
      <c r="C4" s="3">
        <v>44431.026365740741</v>
      </c>
      <c r="D4" s="3">
        <v>44431.029398148145</v>
      </c>
      <c r="E4" t="s">
        <v>69</v>
      </c>
      <c r="F4" t="s">
        <v>70</v>
      </c>
      <c r="L4" t="s">
        <v>28</v>
      </c>
    </row>
    <row r="5" spans="1:69" x14ac:dyDescent="0.35">
      <c r="A5">
        <v>12906891193</v>
      </c>
      <c r="B5">
        <v>408345334</v>
      </c>
      <c r="C5" s="3">
        <v>44428.702870370369</v>
      </c>
      <c r="D5" s="3">
        <v>44428.703645833331</v>
      </c>
      <c r="E5" t="s">
        <v>71</v>
      </c>
      <c r="F5" t="s">
        <v>72</v>
      </c>
      <c r="J5" t="s">
        <v>26</v>
      </c>
      <c r="O5" t="s">
        <v>73</v>
      </c>
    </row>
    <row r="6" spans="1:69" x14ac:dyDescent="0.35">
      <c r="A6">
        <v>12900124256</v>
      </c>
      <c r="B6">
        <v>408345334</v>
      </c>
      <c r="C6" s="3">
        <v>44426.211111111108</v>
      </c>
      <c r="D6" s="3">
        <v>44426.218946759262</v>
      </c>
      <c r="E6" t="s">
        <v>74</v>
      </c>
      <c r="F6" t="s">
        <v>75</v>
      </c>
      <c r="J6" t="s">
        <v>26</v>
      </c>
      <c r="O6" t="s">
        <v>76</v>
      </c>
      <c r="Q6" t="s">
        <v>77</v>
      </c>
      <c r="T6" t="s">
        <v>28</v>
      </c>
      <c r="W6" t="s">
        <v>78</v>
      </c>
      <c r="Y6" t="s">
        <v>33</v>
      </c>
      <c r="AD6" t="s">
        <v>37</v>
      </c>
      <c r="AJ6" t="s">
        <v>28</v>
      </c>
      <c r="AP6" t="s">
        <v>42</v>
      </c>
      <c r="AS6" t="s">
        <v>41</v>
      </c>
      <c r="AZ6" t="s">
        <v>48</v>
      </c>
      <c r="BE6" t="s">
        <v>53</v>
      </c>
      <c r="BI6" t="s">
        <v>57</v>
      </c>
      <c r="BO6" t="s">
        <v>62</v>
      </c>
      <c r="BP6" t="s">
        <v>79</v>
      </c>
      <c r="BQ6" t="s">
        <v>80</v>
      </c>
    </row>
    <row r="7" spans="1:69" x14ac:dyDescent="0.35">
      <c r="A7">
        <v>12899531363</v>
      </c>
      <c r="B7">
        <v>408347691</v>
      </c>
      <c r="C7" s="3">
        <v>44426.001597222225</v>
      </c>
      <c r="D7" s="3">
        <v>44426.008483796293</v>
      </c>
      <c r="E7" t="s">
        <v>81</v>
      </c>
      <c r="L7" t="s">
        <v>28</v>
      </c>
      <c r="Q7" t="s">
        <v>82</v>
      </c>
      <c r="T7" t="s">
        <v>28</v>
      </c>
      <c r="AA7" t="s">
        <v>34</v>
      </c>
    </row>
    <row r="8" spans="1:69" x14ac:dyDescent="0.35">
      <c r="A8">
        <v>12897741246</v>
      </c>
      <c r="B8">
        <v>408345334</v>
      </c>
      <c r="C8" s="3">
        <v>44425.462557870371</v>
      </c>
      <c r="D8" s="3">
        <v>44425.478518518517</v>
      </c>
      <c r="E8" t="s">
        <v>83</v>
      </c>
      <c r="F8" t="s">
        <v>84</v>
      </c>
      <c r="J8" t="s">
        <v>26</v>
      </c>
      <c r="O8" t="s">
        <v>85</v>
      </c>
      <c r="Q8" t="s">
        <v>86</v>
      </c>
      <c r="U8" t="s">
        <v>34</v>
      </c>
      <c r="W8" t="s">
        <v>87</v>
      </c>
      <c r="Y8" t="s">
        <v>33</v>
      </c>
      <c r="AC8" t="s">
        <v>36</v>
      </c>
      <c r="AJ8" t="s">
        <v>28</v>
      </c>
      <c r="AP8" t="s">
        <v>42</v>
      </c>
      <c r="AS8" t="s">
        <v>41</v>
      </c>
      <c r="BA8" t="s">
        <v>49</v>
      </c>
      <c r="BF8" t="s">
        <v>54</v>
      </c>
      <c r="BJ8" t="s">
        <v>58</v>
      </c>
      <c r="BL8" t="s">
        <v>59</v>
      </c>
      <c r="BM8" t="s">
        <v>60</v>
      </c>
    </row>
    <row r="9" spans="1:69" x14ac:dyDescent="0.35">
      <c r="A9">
        <v>12897615131</v>
      </c>
      <c r="B9">
        <v>408345334</v>
      </c>
      <c r="C9" s="3">
        <v>44425.399837962963</v>
      </c>
      <c r="D9" s="3">
        <v>44425.435439814813</v>
      </c>
      <c r="E9" t="s">
        <v>88</v>
      </c>
      <c r="F9" t="s">
        <v>89</v>
      </c>
      <c r="K9" t="s">
        <v>27</v>
      </c>
      <c r="O9" t="s">
        <v>90</v>
      </c>
      <c r="Q9" t="s">
        <v>91</v>
      </c>
      <c r="T9" t="s">
        <v>28</v>
      </c>
      <c r="W9" t="s">
        <v>92</v>
      </c>
      <c r="X9" t="s">
        <v>32</v>
      </c>
      <c r="AD9" t="s">
        <v>37</v>
      </c>
      <c r="AJ9" t="s">
        <v>28</v>
      </c>
      <c r="AN9" t="s">
        <v>41</v>
      </c>
      <c r="AS9" t="s">
        <v>41</v>
      </c>
      <c r="BA9" t="s">
        <v>49</v>
      </c>
      <c r="BC9" t="s">
        <v>51</v>
      </c>
      <c r="BG9" t="s">
        <v>55</v>
      </c>
      <c r="BM9" t="s">
        <v>60</v>
      </c>
      <c r="BQ9" t="s">
        <v>93</v>
      </c>
    </row>
    <row r="10" spans="1:69" x14ac:dyDescent="0.35">
      <c r="A10">
        <v>12897591538</v>
      </c>
      <c r="B10">
        <v>408345334</v>
      </c>
      <c r="C10" s="3">
        <v>44425.390046296299</v>
      </c>
      <c r="D10" s="3">
        <v>44425.401076388887</v>
      </c>
      <c r="E10" t="s">
        <v>94</v>
      </c>
      <c r="F10" t="s">
        <v>95</v>
      </c>
      <c r="L10" t="s">
        <v>28</v>
      </c>
      <c r="Q10" t="s">
        <v>96</v>
      </c>
      <c r="T10" t="s">
        <v>28</v>
      </c>
      <c r="W10" t="s">
        <v>97</v>
      </c>
      <c r="X10" t="s">
        <v>32</v>
      </c>
      <c r="AF10" t="s">
        <v>38</v>
      </c>
      <c r="AI10" t="s">
        <v>37</v>
      </c>
      <c r="AN10" t="s">
        <v>41</v>
      </c>
      <c r="AS10" t="s">
        <v>41</v>
      </c>
      <c r="AZ10" t="s">
        <v>48</v>
      </c>
      <c r="BF10" t="s">
        <v>54</v>
      </c>
      <c r="BH10" t="s">
        <v>56</v>
      </c>
      <c r="BM10" t="s">
        <v>60</v>
      </c>
      <c r="BO10" t="s">
        <v>62</v>
      </c>
      <c r="BQ10" t="s">
        <v>98</v>
      </c>
    </row>
    <row r="11" spans="1:69" x14ac:dyDescent="0.35">
      <c r="A11">
        <v>12894927604</v>
      </c>
      <c r="B11">
        <v>408345334</v>
      </c>
      <c r="C11" s="3">
        <v>44424.440081018518</v>
      </c>
      <c r="D11" s="3">
        <v>44424.461018518516</v>
      </c>
      <c r="E11" t="s">
        <v>99</v>
      </c>
      <c r="F11" t="s">
        <v>100</v>
      </c>
      <c r="K11" t="s">
        <v>27</v>
      </c>
      <c r="O11" t="s">
        <v>101</v>
      </c>
      <c r="Q11" t="s">
        <v>102</v>
      </c>
      <c r="S11" t="s">
        <v>33</v>
      </c>
      <c r="W11" t="s">
        <v>103</v>
      </c>
      <c r="Y11" t="s">
        <v>33</v>
      </c>
      <c r="AD11" t="s">
        <v>37</v>
      </c>
      <c r="AJ11" t="s">
        <v>28</v>
      </c>
      <c r="AN11" t="s">
        <v>41</v>
      </c>
      <c r="AS11" t="s">
        <v>41</v>
      </c>
      <c r="BA11" t="s">
        <v>49</v>
      </c>
      <c r="BE11" t="s">
        <v>53</v>
      </c>
      <c r="BI11" t="s">
        <v>57</v>
      </c>
      <c r="BL11" t="s">
        <v>59</v>
      </c>
      <c r="BM11" t="s">
        <v>60</v>
      </c>
    </row>
    <row r="12" spans="1:69" x14ac:dyDescent="0.35">
      <c r="A12">
        <v>12894165209</v>
      </c>
      <c r="B12">
        <v>408345334</v>
      </c>
      <c r="C12" s="3">
        <v>44424.119664351849</v>
      </c>
      <c r="D12" s="3">
        <v>44424.124386574076</v>
      </c>
      <c r="E12" t="s">
        <v>104</v>
      </c>
      <c r="F12" t="s">
        <v>105</v>
      </c>
      <c r="K12" t="s">
        <v>27</v>
      </c>
      <c r="O12" t="s">
        <v>106</v>
      </c>
      <c r="Q12" t="s">
        <v>107</v>
      </c>
      <c r="T12" t="s">
        <v>28</v>
      </c>
    </row>
    <row r="13" spans="1:69" x14ac:dyDescent="0.35">
      <c r="A13">
        <v>12889889233</v>
      </c>
      <c r="B13">
        <v>408347691</v>
      </c>
      <c r="C13" s="3">
        <v>44421.735729166663</v>
      </c>
      <c r="D13" s="3">
        <v>44421.757395833331</v>
      </c>
      <c r="E13" t="s">
        <v>108</v>
      </c>
      <c r="L13" t="s">
        <v>28</v>
      </c>
      <c r="Q13" t="s">
        <v>109</v>
      </c>
      <c r="U13" t="s">
        <v>34</v>
      </c>
      <c r="W13" t="s">
        <v>110</v>
      </c>
      <c r="X13" t="s">
        <v>32</v>
      </c>
      <c r="AD13" t="s">
        <v>37</v>
      </c>
      <c r="AJ13" t="s">
        <v>28</v>
      </c>
      <c r="AP13" t="s">
        <v>42</v>
      </c>
      <c r="AR13" t="s">
        <v>44</v>
      </c>
      <c r="BA13" t="s">
        <v>49</v>
      </c>
      <c r="BE13" t="s">
        <v>53</v>
      </c>
      <c r="BG13" t="s">
        <v>55</v>
      </c>
      <c r="BO13" t="s">
        <v>62</v>
      </c>
    </row>
    <row r="14" spans="1:69" x14ac:dyDescent="0.35">
      <c r="A14">
        <v>12921009287</v>
      </c>
      <c r="B14">
        <v>408348968</v>
      </c>
      <c r="C14" s="3">
        <v>44434.893842592595</v>
      </c>
      <c r="D14" s="3">
        <v>44434.902025462965</v>
      </c>
      <c r="E14" t="s">
        <v>111</v>
      </c>
      <c r="F14" t="s">
        <v>112</v>
      </c>
      <c r="K14" t="s">
        <v>27</v>
      </c>
      <c r="O14" t="s">
        <v>113</v>
      </c>
      <c r="W14" t="s">
        <v>114</v>
      </c>
      <c r="Z14" t="s">
        <v>28</v>
      </c>
      <c r="AD14" t="s">
        <v>37</v>
      </c>
      <c r="AK14" t="s">
        <v>38</v>
      </c>
      <c r="AP14" t="s">
        <v>42</v>
      </c>
      <c r="AS14" t="s">
        <v>41</v>
      </c>
      <c r="BA14" t="s">
        <v>49</v>
      </c>
      <c r="BB14" t="s">
        <v>50</v>
      </c>
      <c r="BJ14" t="s">
        <v>58</v>
      </c>
      <c r="BN14" t="s">
        <v>61</v>
      </c>
    </row>
    <row r="15" spans="1:69" x14ac:dyDescent="0.35">
      <c r="A15">
        <v>12911096988</v>
      </c>
      <c r="B15">
        <v>408348968</v>
      </c>
      <c r="C15" s="3">
        <v>44431.430358796293</v>
      </c>
      <c r="D15" s="3">
        <v>44431.49145833333</v>
      </c>
      <c r="E15" t="s">
        <v>115</v>
      </c>
      <c r="F15" t="s">
        <v>116</v>
      </c>
      <c r="K15" t="s">
        <v>27</v>
      </c>
      <c r="W15" t="s">
        <v>117</v>
      </c>
      <c r="Y15" t="s">
        <v>33</v>
      </c>
      <c r="AE15" t="s">
        <v>28</v>
      </c>
      <c r="AK15" t="s">
        <v>38</v>
      </c>
      <c r="AN15" t="s">
        <v>41</v>
      </c>
      <c r="AV15" t="s">
        <v>43</v>
      </c>
      <c r="AY15" t="s">
        <v>47</v>
      </c>
      <c r="BD15" t="s">
        <v>52</v>
      </c>
      <c r="BI15" t="s">
        <v>57</v>
      </c>
      <c r="BN15" t="s">
        <v>61</v>
      </c>
    </row>
    <row r="16" spans="1:69" x14ac:dyDescent="0.35">
      <c r="A16">
        <v>12908856275</v>
      </c>
      <c r="B16">
        <v>408348968</v>
      </c>
      <c r="C16" s="3">
        <v>44429.71230324074</v>
      </c>
      <c r="D16" s="3">
        <v>44429.713275462964</v>
      </c>
      <c r="E16" t="s">
        <v>118</v>
      </c>
      <c r="F16" t="s">
        <v>119</v>
      </c>
      <c r="K16" t="s">
        <v>27</v>
      </c>
      <c r="O16" t="s">
        <v>120</v>
      </c>
    </row>
    <row r="17" spans="1:69" x14ac:dyDescent="0.35">
      <c r="A17">
        <v>12897774784</v>
      </c>
      <c r="B17">
        <v>408348968</v>
      </c>
      <c r="C17" s="3">
        <v>44425.477118055554</v>
      </c>
      <c r="D17" s="3">
        <v>44425.582916666666</v>
      </c>
      <c r="E17" t="s">
        <v>121</v>
      </c>
      <c r="F17" t="s">
        <v>122</v>
      </c>
      <c r="K17" t="s">
        <v>27</v>
      </c>
      <c r="O17" t="s">
        <v>123</v>
      </c>
      <c r="W17" t="s">
        <v>124</v>
      </c>
      <c r="AA17" t="s">
        <v>34</v>
      </c>
      <c r="AD17" t="s">
        <v>37</v>
      </c>
      <c r="AK17" t="s">
        <v>38</v>
      </c>
      <c r="AN17" t="s">
        <v>41</v>
      </c>
      <c r="AU17" t="s">
        <v>42</v>
      </c>
      <c r="AZ17" t="s">
        <v>48</v>
      </c>
      <c r="BD17" t="s">
        <v>52</v>
      </c>
      <c r="BI17" t="s">
        <v>57</v>
      </c>
      <c r="BM17" t="s">
        <v>60</v>
      </c>
      <c r="BO17" t="s">
        <v>62</v>
      </c>
      <c r="BP17" t="s">
        <v>125</v>
      </c>
    </row>
    <row r="18" spans="1:69" x14ac:dyDescent="0.35">
      <c r="A18">
        <v>12891420826</v>
      </c>
      <c r="B18">
        <v>408348968</v>
      </c>
      <c r="C18" s="3">
        <v>44422.30228009259</v>
      </c>
      <c r="D18" s="3">
        <v>44422.312395833331</v>
      </c>
      <c r="E18" t="s">
        <v>126</v>
      </c>
      <c r="F18" t="s">
        <v>127</v>
      </c>
      <c r="M18" t="s">
        <v>29</v>
      </c>
      <c r="P18" t="s">
        <v>128</v>
      </c>
      <c r="Q18" t="s">
        <v>129</v>
      </c>
      <c r="S18" t="s">
        <v>33</v>
      </c>
      <c r="W18" t="s">
        <v>130</v>
      </c>
      <c r="AA18" t="s">
        <v>34</v>
      </c>
      <c r="AD18" t="s">
        <v>37</v>
      </c>
      <c r="AN18" t="s">
        <v>41</v>
      </c>
      <c r="AS18" t="s">
        <v>41</v>
      </c>
      <c r="BA18" t="s">
        <v>49</v>
      </c>
      <c r="BD18" t="s">
        <v>52</v>
      </c>
      <c r="BH18" t="s">
        <v>56</v>
      </c>
      <c r="BL18" t="s">
        <v>59</v>
      </c>
      <c r="BM18" t="s">
        <v>60</v>
      </c>
      <c r="BN18" t="s">
        <v>61</v>
      </c>
      <c r="BQ18" t="s">
        <v>131</v>
      </c>
    </row>
    <row r="19" spans="1:69" x14ac:dyDescent="0.35">
      <c r="A19">
        <v>12891204879</v>
      </c>
      <c r="B19">
        <v>408348968</v>
      </c>
      <c r="C19" s="3">
        <v>44422.180833333332</v>
      </c>
      <c r="D19" s="3">
        <v>44422.197777777779</v>
      </c>
      <c r="E19" t="s">
        <v>132</v>
      </c>
      <c r="F19" t="s">
        <v>133</v>
      </c>
      <c r="M19" t="s">
        <v>29</v>
      </c>
      <c r="P19" t="s">
        <v>134</v>
      </c>
      <c r="Q19" t="s">
        <v>135</v>
      </c>
      <c r="R19" t="s">
        <v>32</v>
      </c>
      <c r="W19" t="s">
        <v>136</v>
      </c>
      <c r="X19" t="s">
        <v>32</v>
      </c>
      <c r="AD19" t="s">
        <v>37</v>
      </c>
      <c r="AJ19" t="s">
        <v>28</v>
      </c>
      <c r="AQ19" t="s">
        <v>43</v>
      </c>
      <c r="AU19" t="s">
        <v>42</v>
      </c>
      <c r="AZ19" t="s">
        <v>48</v>
      </c>
      <c r="BF19" t="s">
        <v>54</v>
      </c>
      <c r="BI19" t="s">
        <v>57</v>
      </c>
      <c r="BM19" t="s">
        <v>60</v>
      </c>
    </row>
    <row r="20" spans="1:69" x14ac:dyDescent="0.35">
      <c r="A20">
        <v>12914204918</v>
      </c>
      <c r="B20">
        <v>408351744</v>
      </c>
      <c r="C20" s="3">
        <v>44432.582858796297</v>
      </c>
      <c r="D20" s="3">
        <v>44433.621099537035</v>
      </c>
      <c r="E20" t="s">
        <v>137</v>
      </c>
      <c r="L20" t="s">
        <v>28</v>
      </c>
      <c r="W20" t="s">
        <v>138</v>
      </c>
      <c r="Z20" t="s">
        <v>28</v>
      </c>
      <c r="AF20" t="s">
        <v>38</v>
      </c>
      <c r="AJ20" t="s">
        <v>28</v>
      </c>
      <c r="AN20" t="s">
        <v>41</v>
      </c>
      <c r="AR20" t="s">
        <v>40</v>
      </c>
      <c r="BA20" t="s">
        <v>49</v>
      </c>
      <c r="BB20" t="s">
        <v>50</v>
      </c>
      <c r="BG20" t="s">
        <v>55</v>
      </c>
      <c r="BM20" t="s">
        <v>60</v>
      </c>
      <c r="BO20" t="s">
        <v>62</v>
      </c>
      <c r="BQ20" t="s">
        <v>139</v>
      </c>
    </row>
    <row r="21" spans="1:69" x14ac:dyDescent="0.35">
      <c r="A21">
        <v>12905417024</v>
      </c>
      <c r="B21">
        <v>408351733</v>
      </c>
      <c r="C21" s="3">
        <v>44428.057430555556</v>
      </c>
      <c r="D21" s="3">
        <v>44428.064502314817</v>
      </c>
      <c r="E21" t="s">
        <v>140</v>
      </c>
      <c r="F21" t="s">
        <v>141</v>
      </c>
      <c r="K21" t="s">
        <v>27</v>
      </c>
      <c r="O21" t="s">
        <v>142</v>
      </c>
      <c r="W21" t="s">
        <v>143</v>
      </c>
      <c r="Y21" t="s">
        <v>33</v>
      </c>
      <c r="AF21" t="s">
        <v>38</v>
      </c>
      <c r="AK21" t="s">
        <v>38</v>
      </c>
      <c r="AN21" t="s">
        <v>41</v>
      </c>
      <c r="AS21" t="s">
        <v>41</v>
      </c>
      <c r="BA21" t="s">
        <v>49</v>
      </c>
      <c r="BF21" t="s">
        <v>54</v>
      </c>
      <c r="BH21" t="s">
        <v>56</v>
      </c>
      <c r="BM21" t="s">
        <v>60</v>
      </c>
    </row>
    <row r="22" spans="1:69" x14ac:dyDescent="0.35">
      <c r="A22">
        <v>12905312749</v>
      </c>
      <c r="B22">
        <v>408351733</v>
      </c>
      <c r="C22" s="3">
        <v>44428.028460648151</v>
      </c>
      <c r="D22" s="3">
        <v>44428.044016203705</v>
      </c>
      <c r="E22" t="s">
        <v>144</v>
      </c>
      <c r="F22" t="s">
        <v>145</v>
      </c>
      <c r="K22" t="s">
        <v>27</v>
      </c>
      <c r="O22" t="s">
        <v>146</v>
      </c>
      <c r="W22" t="s">
        <v>147</v>
      </c>
      <c r="X22" t="s">
        <v>32</v>
      </c>
      <c r="AD22" t="s">
        <v>37</v>
      </c>
      <c r="AJ22" t="s">
        <v>28</v>
      </c>
      <c r="AP22" t="s">
        <v>42</v>
      </c>
      <c r="AR22" t="s">
        <v>40</v>
      </c>
      <c r="BA22" t="s">
        <v>49</v>
      </c>
      <c r="BF22" t="s">
        <v>54</v>
      </c>
      <c r="BH22" t="s">
        <v>56</v>
      </c>
      <c r="BM22" t="s">
        <v>60</v>
      </c>
      <c r="BP22" t="s">
        <v>148</v>
      </c>
      <c r="BQ22" t="s">
        <v>149</v>
      </c>
    </row>
    <row r="23" spans="1:69" x14ac:dyDescent="0.35">
      <c r="A23">
        <v>12896640415</v>
      </c>
      <c r="B23">
        <v>408351744</v>
      </c>
      <c r="C23" s="3">
        <v>44424.978715277779</v>
      </c>
      <c r="D23" s="3">
        <v>44424.979525462964</v>
      </c>
      <c r="E23" t="s">
        <v>150</v>
      </c>
      <c r="J23" t="s">
        <v>26</v>
      </c>
    </row>
    <row r="24" spans="1:69" x14ac:dyDescent="0.35">
      <c r="A24">
        <v>12895176842</v>
      </c>
      <c r="B24">
        <v>408351744</v>
      </c>
      <c r="C24" s="3">
        <v>44424.548958333333</v>
      </c>
      <c r="D24" s="3">
        <v>44424.550219907411</v>
      </c>
      <c r="E24" t="s">
        <v>151</v>
      </c>
      <c r="K24" t="s">
        <v>27</v>
      </c>
    </row>
    <row r="25" spans="1:69" x14ac:dyDescent="0.35">
      <c r="A25">
        <v>12895032826</v>
      </c>
      <c r="B25">
        <v>408351733</v>
      </c>
      <c r="C25" s="3">
        <v>44424.486527777779</v>
      </c>
      <c r="D25" s="3">
        <v>44424.494432870371</v>
      </c>
      <c r="E25" t="s">
        <v>152</v>
      </c>
      <c r="F25" t="s">
        <v>153</v>
      </c>
      <c r="K25" t="s">
        <v>27</v>
      </c>
      <c r="O25" t="s">
        <v>154</v>
      </c>
      <c r="W25" t="s">
        <v>155</v>
      </c>
      <c r="Y25" t="s">
        <v>33</v>
      </c>
      <c r="AG25" t="s">
        <v>39</v>
      </c>
      <c r="AK25" t="s">
        <v>38</v>
      </c>
      <c r="AM25" t="s">
        <v>44</v>
      </c>
      <c r="AS25" t="s">
        <v>41</v>
      </c>
      <c r="BA25" t="s">
        <v>49</v>
      </c>
      <c r="BF25" t="s">
        <v>54</v>
      </c>
      <c r="BH25" t="s">
        <v>56</v>
      </c>
      <c r="BM25" t="s">
        <v>60</v>
      </c>
      <c r="BQ25" t="s">
        <v>156</v>
      </c>
    </row>
    <row r="26" spans="1:69" x14ac:dyDescent="0.35">
      <c r="A26">
        <v>12894797941</v>
      </c>
      <c r="B26">
        <v>408351744</v>
      </c>
      <c r="C26" s="3">
        <v>44424.377650462964</v>
      </c>
      <c r="D26" s="3">
        <v>44424.389745370368</v>
      </c>
      <c r="E26" t="s">
        <v>157</v>
      </c>
      <c r="K26" t="s">
        <v>27</v>
      </c>
      <c r="O26" t="s">
        <v>158</v>
      </c>
      <c r="W26" t="s">
        <v>159</v>
      </c>
      <c r="Z26" t="s">
        <v>28</v>
      </c>
      <c r="AE26" t="s">
        <v>28</v>
      </c>
      <c r="AI26" t="s">
        <v>37</v>
      </c>
      <c r="AP26" t="s">
        <v>42</v>
      </c>
      <c r="AU26" t="s">
        <v>42</v>
      </c>
      <c r="AZ26" t="s">
        <v>48</v>
      </c>
      <c r="BD26" t="s">
        <v>52</v>
      </c>
      <c r="BH26" t="s">
        <v>56</v>
      </c>
      <c r="BK26" t="s">
        <v>45</v>
      </c>
      <c r="BP26" t="s">
        <v>160</v>
      </c>
      <c r="BQ26" t="s">
        <v>161</v>
      </c>
    </row>
    <row r="27" spans="1:69" x14ac:dyDescent="0.35">
      <c r="A27">
        <v>12894358986</v>
      </c>
      <c r="B27">
        <v>408351744</v>
      </c>
      <c r="C27" s="3">
        <v>44424.175740740742</v>
      </c>
      <c r="D27" s="3">
        <v>44424.186122685183</v>
      </c>
      <c r="E27" t="s">
        <v>162</v>
      </c>
      <c r="J27" t="s">
        <v>26</v>
      </c>
      <c r="O27" t="s">
        <v>163</v>
      </c>
      <c r="W27" t="s">
        <v>164</v>
      </c>
      <c r="X27" t="s">
        <v>32</v>
      </c>
      <c r="AF27" t="s">
        <v>38</v>
      </c>
      <c r="AK27" t="s">
        <v>38</v>
      </c>
      <c r="AN27" t="s">
        <v>41</v>
      </c>
      <c r="AS27" t="s">
        <v>41</v>
      </c>
      <c r="BA27" t="s">
        <v>49</v>
      </c>
      <c r="BC27" t="s">
        <v>51</v>
      </c>
      <c r="BG27" t="s">
        <v>55</v>
      </c>
      <c r="BL27" t="s">
        <v>59</v>
      </c>
      <c r="BO27" t="s">
        <v>62</v>
      </c>
      <c r="BP27" t="s">
        <v>160</v>
      </c>
      <c r="BQ27" t="s">
        <v>165</v>
      </c>
    </row>
    <row r="28" spans="1:69" x14ac:dyDescent="0.35">
      <c r="A28">
        <v>12893687034</v>
      </c>
      <c r="B28">
        <v>408351744</v>
      </c>
      <c r="C28" s="3">
        <v>44423.810266203705</v>
      </c>
      <c r="D28" s="3">
        <v>44423.817858796298</v>
      </c>
      <c r="E28" t="s">
        <v>166</v>
      </c>
      <c r="K28" t="s">
        <v>27</v>
      </c>
      <c r="O28" t="s">
        <v>167</v>
      </c>
      <c r="W28" t="s">
        <v>168</v>
      </c>
      <c r="Y28" t="s">
        <v>33</v>
      </c>
      <c r="AG28" t="s">
        <v>39</v>
      </c>
      <c r="AL28" t="s">
        <v>39</v>
      </c>
      <c r="AQ28" t="s">
        <v>43</v>
      </c>
      <c r="AV28" t="s">
        <v>43</v>
      </c>
      <c r="BA28" t="s">
        <v>49</v>
      </c>
      <c r="BF28" t="s">
        <v>54</v>
      </c>
      <c r="BH28" t="s">
        <v>56</v>
      </c>
      <c r="BM28" t="s">
        <v>60</v>
      </c>
      <c r="BQ28" t="s">
        <v>169</v>
      </c>
    </row>
    <row r="29" spans="1:69" x14ac:dyDescent="0.35">
      <c r="A29">
        <v>12892882771</v>
      </c>
      <c r="B29">
        <v>408351744</v>
      </c>
      <c r="C29" s="3">
        <v>44423.27851851852</v>
      </c>
      <c r="D29" s="3">
        <v>44423.313067129631</v>
      </c>
      <c r="E29" t="s">
        <v>170</v>
      </c>
      <c r="M29" t="s">
        <v>29</v>
      </c>
      <c r="P29" t="s">
        <v>171</v>
      </c>
      <c r="Q29" t="s">
        <v>172</v>
      </c>
      <c r="R29" t="s">
        <v>32</v>
      </c>
      <c r="W29" t="s">
        <v>173</v>
      </c>
      <c r="X29" t="s">
        <v>32</v>
      </c>
      <c r="AG29" t="s">
        <v>39</v>
      </c>
      <c r="AK29" t="s">
        <v>38</v>
      </c>
      <c r="AO29" t="s">
        <v>28</v>
      </c>
      <c r="AS29" t="s">
        <v>41</v>
      </c>
      <c r="BA29" t="s">
        <v>49</v>
      </c>
      <c r="BC29" t="s">
        <v>51</v>
      </c>
      <c r="BG29" t="s">
        <v>55</v>
      </c>
      <c r="BM29" t="s">
        <v>60</v>
      </c>
      <c r="BQ29" t="s">
        <v>174</v>
      </c>
    </row>
    <row r="30" spans="1:69" x14ac:dyDescent="0.35">
      <c r="A30">
        <v>12892276831</v>
      </c>
      <c r="B30">
        <v>408351744</v>
      </c>
      <c r="C30" s="3">
        <v>44422.889398148145</v>
      </c>
      <c r="D30" s="3">
        <v>44422.908587962964</v>
      </c>
      <c r="E30" t="s">
        <v>175</v>
      </c>
      <c r="K30" t="s">
        <v>27</v>
      </c>
      <c r="O30" t="s">
        <v>176</v>
      </c>
      <c r="W30" t="s">
        <v>177</v>
      </c>
      <c r="Z30" t="s">
        <v>28</v>
      </c>
      <c r="AD30" t="s">
        <v>37</v>
      </c>
      <c r="AI30" t="s">
        <v>37</v>
      </c>
      <c r="AN30" t="s">
        <v>41</v>
      </c>
      <c r="AR30" t="s">
        <v>40</v>
      </c>
      <c r="BA30" t="s">
        <v>49</v>
      </c>
      <c r="BB30" t="s">
        <v>50</v>
      </c>
      <c r="BH30" t="s">
        <v>56</v>
      </c>
      <c r="BL30" t="s">
        <v>59</v>
      </c>
      <c r="BM30" t="s">
        <v>60</v>
      </c>
      <c r="BN30" t="s">
        <v>61</v>
      </c>
      <c r="BP30" t="s">
        <v>178</v>
      </c>
      <c r="BQ30" t="s">
        <v>179</v>
      </c>
    </row>
    <row r="31" spans="1:69" x14ac:dyDescent="0.35">
      <c r="A31">
        <v>12891749969</v>
      </c>
      <c r="B31">
        <v>408351744</v>
      </c>
      <c r="C31" s="3">
        <v>44422.54315972222</v>
      </c>
      <c r="D31" s="3">
        <v>44422.545277777775</v>
      </c>
      <c r="E31" t="s">
        <v>180</v>
      </c>
      <c r="L31" t="s">
        <v>28</v>
      </c>
    </row>
    <row r="32" spans="1:69" x14ac:dyDescent="0.35">
      <c r="A32">
        <v>12891678998</v>
      </c>
      <c r="B32">
        <v>408351744</v>
      </c>
      <c r="C32" s="3">
        <v>44422.491307870368</v>
      </c>
      <c r="D32" s="3">
        <v>44422.506215277775</v>
      </c>
      <c r="E32" t="s">
        <v>181</v>
      </c>
      <c r="M32" t="s">
        <v>29</v>
      </c>
      <c r="Q32" t="s">
        <v>182</v>
      </c>
      <c r="V32" t="s">
        <v>35</v>
      </c>
      <c r="W32" t="s">
        <v>182</v>
      </c>
      <c r="AB32" t="s">
        <v>35</v>
      </c>
      <c r="AF32" t="s">
        <v>38</v>
      </c>
      <c r="AK32" t="s">
        <v>38</v>
      </c>
      <c r="AN32" t="s">
        <v>41</v>
      </c>
      <c r="AS32" t="s">
        <v>41</v>
      </c>
      <c r="BA32" t="s">
        <v>49</v>
      </c>
      <c r="BB32" t="s">
        <v>50</v>
      </c>
      <c r="BG32" t="s">
        <v>55</v>
      </c>
      <c r="BL32" t="s">
        <v>59</v>
      </c>
      <c r="BM32" t="s">
        <v>60</v>
      </c>
      <c r="BN32" t="s">
        <v>61</v>
      </c>
      <c r="BO32" t="s">
        <v>62</v>
      </c>
      <c r="BP32" t="s">
        <v>183</v>
      </c>
    </row>
    <row r="33" spans="1:69" x14ac:dyDescent="0.35">
      <c r="A33">
        <v>12891685601</v>
      </c>
      <c r="B33">
        <v>408351744</v>
      </c>
      <c r="C33" s="3">
        <v>44422.495347222219</v>
      </c>
      <c r="D33" s="3">
        <v>44422.497581018521</v>
      </c>
      <c r="E33" t="s">
        <v>184</v>
      </c>
      <c r="K33" t="s">
        <v>27</v>
      </c>
      <c r="O33" t="s">
        <v>185</v>
      </c>
    </row>
    <row r="34" spans="1:69" x14ac:dyDescent="0.35">
      <c r="A34">
        <v>12891613833</v>
      </c>
      <c r="B34">
        <v>408351733</v>
      </c>
      <c r="C34" s="3">
        <v>44422.443796296298</v>
      </c>
      <c r="D34" s="3">
        <v>44422.444791666669</v>
      </c>
      <c r="E34" t="s">
        <v>186</v>
      </c>
      <c r="F34" t="s">
        <v>187</v>
      </c>
      <c r="K34" t="s">
        <v>27</v>
      </c>
    </row>
    <row r="35" spans="1:69" x14ac:dyDescent="0.35">
      <c r="A35">
        <v>12890156476</v>
      </c>
      <c r="B35">
        <v>408351744</v>
      </c>
      <c r="C35" s="3">
        <v>44421.818680555552</v>
      </c>
      <c r="D35" s="3">
        <v>44421.82439814815</v>
      </c>
      <c r="E35" t="s">
        <v>188</v>
      </c>
      <c r="K35" t="s">
        <v>27</v>
      </c>
      <c r="O35" t="s">
        <v>189</v>
      </c>
      <c r="W35" t="s">
        <v>190</v>
      </c>
      <c r="Y35" t="s">
        <v>33</v>
      </c>
      <c r="AG35" t="s">
        <v>39</v>
      </c>
      <c r="AK35" t="s">
        <v>38</v>
      </c>
      <c r="AP35" t="s">
        <v>42</v>
      </c>
      <c r="AU35" t="s">
        <v>42</v>
      </c>
      <c r="BA35" t="s">
        <v>49</v>
      </c>
      <c r="BE35" t="s">
        <v>53</v>
      </c>
      <c r="BG35" t="s">
        <v>55</v>
      </c>
      <c r="BL35" t="s">
        <v>59</v>
      </c>
      <c r="BM35" t="s">
        <v>60</v>
      </c>
      <c r="BO35" t="s">
        <v>62</v>
      </c>
      <c r="BQ35" t="s">
        <v>191</v>
      </c>
    </row>
    <row r="36" spans="1:69" x14ac:dyDescent="0.35">
      <c r="A36" s="4">
        <v>12911214937</v>
      </c>
      <c r="B36" s="4">
        <v>408354498</v>
      </c>
      <c r="C36" s="5">
        <v>44431.487916666665</v>
      </c>
      <c r="D36" s="5">
        <v>44431.495740740742</v>
      </c>
      <c r="E36" s="4" t="s">
        <v>192</v>
      </c>
      <c r="F36" s="4" t="s">
        <v>193</v>
      </c>
      <c r="G36" s="4"/>
      <c r="H36" s="4"/>
      <c r="I36" s="4"/>
      <c r="J36" s="4"/>
      <c r="K36" s="4" t="s">
        <v>27</v>
      </c>
      <c r="L36" s="4"/>
      <c r="M36" s="4"/>
      <c r="N36" s="4"/>
      <c r="O36" s="4" t="s">
        <v>194</v>
      </c>
      <c r="P36" s="4"/>
      <c r="Q36" s="4" t="s">
        <v>195</v>
      </c>
      <c r="R36" s="4" t="s">
        <v>32</v>
      </c>
      <c r="S36" s="4"/>
      <c r="T36" s="4"/>
      <c r="U36" s="4"/>
      <c r="V36" s="4"/>
      <c r="W36" s="4" t="s">
        <v>196</v>
      </c>
      <c r="X36" s="4"/>
      <c r="Y36" s="4"/>
      <c r="Z36" s="4"/>
      <c r="AA36" s="4" t="s">
        <v>34</v>
      </c>
      <c r="AB36" s="4"/>
      <c r="AC36" s="4"/>
      <c r="AD36" s="4" t="s">
        <v>37</v>
      </c>
      <c r="AE36" s="4"/>
      <c r="AF36" s="4"/>
      <c r="AG36" s="4"/>
      <c r="AH36" s="4"/>
      <c r="AI36" s="4" t="s">
        <v>37</v>
      </c>
      <c r="AJ36" s="4"/>
      <c r="AK36" s="4"/>
      <c r="AL36" s="4"/>
      <c r="AM36" s="4" t="s">
        <v>40</v>
      </c>
      <c r="AN36" s="4"/>
      <c r="AO36" s="4"/>
      <c r="AP36" s="4"/>
      <c r="AQ36" s="4"/>
      <c r="AR36" s="4"/>
      <c r="AS36" s="4"/>
      <c r="AT36" s="4"/>
      <c r="AU36" s="4" t="s">
        <v>42</v>
      </c>
      <c r="AV36" s="4"/>
      <c r="AW36" s="4"/>
      <c r="AX36" s="4"/>
      <c r="AY36" s="4"/>
      <c r="AZ36" s="4"/>
      <c r="BA36" s="4" t="s">
        <v>49</v>
      </c>
      <c r="BB36" s="4"/>
      <c r="BC36" s="4"/>
      <c r="BD36" s="4"/>
      <c r="BE36" s="4" t="s">
        <v>53</v>
      </c>
      <c r="BF36" s="4"/>
      <c r="BG36" s="4"/>
      <c r="BH36" s="4" t="s">
        <v>56</v>
      </c>
      <c r="BI36" s="4"/>
      <c r="BJ36" s="4"/>
      <c r="BK36" s="4"/>
      <c r="BL36" s="4"/>
      <c r="BM36" s="4" t="s">
        <v>60</v>
      </c>
      <c r="BN36" s="4"/>
      <c r="BO36" s="4"/>
      <c r="BP36" s="4"/>
      <c r="BQ36" s="4"/>
    </row>
    <row r="37" spans="1:69" x14ac:dyDescent="0.35">
      <c r="A37" s="4">
        <v>12911152204</v>
      </c>
      <c r="B37" s="4">
        <v>408354498</v>
      </c>
      <c r="C37" s="5">
        <v>44431.458657407406</v>
      </c>
      <c r="D37" s="5">
        <v>44431.475891203707</v>
      </c>
      <c r="E37" s="4" t="s">
        <v>197</v>
      </c>
      <c r="F37" s="4" t="s">
        <v>198</v>
      </c>
      <c r="G37" s="4"/>
      <c r="H37" s="4"/>
      <c r="I37" s="4"/>
      <c r="J37" s="4" t="s">
        <v>26</v>
      </c>
      <c r="K37" s="4"/>
      <c r="L37" s="4"/>
      <c r="M37" s="4"/>
      <c r="N37" s="4"/>
      <c r="O37" s="4" t="s">
        <v>199</v>
      </c>
      <c r="P37" s="4"/>
      <c r="Q37" s="4" t="s">
        <v>200</v>
      </c>
      <c r="R37" s="4"/>
      <c r="S37" s="4"/>
      <c r="T37" s="4" t="s">
        <v>28</v>
      </c>
      <c r="U37" s="4"/>
      <c r="V37" s="4"/>
      <c r="W37" s="4" t="s">
        <v>201</v>
      </c>
      <c r="X37" s="4"/>
      <c r="Y37" s="4"/>
      <c r="Z37" s="4" t="s">
        <v>28</v>
      </c>
      <c r="AA37" s="4"/>
      <c r="AB37" s="4"/>
      <c r="AC37" s="4"/>
      <c r="AD37" s="4"/>
      <c r="AE37" s="4" t="s">
        <v>28</v>
      </c>
      <c r="AF37" s="4"/>
      <c r="AG37" s="4"/>
      <c r="AH37" s="4"/>
      <c r="AI37" s="4"/>
      <c r="AJ37" s="4" t="s">
        <v>28</v>
      </c>
      <c r="AK37" s="4"/>
      <c r="AL37" s="4"/>
      <c r="AM37" s="4"/>
      <c r="AN37" s="4"/>
      <c r="AO37" s="4"/>
      <c r="AP37" s="4" t="s">
        <v>42</v>
      </c>
      <c r="AQ37" s="4"/>
      <c r="AR37" s="4"/>
      <c r="AS37" s="4" t="s">
        <v>41</v>
      </c>
      <c r="AT37" s="4"/>
      <c r="AU37" s="4"/>
      <c r="AV37" s="4"/>
      <c r="AW37" s="4"/>
      <c r="AX37" s="4"/>
      <c r="AY37" s="4"/>
      <c r="AZ37" s="4" t="s">
        <v>48</v>
      </c>
      <c r="BA37" s="4"/>
      <c r="BB37" s="4"/>
      <c r="BC37" s="4"/>
      <c r="BD37" s="4"/>
      <c r="BE37" s="4"/>
      <c r="BF37" s="4" t="s">
        <v>54</v>
      </c>
      <c r="BG37" s="4"/>
      <c r="BH37" s="4"/>
      <c r="BI37" s="4"/>
      <c r="BJ37" s="4" t="s">
        <v>58</v>
      </c>
      <c r="BK37" s="4"/>
      <c r="BL37" s="4"/>
      <c r="BM37" s="4"/>
      <c r="BN37" s="4"/>
      <c r="BO37" s="4" t="s">
        <v>62</v>
      </c>
      <c r="BP37" s="4" t="s">
        <v>202</v>
      </c>
      <c r="BQ37" s="4" t="s">
        <v>203</v>
      </c>
    </row>
    <row r="38" spans="1:69" x14ac:dyDescent="0.35">
      <c r="A38" s="4">
        <v>12908628270</v>
      </c>
      <c r="B38" s="4">
        <v>408354813</v>
      </c>
      <c r="C38" s="5">
        <v>44429.564722222225</v>
      </c>
      <c r="D38" s="5">
        <v>44429.587789351855</v>
      </c>
      <c r="E38" s="4" t="s">
        <v>204</v>
      </c>
      <c r="F38" s="4"/>
      <c r="G38" s="4"/>
      <c r="H38" s="4"/>
      <c r="I38" s="4"/>
      <c r="J38" s="4"/>
      <c r="K38" s="4" t="s">
        <v>27</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row>
    <row r="39" spans="1:69" x14ac:dyDescent="0.35">
      <c r="A39" s="4">
        <v>12903401040</v>
      </c>
      <c r="B39" s="4">
        <v>408354498</v>
      </c>
      <c r="C39" s="5">
        <v>44427.434571759259</v>
      </c>
      <c r="D39" s="5">
        <v>44427.668333333335</v>
      </c>
      <c r="E39" s="4" t="s">
        <v>205</v>
      </c>
      <c r="F39" s="4" t="s">
        <v>206</v>
      </c>
      <c r="G39" s="4"/>
      <c r="H39" s="4"/>
      <c r="I39" s="4"/>
      <c r="J39" s="4"/>
      <c r="K39" s="4" t="s">
        <v>27</v>
      </c>
      <c r="L39" s="4"/>
      <c r="M39" s="4"/>
      <c r="N39" s="4"/>
      <c r="O39" s="4" t="s">
        <v>207</v>
      </c>
      <c r="P39" s="4"/>
      <c r="Q39" s="4" t="s">
        <v>208</v>
      </c>
      <c r="R39" s="4" t="s">
        <v>32</v>
      </c>
      <c r="S39" s="4"/>
      <c r="T39" s="4"/>
      <c r="U39" s="4"/>
      <c r="V39" s="4"/>
      <c r="W39" s="4" t="s">
        <v>209</v>
      </c>
      <c r="X39" s="4"/>
      <c r="Y39" s="4"/>
      <c r="Z39" s="4" t="s">
        <v>28</v>
      </c>
      <c r="AA39" s="4"/>
      <c r="AB39" s="4"/>
      <c r="AC39" s="4"/>
      <c r="AD39" s="4"/>
      <c r="AE39" s="4"/>
      <c r="AF39" s="4" t="s">
        <v>38</v>
      </c>
      <c r="AG39" s="4"/>
      <c r="AH39" s="4"/>
      <c r="AI39" s="4"/>
      <c r="AJ39" s="4"/>
      <c r="AK39" s="4"/>
      <c r="AL39" s="4" t="s">
        <v>39</v>
      </c>
      <c r="AM39" s="4"/>
      <c r="AN39" s="4"/>
      <c r="AO39" s="4"/>
      <c r="AP39" s="4" t="s">
        <v>42</v>
      </c>
      <c r="AQ39" s="4"/>
      <c r="AR39" s="4"/>
      <c r="AS39" s="4"/>
      <c r="AT39" s="4"/>
      <c r="AU39" s="4"/>
      <c r="AV39" s="4" t="s">
        <v>43</v>
      </c>
      <c r="AW39" s="4"/>
      <c r="AX39" s="4"/>
      <c r="AY39" s="4"/>
      <c r="AZ39" s="4"/>
      <c r="BA39" s="4" t="s">
        <v>49</v>
      </c>
      <c r="BB39" s="4"/>
      <c r="BC39" s="4"/>
      <c r="BD39" s="4"/>
      <c r="BE39" s="4" t="s">
        <v>53</v>
      </c>
      <c r="BF39" s="4"/>
      <c r="BG39" s="4"/>
      <c r="BH39" s="4" t="s">
        <v>56</v>
      </c>
      <c r="BI39" s="4"/>
      <c r="BJ39" s="4"/>
      <c r="BK39" s="4"/>
      <c r="BL39" s="4"/>
      <c r="BM39" s="4" t="s">
        <v>60</v>
      </c>
      <c r="BN39" s="4"/>
      <c r="BO39" s="4" t="s">
        <v>62</v>
      </c>
      <c r="BP39" s="4"/>
      <c r="BQ39" s="4"/>
    </row>
    <row r="40" spans="1:69" x14ac:dyDescent="0.35">
      <c r="A40" s="4">
        <v>12898289953</v>
      </c>
      <c r="B40" s="4">
        <v>408354498</v>
      </c>
      <c r="C40" s="5">
        <v>44425.659166666665</v>
      </c>
      <c r="D40" s="5">
        <v>44425.891562500001</v>
      </c>
      <c r="E40" s="4" t="s">
        <v>210</v>
      </c>
      <c r="F40" s="4" t="s">
        <v>211</v>
      </c>
      <c r="G40" s="4"/>
      <c r="H40" s="4"/>
      <c r="I40" s="4"/>
      <c r="J40" s="4"/>
      <c r="K40" s="4" t="s">
        <v>27</v>
      </c>
      <c r="L40" s="4"/>
      <c r="M40" s="4"/>
      <c r="N40" s="4"/>
      <c r="O40" s="4" t="s">
        <v>212</v>
      </c>
      <c r="P40" s="4"/>
      <c r="Q40" s="4"/>
      <c r="R40" s="4"/>
      <c r="S40" s="4"/>
      <c r="T40" s="4"/>
      <c r="U40" s="4" t="s">
        <v>34</v>
      </c>
      <c r="V40" s="4"/>
      <c r="W40" s="4"/>
      <c r="X40" s="4"/>
      <c r="Y40" s="4"/>
      <c r="Z40" s="4" t="s">
        <v>28</v>
      </c>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row>
    <row r="41" spans="1:69" x14ac:dyDescent="0.35">
      <c r="A41" s="4">
        <v>12897667053</v>
      </c>
      <c r="B41" s="4">
        <v>408354498</v>
      </c>
      <c r="C41" s="5">
        <v>44425.428136574075</v>
      </c>
      <c r="D41" s="5">
        <v>44425.428668981483</v>
      </c>
      <c r="E41" s="4" t="s">
        <v>213</v>
      </c>
      <c r="F41" s="4" t="s">
        <v>214</v>
      </c>
      <c r="G41" s="4"/>
      <c r="H41" s="4"/>
      <c r="I41" s="4"/>
      <c r="J41" s="4"/>
      <c r="K41" s="4"/>
      <c r="L41" s="4"/>
      <c r="M41" s="4" t="s">
        <v>29</v>
      </c>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row>
    <row r="42" spans="1:69" x14ac:dyDescent="0.35">
      <c r="A42" s="4">
        <v>12897594233</v>
      </c>
      <c r="B42" s="4">
        <v>408354498</v>
      </c>
      <c r="C42" s="5">
        <v>44425.391111111108</v>
      </c>
      <c r="D42" s="5">
        <v>44425.397581018522</v>
      </c>
      <c r="E42" s="4" t="s">
        <v>215</v>
      </c>
      <c r="F42" s="4" t="s">
        <v>216</v>
      </c>
      <c r="G42" s="4"/>
      <c r="H42" s="4"/>
      <c r="I42" s="4"/>
      <c r="J42" s="4"/>
      <c r="K42" s="4" t="s">
        <v>27</v>
      </c>
      <c r="L42" s="4"/>
      <c r="M42" s="4"/>
      <c r="N42" s="4"/>
      <c r="O42" s="4" t="s">
        <v>217</v>
      </c>
      <c r="P42" s="4"/>
      <c r="Q42" s="4" t="s">
        <v>218</v>
      </c>
      <c r="R42" s="4"/>
      <c r="S42" s="4" t="s">
        <v>33</v>
      </c>
      <c r="T42" s="4"/>
      <c r="U42" s="4"/>
      <c r="V42" s="4"/>
      <c r="W42" s="4" t="s">
        <v>219</v>
      </c>
      <c r="X42" s="4"/>
      <c r="Y42" s="4"/>
      <c r="Z42" s="4" t="s">
        <v>28</v>
      </c>
      <c r="AA42" s="4"/>
      <c r="AB42" s="4"/>
      <c r="AC42" s="4"/>
      <c r="AD42" s="4" t="s">
        <v>37</v>
      </c>
      <c r="AE42" s="4"/>
      <c r="AF42" s="4"/>
      <c r="AG42" s="4"/>
      <c r="AH42" s="4"/>
      <c r="AI42" s="4" t="s">
        <v>37</v>
      </c>
      <c r="AJ42" s="4"/>
      <c r="AK42" s="4"/>
      <c r="AL42" s="4"/>
      <c r="AM42" s="4"/>
      <c r="AN42" s="4" t="s">
        <v>41</v>
      </c>
      <c r="AO42" s="4"/>
      <c r="AP42" s="4"/>
      <c r="AQ42" s="4"/>
      <c r="AR42" s="4"/>
      <c r="AS42" s="4"/>
      <c r="AT42" s="4" t="s">
        <v>28</v>
      </c>
      <c r="AU42" s="4"/>
      <c r="AV42" s="4"/>
      <c r="AW42" s="4"/>
      <c r="AX42" s="4"/>
      <c r="AY42" s="4"/>
      <c r="AZ42" s="4"/>
      <c r="BA42" s="4" t="s">
        <v>49</v>
      </c>
      <c r="BB42" s="4" t="s">
        <v>50</v>
      </c>
      <c r="BC42" s="4"/>
      <c r="BD42" s="4"/>
      <c r="BE42" s="4"/>
      <c r="BF42" s="4"/>
      <c r="BG42" s="4" t="s">
        <v>55</v>
      </c>
      <c r="BH42" s="4"/>
      <c r="BI42" s="4"/>
      <c r="BJ42" s="4"/>
      <c r="BK42" s="4"/>
      <c r="BL42" s="4" t="s">
        <v>59</v>
      </c>
      <c r="BM42" s="4" t="s">
        <v>60</v>
      </c>
      <c r="BN42" s="4" t="s">
        <v>61</v>
      </c>
      <c r="BO42" s="4" t="s">
        <v>62</v>
      </c>
      <c r="BP42" s="4"/>
      <c r="BQ42" s="4" t="s">
        <v>220</v>
      </c>
    </row>
    <row r="43" spans="1:69" x14ac:dyDescent="0.35">
      <c r="A43" s="4">
        <v>12894836898</v>
      </c>
      <c r="B43" s="4">
        <v>408354813</v>
      </c>
      <c r="C43" s="5">
        <v>44424.397546296299</v>
      </c>
      <c r="D43" s="5">
        <v>44424.423472222225</v>
      </c>
      <c r="E43" s="4" t="s">
        <v>221</v>
      </c>
      <c r="F43" s="4"/>
      <c r="G43" s="4"/>
      <c r="H43" s="4"/>
      <c r="I43" s="4"/>
      <c r="J43" s="4"/>
      <c r="K43" s="4" t="s">
        <v>27</v>
      </c>
      <c r="L43" s="4"/>
      <c r="M43" s="4"/>
      <c r="N43" s="4"/>
      <c r="O43" s="4" t="s">
        <v>222</v>
      </c>
      <c r="P43" s="4"/>
      <c r="Q43" s="4" t="s">
        <v>223</v>
      </c>
      <c r="R43" s="4" t="s">
        <v>32</v>
      </c>
      <c r="S43" s="4"/>
      <c r="T43" s="4"/>
      <c r="U43" s="4"/>
      <c r="V43" s="4"/>
      <c r="W43" s="4" t="s">
        <v>224</v>
      </c>
      <c r="X43" s="4"/>
      <c r="Y43" s="4" t="s">
        <v>33</v>
      </c>
      <c r="Z43" s="4"/>
      <c r="AA43" s="4"/>
      <c r="AB43" s="4"/>
      <c r="AC43" s="4"/>
      <c r="AD43" s="4"/>
      <c r="AE43" s="4"/>
      <c r="AF43" s="4" t="s">
        <v>38</v>
      </c>
      <c r="AG43" s="4"/>
      <c r="AH43" s="4"/>
      <c r="AI43" s="4"/>
      <c r="AJ43" s="4"/>
      <c r="AK43" s="4" t="s">
        <v>38</v>
      </c>
      <c r="AL43" s="4"/>
      <c r="AM43" s="4"/>
      <c r="AN43" s="4" t="s">
        <v>41</v>
      </c>
      <c r="AO43" s="4"/>
      <c r="AP43" s="4"/>
      <c r="AQ43" s="4"/>
      <c r="AR43" s="4"/>
      <c r="AS43" s="4"/>
      <c r="AT43" s="4"/>
      <c r="AU43" s="4" t="s">
        <v>42</v>
      </c>
      <c r="AV43" s="4"/>
      <c r="AW43" s="4"/>
      <c r="AX43" s="4"/>
      <c r="AY43" s="4"/>
      <c r="AZ43" s="4" t="s">
        <v>48</v>
      </c>
      <c r="BA43" s="4"/>
      <c r="BB43" s="4"/>
      <c r="BC43" s="4"/>
      <c r="BD43" s="4"/>
      <c r="BE43" s="4" t="s">
        <v>53</v>
      </c>
      <c r="BF43" s="4"/>
      <c r="BG43" s="4"/>
      <c r="BH43" s="4"/>
      <c r="BI43" s="4"/>
      <c r="BJ43" s="4" t="s">
        <v>58</v>
      </c>
      <c r="BK43" s="4"/>
      <c r="BL43" s="4"/>
      <c r="BM43" s="4"/>
      <c r="BN43" s="4"/>
      <c r="BO43" s="4" t="s">
        <v>62</v>
      </c>
      <c r="BP43" s="4"/>
      <c r="BQ43" s="4" t="s">
        <v>225</v>
      </c>
    </row>
    <row r="44" spans="1:69" x14ac:dyDescent="0.35">
      <c r="A44" s="4">
        <v>12894677080</v>
      </c>
      <c r="B44" s="4">
        <v>408354498</v>
      </c>
      <c r="C44" s="5">
        <v>44424.309560185182</v>
      </c>
      <c r="D44" s="5">
        <v>44424.322314814817</v>
      </c>
      <c r="E44" s="4" t="s">
        <v>226</v>
      </c>
      <c r="F44" s="4" t="s">
        <v>227</v>
      </c>
      <c r="G44" s="4"/>
      <c r="H44" s="4"/>
      <c r="I44" s="4"/>
      <c r="J44" s="4"/>
      <c r="K44" s="4"/>
      <c r="L44" s="4" t="s">
        <v>28</v>
      </c>
      <c r="M44" s="4"/>
      <c r="N44" s="4"/>
      <c r="O44" s="4"/>
      <c r="P44" s="4"/>
      <c r="Q44" s="4" t="s">
        <v>228</v>
      </c>
      <c r="R44" s="4"/>
      <c r="S44" s="4"/>
      <c r="T44" s="4" t="s">
        <v>28</v>
      </c>
      <c r="U44" s="4"/>
      <c r="V44" s="4"/>
      <c r="W44" s="4" t="s">
        <v>229</v>
      </c>
      <c r="X44" s="4"/>
      <c r="Y44" s="4" t="s">
        <v>33</v>
      </c>
      <c r="Z44" s="4"/>
      <c r="AA44" s="4"/>
      <c r="AB44" s="4"/>
      <c r="AC44" s="4"/>
      <c r="AD44" s="4" t="s">
        <v>37</v>
      </c>
      <c r="AE44" s="4"/>
      <c r="AF44" s="4"/>
      <c r="AG44" s="4"/>
      <c r="AH44" s="4" t="s">
        <v>36</v>
      </c>
      <c r="AI44" s="4"/>
      <c r="AJ44" s="4"/>
      <c r="AK44" s="4"/>
      <c r="AL44" s="4"/>
      <c r="AM44" s="4"/>
      <c r="AN44" s="4" t="s">
        <v>41</v>
      </c>
      <c r="AO44" s="4"/>
      <c r="AP44" s="4"/>
      <c r="AQ44" s="4"/>
      <c r="AR44" s="4"/>
      <c r="AS44" s="4"/>
      <c r="AT44" s="4" t="s">
        <v>28</v>
      </c>
      <c r="AU44" s="4"/>
      <c r="AV44" s="4"/>
      <c r="AW44" s="4"/>
      <c r="AX44" s="4"/>
      <c r="AY44" s="4"/>
      <c r="AZ44" s="4"/>
      <c r="BA44" s="4" t="s">
        <v>49</v>
      </c>
      <c r="BB44" s="4"/>
      <c r="BC44" s="4"/>
      <c r="BD44" s="4"/>
      <c r="BE44" s="4" t="s">
        <v>53</v>
      </c>
      <c r="BF44" s="4"/>
      <c r="BG44" s="4" t="s">
        <v>55</v>
      </c>
      <c r="BH44" s="4"/>
      <c r="BI44" s="4"/>
      <c r="BJ44" s="4"/>
      <c r="BK44" s="4"/>
      <c r="BL44" s="4"/>
      <c r="BM44" s="4"/>
      <c r="BN44" s="4"/>
      <c r="BO44" s="4" t="s">
        <v>62</v>
      </c>
      <c r="BP44" s="4" t="s">
        <v>230</v>
      </c>
      <c r="BQ44" s="4" t="s">
        <v>231</v>
      </c>
    </row>
    <row r="45" spans="1:69" x14ac:dyDescent="0.35">
      <c r="A45" s="4">
        <v>12892108857</v>
      </c>
      <c r="B45" s="4">
        <v>408354498</v>
      </c>
      <c r="C45" s="5">
        <v>44422.767430555556</v>
      </c>
      <c r="D45" s="5">
        <v>44422.842499999999</v>
      </c>
      <c r="E45" s="4" t="s">
        <v>232</v>
      </c>
      <c r="F45" s="4" t="s">
        <v>233</v>
      </c>
      <c r="G45" s="4"/>
      <c r="H45" s="4"/>
      <c r="I45" s="4"/>
      <c r="J45" s="4"/>
      <c r="K45" s="4"/>
      <c r="L45" s="4" t="s">
        <v>28</v>
      </c>
      <c r="M45" s="4"/>
      <c r="N45" s="4"/>
      <c r="O45" s="4"/>
      <c r="P45" s="4"/>
      <c r="Q45" s="4" t="s">
        <v>234</v>
      </c>
      <c r="R45" s="4"/>
      <c r="S45" s="4"/>
      <c r="T45" s="4" t="s">
        <v>28</v>
      </c>
      <c r="U45" s="4"/>
      <c r="V45" s="4"/>
      <c r="W45" s="4" t="s">
        <v>235</v>
      </c>
      <c r="X45" s="4"/>
      <c r="Y45" s="4"/>
      <c r="Z45" s="4" t="s">
        <v>28</v>
      </c>
      <c r="AA45" s="4"/>
      <c r="AB45" s="4"/>
      <c r="AC45" s="4"/>
      <c r="AD45" s="4" t="s">
        <v>37</v>
      </c>
      <c r="AE45" s="4"/>
      <c r="AF45" s="4"/>
      <c r="AG45" s="4"/>
      <c r="AH45" s="4"/>
      <c r="AI45" s="4" t="s">
        <v>37</v>
      </c>
      <c r="AJ45" s="4"/>
      <c r="AK45" s="4"/>
      <c r="AL45" s="4"/>
      <c r="AM45" s="4" t="s">
        <v>40</v>
      </c>
      <c r="AN45" s="4"/>
      <c r="AO45" s="4"/>
      <c r="AP45" s="4"/>
      <c r="AQ45" s="4"/>
      <c r="AR45" s="4"/>
      <c r="AS45" s="4"/>
      <c r="AT45" s="4"/>
      <c r="AU45" s="4" t="s">
        <v>42</v>
      </c>
      <c r="AV45" s="4"/>
      <c r="AW45" s="4"/>
      <c r="AX45" s="4"/>
      <c r="AY45" s="4"/>
      <c r="AZ45" s="4"/>
      <c r="BA45" s="4" t="s">
        <v>49</v>
      </c>
      <c r="BB45" s="4"/>
      <c r="BC45" s="4"/>
      <c r="BD45" s="4"/>
      <c r="BE45" s="4" t="s">
        <v>53</v>
      </c>
      <c r="BF45" s="4"/>
      <c r="BG45" s="4"/>
      <c r="BH45" s="4"/>
      <c r="BI45" s="4" t="s">
        <v>57</v>
      </c>
      <c r="BJ45" s="4"/>
      <c r="BK45" s="4"/>
      <c r="BL45" s="4"/>
      <c r="BM45" s="4"/>
      <c r="BN45" s="4"/>
      <c r="BO45" s="4" t="s">
        <v>62</v>
      </c>
      <c r="BP45" s="4" t="s">
        <v>236</v>
      </c>
      <c r="BQ45" s="4"/>
    </row>
  </sheetData>
  <autoFilter ref="A2:BQ45" xr:uid="{85DE9D63-3F6C-4814-8FEF-7C72272CE1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78579-3EAB-4A8E-AC2E-5F0A9ACDF432}">
  <sheetPr filterMode="1"/>
  <dimension ref="A1:AR56"/>
  <sheetViews>
    <sheetView topLeftCell="AC1" workbookViewId="0">
      <selection activeCell="AR43" sqref="AR43"/>
    </sheetView>
  </sheetViews>
  <sheetFormatPr defaultRowHeight="14.5" x14ac:dyDescent="0.35"/>
  <cols>
    <col min="1" max="1" width="14" style="4" bestFit="1" customWidth="1"/>
    <col min="2" max="2" width="11.1796875" style="7" customWidth="1"/>
    <col min="3" max="3" width="13.81640625" style="7" bestFit="1" customWidth="1"/>
    <col min="4" max="4" width="11.1796875" style="7" customWidth="1"/>
    <col min="5" max="6" width="7.90625" style="20" customWidth="1"/>
    <col min="7" max="7" width="14.54296875" style="7" customWidth="1"/>
    <col min="8" max="8" width="34.7265625" style="4" customWidth="1"/>
    <col min="9" max="9" width="19.90625" style="4" customWidth="1"/>
    <col min="10" max="10" width="19.90625" style="7" customWidth="1"/>
    <col min="11" max="11" width="10.1796875" style="7" customWidth="1"/>
    <col min="12" max="13" width="18.7265625" style="4" customWidth="1"/>
    <col min="14" max="14" width="26.1796875" style="4" customWidth="1"/>
    <col min="15" max="15" width="6" style="7" customWidth="1"/>
    <col min="16" max="16" width="13.6328125" style="7" customWidth="1"/>
    <col min="17" max="18" width="11.6328125" style="7" customWidth="1"/>
    <col min="19" max="20" width="10.1796875" style="7" customWidth="1"/>
    <col min="21" max="21" width="8.7265625" style="4" customWidth="1"/>
    <col min="22" max="37" width="8.7265625" style="7" customWidth="1"/>
    <col min="38" max="42" width="8.7265625" style="4" customWidth="1"/>
    <col min="43" max="43" width="8.7265625" style="7" customWidth="1"/>
    <col min="44" max="45" width="8.7265625" style="4" customWidth="1"/>
    <col min="46" max="16384" width="8.7265625" style="4"/>
  </cols>
  <sheetData>
    <row r="1" spans="1:44" s="6" customFormat="1" ht="14" x14ac:dyDescent="0.3">
      <c r="A1" s="6" t="s">
        <v>4</v>
      </c>
      <c r="B1" s="6" t="s">
        <v>240</v>
      </c>
      <c r="C1" s="6" t="s">
        <v>239</v>
      </c>
      <c r="D1" s="6" t="s">
        <v>260</v>
      </c>
      <c r="E1" s="19" t="s">
        <v>261</v>
      </c>
      <c r="F1" s="19" t="s">
        <v>259</v>
      </c>
      <c r="G1" s="6" t="s">
        <v>266</v>
      </c>
      <c r="H1" s="6" t="s">
        <v>9</v>
      </c>
      <c r="I1" s="6" t="s">
        <v>267</v>
      </c>
      <c r="J1" s="6" t="s">
        <v>322</v>
      </c>
      <c r="K1" s="6" t="s">
        <v>281</v>
      </c>
      <c r="L1" s="6" t="s">
        <v>14</v>
      </c>
      <c r="M1" s="6" t="s">
        <v>15</v>
      </c>
      <c r="N1" s="6" t="s">
        <v>16</v>
      </c>
      <c r="O1" s="6" t="s">
        <v>300</v>
      </c>
      <c r="P1" s="6" t="s">
        <v>331</v>
      </c>
      <c r="Q1" s="6" t="s">
        <v>297</v>
      </c>
      <c r="R1" s="6" t="s">
        <v>330</v>
      </c>
      <c r="S1" s="6" t="s">
        <v>294</v>
      </c>
      <c r="T1" s="6" t="s">
        <v>295</v>
      </c>
      <c r="U1" s="6" t="s">
        <v>16</v>
      </c>
      <c r="V1" s="6" t="s">
        <v>301</v>
      </c>
      <c r="W1" s="6" t="s">
        <v>302</v>
      </c>
      <c r="X1" s="6" t="s">
        <v>296</v>
      </c>
      <c r="Y1" s="6" t="s">
        <v>305</v>
      </c>
      <c r="Z1" s="6" t="s">
        <v>303</v>
      </c>
      <c r="AA1" s="6" t="s">
        <v>304</v>
      </c>
      <c r="AB1" s="6" t="s">
        <v>335</v>
      </c>
      <c r="AC1" s="6" t="s">
        <v>306</v>
      </c>
      <c r="AD1" s="6" t="s">
        <v>308</v>
      </c>
      <c r="AE1" s="6" t="s">
        <v>307</v>
      </c>
      <c r="AF1" s="6" t="s">
        <v>309</v>
      </c>
      <c r="AG1" s="6" t="s">
        <v>282</v>
      </c>
      <c r="AH1" s="6" t="s">
        <v>283</v>
      </c>
      <c r="AI1" s="6" t="s">
        <v>324</v>
      </c>
      <c r="AJ1" s="6" t="s">
        <v>284</v>
      </c>
      <c r="AK1" s="6" t="s">
        <v>325</v>
      </c>
      <c r="AL1" s="6" t="s">
        <v>59</v>
      </c>
      <c r="AM1" s="6" t="s">
        <v>60</v>
      </c>
      <c r="AN1" s="6" t="s">
        <v>61</v>
      </c>
      <c r="AO1" s="6" t="s">
        <v>62</v>
      </c>
      <c r="AP1" s="6" t="s">
        <v>63</v>
      </c>
      <c r="AQ1" s="6" t="s">
        <v>310</v>
      </c>
      <c r="AR1" s="6" t="s">
        <v>285</v>
      </c>
    </row>
    <row r="2" spans="1:44" x14ac:dyDescent="0.35">
      <c r="A2" s="4">
        <v>12911218992</v>
      </c>
      <c r="B2" s="7" t="s">
        <v>0</v>
      </c>
      <c r="C2" s="7" t="s">
        <v>237</v>
      </c>
      <c r="D2" s="18">
        <v>44431</v>
      </c>
      <c r="E2" s="20">
        <v>1.0219907402643003E-2</v>
      </c>
      <c r="F2" s="20" t="b">
        <v>1</v>
      </c>
      <c r="G2" s="7" t="s">
        <v>247</v>
      </c>
      <c r="H2" s="4" t="s">
        <v>65</v>
      </c>
      <c r="I2" s="4" t="s">
        <v>269</v>
      </c>
      <c r="J2" s="7" t="s">
        <v>312</v>
      </c>
      <c r="K2" s="7">
        <v>4</v>
      </c>
      <c r="L2" s="4" t="s">
        <v>66</v>
      </c>
      <c r="N2" s="4" t="s">
        <v>67</v>
      </c>
      <c r="O2" s="7">
        <v>1</v>
      </c>
      <c r="P2" s="7" t="s">
        <v>332</v>
      </c>
      <c r="Q2" s="7" t="s">
        <v>298</v>
      </c>
      <c r="R2" s="7" t="s">
        <v>328</v>
      </c>
      <c r="S2" s="7">
        <v>2</v>
      </c>
      <c r="T2" s="7">
        <f>S2</f>
        <v>2</v>
      </c>
      <c r="U2" s="4" t="s">
        <v>68</v>
      </c>
      <c r="V2" s="7">
        <v>2</v>
      </c>
      <c r="W2" s="7">
        <v>3</v>
      </c>
      <c r="X2" s="7">
        <f>W2</f>
        <v>3</v>
      </c>
      <c r="Y2" s="7" t="s">
        <v>299</v>
      </c>
      <c r="Z2" s="7">
        <v>4</v>
      </c>
      <c r="AA2" s="7">
        <v>4</v>
      </c>
      <c r="AB2" s="7" t="s">
        <v>336</v>
      </c>
      <c r="AC2" s="7">
        <v>4</v>
      </c>
      <c r="AD2" s="7">
        <f>AC2</f>
        <v>4</v>
      </c>
      <c r="AE2" s="7">
        <v>3</v>
      </c>
      <c r="AF2" s="7">
        <f>AE2</f>
        <v>3</v>
      </c>
      <c r="AG2" s="7">
        <v>4</v>
      </c>
      <c r="AH2" s="7">
        <v>1</v>
      </c>
      <c r="AI2" s="7" t="s">
        <v>321</v>
      </c>
      <c r="AJ2" s="7">
        <v>1</v>
      </c>
      <c r="AK2" s="7" t="s">
        <v>319</v>
      </c>
      <c r="AM2" s="4">
        <v>1</v>
      </c>
      <c r="AQ2" s="7">
        <v>1</v>
      </c>
    </row>
    <row r="3" spans="1:44" hidden="1" x14ac:dyDescent="0.35">
      <c r="A3" s="4">
        <v>12910401260</v>
      </c>
      <c r="B3" s="7" t="s">
        <v>0</v>
      </c>
      <c r="C3" s="7" t="s">
        <v>237</v>
      </c>
      <c r="D3" s="18">
        <v>44431</v>
      </c>
      <c r="E3" s="20">
        <v>3.0324074032250792E-3</v>
      </c>
      <c r="F3" s="20" t="b">
        <v>0</v>
      </c>
      <c r="G3" s="7" t="s">
        <v>241</v>
      </c>
      <c r="H3" s="4" t="s">
        <v>70</v>
      </c>
      <c r="I3" s="7" t="s">
        <v>269</v>
      </c>
      <c r="K3" s="7">
        <v>3</v>
      </c>
      <c r="S3" s="7">
        <v>0</v>
      </c>
      <c r="W3" s="7">
        <v>0</v>
      </c>
      <c r="Z3" s="7">
        <v>0</v>
      </c>
      <c r="AA3" s="7">
        <v>0</v>
      </c>
      <c r="AC3" s="7">
        <v>0</v>
      </c>
      <c r="AE3" s="7">
        <v>0</v>
      </c>
      <c r="AG3" s="7">
        <v>0</v>
      </c>
      <c r="AH3" s="7">
        <v>0</v>
      </c>
      <c r="AJ3" s="7">
        <v>0</v>
      </c>
    </row>
    <row r="4" spans="1:44" hidden="1" x14ac:dyDescent="0.35">
      <c r="A4" s="4">
        <v>12906891193</v>
      </c>
      <c r="B4" s="7" t="s">
        <v>0</v>
      </c>
      <c r="C4" s="7" t="s">
        <v>237</v>
      </c>
      <c r="D4" s="18">
        <v>44428</v>
      </c>
      <c r="E4" s="20">
        <v>7.7546296233776957E-4</v>
      </c>
      <c r="F4" s="20" t="b">
        <v>0</v>
      </c>
      <c r="G4" s="7" t="s">
        <v>246</v>
      </c>
      <c r="H4" s="4" t="s">
        <v>72</v>
      </c>
      <c r="I4" s="4" t="s">
        <v>268</v>
      </c>
      <c r="K4" s="7">
        <v>5</v>
      </c>
      <c r="L4" s="4" t="s">
        <v>73</v>
      </c>
      <c r="S4" s="7">
        <v>0</v>
      </c>
      <c r="W4" s="7">
        <v>0</v>
      </c>
      <c r="Z4" s="7">
        <v>0</v>
      </c>
      <c r="AA4" s="7">
        <v>0</v>
      </c>
      <c r="AC4" s="7">
        <v>0</v>
      </c>
      <c r="AE4" s="7">
        <v>0</v>
      </c>
      <c r="AG4" s="7">
        <v>0</v>
      </c>
      <c r="AH4" s="7">
        <v>0</v>
      </c>
      <c r="AJ4" s="7">
        <v>0</v>
      </c>
    </row>
    <row r="5" spans="1:44" x14ac:dyDescent="0.35">
      <c r="A5" s="4">
        <v>12900124256</v>
      </c>
      <c r="B5" s="7" t="s">
        <v>0</v>
      </c>
      <c r="C5" s="7" t="s">
        <v>237</v>
      </c>
      <c r="D5" s="18">
        <v>44426</v>
      </c>
      <c r="E5" s="20">
        <v>7.8356481535593048E-3</v>
      </c>
      <c r="F5" s="20" t="b">
        <v>1</v>
      </c>
      <c r="G5" s="17" t="s">
        <v>246</v>
      </c>
      <c r="H5" s="4" t="s">
        <v>75</v>
      </c>
      <c r="I5" s="7" t="s">
        <v>269</v>
      </c>
      <c r="J5" s="7" t="s">
        <v>312</v>
      </c>
      <c r="K5" s="7">
        <v>5</v>
      </c>
      <c r="L5" s="4" t="s">
        <v>76</v>
      </c>
      <c r="N5" s="4" t="s">
        <v>77</v>
      </c>
      <c r="O5" s="7">
        <v>1</v>
      </c>
      <c r="P5" s="7" t="s">
        <v>332</v>
      </c>
      <c r="Q5" s="7" t="s">
        <v>298</v>
      </c>
      <c r="R5" s="7" t="s">
        <v>328</v>
      </c>
      <c r="S5" s="7">
        <v>3</v>
      </c>
      <c r="T5" s="7">
        <f>S5</f>
        <v>3</v>
      </c>
      <c r="U5" s="4" t="s">
        <v>78</v>
      </c>
      <c r="V5" s="7">
        <v>2</v>
      </c>
      <c r="W5" s="7">
        <v>4</v>
      </c>
      <c r="X5" s="7">
        <f>W5</f>
        <v>4</v>
      </c>
      <c r="Y5" s="7" t="s">
        <v>299</v>
      </c>
      <c r="Z5" s="7">
        <v>4</v>
      </c>
      <c r="AA5" s="7">
        <v>3</v>
      </c>
      <c r="AB5" s="7" t="s">
        <v>336</v>
      </c>
      <c r="AC5" s="7">
        <v>2</v>
      </c>
      <c r="AD5" s="7">
        <f>AC5</f>
        <v>2</v>
      </c>
      <c r="AE5" s="7">
        <v>4</v>
      </c>
      <c r="AF5" s="7">
        <f>AE5</f>
        <v>4</v>
      </c>
      <c r="AG5" s="7">
        <v>3</v>
      </c>
      <c r="AH5" s="7">
        <v>2</v>
      </c>
      <c r="AI5" s="7" t="s">
        <v>321</v>
      </c>
      <c r="AJ5" s="7">
        <v>2</v>
      </c>
      <c r="AK5" s="7" t="s">
        <v>318</v>
      </c>
      <c r="AO5" s="4">
        <v>1</v>
      </c>
      <c r="AP5" s="4" t="s">
        <v>79</v>
      </c>
      <c r="AQ5" s="7">
        <v>1</v>
      </c>
      <c r="AR5" s="4" t="s">
        <v>80</v>
      </c>
    </row>
    <row r="6" spans="1:44" hidden="1" x14ac:dyDescent="0.35">
      <c r="A6" s="4">
        <v>12899531363</v>
      </c>
      <c r="B6" s="7" t="s">
        <v>0</v>
      </c>
      <c r="C6" s="7" t="s">
        <v>238</v>
      </c>
      <c r="D6" s="18">
        <v>44426</v>
      </c>
      <c r="E6" s="20">
        <v>6.8865740686305799E-3</v>
      </c>
      <c r="F6" s="20" t="b">
        <v>0</v>
      </c>
      <c r="G6" s="17" t="s">
        <v>242</v>
      </c>
      <c r="I6" s="4" t="s">
        <v>268</v>
      </c>
      <c r="K6" s="7">
        <v>3</v>
      </c>
      <c r="N6" s="4" t="s">
        <v>82</v>
      </c>
      <c r="S6" s="7">
        <v>3</v>
      </c>
      <c r="W6" s="7">
        <v>2</v>
      </c>
      <c r="Z6" s="7">
        <v>0</v>
      </c>
      <c r="AA6" s="7">
        <v>0</v>
      </c>
      <c r="AC6" s="7">
        <v>0</v>
      </c>
      <c r="AE6" s="7">
        <v>0</v>
      </c>
      <c r="AG6" s="7">
        <v>0</v>
      </c>
      <c r="AH6" s="7">
        <v>0</v>
      </c>
      <c r="AJ6" s="7">
        <v>0</v>
      </c>
    </row>
    <row r="7" spans="1:44" x14ac:dyDescent="0.35">
      <c r="A7" s="4">
        <v>12897741246</v>
      </c>
      <c r="B7" s="7" t="s">
        <v>0</v>
      </c>
      <c r="C7" s="7" t="s">
        <v>237</v>
      </c>
      <c r="D7" s="18">
        <v>44425</v>
      </c>
      <c r="E7" s="20">
        <v>1.5960648146574385E-2</v>
      </c>
      <c r="F7" s="20" t="b">
        <v>1</v>
      </c>
      <c r="G7" s="17" t="s">
        <v>242</v>
      </c>
      <c r="H7" s="4" t="s">
        <v>84</v>
      </c>
      <c r="I7" s="4" t="s">
        <v>269</v>
      </c>
      <c r="J7" s="7" t="s">
        <v>312</v>
      </c>
      <c r="K7" s="7">
        <v>5</v>
      </c>
      <c r="L7" s="4" t="s">
        <v>85</v>
      </c>
      <c r="N7" s="4" t="s">
        <v>86</v>
      </c>
      <c r="O7" s="7">
        <v>1</v>
      </c>
      <c r="P7" s="7" t="s">
        <v>332</v>
      </c>
      <c r="Q7" s="7" t="s">
        <v>298</v>
      </c>
      <c r="R7" s="7" t="s">
        <v>328</v>
      </c>
      <c r="S7" s="7">
        <v>2</v>
      </c>
      <c r="T7" s="7">
        <f>S7</f>
        <v>2</v>
      </c>
      <c r="U7" s="4" t="s">
        <v>87</v>
      </c>
      <c r="V7" s="7">
        <v>2</v>
      </c>
      <c r="W7" s="7">
        <v>4</v>
      </c>
      <c r="X7" s="7">
        <f>W7</f>
        <v>4</v>
      </c>
      <c r="Y7" s="7" t="s">
        <v>299</v>
      </c>
      <c r="Z7" s="7">
        <v>5</v>
      </c>
      <c r="AA7" s="7">
        <v>3</v>
      </c>
      <c r="AB7" s="7" t="s">
        <v>336</v>
      </c>
      <c r="AC7" s="7">
        <v>2</v>
      </c>
      <c r="AD7" s="7">
        <f>AC7</f>
        <v>2</v>
      </c>
      <c r="AE7" s="7">
        <v>4</v>
      </c>
      <c r="AF7" s="7">
        <f t="shared" ref="AF7:AF10" si="0">AE7</f>
        <v>4</v>
      </c>
      <c r="AG7" s="7">
        <v>4</v>
      </c>
      <c r="AH7" s="7">
        <v>1</v>
      </c>
      <c r="AI7" s="7" t="s">
        <v>321</v>
      </c>
      <c r="AJ7" s="7">
        <v>1</v>
      </c>
      <c r="AK7" s="7" t="s">
        <v>319</v>
      </c>
      <c r="AL7" s="4">
        <v>1</v>
      </c>
      <c r="AM7" s="4">
        <v>1</v>
      </c>
      <c r="AQ7" s="7">
        <v>2</v>
      </c>
    </row>
    <row r="8" spans="1:44" x14ac:dyDescent="0.35">
      <c r="A8" s="4">
        <v>12897615131</v>
      </c>
      <c r="B8" s="7" t="s">
        <v>0</v>
      </c>
      <c r="C8" s="7" t="s">
        <v>237</v>
      </c>
      <c r="D8" s="18">
        <v>44425</v>
      </c>
      <c r="E8" s="20">
        <v>3.5601851850515231E-2</v>
      </c>
      <c r="F8" s="20" t="b">
        <v>1</v>
      </c>
      <c r="G8" s="17" t="s">
        <v>241</v>
      </c>
      <c r="H8" s="4" t="s">
        <v>89</v>
      </c>
      <c r="I8" s="4" t="s">
        <v>269</v>
      </c>
      <c r="J8" s="7" t="s">
        <v>312</v>
      </c>
      <c r="K8" s="7">
        <v>4</v>
      </c>
      <c r="L8" s="4" t="s">
        <v>90</v>
      </c>
      <c r="N8" s="4" t="s">
        <v>91</v>
      </c>
      <c r="O8" s="7">
        <v>1</v>
      </c>
      <c r="P8" s="7" t="s">
        <v>332</v>
      </c>
      <c r="Q8" s="7" t="s">
        <v>298</v>
      </c>
      <c r="R8" s="7" t="s">
        <v>328</v>
      </c>
      <c r="S8" s="7">
        <v>3</v>
      </c>
      <c r="T8" s="7">
        <f>S8</f>
        <v>3</v>
      </c>
      <c r="U8" s="4" t="s">
        <v>92</v>
      </c>
      <c r="V8" s="7">
        <v>2</v>
      </c>
      <c r="W8" s="7">
        <v>5</v>
      </c>
      <c r="X8" s="7">
        <f>W8</f>
        <v>5</v>
      </c>
      <c r="Y8" s="7" t="s">
        <v>299</v>
      </c>
      <c r="Z8" s="7">
        <v>4</v>
      </c>
      <c r="AA8" s="7">
        <v>3</v>
      </c>
      <c r="AB8" s="7" t="s">
        <v>336</v>
      </c>
      <c r="AC8" s="7">
        <v>4</v>
      </c>
      <c r="AD8" s="7">
        <f>AC8</f>
        <v>4</v>
      </c>
      <c r="AE8" s="7">
        <v>4</v>
      </c>
      <c r="AF8" s="7">
        <f t="shared" si="0"/>
        <v>4</v>
      </c>
      <c r="AG8" s="7">
        <v>4</v>
      </c>
      <c r="AH8" s="7">
        <v>4</v>
      </c>
      <c r="AI8" s="7" t="s">
        <v>320</v>
      </c>
      <c r="AJ8" s="7">
        <v>4</v>
      </c>
      <c r="AK8" s="7" t="s">
        <v>314</v>
      </c>
      <c r="AM8" s="4">
        <v>1</v>
      </c>
      <c r="AQ8" s="17">
        <v>1</v>
      </c>
      <c r="AR8" s="4" t="s">
        <v>93</v>
      </c>
    </row>
    <row r="9" spans="1:44" x14ac:dyDescent="0.35">
      <c r="A9" s="4">
        <v>12897591538</v>
      </c>
      <c r="B9" s="7" t="s">
        <v>0</v>
      </c>
      <c r="C9" s="7" t="s">
        <v>237</v>
      </c>
      <c r="D9" s="18">
        <v>44425</v>
      </c>
      <c r="E9" s="20">
        <v>1.1030092588043772E-2</v>
      </c>
      <c r="F9" s="20" t="b">
        <v>1</v>
      </c>
      <c r="G9" s="17" t="s">
        <v>242</v>
      </c>
      <c r="H9" s="4" t="s">
        <v>95</v>
      </c>
      <c r="I9" s="4" t="s">
        <v>269</v>
      </c>
      <c r="J9" s="7" t="s">
        <v>312</v>
      </c>
      <c r="K9" s="7">
        <v>3</v>
      </c>
      <c r="N9" s="4" t="s">
        <v>96</v>
      </c>
      <c r="O9" s="7">
        <v>1</v>
      </c>
      <c r="P9" s="7" t="s">
        <v>332</v>
      </c>
      <c r="Q9" s="7" t="s">
        <v>298</v>
      </c>
      <c r="R9" s="7" t="s">
        <v>328</v>
      </c>
      <c r="S9" s="7">
        <v>3</v>
      </c>
      <c r="T9" s="7">
        <f>S9</f>
        <v>3</v>
      </c>
      <c r="U9" s="4" t="s">
        <v>97</v>
      </c>
      <c r="V9" s="7">
        <v>2</v>
      </c>
      <c r="W9" s="7">
        <v>5</v>
      </c>
      <c r="X9" s="7">
        <f>W9</f>
        <v>5</v>
      </c>
      <c r="Y9" s="7" t="s">
        <v>299</v>
      </c>
      <c r="Z9" s="7">
        <v>2</v>
      </c>
      <c r="AA9" s="7">
        <v>4</v>
      </c>
      <c r="AB9" s="7" t="s">
        <v>336</v>
      </c>
      <c r="AC9" s="7">
        <v>4</v>
      </c>
      <c r="AD9" s="7">
        <f>AC9</f>
        <v>4</v>
      </c>
      <c r="AE9" s="7">
        <v>4</v>
      </c>
      <c r="AF9" s="7">
        <f t="shared" si="0"/>
        <v>4</v>
      </c>
      <c r="AG9" s="7">
        <v>3</v>
      </c>
      <c r="AH9" s="7">
        <v>1</v>
      </c>
      <c r="AI9" s="7" t="s">
        <v>321</v>
      </c>
      <c r="AJ9" s="7">
        <v>3</v>
      </c>
      <c r="AK9" s="7" t="s">
        <v>318</v>
      </c>
      <c r="AM9" s="4">
        <v>1</v>
      </c>
      <c r="AO9" s="4">
        <v>1</v>
      </c>
      <c r="AQ9" s="17">
        <v>2</v>
      </c>
      <c r="AR9" s="4" t="s">
        <v>98</v>
      </c>
    </row>
    <row r="10" spans="1:44" x14ac:dyDescent="0.35">
      <c r="A10" s="4">
        <v>12894927604</v>
      </c>
      <c r="B10" s="7" t="s">
        <v>0</v>
      </c>
      <c r="C10" s="7" t="s">
        <v>237</v>
      </c>
      <c r="D10" s="18">
        <v>44424</v>
      </c>
      <c r="E10" s="20">
        <v>2.0937499997671694E-2</v>
      </c>
      <c r="F10" s="20" t="b">
        <v>1</v>
      </c>
      <c r="G10" s="7" t="s">
        <v>247</v>
      </c>
      <c r="H10" s="4" t="s">
        <v>100</v>
      </c>
      <c r="I10" s="4" t="s">
        <v>270</v>
      </c>
      <c r="J10" s="7" t="s">
        <v>323</v>
      </c>
      <c r="K10" s="7">
        <v>4</v>
      </c>
      <c r="L10" s="4" t="s">
        <v>101</v>
      </c>
      <c r="N10" s="4" t="s">
        <v>102</v>
      </c>
      <c r="O10" s="7">
        <v>1</v>
      </c>
      <c r="P10" s="7" t="s">
        <v>332</v>
      </c>
      <c r="Q10" s="7" t="s">
        <v>298</v>
      </c>
      <c r="R10" s="7" t="s">
        <v>328</v>
      </c>
      <c r="S10" s="7">
        <v>4</v>
      </c>
      <c r="T10" s="7">
        <f>S10</f>
        <v>4</v>
      </c>
      <c r="U10" s="4" t="s">
        <v>103</v>
      </c>
      <c r="V10" s="7">
        <v>2</v>
      </c>
      <c r="W10" s="7">
        <v>4</v>
      </c>
      <c r="X10" s="7">
        <f>W10</f>
        <v>4</v>
      </c>
      <c r="Y10" s="7" t="s">
        <v>299</v>
      </c>
      <c r="Z10" s="7">
        <v>4</v>
      </c>
      <c r="AA10" s="7">
        <v>3</v>
      </c>
      <c r="AB10" s="7" t="s">
        <v>336</v>
      </c>
      <c r="AC10" s="7">
        <v>4</v>
      </c>
      <c r="AD10" s="7">
        <f>AC10</f>
        <v>4</v>
      </c>
      <c r="AE10" s="7">
        <v>4</v>
      </c>
      <c r="AF10" s="7">
        <f t="shared" si="0"/>
        <v>4</v>
      </c>
      <c r="AG10" s="7">
        <v>4</v>
      </c>
      <c r="AH10" s="7">
        <v>2</v>
      </c>
      <c r="AI10" s="7" t="s">
        <v>321</v>
      </c>
      <c r="AJ10" s="7">
        <v>2</v>
      </c>
      <c r="AK10" s="7" t="s">
        <v>318</v>
      </c>
      <c r="AL10" s="4">
        <v>1</v>
      </c>
      <c r="AM10" s="4">
        <v>1</v>
      </c>
      <c r="AQ10" s="17">
        <v>2</v>
      </c>
    </row>
    <row r="11" spans="1:44" hidden="1" x14ac:dyDescent="0.35">
      <c r="A11" s="4">
        <v>12894165209</v>
      </c>
      <c r="B11" s="7" t="s">
        <v>0</v>
      </c>
      <c r="C11" s="7" t="s">
        <v>237</v>
      </c>
      <c r="D11" s="18">
        <v>44424</v>
      </c>
      <c r="E11" s="20">
        <v>4.7222222274285741E-3</v>
      </c>
      <c r="F11" s="20" t="b">
        <v>0</v>
      </c>
      <c r="G11" s="7" t="s">
        <v>248</v>
      </c>
      <c r="H11" s="4" t="s">
        <v>105</v>
      </c>
      <c r="I11" s="4" t="s">
        <v>268</v>
      </c>
      <c r="K11" s="7">
        <v>4</v>
      </c>
      <c r="L11" s="4" t="s">
        <v>106</v>
      </c>
      <c r="N11" s="4" t="s">
        <v>107</v>
      </c>
      <c r="S11" s="7">
        <v>3</v>
      </c>
      <c r="W11" s="7">
        <v>0</v>
      </c>
      <c r="Z11" s="7">
        <v>0</v>
      </c>
      <c r="AA11" s="7">
        <v>0</v>
      </c>
      <c r="AC11" s="7">
        <v>0</v>
      </c>
      <c r="AE11" s="7">
        <v>0</v>
      </c>
      <c r="AG11" s="7">
        <v>0</v>
      </c>
      <c r="AH11" s="7">
        <v>0</v>
      </c>
      <c r="AJ11" s="7">
        <v>0</v>
      </c>
    </row>
    <row r="12" spans="1:44" x14ac:dyDescent="0.35">
      <c r="A12" s="4">
        <v>12889889233</v>
      </c>
      <c r="B12" s="7" t="s">
        <v>0</v>
      </c>
      <c r="C12" s="7" t="s">
        <v>238</v>
      </c>
      <c r="D12" s="18">
        <v>44421</v>
      </c>
      <c r="E12" s="20">
        <v>2.1666666667442769E-2</v>
      </c>
      <c r="F12" s="20" t="b">
        <v>1</v>
      </c>
      <c r="G12" s="7" t="s">
        <v>245</v>
      </c>
      <c r="H12" s="21" t="s">
        <v>262</v>
      </c>
      <c r="I12" s="4" t="s">
        <v>268</v>
      </c>
      <c r="J12" s="7" t="s">
        <v>323</v>
      </c>
      <c r="K12" s="7">
        <v>3</v>
      </c>
      <c r="N12" s="4" t="s">
        <v>109</v>
      </c>
      <c r="O12" s="7">
        <v>1</v>
      </c>
      <c r="P12" s="7" t="s">
        <v>332</v>
      </c>
      <c r="Q12" s="7" t="s">
        <v>298</v>
      </c>
      <c r="R12" s="7" t="s">
        <v>328</v>
      </c>
      <c r="S12" s="7">
        <v>2</v>
      </c>
      <c r="T12" s="7">
        <f>S12</f>
        <v>2</v>
      </c>
      <c r="U12" s="4" t="s">
        <v>110</v>
      </c>
      <c r="V12" s="7">
        <v>2</v>
      </c>
      <c r="W12" s="7">
        <v>5</v>
      </c>
      <c r="X12" s="7">
        <f>W12</f>
        <v>5</v>
      </c>
      <c r="Y12" s="7" t="s">
        <v>299</v>
      </c>
      <c r="Z12" s="7">
        <v>4</v>
      </c>
      <c r="AA12" s="7">
        <v>3</v>
      </c>
      <c r="AB12" s="7" t="s">
        <v>336</v>
      </c>
      <c r="AC12" s="7">
        <v>2</v>
      </c>
      <c r="AD12" s="7">
        <f>AC12</f>
        <v>2</v>
      </c>
      <c r="AE12" s="7">
        <v>5</v>
      </c>
      <c r="AF12" s="7">
        <f t="shared" ref="AF12" si="1">AE12</f>
        <v>5</v>
      </c>
      <c r="AG12" s="7">
        <v>4</v>
      </c>
      <c r="AH12" s="7">
        <v>2</v>
      </c>
      <c r="AI12" s="7" t="s">
        <v>321</v>
      </c>
      <c r="AJ12" s="7">
        <v>4</v>
      </c>
      <c r="AK12" s="7" t="s">
        <v>314</v>
      </c>
      <c r="AO12" s="4">
        <v>1</v>
      </c>
      <c r="AQ12" s="17">
        <v>1</v>
      </c>
    </row>
    <row r="13" spans="1:44" x14ac:dyDescent="0.35">
      <c r="A13" s="4">
        <v>12921009287</v>
      </c>
      <c r="B13" s="7" t="s">
        <v>1</v>
      </c>
      <c r="C13" s="7" t="s">
        <v>237</v>
      </c>
      <c r="D13" s="18">
        <v>44434</v>
      </c>
      <c r="E13" s="20">
        <v>8.182870369637385E-3</v>
      </c>
      <c r="F13" s="20" t="b">
        <v>1</v>
      </c>
      <c r="G13" s="7" t="s">
        <v>245</v>
      </c>
      <c r="H13" s="4" t="s">
        <v>112</v>
      </c>
      <c r="I13" s="4" t="s">
        <v>268</v>
      </c>
      <c r="J13" s="7" t="s">
        <v>323</v>
      </c>
      <c r="K13" s="7">
        <v>4</v>
      </c>
      <c r="L13" s="4" t="s">
        <v>113</v>
      </c>
      <c r="O13" s="7">
        <v>2</v>
      </c>
      <c r="P13" s="7" t="s">
        <v>333</v>
      </c>
      <c r="Q13" s="7" t="s">
        <v>298</v>
      </c>
      <c r="R13" s="7" t="s">
        <v>329</v>
      </c>
      <c r="S13" s="7">
        <v>0</v>
      </c>
      <c r="T13" s="7">
        <f>W13</f>
        <v>3</v>
      </c>
      <c r="U13" s="4" t="s">
        <v>114</v>
      </c>
      <c r="V13" s="7">
        <v>1</v>
      </c>
      <c r="W13" s="7">
        <v>3</v>
      </c>
      <c r="X13" s="7">
        <f>S13</f>
        <v>0</v>
      </c>
      <c r="Y13" s="7" t="s">
        <v>299</v>
      </c>
      <c r="Z13" s="7">
        <v>4</v>
      </c>
      <c r="AA13" s="7">
        <v>2</v>
      </c>
      <c r="AB13" s="7" t="s">
        <v>337</v>
      </c>
      <c r="AC13" s="7">
        <v>2</v>
      </c>
      <c r="AD13" s="7">
        <f>AE13</f>
        <v>4</v>
      </c>
      <c r="AE13" s="7">
        <v>4</v>
      </c>
      <c r="AF13" s="7">
        <f>AC13</f>
        <v>2</v>
      </c>
      <c r="AG13" s="7">
        <v>4</v>
      </c>
      <c r="AH13" s="7">
        <v>5</v>
      </c>
      <c r="AI13" s="7" t="s">
        <v>320</v>
      </c>
      <c r="AJ13" s="7">
        <v>1</v>
      </c>
      <c r="AK13" s="7" t="s">
        <v>319</v>
      </c>
      <c r="AN13" s="4">
        <v>1</v>
      </c>
      <c r="AQ13" s="17">
        <v>1</v>
      </c>
    </row>
    <row r="14" spans="1:44" x14ac:dyDescent="0.35">
      <c r="A14" s="4">
        <v>12911096988</v>
      </c>
      <c r="B14" s="7" t="s">
        <v>1</v>
      </c>
      <c r="C14" s="7" t="s">
        <v>237</v>
      </c>
      <c r="D14" s="18">
        <v>44431</v>
      </c>
      <c r="E14" s="20">
        <v>6.1099537037080154E-2</v>
      </c>
      <c r="F14" s="20" t="b">
        <v>1</v>
      </c>
      <c r="G14" s="7" t="s">
        <v>243</v>
      </c>
      <c r="H14" s="4" t="s">
        <v>116</v>
      </c>
      <c r="I14" s="4" t="s">
        <v>269</v>
      </c>
      <c r="J14" s="7" t="s">
        <v>312</v>
      </c>
      <c r="K14" s="7">
        <v>4</v>
      </c>
      <c r="O14" s="7">
        <v>2</v>
      </c>
      <c r="P14" s="7" t="s">
        <v>333</v>
      </c>
      <c r="Q14" s="7" t="s">
        <v>298</v>
      </c>
      <c r="R14" s="7" t="s">
        <v>329</v>
      </c>
      <c r="S14" s="7">
        <v>0</v>
      </c>
      <c r="T14" s="7">
        <f>W14</f>
        <v>4</v>
      </c>
      <c r="U14" s="4" t="s">
        <v>117</v>
      </c>
      <c r="V14" s="7">
        <v>1</v>
      </c>
      <c r="W14" s="7">
        <v>4</v>
      </c>
      <c r="X14" s="7">
        <f>S14</f>
        <v>0</v>
      </c>
      <c r="Y14" s="7" t="s">
        <v>299</v>
      </c>
      <c r="Z14" s="7">
        <v>3</v>
      </c>
      <c r="AA14" s="7">
        <v>2</v>
      </c>
      <c r="AB14" s="7" t="s">
        <v>337</v>
      </c>
      <c r="AC14" s="7">
        <v>4</v>
      </c>
      <c r="AD14" s="7">
        <f>AE14</f>
        <v>1</v>
      </c>
      <c r="AE14" s="7">
        <v>1</v>
      </c>
      <c r="AF14" s="7">
        <f>AC14</f>
        <v>4</v>
      </c>
      <c r="AG14" s="7">
        <v>2</v>
      </c>
      <c r="AH14" s="7">
        <v>3</v>
      </c>
      <c r="AI14" s="7" t="s">
        <v>320</v>
      </c>
      <c r="AJ14" s="7">
        <v>2</v>
      </c>
      <c r="AK14" s="7" t="s">
        <v>318</v>
      </c>
      <c r="AN14" s="4">
        <v>1</v>
      </c>
      <c r="AQ14" s="17">
        <v>1</v>
      </c>
    </row>
    <row r="15" spans="1:44" hidden="1" x14ac:dyDescent="0.35">
      <c r="A15" s="4">
        <v>12908856275</v>
      </c>
      <c r="B15" s="7" t="s">
        <v>1</v>
      </c>
      <c r="C15" s="7" t="s">
        <v>237</v>
      </c>
      <c r="D15" s="18">
        <v>44429</v>
      </c>
      <c r="E15" s="20">
        <v>9.7222222393611446E-4</v>
      </c>
      <c r="F15" s="20" t="b">
        <v>0</v>
      </c>
      <c r="G15" s="7" t="s">
        <v>247</v>
      </c>
      <c r="H15" s="4" t="s">
        <v>119</v>
      </c>
      <c r="I15" s="4" t="s">
        <v>269</v>
      </c>
      <c r="K15" s="7">
        <v>4</v>
      </c>
      <c r="L15" s="4" t="s">
        <v>120</v>
      </c>
      <c r="S15" s="7">
        <v>0</v>
      </c>
      <c r="W15" s="7">
        <v>0</v>
      </c>
      <c r="Z15" s="7">
        <v>0</v>
      </c>
      <c r="AA15" s="7">
        <v>0</v>
      </c>
      <c r="AC15" s="7">
        <v>0</v>
      </c>
      <c r="AE15" s="7">
        <v>0</v>
      </c>
      <c r="AG15" s="7">
        <v>0</v>
      </c>
      <c r="AH15" s="7">
        <v>0</v>
      </c>
      <c r="AJ15" s="7">
        <v>0</v>
      </c>
    </row>
    <row r="16" spans="1:44" x14ac:dyDescent="0.35">
      <c r="A16" s="4">
        <v>12897774784</v>
      </c>
      <c r="B16" s="7" t="s">
        <v>1</v>
      </c>
      <c r="C16" s="7" t="s">
        <v>237</v>
      </c>
      <c r="D16" s="18">
        <v>44425</v>
      </c>
      <c r="E16" s="20">
        <v>0.10579861111182254</v>
      </c>
      <c r="F16" s="20" t="b">
        <v>1</v>
      </c>
      <c r="G16" s="7" t="s">
        <v>244</v>
      </c>
      <c r="H16" s="4" t="s">
        <v>122</v>
      </c>
      <c r="I16" s="17" t="s">
        <v>269</v>
      </c>
      <c r="J16" s="7" t="s">
        <v>312</v>
      </c>
      <c r="K16" s="7">
        <v>4</v>
      </c>
      <c r="L16" s="4" t="s">
        <v>123</v>
      </c>
      <c r="O16" s="7">
        <v>2</v>
      </c>
      <c r="P16" s="7" t="s">
        <v>333</v>
      </c>
      <c r="Q16" s="7" t="s">
        <v>298</v>
      </c>
      <c r="R16" s="7" t="s">
        <v>329</v>
      </c>
      <c r="S16" s="7">
        <v>0</v>
      </c>
      <c r="T16" s="7">
        <f t="shared" ref="T16:T21" si="2">W16</f>
        <v>2</v>
      </c>
      <c r="U16" s="4" t="s">
        <v>124</v>
      </c>
      <c r="V16" s="7">
        <v>1</v>
      </c>
      <c r="W16" s="7">
        <v>2</v>
      </c>
      <c r="X16" s="7">
        <f t="shared" ref="X16:X21" si="3">S16</f>
        <v>0</v>
      </c>
      <c r="Y16" s="7" t="s">
        <v>299</v>
      </c>
      <c r="Z16" s="7">
        <v>4</v>
      </c>
      <c r="AA16" s="7">
        <v>2</v>
      </c>
      <c r="AB16" s="7" t="s">
        <v>337</v>
      </c>
      <c r="AC16" s="7">
        <v>4</v>
      </c>
      <c r="AD16" s="7">
        <f t="shared" ref="AD16:AD21" si="4">AE16</f>
        <v>2</v>
      </c>
      <c r="AE16" s="7">
        <v>2</v>
      </c>
      <c r="AF16" s="7">
        <f t="shared" ref="AF16:AF21" si="5">AC16</f>
        <v>4</v>
      </c>
      <c r="AG16" s="7">
        <v>3</v>
      </c>
      <c r="AH16" s="7">
        <v>3</v>
      </c>
      <c r="AI16" s="7" t="s">
        <v>320</v>
      </c>
      <c r="AJ16" s="7">
        <v>2</v>
      </c>
      <c r="AK16" s="7" t="s">
        <v>318</v>
      </c>
      <c r="AM16" s="4">
        <v>1</v>
      </c>
      <c r="AO16" s="4">
        <v>1</v>
      </c>
      <c r="AP16" s="4" t="s">
        <v>125</v>
      </c>
      <c r="AQ16" s="17">
        <v>2</v>
      </c>
    </row>
    <row r="17" spans="1:44" x14ac:dyDescent="0.35">
      <c r="A17" s="4">
        <v>12891420826</v>
      </c>
      <c r="B17" s="7" t="s">
        <v>1</v>
      </c>
      <c r="C17" s="7" t="s">
        <v>237</v>
      </c>
      <c r="D17" s="18">
        <v>44422</v>
      </c>
      <c r="E17" s="20">
        <v>1.0115740740729962E-2</v>
      </c>
      <c r="F17" s="20" t="b">
        <v>1</v>
      </c>
      <c r="G17" s="7" t="s">
        <v>249</v>
      </c>
      <c r="H17" s="4" t="s">
        <v>127</v>
      </c>
      <c r="I17" s="17" t="s">
        <v>270</v>
      </c>
      <c r="J17" s="7" t="s">
        <v>323</v>
      </c>
      <c r="K17" s="7">
        <v>2</v>
      </c>
      <c r="M17" s="4" t="s">
        <v>128</v>
      </c>
      <c r="N17" s="4" t="s">
        <v>129</v>
      </c>
      <c r="O17" s="7">
        <v>2</v>
      </c>
      <c r="P17" s="7" t="s">
        <v>333</v>
      </c>
      <c r="Q17" s="7" t="s">
        <v>298</v>
      </c>
      <c r="R17" s="7" t="s">
        <v>329</v>
      </c>
      <c r="S17" s="7">
        <v>4</v>
      </c>
      <c r="T17" s="7">
        <f t="shared" si="2"/>
        <v>2</v>
      </c>
      <c r="U17" s="4" t="s">
        <v>130</v>
      </c>
      <c r="V17" s="7">
        <v>1</v>
      </c>
      <c r="W17" s="7">
        <v>2</v>
      </c>
      <c r="X17" s="7">
        <f t="shared" si="3"/>
        <v>4</v>
      </c>
      <c r="Y17" s="7" t="s">
        <v>299</v>
      </c>
      <c r="Z17" s="7">
        <v>4</v>
      </c>
      <c r="AA17" s="7">
        <v>0</v>
      </c>
      <c r="AB17" s="7" t="s">
        <v>337</v>
      </c>
      <c r="AC17" s="7">
        <v>4</v>
      </c>
      <c r="AD17" s="7">
        <f t="shared" si="4"/>
        <v>4</v>
      </c>
      <c r="AE17" s="7">
        <v>4</v>
      </c>
      <c r="AF17" s="7">
        <f t="shared" si="5"/>
        <v>4</v>
      </c>
      <c r="AG17" s="7">
        <v>4</v>
      </c>
      <c r="AH17" s="7">
        <v>3</v>
      </c>
      <c r="AI17" s="7" t="s">
        <v>320</v>
      </c>
      <c r="AJ17" s="7">
        <v>3</v>
      </c>
      <c r="AK17" s="7" t="s">
        <v>318</v>
      </c>
      <c r="AL17" s="4">
        <v>1</v>
      </c>
      <c r="AM17" s="4">
        <v>1</v>
      </c>
      <c r="AN17" s="4">
        <v>1</v>
      </c>
      <c r="AQ17" s="17">
        <v>3</v>
      </c>
      <c r="AR17" s="4" t="s">
        <v>131</v>
      </c>
    </row>
    <row r="18" spans="1:44" x14ac:dyDescent="0.35">
      <c r="A18" s="4">
        <v>12891204879</v>
      </c>
      <c r="B18" s="7" t="s">
        <v>1</v>
      </c>
      <c r="C18" s="7" t="s">
        <v>237</v>
      </c>
      <c r="D18" s="18">
        <v>44422</v>
      </c>
      <c r="E18" s="20">
        <v>1.6944444447290152E-2</v>
      </c>
      <c r="F18" s="20" t="b">
        <v>1</v>
      </c>
      <c r="G18" s="7" t="s">
        <v>250</v>
      </c>
      <c r="H18" s="4" t="s">
        <v>133</v>
      </c>
      <c r="I18" s="17" t="s">
        <v>268</v>
      </c>
      <c r="J18" s="7" t="s">
        <v>323</v>
      </c>
      <c r="K18" s="7">
        <v>2</v>
      </c>
      <c r="M18" s="4" t="s">
        <v>134</v>
      </c>
      <c r="N18" s="4" t="s">
        <v>135</v>
      </c>
      <c r="O18" s="7">
        <v>2</v>
      </c>
      <c r="P18" s="7" t="s">
        <v>333</v>
      </c>
      <c r="Q18" s="7" t="s">
        <v>298</v>
      </c>
      <c r="R18" s="7" t="s">
        <v>329</v>
      </c>
      <c r="S18" s="7">
        <v>5</v>
      </c>
      <c r="T18" s="7">
        <f t="shared" si="2"/>
        <v>5</v>
      </c>
      <c r="U18" s="4" t="s">
        <v>136</v>
      </c>
      <c r="V18" s="7">
        <v>1</v>
      </c>
      <c r="W18" s="7">
        <v>5</v>
      </c>
      <c r="X18" s="7">
        <f t="shared" si="3"/>
        <v>5</v>
      </c>
      <c r="Y18" s="7" t="s">
        <v>299</v>
      </c>
      <c r="Z18" s="7">
        <v>4</v>
      </c>
      <c r="AA18" s="7">
        <v>3</v>
      </c>
      <c r="AB18" s="7" t="s">
        <v>337</v>
      </c>
      <c r="AC18" s="7">
        <v>1</v>
      </c>
      <c r="AD18" s="7">
        <f t="shared" si="4"/>
        <v>2</v>
      </c>
      <c r="AE18" s="7">
        <v>2</v>
      </c>
      <c r="AF18" s="7">
        <f t="shared" si="5"/>
        <v>1</v>
      </c>
      <c r="AG18" s="7">
        <v>3</v>
      </c>
      <c r="AH18" s="7">
        <v>1</v>
      </c>
      <c r="AI18" s="7" t="s">
        <v>321</v>
      </c>
      <c r="AJ18" s="7">
        <v>2</v>
      </c>
      <c r="AK18" s="7" t="s">
        <v>318</v>
      </c>
      <c r="AM18" s="4">
        <v>1</v>
      </c>
      <c r="AQ18" s="17">
        <v>1</v>
      </c>
    </row>
    <row r="19" spans="1:44" x14ac:dyDescent="0.35">
      <c r="A19" s="4">
        <v>12914204918</v>
      </c>
      <c r="B19" s="7" t="s">
        <v>2</v>
      </c>
      <c r="C19" s="7" t="s">
        <v>238</v>
      </c>
      <c r="D19" s="18">
        <v>44432</v>
      </c>
      <c r="E19" s="20">
        <v>1.0382407407378196</v>
      </c>
      <c r="F19" s="20" t="b">
        <v>1</v>
      </c>
      <c r="G19" s="7" t="s">
        <v>242</v>
      </c>
      <c r="I19" s="7" t="s">
        <v>272</v>
      </c>
      <c r="J19" s="7" t="s">
        <v>323</v>
      </c>
      <c r="K19" s="7">
        <v>3</v>
      </c>
      <c r="O19" s="7">
        <v>1</v>
      </c>
      <c r="P19" s="7" t="s">
        <v>333</v>
      </c>
      <c r="Q19" s="7" t="s">
        <v>299</v>
      </c>
      <c r="R19" s="7" t="s">
        <v>328</v>
      </c>
      <c r="S19" s="7">
        <v>0</v>
      </c>
      <c r="T19" s="7">
        <f t="shared" si="2"/>
        <v>3</v>
      </c>
      <c r="U19" s="4" t="s">
        <v>138</v>
      </c>
      <c r="V19" s="7">
        <v>2</v>
      </c>
      <c r="W19" s="7">
        <v>3</v>
      </c>
      <c r="X19" s="7">
        <f t="shared" si="3"/>
        <v>0</v>
      </c>
      <c r="Y19" s="7" t="s">
        <v>298</v>
      </c>
      <c r="Z19" s="7">
        <v>2</v>
      </c>
      <c r="AA19" s="7">
        <v>3</v>
      </c>
      <c r="AB19" s="7" t="s">
        <v>337</v>
      </c>
      <c r="AC19" s="7">
        <v>4</v>
      </c>
      <c r="AD19" s="7">
        <f t="shared" si="4"/>
        <v>5</v>
      </c>
      <c r="AE19" s="7">
        <v>5</v>
      </c>
      <c r="AF19" s="7">
        <f t="shared" si="5"/>
        <v>4</v>
      </c>
      <c r="AG19" s="7">
        <v>4</v>
      </c>
      <c r="AH19" s="7">
        <v>5</v>
      </c>
      <c r="AI19" s="7" t="s">
        <v>320</v>
      </c>
      <c r="AJ19" s="7">
        <v>4</v>
      </c>
      <c r="AK19" s="7" t="s">
        <v>314</v>
      </c>
      <c r="AM19" s="4">
        <v>1</v>
      </c>
      <c r="AO19" s="4">
        <v>1</v>
      </c>
      <c r="AQ19" s="17">
        <v>2</v>
      </c>
      <c r="AR19" s="4" t="s">
        <v>139</v>
      </c>
    </row>
    <row r="20" spans="1:44" x14ac:dyDescent="0.35">
      <c r="A20" s="4">
        <v>12905417024</v>
      </c>
      <c r="B20" s="7" t="s">
        <v>2</v>
      </c>
      <c r="C20" s="7" t="s">
        <v>237</v>
      </c>
      <c r="D20" s="18">
        <v>44428</v>
      </c>
      <c r="E20" s="20">
        <v>7.07175926072523E-3</v>
      </c>
      <c r="F20" s="20" t="b">
        <v>1</v>
      </c>
      <c r="G20" s="7" t="s">
        <v>245</v>
      </c>
      <c r="H20" s="4" t="s">
        <v>141</v>
      </c>
      <c r="I20" s="4" t="s">
        <v>268</v>
      </c>
      <c r="J20" s="7" t="s">
        <v>323</v>
      </c>
      <c r="K20" s="7">
        <v>4</v>
      </c>
      <c r="L20" s="4" t="s">
        <v>142</v>
      </c>
      <c r="O20" s="7">
        <v>1</v>
      </c>
      <c r="P20" s="7" t="s">
        <v>333</v>
      </c>
      <c r="Q20" s="7" t="s">
        <v>299</v>
      </c>
      <c r="R20" s="7" t="s">
        <v>328</v>
      </c>
      <c r="S20" s="7">
        <v>0</v>
      </c>
      <c r="T20" s="7">
        <f t="shared" si="2"/>
        <v>4</v>
      </c>
      <c r="U20" s="4" t="s">
        <v>143</v>
      </c>
      <c r="V20" s="7">
        <v>2</v>
      </c>
      <c r="W20" s="7">
        <v>4</v>
      </c>
      <c r="X20" s="7">
        <f t="shared" si="3"/>
        <v>0</v>
      </c>
      <c r="Y20" s="7" t="s">
        <v>298</v>
      </c>
      <c r="Z20" s="7">
        <v>2</v>
      </c>
      <c r="AA20" s="7">
        <v>2</v>
      </c>
      <c r="AB20" s="7" t="s">
        <v>337</v>
      </c>
      <c r="AC20" s="7">
        <v>4</v>
      </c>
      <c r="AD20" s="7">
        <f t="shared" si="4"/>
        <v>4</v>
      </c>
      <c r="AE20" s="7">
        <v>4</v>
      </c>
      <c r="AF20" s="7">
        <f t="shared" si="5"/>
        <v>4</v>
      </c>
      <c r="AG20" s="7">
        <v>4</v>
      </c>
      <c r="AH20" s="7">
        <v>1</v>
      </c>
      <c r="AI20" s="7" t="s">
        <v>321</v>
      </c>
      <c r="AJ20" s="7">
        <v>3</v>
      </c>
      <c r="AK20" s="7" t="s">
        <v>318</v>
      </c>
      <c r="AM20" s="4">
        <v>1</v>
      </c>
      <c r="AQ20" s="17">
        <v>1</v>
      </c>
    </row>
    <row r="21" spans="1:44" x14ac:dyDescent="0.35">
      <c r="A21" s="4">
        <v>12905312749</v>
      </c>
      <c r="B21" s="7" t="s">
        <v>2</v>
      </c>
      <c r="C21" s="7" t="s">
        <v>237</v>
      </c>
      <c r="D21" s="18">
        <v>44428</v>
      </c>
      <c r="E21" s="20">
        <v>1.5555555553874001E-2</v>
      </c>
      <c r="F21" s="20" t="b">
        <v>1</v>
      </c>
      <c r="G21" s="7" t="s">
        <v>245</v>
      </c>
      <c r="H21" s="4" t="s">
        <v>145</v>
      </c>
      <c r="I21" s="4" t="s">
        <v>268</v>
      </c>
      <c r="J21" s="7" t="s">
        <v>323</v>
      </c>
      <c r="K21" s="7">
        <v>4</v>
      </c>
      <c r="L21" s="4" t="s">
        <v>146</v>
      </c>
      <c r="O21" s="7">
        <v>1</v>
      </c>
      <c r="P21" s="7" t="s">
        <v>333</v>
      </c>
      <c r="Q21" s="7" t="s">
        <v>299</v>
      </c>
      <c r="R21" s="7" t="s">
        <v>328</v>
      </c>
      <c r="S21" s="7">
        <v>0</v>
      </c>
      <c r="T21" s="7">
        <f t="shared" si="2"/>
        <v>5</v>
      </c>
      <c r="U21" s="4" t="s">
        <v>147</v>
      </c>
      <c r="V21" s="7">
        <v>2</v>
      </c>
      <c r="W21" s="7">
        <v>5</v>
      </c>
      <c r="X21" s="7">
        <f t="shared" si="3"/>
        <v>0</v>
      </c>
      <c r="Y21" s="7" t="s">
        <v>298</v>
      </c>
      <c r="Z21" s="7">
        <v>4</v>
      </c>
      <c r="AA21" s="7">
        <v>3</v>
      </c>
      <c r="AB21" s="7" t="s">
        <v>337</v>
      </c>
      <c r="AC21" s="7">
        <v>2</v>
      </c>
      <c r="AD21" s="7">
        <f t="shared" si="4"/>
        <v>5</v>
      </c>
      <c r="AE21" s="7">
        <v>5</v>
      </c>
      <c r="AF21" s="7">
        <f t="shared" si="5"/>
        <v>2</v>
      </c>
      <c r="AG21" s="7">
        <v>4</v>
      </c>
      <c r="AH21" s="7">
        <v>1</v>
      </c>
      <c r="AI21" s="7" t="s">
        <v>321</v>
      </c>
      <c r="AJ21" s="7">
        <v>3</v>
      </c>
      <c r="AK21" s="7" t="s">
        <v>318</v>
      </c>
      <c r="AM21" s="4">
        <v>1</v>
      </c>
      <c r="AP21" s="4" t="s">
        <v>148</v>
      </c>
      <c r="AQ21" s="17">
        <v>2</v>
      </c>
      <c r="AR21" s="4" t="s">
        <v>149</v>
      </c>
    </row>
    <row r="22" spans="1:44" hidden="1" x14ac:dyDescent="0.35">
      <c r="A22" s="4">
        <v>12896640415</v>
      </c>
      <c r="B22" s="7" t="s">
        <v>2</v>
      </c>
      <c r="C22" s="7" t="s">
        <v>238</v>
      </c>
      <c r="D22" s="18">
        <v>44424</v>
      </c>
      <c r="E22" s="20">
        <v>8.1018518540076911E-4</v>
      </c>
      <c r="F22" s="20" t="b">
        <v>0</v>
      </c>
      <c r="G22" s="7" t="s">
        <v>246</v>
      </c>
      <c r="I22" s="7" t="s">
        <v>272</v>
      </c>
      <c r="K22" s="7">
        <v>5</v>
      </c>
      <c r="S22" s="7">
        <v>0</v>
      </c>
      <c r="W22" s="7">
        <v>0</v>
      </c>
      <c r="Z22" s="7">
        <v>0</v>
      </c>
      <c r="AA22" s="7">
        <v>0</v>
      </c>
      <c r="AC22" s="7">
        <v>0</v>
      </c>
      <c r="AE22" s="7">
        <v>0</v>
      </c>
      <c r="AG22" s="7">
        <v>0</v>
      </c>
      <c r="AH22" s="7">
        <v>0</v>
      </c>
      <c r="AJ22" s="7">
        <v>0</v>
      </c>
    </row>
    <row r="23" spans="1:44" hidden="1" x14ac:dyDescent="0.35">
      <c r="A23" s="4">
        <v>12895176842</v>
      </c>
      <c r="B23" s="7" t="s">
        <v>2</v>
      </c>
      <c r="C23" s="7" t="s">
        <v>238</v>
      </c>
      <c r="D23" s="18">
        <v>44424</v>
      </c>
      <c r="E23" s="20">
        <v>1.2615740779438056E-3</v>
      </c>
      <c r="F23" s="20" t="b">
        <v>0</v>
      </c>
      <c r="G23" s="7" t="s">
        <v>246</v>
      </c>
      <c r="I23" s="7" t="s">
        <v>272</v>
      </c>
      <c r="K23" s="7">
        <v>4</v>
      </c>
      <c r="S23" s="7">
        <v>0</v>
      </c>
      <c r="W23" s="7">
        <v>0</v>
      </c>
      <c r="Z23" s="7">
        <v>0</v>
      </c>
      <c r="AA23" s="7">
        <v>0</v>
      </c>
      <c r="AC23" s="7">
        <v>0</v>
      </c>
      <c r="AE23" s="7">
        <v>0</v>
      </c>
      <c r="AG23" s="7">
        <v>0</v>
      </c>
      <c r="AH23" s="7">
        <v>0</v>
      </c>
      <c r="AJ23" s="7">
        <v>0</v>
      </c>
    </row>
    <row r="24" spans="1:44" x14ac:dyDescent="0.35">
      <c r="A24" s="4">
        <v>12895032826</v>
      </c>
      <c r="B24" s="7" t="s">
        <v>2</v>
      </c>
      <c r="C24" s="7" t="s">
        <v>237</v>
      </c>
      <c r="D24" s="18">
        <v>44424</v>
      </c>
      <c r="E24" s="20">
        <v>7.9050925924093463E-3</v>
      </c>
      <c r="F24" s="20" t="b">
        <v>1</v>
      </c>
      <c r="G24" s="7" t="s">
        <v>242</v>
      </c>
      <c r="H24" s="4" t="s">
        <v>153</v>
      </c>
      <c r="I24" s="4" t="s">
        <v>268</v>
      </c>
      <c r="J24" s="7" t="s">
        <v>323</v>
      </c>
      <c r="K24" s="7">
        <v>4</v>
      </c>
      <c r="L24" s="4" t="s">
        <v>154</v>
      </c>
      <c r="O24" s="7">
        <v>1</v>
      </c>
      <c r="P24" s="7" t="s">
        <v>333</v>
      </c>
      <c r="Q24" s="7" t="s">
        <v>299</v>
      </c>
      <c r="R24" s="7" t="s">
        <v>328</v>
      </c>
      <c r="S24" s="7">
        <v>0</v>
      </c>
      <c r="T24" s="7">
        <f t="shared" ref="T24:T29" si="6">W24</f>
        <v>4</v>
      </c>
      <c r="U24" s="4" t="s">
        <v>155</v>
      </c>
      <c r="V24" s="7">
        <v>2</v>
      </c>
      <c r="W24" s="7">
        <v>4</v>
      </c>
      <c r="X24" s="7">
        <f t="shared" ref="X24:X29" si="7">S24</f>
        <v>0</v>
      </c>
      <c r="Y24" s="7" t="s">
        <v>298</v>
      </c>
      <c r="Z24" s="7">
        <v>1</v>
      </c>
      <c r="AA24" s="7">
        <v>2</v>
      </c>
      <c r="AB24" s="7" t="s">
        <v>337</v>
      </c>
      <c r="AC24" s="7">
        <v>5</v>
      </c>
      <c r="AD24" s="7">
        <f t="shared" ref="AD24:AD29" si="8">AE24</f>
        <v>4</v>
      </c>
      <c r="AE24" s="7">
        <v>4</v>
      </c>
      <c r="AF24" s="7">
        <f t="shared" ref="AF24:AF29" si="9">AC24</f>
        <v>5</v>
      </c>
      <c r="AG24" s="7">
        <v>4</v>
      </c>
      <c r="AH24" s="7">
        <v>1</v>
      </c>
      <c r="AI24" s="7" t="s">
        <v>321</v>
      </c>
      <c r="AJ24" s="7">
        <v>3</v>
      </c>
      <c r="AK24" s="7" t="s">
        <v>318</v>
      </c>
      <c r="AM24" s="4">
        <v>1</v>
      </c>
      <c r="AQ24" s="17">
        <v>1</v>
      </c>
      <c r="AR24" s="4" t="s">
        <v>156</v>
      </c>
    </row>
    <row r="25" spans="1:44" x14ac:dyDescent="0.35">
      <c r="A25" s="4">
        <v>12894797941</v>
      </c>
      <c r="B25" s="7" t="s">
        <v>2</v>
      </c>
      <c r="C25" s="7" t="s">
        <v>238</v>
      </c>
      <c r="D25" s="18">
        <v>44424</v>
      </c>
      <c r="E25" s="20">
        <v>1.2094907404389232E-2</v>
      </c>
      <c r="F25" s="20" t="b">
        <v>1</v>
      </c>
      <c r="G25" s="7" t="s">
        <v>242</v>
      </c>
      <c r="I25" s="7" t="s">
        <v>272</v>
      </c>
      <c r="J25" s="7" t="s">
        <v>323</v>
      </c>
      <c r="K25" s="7">
        <v>4</v>
      </c>
      <c r="L25" s="4" t="s">
        <v>158</v>
      </c>
      <c r="O25" s="7">
        <v>1</v>
      </c>
      <c r="P25" s="7" t="s">
        <v>333</v>
      </c>
      <c r="Q25" s="7" t="s">
        <v>299</v>
      </c>
      <c r="R25" s="7" t="s">
        <v>328</v>
      </c>
      <c r="S25" s="7">
        <v>0</v>
      </c>
      <c r="T25" s="7">
        <f t="shared" si="6"/>
        <v>3</v>
      </c>
      <c r="U25" s="4" t="s">
        <v>159</v>
      </c>
      <c r="V25" s="7">
        <v>2</v>
      </c>
      <c r="W25" s="7">
        <v>3</v>
      </c>
      <c r="X25" s="7">
        <f t="shared" si="7"/>
        <v>0</v>
      </c>
      <c r="Y25" s="7" t="s">
        <v>298</v>
      </c>
      <c r="Z25" s="7">
        <v>3</v>
      </c>
      <c r="AA25" s="7">
        <v>4</v>
      </c>
      <c r="AB25" s="7" t="s">
        <v>337</v>
      </c>
      <c r="AC25" s="7">
        <v>2</v>
      </c>
      <c r="AD25" s="7">
        <f t="shared" si="8"/>
        <v>2</v>
      </c>
      <c r="AE25" s="7">
        <v>2</v>
      </c>
      <c r="AF25" s="7">
        <f t="shared" si="9"/>
        <v>2</v>
      </c>
      <c r="AG25" s="7">
        <v>3</v>
      </c>
      <c r="AH25" s="7">
        <v>3</v>
      </c>
      <c r="AI25" s="7" t="s">
        <v>320</v>
      </c>
      <c r="AJ25" s="7">
        <v>3</v>
      </c>
      <c r="AK25" s="7" t="s">
        <v>318</v>
      </c>
      <c r="AP25" s="4" t="s">
        <v>160</v>
      </c>
      <c r="AQ25" s="17">
        <v>1</v>
      </c>
      <c r="AR25" s="4" t="s">
        <v>161</v>
      </c>
    </row>
    <row r="26" spans="1:44" x14ac:dyDescent="0.35">
      <c r="A26" s="4">
        <v>12894358986</v>
      </c>
      <c r="B26" s="7" t="s">
        <v>2</v>
      </c>
      <c r="C26" s="7" t="s">
        <v>238</v>
      </c>
      <c r="D26" s="18">
        <v>44424</v>
      </c>
      <c r="E26" s="20">
        <v>1.0381944441178348E-2</v>
      </c>
      <c r="F26" s="20" t="b">
        <v>1</v>
      </c>
      <c r="G26" s="7" t="s">
        <v>251</v>
      </c>
      <c r="I26" s="7" t="s">
        <v>272</v>
      </c>
      <c r="J26" s="7" t="s">
        <v>323</v>
      </c>
      <c r="K26" s="7">
        <v>5</v>
      </c>
      <c r="L26" s="4" t="s">
        <v>163</v>
      </c>
      <c r="O26" s="7">
        <v>1</v>
      </c>
      <c r="P26" s="7" t="s">
        <v>333</v>
      </c>
      <c r="Q26" s="7" t="s">
        <v>299</v>
      </c>
      <c r="R26" s="7" t="s">
        <v>328</v>
      </c>
      <c r="S26" s="7">
        <v>0</v>
      </c>
      <c r="T26" s="7">
        <f t="shared" si="6"/>
        <v>5</v>
      </c>
      <c r="U26" s="4" t="s">
        <v>164</v>
      </c>
      <c r="V26" s="7">
        <v>2</v>
      </c>
      <c r="W26" s="7">
        <v>5</v>
      </c>
      <c r="X26" s="7">
        <f t="shared" si="7"/>
        <v>0</v>
      </c>
      <c r="Y26" s="7" t="s">
        <v>298</v>
      </c>
      <c r="Z26" s="7">
        <v>2</v>
      </c>
      <c r="AA26" s="7">
        <v>2</v>
      </c>
      <c r="AB26" s="7" t="s">
        <v>337</v>
      </c>
      <c r="AC26" s="7">
        <v>4</v>
      </c>
      <c r="AD26" s="7">
        <f t="shared" si="8"/>
        <v>4</v>
      </c>
      <c r="AE26" s="7">
        <v>4</v>
      </c>
      <c r="AF26" s="7">
        <f t="shared" si="9"/>
        <v>4</v>
      </c>
      <c r="AG26" s="7">
        <v>4</v>
      </c>
      <c r="AH26" s="7">
        <v>4</v>
      </c>
      <c r="AI26" s="7" t="s">
        <v>320</v>
      </c>
      <c r="AJ26" s="7">
        <v>4</v>
      </c>
      <c r="AK26" s="7" t="s">
        <v>314</v>
      </c>
      <c r="AL26" s="4">
        <v>1</v>
      </c>
      <c r="AO26" s="4">
        <v>1</v>
      </c>
      <c r="AP26" s="4" t="s">
        <v>160</v>
      </c>
      <c r="AQ26" s="17">
        <v>2</v>
      </c>
      <c r="AR26" s="4" t="s">
        <v>165</v>
      </c>
    </row>
    <row r="27" spans="1:44" x14ac:dyDescent="0.35">
      <c r="A27" s="4">
        <v>12893687034</v>
      </c>
      <c r="B27" s="7" t="s">
        <v>2</v>
      </c>
      <c r="C27" s="7" t="s">
        <v>238</v>
      </c>
      <c r="D27" s="18">
        <v>44423</v>
      </c>
      <c r="E27" s="20">
        <v>7.5925925921183079E-3</v>
      </c>
      <c r="F27" s="20" t="b">
        <v>1</v>
      </c>
      <c r="G27" s="7" t="s">
        <v>245</v>
      </c>
      <c r="I27" s="7" t="s">
        <v>272</v>
      </c>
      <c r="J27" s="7" t="s">
        <v>323</v>
      </c>
      <c r="K27" s="7">
        <v>4</v>
      </c>
      <c r="L27" s="4" t="s">
        <v>167</v>
      </c>
      <c r="O27" s="7">
        <v>1</v>
      </c>
      <c r="P27" s="7" t="s">
        <v>333</v>
      </c>
      <c r="Q27" s="7" t="s">
        <v>299</v>
      </c>
      <c r="R27" s="7" t="s">
        <v>328</v>
      </c>
      <c r="S27" s="7">
        <v>0</v>
      </c>
      <c r="T27" s="7">
        <f t="shared" si="6"/>
        <v>4</v>
      </c>
      <c r="U27" s="4" t="s">
        <v>168</v>
      </c>
      <c r="V27" s="7">
        <v>2</v>
      </c>
      <c r="W27" s="7">
        <v>4</v>
      </c>
      <c r="X27" s="7">
        <f t="shared" si="7"/>
        <v>0</v>
      </c>
      <c r="Y27" s="7" t="s">
        <v>298</v>
      </c>
      <c r="Z27" s="7">
        <v>1</v>
      </c>
      <c r="AA27" s="7">
        <v>1</v>
      </c>
      <c r="AB27" s="7" t="s">
        <v>337</v>
      </c>
      <c r="AC27" s="7">
        <v>1</v>
      </c>
      <c r="AD27" s="7">
        <f t="shared" si="8"/>
        <v>1</v>
      </c>
      <c r="AE27" s="7">
        <v>1</v>
      </c>
      <c r="AF27" s="7">
        <f t="shared" si="9"/>
        <v>1</v>
      </c>
      <c r="AG27" s="7">
        <v>4</v>
      </c>
      <c r="AH27" s="7">
        <v>1</v>
      </c>
      <c r="AI27" s="7" t="s">
        <v>321</v>
      </c>
      <c r="AJ27" s="7">
        <v>3</v>
      </c>
      <c r="AK27" s="7" t="s">
        <v>318</v>
      </c>
      <c r="AM27" s="4">
        <v>1</v>
      </c>
      <c r="AQ27" s="17">
        <v>1</v>
      </c>
      <c r="AR27" s="4" t="s">
        <v>169</v>
      </c>
    </row>
    <row r="28" spans="1:44" x14ac:dyDescent="0.35">
      <c r="A28" s="4">
        <v>12892882771</v>
      </c>
      <c r="B28" s="7" t="s">
        <v>2</v>
      </c>
      <c r="C28" s="7" t="s">
        <v>238</v>
      </c>
      <c r="D28" s="18">
        <v>44423</v>
      </c>
      <c r="E28" s="20">
        <v>3.4548611110949423E-2</v>
      </c>
      <c r="F28" s="20" t="b">
        <v>1</v>
      </c>
      <c r="G28" s="7" t="s">
        <v>242</v>
      </c>
      <c r="H28" s="22" t="s">
        <v>264</v>
      </c>
      <c r="I28" s="17" t="s">
        <v>268</v>
      </c>
      <c r="J28" s="7" t="s">
        <v>323</v>
      </c>
      <c r="K28" s="7">
        <v>2</v>
      </c>
      <c r="M28" s="4" t="s">
        <v>171</v>
      </c>
      <c r="N28" s="4" t="s">
        <v>172</v>
      </c>
      <c r="O28" s="7">
        <v>1</v>
      </c>
      <c r="P28" s="7" t="s">
        <v>333</v>
      </c>
      <c r="Q28" s="7" t="s">
        <v>299</v>
      </c>
      <c r="R28" s="7" t="s">
        <v>328</v>
      </c>
      <c r="S28" s="7">
        <v>5</v>
      </c>
      <c r="T28" s="7">
        <f t="shared" si="6"/>
        <v>5</v>
      </c>
      <c r="U28" s="4" t="s">
        <v>173</v>
      </c>
      <c r="V28" s="7">
        <v>2</v>
      </c>
      <c r="W28" s="7">
        <v>5</v>
      </c>
      <c r="X28" s="7">
        <f t="shared" si="7"/>
        <v>5</v>
      </c>
      <c r="Y28" s="7" t="s">
        <v>298</v>
      </c>
      <c r="Z28" s="7">
        <v>1</v>
      </c>
      <c r="AA28" s="7">
        <v>2</v>
      </c>
      <c r="AB28" s="7" t="s">
        <v>337</v>
      </c>
      <c r="AC28" s="7">
        <v>3</v>
      </c>
      <c r="AD28" s="7">
        <f t="shared" si="8"/>
        <v>4</v>
      </c>
      <c r="AE28" s="7">
        <v>4</v>
      </c>
      <c r="AF28" s="7">
        <f t="shared" si="9"/>
        <v>3</v>
      </c>
      <c r="AG28" s="7">
        <v>4</v>
      </c>
      <c r="AH28" s="7">
        <v>4</v>
      </c>
      <c r="AI28" s="7" t="s">
        <v>320</v>
      </c>
      <c r="AJ28" s="7">
        <v>4</v>
      </c>
      <c r="AK28" s="7" t="s">
        <v>314</v>
      </c>
      <c r="AM28" s="4">
        <v>1</v>
      </c>
      <c r="AQ28" s="17">
        <v>1</v>
      </c>
      <c r="AR28" s="4" t="s">
        <v>174</v>
      </c>
    </row>
    <row r="29" spans="1:44" x14ac:dyDescent="0.35">
      <c r="A29" s="4">
        <v>12892276831</v>
      </c>
      <c r="B29" s="7" t="s">
        <v>2</v>
      </c>
      <c r="C29" s="7" t="s">
        <v>238</v>
      </c>
      <c r="D29" s="18">
        <v>44422</v>
      </c>
      <c r="E29" s="20">
        <v>1.9189814818673767E-2</v>
      </c>
      <c r="F29" s="20" t="b">
        <v>1</v>
      </c>
      <c r="G29" s="7" t="s">
        <v>246</v>
      </c>
      <c r="I29" s="7" t="s">
        <v>272</v>
      </c>
      <c r="J29" s="7" t="s">
        <v>323</v>
      </c>
      <c r="K29" s="7">
        <v>4</v>
      </c>
      <c r="L29" s="4" t="s">
        <v>176</v>
      </c>
      <c r="O29" s="7">
        <v>1</v>
      </c>
      <c r="P29" s="7" t="s">
        <v>333</v>
      </c>
      <c r="Q29" s="7" t="s">
        <v>299</v>
      </c>
      <c r="R29" s="7" t="s">
        <v>328</v>
      </c>
      <c r="S29" s="7">
        <v>0</v>
      </c>
      <c r="T29" s="7">
        <f t="shared" si="6"/>
        <v>3</v>
      </c>
      <c r="U29" s="4" t="s">
        <v>177</v>
      </c>
      <c r="V29" s="7">
        <v>2</v>
      </c>
      <c r="W29" s="7">
        <v>3</v>
      </c>
      <c r="X29" s="7">
        <f t="shared" si="7"/>
        <v>0</v>
      </c>
      <c r="Y29" s="7" t="s">
        <v>298</v>
      </c>
      <c r="Z29" s="7">
        <v>4</v>
      </c>
      <c r="AA29" s="7">
        <v>4</v>
      </c>
      <c r="AB29" s="7" t="s">
        <v>337</v>
      </c>
      <c r="AC29" s="7">
        <v>4</v>
      </c>
      <c r="AD29" s="7">
        <f t="shared" si="8"/>
        <v>5</v>
      </c>
      <c r="AE29" s="7">
        <v>5</v>
      </c>
      <c r="AF29" s="7">
        <f t="shared" si="9"/>
        <v>4</v>
      </c>
      <c r="AG29" s="7">
        <v>4</v>
      </c>
      <c r="AH29" s="7">
        <v>5</v>
      </c>
      <c r="AI29" s="7" t="s">
        <v>320</v>
      </c>
      <c r="AJ29" s="7">
        <v>3</v>
      </c>
      <c r="AK29" s="7" t="s">
        <v>318</v>
      </c>
      <c r="AL29" s="4">
        <v>1</v>
      </c>
      <c r="AM29" s="4">
        <v>1</v>
      </c>
      <c r="AN29" s="4">
        <v>1</v>
      </c>
      <c r="AP29" s="4" t="s">
        <v>178</v>
      </c>
      <c r="AQ29" s="17">
        <v>4</v>
      </c>
      <c r="AR29" s="4" t="s">
        <v>179</v>
      </c>
    </row>
    <row r="30" spans="1:44" hidden="1" x14ac:dyDescent="0.35">
      <c r="A30" s="4">
        <v>12891749969</v>
      </c>
      <c r="B30" s="7" t="s">
        <v>2</v>
      </c>
      <c r="C30" s="7" t="s">
        <v>238</v>
      </c>
      <c r="D30" s="18">
        <v>44422</v>
      </c>
      <c r="E30" s="20">
        <v>2.118055555911269E-3</v>
      </c>
      <c r="F30" s="20" t="b">
        <v>0</v>
      </c>
      <c r="G30" s="7" t="s">
        <v>246</v>
      </c>
      <c r="I30" s="7" t="s">
        <v>272</v>
      </c>
      <c r="K30" s="7">
        <v>3</v>
      </c>
      <c r="S30" s="7">
        <v>0</v>
      </c>
      <c r="W30" s="7">
        <v>0</v>
      </c>
      <c r="Z30" s="7">
        <v>0</v>
      </c>
      <c r="AA30" s="7">
        <v>0</v>
      </c>
      <c r="AC30" s="7">
        <v>0</v>
      </c>
      <c r="AE30" s="7">
        <v>0</v>
      </c>
      <c r="AG30" s="7">
        <v>0</v>
      </c>
      <c r="AH30" s="7">
        <v>0</v>
      </c>
      <c r="AJ30" s="7">
        <v>0</v>
      </c>
    </row>
    <row r="31" spans="1:44" x14ac:dyDescent="0.35">
      <c r="A31" s="4">
        <v>12891678998</v>
      </c>
      <c r="B31" s="7" t="s">
        <v>2</v>
      </c>
      <c r="C31" s="7" t="s">
        <v>238</v>
      </c>
      <c r="D31" s="18">
        <v>44422</v>
      </c>
      <c r="E31" s="20">
        <v>1.4907407407008577E-2</v>
      </c>
      <c r="F31" s="20" t="b">
        <v>1</v>
      </c>
      <c r="G31" s="7" t="s">
        <v>252</v>
      </c>
      <c r="I31" s="7" t="s">
        <v>272</v>
      </c>
      <c r="J31" s="7" t="s">
        <v>323</v>
      </c>
      <c r="K31" s="7">
        <v>2</v>
      </c>
      <c r="N31" s="4" t="s">
        <v>182</v>
      </c>
      <c r="O31" s="7">
        <v>1</v>
      </c>
      <c r="P31" s="7" t="s">
        <v>333</v>
      </c>
      <c r="Q31" s="7" t="s">
        <v>299</v>
      </c>
      <c r="R31" s="7" t="s">
        <v>328</v>
      </c>
      <c r="S31" s="7">
        <v>1</v>
      </c>
      <c r="T31" s="7">
        <f>W31</f>
        <v>1</v>
      </c>
      <c r="U31" s="4" t="s">
        <v>182</v>
      </c>
      <c r="V31" s="7">
        <v>2</v>
      </c>
      <c r="W31" s="7">
        <v>1</v>
      </c>
      <c r="X31" s="7">
        <f>S31</f>
        <v>1</v>
      </c>
      <c r="Y31" s="7" t="s">
        <v>298</v>
      </c>
      <c r="Z31" s="7">
        <v>2</v>
      </c>
      <c r="AA31" s="7">
        <v>2</v>
      </c>
      <c r="AB31" s="7" t="s">
        <v>337</v>
      </c>
      <c r="AC31" s="7">
        <v>4</v>
      </c>
      <c r="AD31" s="7">
        <f>AE31</f>
        <v>4</v>
      </c>
      <c r="AE31" s="7">
        <v>4</v>
      </c>
      <c r="AF31" s="7">
        <f>AC31</f>
        <v>4</v>
      </c>
      <c r="AG31" s="7">
        <v>4</v>
      </c>
      <c r="AH31" s="7">
        <v>5</v>
      </c>
      <c r="AI31" s="7" t="s">
        <v>320</v>
      </c>
      <c r="AJ31" s="7">
        <v>4</v>
      </c>
      <c r="AK31" s="7" t="s">
        <v>314</v>
      </c>
      <c r="AL31" s="4">
        <v>1</v>
      </c>
      <c r="AM31" s="4">
        <v>1</v>
      </c>
      <c r="AN31" s="4">
        <v>1</v>
      </c>
      <c r="AO31" s="4">
        <v>1</v>
      </c>
      <c r="AP31" s="4" t="s">
        <v>183</v>
      </c>
      <c r="AQ31" s="17">
        <v>5</v>
      </c>
    </row>
    <row r="32" spans="1:44" hidden="1" x14ac:dyDescent="0.35">
      <c r="A32" s="4">
        <v>12891685601</v>
      </c>
      <c r="B32" s="7" t="s">
        <v>2</v>
      </c>
      <c r="C32" s="7" t="s">
        <v>238</v>
      </c>
      <c r="D32" s="18">
        <v>44422</v>
      </c>
      <c r="E32" s="20">
        <v>2.2337963018799201E-3</v>
      </c>
      <c r="F32" s="20" t="b">
        <v>0</v>
      </c>
      <c r="G32" s="7" t="s">
        <v>249</v>
      </c>
      <c r="I32" s="7" t="s">
        <v>272</v>
      </c>
      <c r="K32" s="7">
        <v>4</v>
      </c>
      <c r="L32" s="4" t="s">
        <v>185</v>
      </c>
      <c r="S32" s="7">
        <v>0</v>
      </c>
      <c r="W32" s="7">
        <v>0</v>
      </c>
      <c r="Z32" s="7">
        <v>0</v>
      </c>
      <c r="AA32" s="7">
        <v>0</v>
      </c>
      <c r="AC32" s="7">
        <v>0</v>
      </c>
      <c r="AE32" s="7">
        <v>0</v>
      </c>
      <c r="AG32" s="7">
        <v>0</v>
      </c>
      <c r="AH32" s="7">
        <v>0</v>
      </c>
      <c r="AJ32" s="7">
        <v>0</v>
      </c>
    </row>
    <row r="33" spans="1:44" hidden="1" x14ac:dyDescent="0.35">
      <c r="A33" s="4">
        <v>12891613833</v>
      </c>
      <c r="B33" s="7" t="s">
        <v>2</v>
      </c>
      <c r="C33" s="7" t="s">
        <v>237</v>
      </c>
      <c r="D33" s="18">
        <v>44422</v>
      </c>
      <c r="E33" s="20">
        <v>9.9537037021946162E-4</v>
      </c>
      <c r="F33" s="20" t="b">
        <v>0</v>
      </c>
      <c r="G33" s="7" t="s">
        <v>253</v>
      </c>
      <c r="H33" s="4" t="s">
        <v>187</v>
      </c>
      <c r="I33" s="17" t="s">
        <v>270</v>
      </c>
      <c r="J33" s="17"/>
      <c r="K33" s="7">
        <v>4</v>
      </c>
      <c r="S33" s="7">
        <v>0</v>
      </c>
      <c r="W33" s="7">
        <v>0</v>
      </c>
      <c r="Z33" s="7">
        <v>0</v>
      </c>
      <c r="AA33" s="7">
        <v>0</v>
      </c>
      <c r="AC33" s="7">
        <v>0</v>
      </c>
      <c r="AE33" s="7">
        <v>0</v>
      </c>
      <c r="AG33" s="7">
        <v>0</v>
      </c>
      <c r="AH33" s="7">
        <v>0</v>
      </c>
      <c r="AJ33" s="7">
        <v>0</v>
      </c>
    </row>
    <row r="34" spans="1:44" x14ac:dyDescent="0.35">
      <c r="A34" s="4">
        <v>12890156476</v>
      </c>
      <c r="B34" s="7" t="s">
        <v>2</v>
      </c>
      <c r="C34" s="7" t="s">
        <v>238</v>
      </c>
      <c r="D34" s="18">
        <v>44421</v>
      </c>
      <c r="E34" s="20">
        <v>5.7175925976480357E-3</v>
      </c>
      <c r="F34" s="20" t="b">
        <v>1</v>
      </c>
      <c r="G34" s="7" t="s">
        <v>247</v>
      </c>
      <c r="H34" s="22" t="s">
        <v>271</v>
      </c>
      <c r="I34" s="7" t="s">
        <v>270</v>
      </c>
      <c r="J34" s="7" t="s">
        <v>323</v>
      </c>
      <c r="K34" s="7">
        <v>4</v>
      </c>
      <c r="L34" s="4" t="s">
        <v>189</v>
      </c>
      <c r="O34" s="7">
        <v>1</v>
      </c>
      <c r="P34" s="7" t="s">
        <v>333</v>
      </c>
      <c r="Q34" s="7" t="s">
        <v>299</v>
      </c>
      <c r="R34" s="7" t="s">
        <v>328</v>
      </c>
      <c r="S34" s="7">
        <v>0</v>
      </c>
      <c r="T34" s="7">
        <f>W34</f>
        <v>4</v>
      </c>
      <c r="U34" s="4" t="s">
        <v>190</v>
      </c>
      <c r="V34" s="7">
        <v>2</v>
      </c>
      <c r="W34" s="7">
        <v>4</v>
      </c>
      <c r="X34" s="7">
        <f>S34</f>
        <v>0</v>
      </c>
      <c r="Y34" s="7" t="s">
        <v>298</v>
      </c>
      <c r="Z34" s="7">
        <v>1</v>
      </c>
      <c r="AA34" s="7">
        <v>2</v>
      </c>
      <c r="AB34" s="7" t="s">
        <v>337</v>
      </c>
      <c r="AC34" s="7">
        <v>2</v>
      </c>
      <c r="AD34" s="7">
        <f>AE34</f>
        <v>2</v>
      </c>
      <c r="AE34" s="7">
        <v>2</v>
      </c>
      <c r="AF34" s="7">
        <f>AC34</f>
        <v>2</v>
      </c>
      <c r="AG34" s="7">
        <v>4</v>
      </c>
      <c r="AH34" s="7">
        <v>2</v>
      </c>
      <c r="AI34" s="7" t="s">
        <v>321</v>
      </c>
      <c r="AJ34" s="7">
        <v>4</v>
      </c>
      <c r="AK34" s="7" t="s">
        <v>314</v>
      </c>
      <c r="AL34" s="4">
        <v>1</v>
      </c>
      <c r="AM34" s="4">
        <v>1</v>
      </c>
      <c r="AO34" s="4">
        <v>1</v>
      </c>
      <c r="AQ34" s="17">
        <v>3</v>
      </c>
      <c r="AR34" s="4" t="s">
        <v>191</v>
      </c>
    </row>
    <row r="35" spans="1:44" x14ac:dyDescent="0.35">
      <c r="A35" s="4">
        <v>12911214937</v>
      </c>
      <c r="B35" s="7" t="s">
        <v>3</v>
      </c>
      <c r="C35" s="7" t="s">
        <v>237</v>
      </c>
      <c r="D35" s="18">
        <v>44431</v>
      </c>
      <c r="E35" s="20">
        <v>7.8240740767796524E-3</v>
      </c>
      <c r="F35" s="20" t="b">
        <v>1</v>
      </c>
      <c r="G35" s="7" t="s">
        <v>254</v>
      </c>
      <c r="H35" s="4" t="s">
        <v>193</v>
      </c>
      <c r="I35" s="4" t="s">
        <v>269</v>
      </c>
      <c r="J35" s="7" t="s">
        <v>312</v>
      </c>
      <c r="K35" s="7">
        <v>4</v>
      </c>
      <c r="L35" s="4" t="s">
        <v>194</v>
      </c>
      <c r="N35" s="4" t="s">
        <v>195</v>
      </c>
      <c r="O35" s="7">
        <v>2</v>
      </c>
      <c r="P35" s="7" t="s">
        <v>332</v>
      </c>
      <c r="Q35" s="7" t="s">
        <v>299</v>
      </c>
      <c r="R35" s="7" t="s">
        <v>329</v>
      </c>
      <c r="S35" s="7">
        <v>5</v>
      </c>
      <c r="T35" s="7">
        <f>S35</f>
        <v>5</v>
      </c>
      <c r="U35" s="4" t="s">
        <v>196</v>
      </c>
      <c r="V35" s="7">
        <v>1</v>
      </c>
      <c r="W35" s="7">
        <v>2</v>
      </c>
      <c r="X35" s="7">
        <f>W35</f>
        <v>2</v>
      </c>
      <c r="Y35" s="7" t="s">
        <v>298</v>
      </c>
      <c r="Z35" s="7">
        <v>4</v>
      </c>
      <c r="AA35" s="7">
        <v>4</v>
      </c>
      <c r="AB35" s="7" t="s">
        <v>336</v>
      </c>
      <c r="AC35" s="7">
        <v>5</v>
      </c>
      <c r="AD35" s="7">
        <f>AC35</f>
        <v>5</v>
      </c>
      <c r="AE35" s="7">
        <v>2</v>
      </c>
      <c r="AF35" s="7">
        <f t="shared" ref="AF35:AF36" si="10">AE35</f>
        <v>2</v>
      </c>
      <c r="AG35" s="7">
        <v>4</v>
      </c>
      <c r="AH35" s="7">
        <v>2</v>
      </c>
      <c r="AI35" s="7" t="s">
        <v>321</v>
      </c>
      <c r="AJ35" s="7">
        <v>3</v>
      </c>
      <c r="AK35" s="7" t="s">
        <v>318</v>
      </c>
      <c r="AM35" s="4">
        <v>1</v>
      </c>
      <c r="AQ35" s="17">
        <v>1</v>
      </c>
    </row>
    <row r="36" spans="1:44" x14ac:dyDescent="0.35">
      <c r="A36" s="4">
        <v>12911152204</v>
      </c>
      <c r="B36" s="7" t="s">
        <v>3</v>
      </c>
      <c r="C36" s="7" t="s">
        <v>237</v>
      </c>
      <c r="D36" s="18">
        <v>44431</v>
      </c>
      <c r="E36" s="20">
        <v>1.7233796301297843E-2</v>
      </c>
      <c r="F36" s="20" t="b">
        <v>1</v>
      </c>
      <c r="G36" s="7" t="s">
        <v>255</v>
      </c>
      <c r="H36" s="4" t="s">
        <v>198</v>
      </c>
      <c r="I36" s="7" t="s">
        <v>269</v>
      </c>
      <c r="J36" s="7" t="s">
        <v>312</v>
      </c>
      <c r="K36" s="7">
        <v>5</v>
      </c>
      <c r="L36" s="4" t="s">
        <v>199</v>
      </c>
      <c r="N36" s="4" t="s">
        <v>200</v>
      </c>
      <c r="O36" s="7">
        <v>2</v>
      </c>
      <c r="P36" s="7" t="s">
        <v>332</v>
      </c>
      <c r="Q36" s="7" t="s">
        <v>299</v>
      </c>
      <c r="R36" s="7" t="s">
        <v>329</v>
      </c>
      <c r="S36" s="7">
        <v>3</v>
      </c>
      <c r="T36" s="7">
        <f>S36</f>
        <v>3</v>
      </c>
      <c r="U36" s="4" t="s">
        <v>201</v>
      </c>
      <c r="V36" s="7">
        <v>1</v>
      </c>
      <c r="W36" s="7">
        <v>3</v>
      </c>
      <c r="X36" s="7">
        <f>W36</f>
        <v>3</v>
      </c>
      <c r="Y36" s="7" t="s">
        <v>298</v>
      </c>
      <c r="Z36" s="7">
        <v>3</v>
      </c>
      <c r="AA36" s="7">
        <v>3</v>
      </c>
      <c r="AB36" s="7" t="s">
        <v>336</v>
      </c>
      <c r="AC36" s="7">
        <v>2</v>
      </c>
      <c r="AD36" s="7">
        <f>AC36</f>
        <v>2</v>
      </c>
      <c r="AE36" s="7">
        <v>4</v>
      </c>
      <c r="AF36" s="7">
        <f t="shared" si="10"/>
        <v>4</v>
      </c>
      <c r="AG36" s="7">
        <v>3</v>
      </c>
      <c r="AH36" s="7">
        <v>1</v>
      </c>
      <c r="AI36" s="7" t="s">
        <v>321</v>
      </c>
      <c r="AJ36" s="7">
        <v>1</v>
      </c>
      <c r="AK36" s="7" t="s">
        <v>319</v>
      </c>
      <c r="AO36" s="4">
        <v>1</v>
      </c>
      <c r="AP36" s="4" t="s">
        <v>202</v>
      </c>
      <c r="AQ36" s="17">
        <v>2</v>
      </c>
      <c r="AR36" s="4" t="s">
        <v>203</v>
      </c>
    </row>
    <row r="37" spans="1:44" s="1" customFormat="1" hidden="1" x14ac:dyDescent="0.35">
      <c r="A37" s="1">
        <v>12908628270</v>
      </c>
      <c r="B37" s="1" t="s">
        <v>3</v>
      </c>
      <c r="C37" s="1" t="s">
        <v>238</v>
      </c>
      <c r="D37" s="18">
        <v>44429</v>
      </c>
      <c r="E37" s="20">
        <v>2.3067129630362615E-2</v>
      </c>
      <c r="F37" s="20" t="b">
        <v>0</v>
      </c>
      <c r="G37" s="1" t="s">
        <v>245</v>
      </c>
      <c r="H37" s="1" t="s">
        <v>263</v>
      </c>
      <c r="K37" s="7">
        <v>4</v>
      </c>
      <c r="S37" s="7">
        <v>0</v>
      </c>
      <c r="T37" s="7"/>
      <c r="W37" s="7">
        <v>0</v>
      </c>
      <c r="X37" s="7"/>
      <c r="Y37" s="7"/>
      <c r="Z37" s="7">
        <v>0</v>
      </c>
      <c r="AA37" s="7">
        <v>0</v>
      </c>
      <c r="AB37" s="7"/>
      <c r="AC37" s="7">
        <v>0</v>
      </c>
      <c r="AD37" s="7"/>
      <c r="AE37" s="7">
        <v>0</v>
      </c>
      <c r="AF37" s="7"/>
      <c r="AG37" s="7">
        <v>0</v>
      </c>
      <c r="AH37" s="7">
        <v>0</v>
      </c>
      <c r="AI37" s="7"/>
      <c r="AJ37" s="7">
        <v>0</v>
      </c>
      <c r="AK37" s="7"/>
    </row>
    <row r="38" spans="1:44" x14ac:dyDescent="0.35">
      <c r="A38" s="4">
        <v>12903401040</v>
      </c>
      <c r="B38" s="7" t="s">
        <v>3</v>
      </c>
      <c r="C38" s="7" t="s">
        <v>237</v>
      </c>
      <c r="D38" s="18">
        <v>44427</v>
      </c>
      <c r="E38" s="20">
        <v>0.23376157407619758</v>
      </c>
      <c r="F38" s="20" t="b">
        <v>1</v>
      </c>
      <c r="G38" s="7" t="s">
        <v>256</v>
      </c>
      <c r="H38" s="4" t="s">
        <v>206</v>
      </c>
      <c r="I38" s="7" t="s">
        <v>269</v>
      </c>
      <c r="J38" s="7" t="s">
        <v>312</v>
      </c>
      <c r="K38" s="7">
        <v>4</v>
      </c>
      <c r="L38" s="4" t="s">
        <v>207</v>
      </c>
      <c r="N38" s="4" t="s">
        <v>208</v>
      </c>
      <c r="O38" s="7">
        <v>2</v>
      </c>
      <c r="P38" s="7" t="s">
        <v>332</v>
      </c>
      <c r="Q38" s="7" t="s">
        <v>299</v>
      </c>
      <c r="R38" s="7" t="s">
        <v>329</v>
      </c>
      <c r="S38" s="7">
        <v>5</v>
      </c>
      <c r="T38" s="7">
        <f>S38</f>
        <v>5</v>
      </c>
      <c r="U38" s="4" t="s">
        <v>209</v>
      </c>
      <c r="V38" s="7">
        <v>1</v>
      </c>
      <c r="W38" s="7">
        <v>3</v>
      </c>
      <c r="X38" s="7">
        <f>W38</f>
        <v>3</v>
      </c>
      <c r="Y38" s="7" t="s">
        <v>298</v>
      </c>
      <c r="Z38" s="7">
        <v>2</v>
      </c>
      <c r="AA38" s="7">
        <v>1</v>
      </c>
      <c r="AB38" s="7" t="s">
        <v>336</v>
      </c>
      <c r="AC38" s="7">
        <v>2</v>
      </c>
      <c r="AD38" s="7">
        <f>AC38</f>
        <v>2</v>
      </c>
      <c r="AE38" s="7">
        <v>1</v>
      </c>
      <c r="AF38" s="7">
        <f>AE38</f>
        <v>1</v>
      </c>
      <c r="AG38" s="7">
        <v>4</v>
      </c>
      <c r="AH38" s="7">
        <v>2</v>
      </c>
      <c r="AI38" s="7" t="s">
        <v>321</v>
      </c>
      <c r="AJ38" s="7">
        <v>3</v>
      </c>
      <c r="AK38" s="7" t="s">
        <v>318</v>
      </c>
      <c r="AM38" s="4">
        <v>1</v>
      </c>
      <c r="AO38" s="4">
        <v>1</v>
      </c>
      <c r="AQ38" s="17">
        <v>2</v>
      </c>
    </row>
    <row r="39" spans="1:44" hidden="1" x14ac:dyDescent="0.35">
      <c r="A39" s="4">
        <v>12898289953</v>
      </c>
      <c r="B39" s="7" t="s">
        <v>3</v>
      </c>
      <c r="C39" s="7" t="s">
        <v>237</v>
      </c>
      <c r="D39" s="18">
        <v>44425</v>
      </c>
      <c r="E39" s="20">
        <v>0.23239583333634073</v>
      </c>
      <c r="F39" s="20" t="b">
        <v>0</v>
      </c>
      <c r="G39" s="7" t="s">
        <v>257</v>
      </c>
      <c r="H39" s="4" t="s">
        <v>211</v>
      </c>
      <c r="I39" s="7" t="s">
        <v>269</v>
      </c>
      <c r="K39" s="7">
        <v>4</v>
      </c>
      <c r="L39" s="4" t="s">
        <v>212</v>
      </c>
      <c r="S39" s="7">
        <v>2</v>
      </c>
      <c r="W39" s="7">
        <v>3</v>
      </c>
      <c r="Z39" s="7">
        <v>0</v>
      </c>
      <c r="AA39" s="7">
        <v>0</v>
      </c>
      <c r="AC39" s="7">
        <v>0</v>
      </c>
      <c r="AE39" s="7">
        <v>0</v>
      </c>
      <c r="AG39" s="7">
        <v>0</v>
      </c>
      <c r="AH39" s="7">
        <v>0</v>
      </c>
      <c r="AJ39" s="7">
        <v>0</v>
      </c>
    </row>
    <row r="40" spans="1:44" hidden="1" x14ac:dyDescent="0.35">
      <c r="A40" s="4">
        <v>12897667053</v>
      </c>
      <c r="B40" s="7" t="s">
        <v>3</v>
      </c>
      <c r="C40" s="7" t="s">
        <v>237</v>
      </c>
      <c r="D40" s="18">
        <v>44425</v>
      </c>
      <c r="E40" s="20">
        <v>5.3240740817273036E-4</v>
      </c>
      <c r="F40" s="20" t="b">
        <v>0</v>
      </c>
      <c r="G40" s="7" t="s">
        <v>241</v>
      </c>
      <c r="H40" s="23" t="s">
        <v>214</v>
      </c>
      <c r="I40" s="4" t="s">
        <v>269</v>
      </c>
      <c r="K40" s="7">
        <v>2</v>
      </c>
      <c r="S40" s="7">
        <v>0</v>
      </c>
      <c r="W40" s="7">
        <v>0</v>
      </c>
      <c r="Z40" s="7">
        <v>0</v>
      </c>
      <c r="AA40" s="7">
        <v>0</v>
      </c>
      <c r="AC40" s="7">
        <v>0</v>
      </c>
      <c r="AE40" s="7">
        <v>0</v>
      </c>
      <c r="AG40" s="7">
        <v>0</v>
      </c>
      <c r="AH40" s="7">
        <v>0</v>
      </c>
      <c r="AJ40" s="7">
        <v>0</v>
      </c>
    </row>
    <row r="41" spans="1:44" x14ac:dyDescent="0.35">
      <c r="A41" s="4">
        <v>12897594233</v>
      </c>
      <c r="B41" s="7" t="s">
        <v>3</v>
      </c>
      <c r="C41" s="7" t="s">
        <v>237</v>
      </c>
      <c r="D41" s="18">
        <v>44425</v>
      </c>
      <c r="E41" s="20">
        <v>6.4699074137024581E-3</v>
      </c>
      <c r="F41" s="20" t="b">
        <v>1</v>
      </c>
      <c r="G41" s="7" t="s">
        <v>242</v>
      </c>
      <c r="H41" s="4" t="s">
        <v>216</v>
      </c>
      <c r="I41" s="4" t="s">
        <v>270</v>
      </c>
      <c r="J41" s="7" t="s">
        <v>323</v>
      </c>
      <c r="K41" s="7">
        <v>4</v>
      </c>
      <c r="L41" s="4" t="s">
        <v>217</v>
      </c>
      <c r="N41" s="4" t="s">
        <v>218</v>
      </c>
      <c r="O41" s="7">
        <v>2</v>
      </c>
      <c r="P41" s="7" t="s">
        <v>332</v>
      </c>
      <c r="Q41" s="7" t="s">
        <v>299</v>
      </c>
      <c r="R41" s="7" t="s">
        <v>329</v>
      </c>
      <c r="S41" s="7">
        <v>4</v>
      </c>
      <c r="T41" s="7">
        <f>S41</f>
        <v>4</v>
      </c>
      <c r="U41" s="4" t="s">
        <v>219</v>
      </c>
      <c r="V41" s="7">
        <v>1</v>
      </c>
      <c r="W41" s="7">
        <v>3</v>
      </c>
      <c r="X41" s="7">
        <f>W41</f>
        <v>3</v>
      </c>
      <c r="Y41" s="7" t="s">
        <v>298</v>
      </c>
      <c r="Z41" s="7">
        <v>4</v>
      </c>
      <c r="AA41" s="7">
        <v>4</v>
      </c>
      <c r="AB41" s="7" t="s">
        <v>336</v>
      </c>
      <c r="AC41" s="7">
        <v>4</v>
      </c>
      <c r="AD41" s="7">
        <f>AC41</f>
        <v>4</v>
      </c>
      <c r="AE41" s="7">
        <v>3</v>
      </c>
      <c r="AF41" s="7">
        <f t="shared" ref="AF41:AF44" si="11">AE41</f>
        <v>3</v>
      </c>
      <c r="AG41" s="7">
        <v>4</v>
      </c>
      <c r="AH41" s="7">
        <v>5</v>
      </c>
      <c r="AI41" s="7" t="s">
        <v>320</v>
      </c>
      <c r="AJ41" s="7">
        <v>4</v>
      </c>
      <c r="AK41" s="7" t="s">
        <v>314</v>
      </c>
      <c r="AL41" s="4">
        <v>1</v>
      </c>
      <c r="AM41" s="4">
        <v>1</v>
      </c>
      <c r="AN41" s="4">
        <v>1</v>
      </c>
      <c r="AO41" s="4">
        <v>1</v>
      </c>
      <c r="AQ41" s="17">
        <v>4</v>
      </c>
      <c r="AR41" s="4" t="s">
        <v>220</v>
      </c>
    </row>
    <row r="42" spans="1:44" x14ac:dyDescent="0.35">
      <c r="A42" s="4">
        <v>12894836898</v>
      </c>
      <c r="B42" s="7" t="s">
        <v>3</v>
      </c>
      <c r="C42" s="7" t="s">
        <v>238</v>
      </c>
      <c r="D42" s="18">
        <v>44424</v>
      </c>
      <c r="E42" s="20">
        <v>2.5925925925548654E-2</v>
      </c>
      <c r="F42" s="20" t="b">
        <v>1</v>
      </c>
      <c r="G42" s="7" t="s">
        <v>249</v>
      </c>
      <c r="H42" s="22" t="s">
        <v>265</v>
      </c>
      <c r="I42" s="4" t="s">
        <v>268</v>
      </c>
      <c r="J42" s="7" t="s">
        <v>323</v>
      </c>
      <c r="K42" s="7">
        <v>4</v>
      </c>
      <c r="L42" s="4" t="s">
        <v>222</v>
      </c>
      <c r="N42" s="4" t="s">
        <v>223</v>
      </c>
      <c r="O42" s="7">
        <v>2</v>
      </c>
      <c r="P42" s="7" t="s">
        <v>332</v>
      </c>
      <c r="Q42" s="7" t="s">
        <v>299</v>
      </c>
      <c r="R42" s="7" t="s">
        <v>329</v>
      </c>
      <c r="S42" s="7">
        <v>5</v>
      </c>
      <c r="T42" s="7">
        <f>S42</f>
        <v>5</v>
      </c>
      <c r="U42" s="4" t="s">
        <v>224</v>
      </c>
      <c r="V42" s="7">
        <v>1</v>
      </c>
      <c r="W42" s="7">
        <v>4</v>
      </c>
      <c r="X42" s="7">
        <f>W42</f>
        <v>4</v>
      </c>
      <c r="Y42" s="7" t="s">
        <v>298</v>
      </c>
      <c r="Z42" s="7">
        <v>2</v>
      </c>
      <c r="AA42" s="7">
        <v>2</v>
      </c>
      <c r="AB42" s="7" t="s">
        <v>336</v>
      </c>
      <c r="AC42" s="7">
        <v>4</v>
      </c>
      <c r="AD42" s="7">
        <f>AC42</f>
        <v>4</v>
      </c>
      <c r="AE42" s="7">
        <v>2</v>
      </c>
      <c r="AF42" s="7">
        <f t="shared" si="11"/>
        <v>2</v>
      </c>
      <c r="AG42" s="7">
        <v>3</v>
      </c>
      <c r="AH42" s="7">
        <v>2</v>
      </c>
      <c r="AI42" s="7" t="s">
        <v>321</v>
      </c>
      <c r="AJ42" s="7">
        <v>1</v>
      </c>
      <c r="AK42" s="7" t="s">
        <v>319</v>
      </c>
      <c r="AO42" s="4">
        <v>1</v>
      </c>
      <c r="AQ42" s="17">
        <v>1</v>
      </c>
      <c r="AR42" s="4" t="s">
        <v>225</v>
      </c>
    </row>
    <row r="43" spans="1:44" x14ac:dyDescent="0.35">
      <c r="A43" s="4">
        <v>12894677080</v>
      </c>
      <c r="B43" s="7" t="s">
        <v>3</v>
      </c>
      <c r="C43" s="7" t="s">
        <v>237</v>
      </c>
      <c r="D43" s="18">
        <v>44424</v>
      </c>
      <c r="E43" s="20">
        <v>1.2754629635310266E-2</v>
      </c>
      <c r="F43" s="20" t="b">
        <v>1</v>
      </c>
      <c r="G43" s="7" t="s">
        <v>258</v>
      </c>
      <c r="H43" s="4" t="s">
        <v>227</v>
      </c>
      <c r="I43" s="4" t="s">
        <v>268</v>
      </c>
      <c r="J43" s="7" t="s">
        <v>323</v>
      </c>
      <c r="K43" s="7">
        <v>3</v>
      </c>
      <c r="N43" s="4" t="s">
        <v>228</v>
      </c>
      <c r="O43" s="7">
        <v>2</v>
      </c>
      <c r="P43" s="7" t="s">
        <v>332</v>
      </c>
      <c r="Q43" s="7" t="s">
        <v>299</v>
      </c>
      <c r="R43" s="7" t="s">
        <v>329</v>
      </c>
      <c r="S43" s="7">
        <v>3</v>
      </c>
      <c r="T43" s="7">
        <f>S43</f>
        <v>3</v>
      </c>
      <c r="U43" s="4" t="s">
        <v>229</v>
      </c>
      <c r="V43" s="7">
        <v>1</v>
      </c>
      <c r="W43" s="7">
        <v>4</v>
      </c>
      <c r="X43" s="7">
        <f>W43</f>
        <v>4</v>
      </c>
      <c r="Y43" s="7" t="s">
        <v>298</v>
      </c>
      <c r="Z43" s="7">
        <v>4</v>
      </c>
      <c r="AA43" s="7">
        <v>5</v>
      </c>
      <c r="AB43" s="7" t="s">
        <v>336</v>
      </c>
      <c r="AC43" s="7">
        <v>4</v>
      </c>
      <c r="AD43" s="7">
        <f>AC43</f>
        <v>4</v>
      </c>
      <c r="AE43" s="7">
        <v>3</v>
      </c>
      <c r="AF43" s="7">
        <f t="shared" si="11"/>
        <v>3</v>
      </c>
      <c r="AG43" s="7">
        <v>4</v>
      </c>
      <c r="AH43" s="7">
        <v>2</v>
      </c>
      <c r="AI43" s="7" t="s">
        <v>321</v>
      </c>
      <c r="AJ43" s="7">
        <v>4</v>
      </c>
      <c r="AK43" s="7" t="s">
        <v>314</v>
      </c>
      <c r="AO43" s="4">
        <v>1</v>
      </c>
      <c r="AP43" s="4" t="s">
        <v>230</v>
      </c>
      <c r="AQ43" s="17">
        <v>2</v>
      </c>
      <c r="AR43" s="4" t="s">
        <v>231</v>
      </c>
    </row>
    <row r="44" spans="1:44" x14ac:dyDescent="0.35">
      <c r="A44" s="4">
        <v>12892108857</v>
      </c>
      <c r="B44" s="7" t="s">
        <v>3</v>
      </c>
      <c r="C44" s="7" t="s">
        <v>237</v>
      </c>
      <c r="D44" s="18">
        <v>44422</v>
      </c>
      <c r="E44" s="20">
        <v>7.5069444443215616E-2</v>
      </c>
      <c r="F44" s="20" t="b">
        <v>1</v>
      </c>
      <c r="G44" s="7" t="s">
        <v>258</v>
      </c>
      <c r="H44" s="4" t="s">
        <v>233</v>
      </c>
      <c r="I44" s="4" t="s">
        <v>268</v>
      </c>
      <c r="J44" s="7" t="s">
        <v>323</v>
      </c>
      <c r="K44" s="7">
        <v>3</v>
      </c>
      <c r="N44" s="4" t="s">
        <v>234</v>
      </c>
      <c r="O44" s="7">
        <v>2</v>
      </c>
      <c r="P44" s="7" t="s">
        <v>332</v>
      </c>
      <c r="Q44" s="7" t="s">
        <v>299</v>
      </c>
      <c r="R44" s="7" t="s">
        <v>329</v>
      </c>
      <c r="S44" s="7">
        <v>3</v>
      </c>
      <c r="T44" s="7">
        <f>S44</f>
        <v>3</v>
      </c>
      <c r="U44" s="4" t="s">
        <v>235</v>
      </c>
      <c r="V44" s="7">
        <v>1</v>
      </c>
      <c r="W44" s="7">
        <v>3</v>
      </c>
      <c r="X44" s="7">
        <f>W44</f>
        <v>3</v>
      </c>
      <c r="Y44" s="7" t="s">
        <v>298</v>
      </c>
      <c r="Z44" s="7">
        <v>4</v>
      </c>
      <c r="AA44" s="7">
        <v>4</v>
      </c>
      <c r="AB44" s="7" t="s">
        <v>336</v>
      </c>
      <c r="AC44" s="7">
        <v>5</v>
      </c>
      <c r="AD44" s="7">
        <f>AC44</f>
        <v>5</v>
      </c>
      <c r="AE44" s="7">
        <v>2</v>
      </c>
      <c r="AF44" s="7">
        <f t="shared" si="11"/>
        <v>2</v>
      </c>
      <c r="AG44" s="7">
        <v>4</v>
      </c>
      <c r="AH44" s="7">
        <v>2</v>
      </c>
      <c r="AI44" s="7" t="s">
        <v>321</v>
      </c>
      <c r="AJ44" s="7">
        <v>2</v>
      </c>
      <c r="AK44" s="7" t="s">
        <v>318</v>
      </c>
      <c r="AO44" s="4">
        <v>1</v>
      </c>
      <c r="AP44" s="4" t="s">
        <v>236</v>
      </c>
      <c r="AQ44" s="17">
        <v>1</v>
      </c>
    </row>
    <row r="56" spans="13:13" x14ac:dyDescent="0.35">
      <c r="M56" s="7"/>
    </row>
  </sheetData>
  <autoFilter ref="A1:AS44" xr:uid="{B2878579-3EAB-4A8E-AC2E-5F0A9ACDF432}">
    <filterColumn colId="5">
      <filters>
        <filter val="TRUE"/>
      </filters>
    </filterColumn>
  </autoFilter>
  <hyperlinks>
    <hyperlink ref="H40" r:id="rId1" xr:uid="{91067D72-AD6A-4DA0-8A50-065B365FA0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6618A-BB3E-4598-A533-CD0CCB8F7D5B}">
  <dimension ref="B1:D9"/>
  <sheetViews>
    <sheetView workbookViewId="0">
      <selection activeCell="B2" sqref="B2"/>
    </sheetView>
  </sheetViews>
  <sheetFormatPr defaultRowHeight="14.5" x14ac:dyDescent="0.35"/>
  <cols>
    <col min="2" max="2" width="9.81640625" bestFit="1" customWidth="1"/>
    <col min="3" max="3" width="2.08984375" style="7" bestFit="1" customWidth="1"/>
    <col min="4" max="4" width="15.54296875" bestFit="1" customWidth="1"/>
  </cols>
  <sheetData>
    <row r="1" spans="2:4" ht="15" thickBot="1" x14ac:dyDescent="0.4">
      <c r="B1" t="s">
        <v>239</v>
      </c>
    </row>
    <row r="2" spans="2:4" x14ac:dyDescent="0.35">
      <c r="B2" s="9">
        <v>408345334</v>
      </c>
      <c r="C2" s="10" t="s">
        <v>0</v>
      </c>
      <c r="D2" s="11" t="s">
        <v>237</v>
      </c>
    </row>
    <row r="3" spans="2:4" x14ac:dyDescent="0.35">
      <c r="B3" s="12">
        <v>408347691</v>
      </c>
      <c r="C3" s="8" t="s">
        <v>0</v>
      </c>
      <c r="D3" s="13" t="s">
        <v>238</v>
      </c>
    </row>
    <row r="4" spans="2:4" x14ac:dyDescent="0.35">
      <c r="B4" s="12">
        <v>408348968</v>
      </c>
      <c r="C4" s="8" t="s">
        <v>1</v>
      </c>
      <c r="D4" s="13" t="s">
        <v>237</v>
      </c>
    </row>
    <row r="5" spans="2:4" x14ac:dyDescent="0.35">
      <c r="B5" s="12">
        <v>408350865</v>
      </c>
      <c r="C5" s="8" t="s">
        <v>1</v>
      </c>
      <c r="D5" s="13" t="s">
        <v>238</v>
      </c>
    </row>
    <row r="6" spans="2:4" x14ac:dyDescent="0.35">
      <c r="B6" s="12">
        <v>408351744</v>
      </c>
      <c r="C6" s="8" t="s">
        <v>2</v>
      </c>
      <c r="D6" s="13" t="s">
        <v>238</v>
      </c>
    </row>
    <row r="7" spans="2:4" x14ac:dyDescent="0.35">
      <c r="B7" s="12">
        <v>408351733</v>
      </c>
      <c r="C7" s="8" t="s">
        <v>2</v>
      </c>
      <c r="D7" s="13" t="s">
        <v>237</v>
      </c>
    </row>
    <row r="8" spans="2:4" x14ac:dyDescent="0.35">
      <c r="B8" s="12">
        <v>408354498</v>
      </c>
      <c r="C8" s="8" t="s">
        <v>3</v>
      </c>
      <c r="D8" s="13" t="s">
        <v>237</v>
      </c>
    </row>
    <row r="9" spans="2:4" ht="15" thickBot="1" x14ac:dyDescent="0.4">
      <c r="B9" s="14">
        <v>408354813</v>
      </c>
      <c r="C9" s="15" t="s">
        <v>3</v>
      </c>
      <c r="D9" s="16" t="s">
        <v>238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A1243-A310-4207-BCAF-A3EEEC26C550}">
  <dimension ref="A1:K13"/>
  <sheetViews>
    <sheetView workbookViewId="0">
      <selection activeCell="I2" sqref="I2"/>
    </sheetView>
  </sheetViews>
  <sheetFormatPr defaultRowHeight="14.5" x14ac:dyDescent="0.35"/>
  <cols>
    <col min="1" max="1" width="35.08984375" customWidth="1"/>
    <col min="2" max="2" width="8.81640625" style="7" bestFit="1" customWidth="1"/>
    <col min="3" max="3" width="7.08984375" style="7" customWidth="1"/>
    <col min="9" max="9" width="31.6328125" style="7" bestFit="1" customWidth="1"/>
    <col min="10" max="10" width="21.6328125" bestFit="1" customWidth="1"/>
  </cols>
  <sheetData>
    <row r="1" spans="1:11" x14ac:dyDescent="0.35">
      <c r="B1" s="7" t="s">
        <v>315</v>
      </c>
      <c r="C1" s="7" t="s">
        <v>316</v>
      </c>
      <c r="D1" s="1">
        <v>1</v>
      </c>
      <c r="E1" s="1">
        <v>2</v>
      </c>
      <c r="F1" s="1">
        <v>3</v>
      </c>
      <c r="G1" s="1">
        <v>4</v>
      </c>
      <c r="H1" s="1">
        <v>5</v>
      </c>
      <c r="I1" s="1"/>
    </row>
    <row r="2" spans="1:11" x14ac:dyDescent="0.35">
      <c r="A2" t="s">
        <v>311</v>
      </c>
      <c r="B2" s="7">
        <v>30</v>
      </c>
      <c r="C2" s="7" t="b">
        <f t="shared" ref="C2:C11" si="0">SUM(D2:H2)=B2</f>
        <v>1</v>
      </c>
      <c r="D2">
        <v>0</v>
      </c>
      <c r="E2">
        <v>4</v>
      </c>
      <c r="F2">
        <v>5</v>
      </c>
      <c r="G2">
        <v>17</v>
      </c>
      <c r="H2">
        <v>4</v>
      </c>
      <c r="I2" s="7">
        <f>(G2+H2)/(D2+E2)</f>
        <v>5.25</v>
      </c>
      <c r="J2" t="str">
        <f>"'"&amp;A2 &amp; "' : [" &amp; (F2*-1) &amp; "," &amp; (E2*-1) &amp; "," &amp;(D2*-1)&amp; "," &amp; G2 &amp; "," &amp; H2 &amp; "],"</f>
        <v>'total' : [-5,-4,0,17,4],</v>
      </c>
      <c r="K2" t="str">
        <f>"'" &amp; A2 &amp; "_pct' : [" &amp; ROUND(((F2/B2)*-1),2) &amp; "," &amp; ROUND(((E2/B2)*-1),2) &amp; "," &amp; ROUND(((D2/B2)*-1),2)  &amp; "," &amp; ROUND((G2/B2),2) &amp; "," &amp; ROUND((H2/B2),2) &amp; "],"</f>
        <v>'total_pct' : [-0.17,-0.13,0,0.57,0.13],</v>
      </c>
    </row>
    <row r="3" spans="1:11" s="7" customFormat="1" x14ac:dyDescent="0.35"/>
    <row r="4" spans="1:11" x14ac:dyDescent="0.35">
      <c r="A4" t="s">
        <v>312</v>
      </c>
      <c r="B4" s="7">
        <v>10</v>
      </c>
      <c r="C4" s="7" t="b">
        <f t="shared" si="0"/>
        <v>1</v>
      </c>
      <c r="D4">
        <v>0</v>
      </c>
      <c r="E4">
        <v>0</v>
      </c>
      <c r="F4">
        <v>1</v>
      </c>
      <c r="G4">
        <v>6</v>
      </c>
      <c r="H4">
        <v>3</v>
      </c>
      <c r="I4" s="7" t="s">
        <v>340</v>
      </c>
      <c r="J4" s="7" t="str">
        <f t="shared" ref="J4:J12" si="1">"'"&amp;A4 &amp; "' : [" &amp; (F4*-1) &amp; "," &amp; (E4*-1) &amp; "," &amp;(D4*-1)&amp; "," &amp; G4 &amp; "," &amp; H4 &amp; "],"</f>
        <v>'academic' : [-1,0,0,6,3],</v>
      </c>
      <c r="K4" s="7" t="str">
        <f t="shared" ref="K4:K12" si="2">"'" &amp; A4 &amp; "_pct' : [" &amp; ROUND(((F4/B4)*-1),2) &amp; "," &amp; ROUND(((E4/B4)*-1),2) &amp; "," &amp; ROUND(((D4/B4)*-1),2)  &amp; "," &amp; ROUND((G4/B4),2) &amp; "," &amp; ROUND((H4/B4),2) &amp; "],"</f>
        <v>'academic_pct' : [-0.1,0,0,0.6,0.3],</v>
      </c>
    </row>
    <row r="5" spans="1:11" x14ac:dyDescent="0.35">
      <c r="A5" t="s">
        <v>313</v>
      </c>
      <c r="B5" s="7">
        <v>20</v>
      </c>
      <c r="C5" s="7" t="b">
        <f t="shared" si="0"/>
        <v>1</v>
      </c>
      <c r="D5">
        <v>0</v>
      </c>
      <c r="E5">
        <v>4</v>
      </c>
      <c r="F5">
        <v>4</v>
      </c>
      <c r="G5">
        <v>11</v>
      </c>
      <c r="H5">
        <v>1</v>
      </c>
      <c r="I5" s="7" t="s">
        <v>341</v>
      </c>
      <c r="J5" s="7" t="str">
        <f t="shared" si="1"/>
        <v>'practicioner' : [-4,-4,0,11,1],</v>
      </c>
      <c r="K5" s="7" t="str">
        <f t="shared" si="2"/>
        <v>'practicioner_pct' : [-0.2,-0.2,0,0.55,0.05],</v>
      </c>
    </row>
    <row r="6" spans="1:11" s="7" customFormat="1" x14ac:dyDescent="0.35">
      <c r="D6" s="7" t="b">
        <f>SUM(D4:D5)=D2</f>
        <v>1</v>
      </c>
      <c r="E6" s="7" t="b">
        <f t="shared" ref="E6:H6" si="3">SUM(E4:E5)=E2</f>
        <v>1</v>
      </c>
      <c r="F6" s="7" t="b">
        <f t="shared" si="3"/>
        <v>1</v>
      </c>
      <c r="G6" s="7" t="b">
        <f t="shared" si="3"/>
        <v>1</v>
      </c>
      <c r="H6" s="7" t="b">
        <f t="shared" si="3"/>
        <v>1</v>
      </c>
    </row>
    <row r="7" spans="1:11" x14ac:dyDescent="0.35">
      <c r="A7" t="s">
        <v>317</v>
      </c>
      <c r="B7" s="7">
        <v>9</v>
      </c>
      <c r="C7" s="7" t="b">
        <f t="shared" si="0"/>
        <v>1</v>
      </c>
      <c r="D7">
        <v>0</v>
      </c>
      <c r="E7">
        <v>2</v>
      </c>
      <c r="F7">
        <v>3</v>
      </c>
      <c r="G7">
        <v>3</v>
      </c>
      <c r="H7">
        <v>1</v>
      </c>
      <c r="I7" s="7" t="s">
        <v>342</v>
      </c>
      <c r="J7" s="7" t="str">
        <f t="shared" si="1"/>
        <v>'expert' : [-3,-2,0,3,1],</v>
      </c>
      <c r="K7" s="7" t="str">
        <f t="shared" si="2"/>
        <v>'expert_pct' : [-0.33,-0.22,0,0.33,0.11],</v>
      </c>
    </row>
    <row r="8" spans="1:11" x14ac:dyDescent="0.35">
      <c r="A8" t="s">
        <v>318</v>
      </c>
      <c r="B8" s="7">
        <v>16</v>
      </c>
      <c r="C8" s="7" t="b">
        <f t="shared" si="0"/>
        <v>1</v>
      </c>
      <c r="D8">
        <v>0</v>
      </c>
      <c r="E8">
        <v>2</v>
      </c>
      <c r="F8">
        <v>2</v>
      </c>
      <c r="G8">
        <v>11</v>
      </c>
      <c r="H8">
        <v>1</v>
      </c>
      <c r="I8" s="7" t="s">
        <v>343</v>
      </c>
      <c r="J8" s="7" t="str">
        <f t="shared" si="1"/>
        <v>'senior' : [-2,-2,0,11,1],</v>
      </c>
      <c r="K8" s="7" t="str">
        <f t="shared" si="2"/>
        <v>'senior_pct' : [-0.13,-0.13,0,0.69,0.06],</v>
      </c>
    </row>
    <row r="9" spans="1:11" x14ac:dyDescent="0.35">
      <c r="A9" t="s">
        <v>319</v>
      </c>
      <c r="B9" s="7">
        <v>5</v>
      </c>
      <c r="C9" s="7" t="b">
        <f t="shared" si="0"/>
        <v>1</v>
      </c>
      <c r="D9">
        <v>0</v>
      </c>
      <c r="E9">
        <v>0</v>
      </c>
      <c r="F9">
        <v>0</v>
      </c>
      <c r="G9">
        <v>3</v>
      </c>
      <c r="H9">
        <v>2</v>
      </c>
      <c r="J9" s="7" t="str">
        <f t="shared" si="1"/>
        <v>'novice' : [0,0,0,3,2],</v>
      </c>
      <c r="K9" s="7" t="str">
        <f t="shared" si="2"/>
        <v>'novice_pct' : [0,0,0,0.6,0.4],</v>
      </c>
    </row>
    <row r="10" spans="1:11" s="7" customFormat="1" x14ac:dyDescent="0.35">
      <c r="D10" s="7" t="b">
        <f>SUM(D7:D9)=D2</f>
        <v>1</v>
      </c>
      <c r="E10" s="7" t="b">
        <f t="shared" ref="E10:H10" si="4">SUM(E7:E9)=E2</f>
        <v>1</v>
      </c>
      <c r="F10" s="7" t="b">
        <f t="shared" si="4"/>
        <v>1</v>
      </c>
      <c r="G10" s="7" t="b">
        <f t="shared" si="4"/>
        <v>1</v>
      </c>
      <c r="H10" s="7" t="b">
        <f t="shared" si="4"/>
        <v>1</v>
      </c>
    </row>
    <row r="11" spans="1:11" x14ac:dyDescent="0.35">
      <c r="A11" t="s">
        <v>320</v>
      </c>
      <c r="B11" s="7">
        <v>12</v>
      </c>
      <c r="C11" s="7" t="b">
        <f t="shared" si="0"/>
        <v>1</v>
      </c>
      <c r="D11">
        <v>0</v>
      </c>
      <c r="E11">
        <v>3</v>
      </c>
      <c r="F11">
        <v>1</v>
      </c>
      <c r="G11">
        <v>7</v>
      </c>
      <c r="H11">
        <v>1</v>
      </c>
      <c r="I11" s="7" t="s">
        <v>344</v>
      </c>
      <c r="J11" s="7" t="str">
        <f t="shared" si="1"/>
        <v>'current' : [-1,-3,0,7,1],</v>
      </c>
      <c r="K11" s="7" t="str">
        <f t="shared" si="2"/>
        <v>'current_pct' : [-0.08,-0.25,0,0.58,0.08],</v>
      </c>
    </row>
    <row r="12" spans="1:11" x14ac:dyDescent="0.35">
      <c r="A12" t="s">
        <v>321</v>
      </c>
      <c r="B12" s="7">
        <v>18</v>
      </c>
      <c r="C12" s="7" t="b">
        <f>SUM(D12:H12)=B12</f>
        <v>1</v>
      </c>
      <c r="D12">
        <v>0</v>
      </c>
      <c r="E12">
        <v>1</v>
      </c>
      <c r="F12">
        <v>4</v>
      </c>
      <c r="G12">
        <v>10</v>
      </c>
      <c r="H12">
        <v>3</v>
      </c>
      <c r="I12" s="7" t="s">
        <v>345</v>
      </c>
      <c r="J12" s="7" t="str">
        <f t="shared" si="1"/>
        <v>'past' : [-4,-1,0,10,3],</v>
      </c>
      <c r="K12" s="7" t="str">
        <f t="shared" si="2"/>
        <v>'past_pct' : [-0.22,-0.06,0,0.56,0.17],</v>
      </c>
    </row>
    <row r="13" spans="1:11" x14ac:dyDescent="0.35">
      <c r="D13" t="b">
        <f>SUM(D11:D12)=D2</f>
        <v>1</v>
      </c>
      <c r="E13" s="7" t="b">
        <f t="shared" ref="E13:H13" si="5">SUM(E11:E12)=E2</f>
        <v>1</v>
      </c>
      <c r="F13" s="7" t="b">
        <f t="shared" si="5"/>
        <v>1</v>
      </c>
      <c r="G13" s="7" t="b">
        <f t="shared" si="5"/>
        <v>1</v>
      </c>
      <c r="H13" s="7" t="b">
        <f t="shared" si="5"/>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22359-5314-43E8-AF1A-50A8F1058A66}">
  <dimension ref="A1:N22"/>
  <sheetViews>
    <sheetView workbookViewId="0">
      <selection activeCell="I2" sqref="I2"/>
    </sheetView>
  </sheetViews>
  <sheetFormatPr defaultRowHeight="14.5" x14ac:dyDescent="0.35"/>
  <cols>
    <col min="1" max="1" width="12.90625" bestFit="1" customWidth="1"/>
    <col min="9" max="9" width="31.6328125" style="7" bestFit="1" customWidth="1"/>
    <col min="10" max="10" width="24.90625" bestFit="1" customWidth="1"/>
    <col min="11" max="11" width="35.7265625" bestFit="1" customWidth="1"/>
  </cols>
  <sheetData>
    <row r="1" spans="1:14" x14ac:dyDescent="0.35">
      <c r="A1" s="7"/>
      <c r="B1" s="7" t="s">
        <v>315</v>
      </c>
      <c r="C1" s="7" t="s">
        <v>316</v>
      </c>
      <c r="D1" s="1">
        <v>1</v>
      </c>
      <c r="E1" s="1">
        <v>2</v>
      </c>
      <c r="F1" s="1">
        <v>3</v>
      </c>
      <c r="G1" s="1">
        <v>4</v>
      </c>
      <c r="H1" s="1">
        <v>5</v>
      </c>
      <c r="I1" s="1"/>
      <c r="J1" s="7"/>
      <c r="K1" s="7"/>
      <c r="M1" s="7"/>
    </row>
    <row r="2" spans="1:14" x14ac:dyDescent="0.35">
      <c r="A2" s="7" t="s">
        <v>311</v>
      </c>
      <c r="B2" s="7">
        <v>30</v>
      </c>
      <c r="C2" s="7" t="b">
        <f t="shared" ref="C2:C11" si="0">SUM(D2:H2)=B2</f>
        <v>1</v>
      </c>
      <c r="D2" s="7">
        <v>1</v>
      </c>
      <c r="E2" s="7">
        <v>5</v>
      </c>
      <c r="F2" s="7">
        <v>10</v>
      </c>
      <c r="G2" s="7">
        <v>7</v>
      </c>
      <c r="H2" s="7">
        <v>7</v>
      </c>
      <c r="I2" s="7">
        <f>(G2+H2)/(D2+E2)</f>
        <v>2.3333333333333335</v>
      </c>
      <c r="J2" s="7" t="str">
        <f>"'"&amp;SUBSTITUTE(A2," ","_") &amp; "' : [" &amp; (F2*-1) &amp; "," &amp; (E2*-1) &amp; "," &amp;(D2*-1)&amp; "," &amp; G2 &amp; "," &amp; H2 &amp; "],"</f>
        <v>'total' : [-10,-5,-1,7,7],</v>
      </c>
      <c r="K2" s="7" t="str">
        <f>"'" &amp; SUBSTITUTE(A2," ","_")  &amp; "_pct' : [" &amp; ROUND(((F2/B2)*-1),2) &amp; "," &amp; ROUND(((E2/B2)*-1),2) &amp; "," &amp; ROUND(((D2/B2)*-1),2)  &amp; "," &amp; ROUND((G2/B2),2) &amp; "," &amp; ROUND((H2/B2),2) &amp; "],"</f>
        <v>'total_pct' : [-0.33,-0.17,-0.03,0.23,0.23],</v>
      </c>
      <c r="L2" s="7" t="str">
        <f>IF(ISBLANK(A2),L3,L3&amp;",df."&amp; SUBSTITUTE(A2," ","_") &amp;"_pct[xx]]")</f>
        <v>[df.text_pct[xx],df.projection_pct[xx],df.ruleset_2_pct[xx],df.ruleset_1_pct[xx],df.spreadsheet_pct[xx],df.decision_table_pct[xx],df.past_pct[xx],df.current_pct[xx],df.novice_pct[xx],df.senior_pct[xx],df.expert_pct[xx],df.practicioner_pct[xx],df.academic_pct[xx],df.total_pct[xx]]</v>
      </c>
      <c r="M2" s="7" t="str">
        <f>IF(ISBLANK(A2),M3,M3&amp;",'"&amp;A2&amp;"']")</f>
        <v>['text','projection','ruleset 2','ruleset 1','spreadsheet','decision table','past','current','novice','senior','expert','practicioner','academic','total']</v>
      </c>
      <c r="N2" t="str">
        <f>IF(ISBLANK(A2),N3,N3&amp;",df."&amp; SUBSTITUTE(A2," ","_") &amp;"[xx]]")</f>
        <v>[df.text[xx],df.projection[xx],df.ruleset_2[xx],df.ruleset_1[xx],df.spreadsheet[xx],df.decision_table[xx],df.past[xx],df.current[xx],df.novice[xx],df.senior[xx],df.expert[xx],df.practicioner[xx],df.academic[xx],df.total[xx]]</v>
      </c>
    </row>
    <row r="3" spans="1:14" x14ac:dyDescent="0.35">
      <c r="A3" s="7"/>
      <c r="B3" s="7"/>
      <c r="C3" s="7"/>
      <c r="D3" s="7"/>
      <c r="E3" s="7"/>
      <c r="F3" s="7"/>
      <c r="G3" s="7"/>
      <c r="H3" s="7"/>
      <c r="J3" s="7"/>
      <c r="K3" s="7"/>
      <c r="L3" s="7" t="str">
        <f t="shared" ref="L3:L20" si="1">IF(ISBLANK(A3),L4,L4&amp;",df."&amp; SUBSTITUTE(A3," ","_") &amp;"_pct[xx]")</f>
        <v>[df.text_pct[xx],df.projection_pct[xx],df.ruleset_2_pct[xx],df.ruleset_1_pct[xx],df.spreadsheet_pct[xx],df.decision_table_pct[xx],df.past_pct[xx],df.current_pct[xx],df.novice_pct[xx],df.senior_pct[xx],df.expert_pct[xx],df.practicioner_pct[xx],df.academic_pct[xx]</v>
      </c>
      <c r="M3" s="7" t="str">
        <f>IF(ISBLANK(A3),M4,M4&amp;",'"&amp; A3 &amp;"'")</f>
        <v>['text','projection','ruleset 2','ruleset 1','spreadsheet','decision table','past','current','novice','senior','expert','practicioner','academic'</v>
      </c>
      <c r="N3" s="7" t="str">
        <f t="shared" ref="N3:N20" si="2">IF(ISBLANK(A3),N4,N4&amp;",df."&amp; SUBSTITUTE(A3," ","_") &amp;"[xx]")</f>
        <v>[df.text[xx],df.projection[xx],df.ruleset_2[xx],df.ruleset_1[xx],df.spreadsheet[xx],df.decision_table[xx],df.past[xx],df.current[xx],df.novice[xx],df.senior[xx],df.expert[xx],df.practicioner[xx],df.academic[xx]</v>
      </c>
    </row>
    <row r="4" spans="1:14" x14ac:dyDescent="0.35">
      <c r="A4" s="7" t="s">
        <v>312</v>
      </c>
      <c r="B4" s="7">
        <v>10</v>
      </c>
      <c r="C4" s="7" t="b">
        <f t="shared" si="0"/>
        <v>1</v>
      </c>
      <c r="D4" s="7">
        <v>0</v>
      </c>
      <c r="E4" s="7">
        <v>3</v>
      </c>
      <c r="F4" s="7">
        <v>4</v>
      </c>
      <c r="G4" s="7">
        <v>1</v>
      </c>
      <c r="H4" s="7">
        <v>2</v>
      </c>
      <c r="I4" s="7" t="s">
        <v>346</v>
      </c>
      <c r="J4" s="7" t="str">
        <f>"'"&amp;SUBSTITUTE(A4," ","_") &amp; "' : [" &amp; (F4*-1) &amp; "," &amp; (E4*-1) &amp; "," &amp;(D4*-1)&amp; "," &amp; G4 &amp; "," &amp; H4 &amp; "],"</f>
        <v>'academic' : [-4,-3,0,1,2],</v>
      </c>
      <c r="K4" s="7" t="str">
        <f>"'" &amp; SUBSTITUTE(A4," ","_")  &amp; "_pct' : [" &amp; ROUND(((F4/B4)*-1),2) &amp; "," &amp; ROUND(((E4/B4)*-1),2) &amp; "," &amp; ROUND(((D4/B4)*-1),2)  &amp; "," &amp; ROUND((G4/B4),2) &amp; "," &amp; ROUND((H4/B4),2) &amp; "],"</f>
        <v>'academic_pct' : [-0.4,-0.3,0,0.1,0.2],</v>
      </c>
      <c r="L4" s="7" t="str">
        <f t="shared" si="1"/>
        <v>[df.text_pct[xx],df.projection_pct[xx],df.ruleset_2_pct[xx],df.ruleset_1_pct[xx],df.spreadsheet_pct[xx],df.decision_table_pct[xx],df.past_pct[xx],df.current_pct[xx],df.novice_pct[xx],df.senior_pct[xx],df.expert_pct[xx],df.practicioner_pct[xx],df.academic_pct[xx]</v>
      </c>
      <c r="M4" s="7" t="str">
        <f t="shared" ref="M4:M20" si="3">IF(ISBLANK(A4),M5,M5&amp;",'"&amp; A4 &amp;"'")</f>
        <v>['text','projection','ruleset 2','ruleset 1','spreadsheet','decision table','past','current','novice','senior','expert','practicioner','academic'</v>
      </c>
      <c r="N4" s="7" t="str">
        <f t="shared" si="2"/>
        <v>[df.text[xx],df.projection[xx],df.ruleset_2[xx],df.ruleset_1[xx],df.spreadsheet[xx],df.decision_table[xx],df.past[xx],df.current[xx],df.novice[xx],df.senior[xx],df.expert[xx],df.practicioner[xx],df.academic[xx]</v>
      </c>
    </row>
    <row r="5" spans="1:14" x14ac:dyDescent="0.35">
      <c r="A5" s="7" t="s">
        <v>313</v>
      </c>
      <c r="B5" s="7">
        <v>20</v>
      </c>
      <c r="C5" s="7" t="b">
        <f t="shared" si="0"/>
        <v>1</v>
      </c>
      <c r="D5" s="7">
        <v>1</v>
      </c>
      <c r="E5" s="7">
        <v>2</v>
      </c>
      <c r="F5" s="7">
        <v>6</v>
      </c>
      <c r="G5" s="7">
        <v>6</v>
      </c>
      <c r="H5" s="7">
        <v>5</v>
      </c>
      <c r="I5" s="7" t="s">
        <v>347</v>
      </c>
      <c r="J5" s="7" t="str">
        <f>"'"&amp;SUBSTITUTE(A5," ","_") &amp; "' : [" &amp; (F5*-1) &amp; "," &amp; (E5*-1) &amp; "," &amp;(D5*-1)&amp; "," &amp; G5 &amp; "," &amp; H5 &amp; "],"</f>
        <v>'practicioner' : [-6,-2,-1,6,5],</v>
      </c>
      <c r="K5" s="7" t="str">
        <f>"'" &amp; SUBSTITUTE(A5," ","_")  &amp; "_pct' : [" &amp; ROUND(((F5/B5)*-1),2) &amp; "," &amp; ROUND(((E5/B5)*-1),2) &amp; "," &amp; ROUND(((D5/B5)*-1),2)  &amp; "," &amp; ROUND((G5/B5),2) &amp; "," &amp; ROUND((H5/B5),2) &amp; "],"</f>
        <v>'practicioner_pct' : [-0.3,-0.1,-0.05,0.3,0.25],</v>
      </c>
      <c r="L5" s="7" t="str">
        <f t="shared" si="1"/>
        <v>[df.text_pct[xx],df.projection_pct[xx],df.ruleset_2_pct[xx],df.ruleset_1_pct[xx],df.spreadsheet_pct[xx],df.decision_table_pct[xx],df.past_pct[xx],df.current_pct[xx],df.novice_pct[xx],df.senior_pct[xx],df.expert_pct[xx],df.practicioner_pct[xx]</v>
      </c>
      <c r="M5" s="7" t="str">
        <f t="shared" si="3"/>
        <v>['text','projection','ruleset 2','ruleset 1','spreadsheet','decision table','past','current','novice','senior','expert','practicioner'</v>
      </c>
      <c r="N5" s="7" t="str">
        <f t="shared" si="2"/>
        <v>[df.text[xx],df.projection[xx],df.ruleset_2[xx],df.ruleset_1[xx],df.spreadsheet[xx],df.decision_table[xx],df.past[xx],df.current[xx],df.novice[xx],df.senior[xx],df.expert[xx],df.practicioner[xx]</v>
      </c>
    </row>
    <row r="6" spans="1:14" x14ac:dyDescent="0.35">
      <c r="A6" s="7"/>
      <c r="B6" s="7"/>
      <c r="C6" s="7"/>
      <c r="D6" s="7" t="b">
        <f>SUM(D4:D5)=D2</f>
        <v>1</v>
      </c>
      <c r="E6" s="7" t="b">
        <f t="shared" ref="E6:H6" si="4">SUM(E4:E5)=E2</f>
        <v>1</v>
      </c>
      <c r="F6" s="7" t="b">
        <f t="shared" si="4"/>
        <v>1</v>
      </c>
      <c r="G6" s="7" t="b">
        <f t="shared" si="4"/>
        <v>1</v>
      </c>
      <c r="H6" s="7" t="b">
        <f t="shared" si="4"/>
        <v>1</v>
      </c>
      <c r="J6" s="7"/>
      <c r="K6" s="7"/>
      <c r="L6" s="7" t="str">
        <f t="shared" si="1"/>
        <v>[df.text_pct[xx],df.projection_pct[xx],df.ruleset_2_pct[xx],df.ruleset_1_pct[xx],df.spreadsheet_pct[xx],df.decision_table_pct[xx],df.past_pct[xx],df.current_pct[xx],df.novice_pct[xx],df.senior_pct[xx],df.expert_pct[xx]</v>
      </c>
      <c r="M6" s="7" t="str">
        <f t="shared" si="3"/>
        <v>['text','projection','ruleset 2','ruleset 1','spreadsheet','decision table','past','current','novice','senior','expert'</v>
      </c>
      <c r="N6" s="7" t="str">
        <f t="shared" si="2"/>
        <v>[df.text[xx],df.projection[xx],df.ruleset_2[xx],df.ruleset_1[xx],df.spreadsheet[xx],df.decision_table[xx],df.past[xx],df.current[xx],df.novice[xx],df.senior[xx],df.expert[xx]</v>
      </c>
    </row>
    <row r="7" spans="1:14" x14ac:dyDescent="0.35">
      <c r="A7" s="7" t="s">
        <v>317</v>
      </c>
      <c r="B7" s="7">
        <v>9</v>
      </c>
      <c r="C7" s="7" t="b">
        <f t="shared" si="0"/>
        <v>1</v>
      </c>
      <c r="D7" s="7">
        <v>1</v>
      </c>
      <c r="E7" s="7">
        <v>1</v>
      </c>
      <c r="F7" s="7">
        <v>3</v>
      </c>
      <c r="G7" s="7">
        <v>2</v>
      </c>
      <c r="H7" s="7">
        <v>2</v>
      </c>
      <c r="I7" s="7" t="s">
        <v>349</v>
      </c>
      <c r="J7" s="7" t="str">
        <f t="shared" ref="J7" si="5">"'"&amp;SUBSTITUTE(A7," ","_") &amp; "' : [" &amp; (F7*-1) &amp; "," &amp; (E7*-1) &amp; "," &amp;(D7*-1)&amp; "," &amp; G7 &amp; "," &amp; H7 &amp; "],"</f>
        <v>'expert' : [-3,-1,-1,2,2],</v>
      </c>
      <c r="K7" s="7" t="str">
        <f>"'" &amp; SUBSTITUTE(A7," ","_")  &amp; "_pct' : [" &amp; ROUND(((F7/B7)*-1),2) &amp; "," &amp; ROUND(((E7/B7)*-1),2) &amp; "," &amp; ROUND(((D7/B7)*-1),2)  &amp; "," &amp; ROUND((G7/B7),2) &amp; "," &amp; ROUND((H7/B7),2) &amp; "],"</f>
        <v>'expert_pct' : [-0.33,-0.11,-0.11,0.22,0.22],</v>
      </c>
      <c r="L7" s="7" t="str">
        <f t="shared" si="1"/>
        <v>[df.text_pct[xx],df.projection_pct[xx],df.ruleset_2_pct[xx],df.ruleset_1_pct[xx],df.spreadsheet_pct[xx],df.decision_table_pct[xx],df.past_pct[xx],df.current_pct[xx],df.novice_pct[xx],df.senior_pct[xx],df.expert_pct[xx]</v>
      </c>
      <c r="M7" s="7" t="str">
        <f t="shared" si="3"/>
        <v>['text','projection','ruleset 2','ruleset 1','spreadsheet','decision table','past','current','novice','senior','expert'</v>
      </c>
      <c r="N7" s="7" t="str">
        <f t="shared" si="2"/>
        <v>[df.text[xx],df.projection[xx],df.ruleset_2[xx],df.ruleset_1[xx],df.spreadsheet[xx],df.decision_table[xx],df.past[xx],df.current[xx],df.novice[xx],df.senior[xx],df.expert[xx]</v>
      </c>
    </row>
    <row r="8" spans="1:14" x14ac:dyDescent="0.35">
      <c r="A8" s="7" t="s">
        <v>318</v>
      </c>
      <c r="B8" s="7">
        <v>16</v>
      </c>
      <c r="C8" s="7" t="b">
        <f t="shared" si="0"/>
        <v>1</v>
      </c>
      <c r="D8" s="7">
        <v>0</v>
      </c>
      <c r="E8" s="7">
        <v>2</v>
      </c>
      <c r="F8" s="7">
        <v>5</v>
      </c>
      <c r="G8" s="7">
        <v>5</v>
      </c>
      <c r="H8" s="7">
        <v>4</v>
      </c>
      <c r="I8" s="7" t="s">
        <v>350</v>
      </c>
      <c r="J8" s="7" t="str">
        <f>"'"&amp;SUBSTITUTE(A8," ","_") &amp; "' : [" &amp; (F8*-1) &amp; "," &amp; (E8*-1) &amp; "," &amp;(D8*-1)&amp; "," &amp; G8 &amp; "," &amp; H8 &amp; "],"</f>
        <v>'senior' : [-5,-2,0,5,4],</v>
      </c>
      <c r="K8" s="7" t="str">
        <f>"'" &amp; SUBSTITUTE(A8," ","_")  &amp; "_pct' : [" &amp; ROUND(((F8/B8)*-1),2) &amp; "," &amp; ROUND(((E8/B8)*-1),2) &amp; "," &amp; ROUND(((D8/B8)*-1),2)  &amp; "," &amp; ROUND((G8/B8),2) &amp; "," &amp; ROUND((H8/B8),2) &amp; "],"</f>
        <v>'senior_pct' : [-0.31,-0.13,0,0.31,0.25],</v>
      </c>
      <c r="L8" s="7" t="str">
        <f t="shared" si="1"/>
        <v>[df.text_pct[xx],df.projection_pct[xx],df.ruleset_2_pct[xx],df.ruleset_1_pct[xx],df.spreadsheet_pct[xx],df.decision_table_pct[xx],df.past_pct[xx],df.current_pct[xx],df.novice_pct[xx],df.senior_pct[xx]</v>
      </c>
      <c r="M8" s="7" t="str">
        <f t="shared" si="3"/>
        <v>['text','projection','ruleset 2','ruleset 1','spreadsheet','decision table','past','current','novice','senior'</v>
      </c>
      <c r="N8" s="7" t="str">
        <f t="shared" si="2"/>
        <v>[df.text[xx],df.projection[xx],df.ruleset_2[xx],df.ruleset_1[xx],df.spreadsheet[xx],df.decision_table[xx],df.past[xx],df.current[xx],df.novice[xx],df.senior[xx]</v>
      </c>
    </row>
    <row r="9" spans="1:14" x14ac:dyDescent="0.35">
      <c r="A9" s="7" t="s">
        <v>319</v>
      </c>
      <c r="B9" s="7">
        <v>5</v>
      </c>
      <c r="C9" s="7" t="b">
        <f t="shared" si="0"/>
        <v>1</v>
      </c>
      <c r="D9" s="7">
        <v>0</v>
      </c>
      <c r="E9" s="7">
        <v>2</v>
      </c>
      <c r="F9" s="7">
        <v>2</v>
      </c>
      <c r="G9" s="7">
        <v>0</v>
      </c>
      <c r="H9" s="7">
        <v>1</v>
      </c>
      <c r="J9" s="7" t="str">
        <f>"'"&amp;SUBSTITUTE(A9," ","_") &amp; "' : [" &amp; (F9*-1) &amp; "," &amp; (E9*-1) &amp; "," &amp;(D9*-1)&amp; "," &amp; G9 &amp; "," &amp; H9 &amp; "],"</f>
        <v>'novice' : [-2,-2,0,0,1],</v>
      </c>
      <c r="K9" s="7" t="str">
        <f>"'" &amp; SUBSTITUTE(A9," ","_")  &amp; "_pct' : [" &amp; ROUND(((F9/B9)*-1),2) &amp; "," &amp; ROUND(((E9/B9)*-1),2) &amp; "," &amp; ROUND(((D9/B9)*-1),2)  &amp; "," &amp; ROUND((G9/B9),2) &amp; "," &amp; ROUND((H9/B9),2) &amp; "],"</f>
        <v>'novice_pct' : [-0.4,-0.4,0,0,0.2],</v>
      </c>
      <c r="L9" s="7" t="str">
        <f t="shared" si="1"/>
        <v>[df.text_pct[xx],df.projection_pct[xx],df.ruleset_2_pct[xx],df.ruleset_1_pct[xx],df.spreadsheet_pct[xx],df.decision_table_pct[xx],df.past_pct[xx],df.current_pct[xx],df.novice_pct[xx]</v>
      </c>
      <c r="M9" s="7" t="str">
        <f t="shared" si="3"/>
        <v>['text','projection','ruleset 2','ruleset 1','spreadsheet','decision table','past','current','novice'</v>
      </c>
      <c r="N9" s="7" t="str">
        <f t="shared" si="2"/>
        <v>[df.text[xx],df.projection[xx],df.ruleset_2[xx],df.ruleset_1[xx],df.spreadsheet[xx],df.decision_table[xx],df.past[xx],df.current[xx],df.novice[xx]</v>
      </c>
    </row>
    <row r="10" spans="1:14" x14ac:dyDescent="0.35">
      <c r="A10" s="7"/>
      <c r="B10" s="7"/>
      <c r="C10" s="7"/>
      <c r="D10" s="7" t="b">
        <f>SUM(D7:D9)=D2</f>
        <v>1</v>
      </c>
      <c r="E10" s="7" t="b">
        <f t="shared" ref="E10:H10" si="6">SUM(E7:E9)=E2</f>
        <v>1</v>
      </c>
      <c r="F10" s="7" t="b">
        <f t="shared" si="6"/>
        <v>1</v>
      </c>
      <c r="G10" s="7" t="b">
        <f t="shared" si="6"/>
        <v>1</v>
      </c>
      <c r="H10" s="7" t="b">
        <f t="shared" si="6"/>
        <v>1</v>
      </c>
      <c r="J10" s="7"/>
      <c r="K10" s="7"/>
      <c r="L10" s="7" t="str">
        <f t="shared" si="1"/>
        <v>[df.text_pct[xx],df.projection_pct[xx],df.ruleset_2_pct[xx],df.ruleset_1_pct[xx],df.spreadsheet_pct[xx],df.decision_table_pct[xx],df.past_pct[xx],df.current_pct[xx]</v>
      </c>
      <c r="M10" s="7" t="str">
        <f t="shared" si="3"/>
        <v>['text','projection','ruleset 2','ruleset 1','spreadsheet','decision table','past','current'</v>
      </c>
      <c r="N10" s="7" t="str">
        <f t="shared" si="2"/>
        <v>[df.text[xx],df.projection[xx],df.ruleset_2[xx],df.ruleset_1[xx],df.spreadsheet[xx],df.decision_table[xx],df.past[xx],df.current[xx]</v>
      </c>
    </row>
    <row r="11" spans="1:14" x14ac:dyDescent="0.35">
      <c r="A11" s="7" t="s">
        <v>320</v>
      </c>
      <c r="B11" s="7">
        <v>12</v>
      </c>
      <c r="C11" s="7" t="b">
        <f t="shared" si="0"/>
        <v>1</v>
      </c>
      <c r="D11" s="7">
        <v>1</v>
      </c>
      <c r="E11" s="7">
        <v>2</v>
      </c>
      <c r="F11" s="7">
        <v>5</v>
      </c>
      <c r="G11" s="7">
        <v>2</v>
      </c>
      <c r="H11" s="7">
        <v>2</v>
      </c>
      <c r="I11" s="7" t="s">
        <v>351</v>
      </c>
      <c r="J11" s="7" t="str">
        <f t="shared" ref="J11" si="7">"'"&amp;SUBSTITUTE(A11," ","_") &amp; "' : [" &amp; (F11*-1) &amp; "," &amp; (E11*-1) &amp; "," &amp;(D11*-1)&amp; "," &amp; G11 &amp; "," &amp; H11 &amp; "],"</f>
        <v>'current' : [-5,-2,-1,2,2],</v>
      </c>
      <c r="K11" s="7" t="str">
        <f>"'" &amp; SUBSTITUTE(A11," ","_")  &amp; "_pct' : [" &amp; ROUND(((F11/B11)*-1),2) &amp; "," &amp; ROUND(((E11/B11)*-1),2) &amp; "," &amp; ROUND(((D11/B11)*-1),2)  &amp; "," &amp; ROUND((G11/B11),2) &amp; "," &amp; ROUND((H11/B11),2) &amp; "],"</f>
        <v>'current_pct' : [-0.42,-0.17,-0.08,0.17,0.17],</v>
      </c>
      <c r="L11" s="7" t="str">
        <f t="shared" si="1"/>
        <v>[df.text_pct[xx],df.projection_pct[xx],df.ruleset_2_pct[xx],df.ruleset_1_pct[xx],df.spreadsheet_pct[xx],df.decision_table_pct[xx],df.past_pct[xx],df.current_pct[xx]</v>
      </c>
      <c r="M11" s="7" t="str">
        <f t="shared" si="3"/>
        <v>['text','projection','ruleset 2','ruleset 1','spreadsheet','decision table','past','current'</v>
      </c>
      <c r="N11" s="7" t="str">
        <f t="shared" si="2"/>
        <v>[df.text[xx],df.projection[xx],df.ruleset_2[xx],df.ruleset_1[xx],df.spreadsheet[xx],df.decision_table[xx],df.past[xx],df.current[xx]</v>
      </c>
    </row>
    <row r="12" spans="1:14" x14ac:dyDescent="0.35">
      <c r="A12" s="7" t="s">
        <v>321</v>
      </c>
      <c r="B12" s="7">
        <v>18</v>
      </c>
      <c r="C12" s="7" t="b">
        <f>SUM(D12:H12)=B12</f>
        <v>1</v>
      </c>
      <c r="D12" s="7">
        <v>0</v>
      </c>
      <c r="E12" s="7">
        <v>3</v>
      </c>
      <c r="F12" s="7">
        <v>5</v>
      </c>
      <c r="G12" s="7">
        <v>5</v>
      </c>
      <c r="H12" s="7">
        <v>5</v>
      </c>
      <c r="I12" s="7" t="s">
        <v>352</v>
      </c>
      <c r="J12" s="7" t="str">
        <f>"'"&amp;SUBSTITUTE(A12," ","_") &amp; "' : [" &amp; (F12*-1) &amp; "," &amp; (E12*-1) &amp; "," &amp;(D12*-1)&amp; "," &amp; G12 &amp; "," &amp; H12 &amp; "],"</f>
        <v>'past' : [-5,-3,0,5,5],</v>
      </c>
      <c r="K12" s="7" t="str">
        <f>"'" &amp; SUBSTITUTE(A12," ","_")  &amp; "_pct' : [" &amp; ROUND(((F12/B12)*-1),2) &amp; "," &amp; ROUND(((E12/B12)*-1),2) &amp; "," &amp; ROUND(((D12/B12)*-1),2)  &amp; "," &amp; ROUND((G12/B12),2) &amp; "," &amp; ROUND((H12/B12),2) &amp; "],"</f>
        <v>'past_pct' : [-0.28,-0.17,0,0.28,0.28],</v>
      </c>
      <c r="L12" s="7" t="str">
        <f t="shared" si="1"/>
        <v>[df.text_pct[xx],df.projection_pct[xx],df.ruleset_2_pct[xx],df.ruleset_1_pct[xx],df.spreadsheet_pct[xx],df.decision_table_pct[xx],df.past_pct[xx]</v>
      </c>
      <c r="M12" s="7" t="str">
        <f t="shared" si="3"/>
        <v>['text','projection','ruleset 2','ruleset 1','spreadsheet','decision table','past'</v>
      </c>
      <c r="N12" s="7" t="str">
        <f t="shared" si="2"/>
        <v>[df.text[xx],df.projection[xx],df.ruleset_2[xx],df.ruleset_1[xx],df.spreadsheet[xx],df.decision_table[xx],df.past[xx]</v>
      </c>
    </row>
    <row r="13" spans="1:14" x14ac:dyDescent="0.35">
      <c r="A13" s="7"/>
      <c r="B13" s="7"/>
      <c r="C13" s="7"/>
      <c r="D13" s="7" t="b">
        <f>SUM(D11:D12)=D2</f>
        <v>1</v>
      </c>
      <c r="E13" s="7" t="b">
        <f t="shared" ref="E13:H13" si="8">SUM(E11:E12)=E2</f>
        <v>1</v>
      </c>
      <c r="F13" s="7" t="b">
        <f t="shared" si="8"/>
        <v>1</v>
      </c>
      <c r="G13" s="7" t="b">
        <f t="shared" si="8"/>
        <v>1</v>
      </c>
      <c r="H13" s="7" t="b">
        <f t="shared" si="8"/>
        <v>1</v>
      </c>
      <c r="J13" s="7"/>
      <c r="K13" s="7"/>
      <c r="L13" s="7" t="str">
        <f t="shared" si="1"/>
        <v>[df.text_pct[xx],df.projection_pct[xx],df.ruleset_2_pct[xx],df.ruleset_1_pct[xx],df.spreadsheet_pct[xx],df.decision_table_pct[xx]</v>
      </c>
      <c r="M13" s="7" t="str">
        <f t="shared" si="3"/>
        <v>['text','projection','ruleset 2','ruleset 1','spreadsheet','decision table'</v>
      </c>
      <c r="N13" s="7" t="str">
        <f t="shared" si="2"/>
        <v>[df.text[xx],df.projection[xx],df.ruleset_2[xx],df.ruleset_1[xx],df.spreadsheet[xx],df.decision_table[xx]</v>
      </c>
    </row>
    <row r="14" spans="1:14" x14ac:dyDescent="0.35">
      <c r="A14" s="7" t="s">
        <v>326</v>
      </c>
      <c r="B14" s="7">
        <v>12</v>
      </c>
      <c r="C14" s="7" t="b">
        <f>SUM(D14:H14)=B14</f>
        <v>1</v>
      </c>
      <c r="D14" s="7">
        <v>0</v>
      </c>
      <c r="E14" s="7">
        <v>5</v>
      </c>
      <c r="F14" s="7">
        <v>4</v>
      </c>
      <c r="G14" s="7">
        <v>2</v>
      </c>
      <c r="H14" s="7">
        <v>1</v>
      </c>
      <c r="I14" s="7" t="s">
        <v>353</v>
      </c>
      <c r="J14" s="7" t="str">
        <f t="shared" ref="J14" si="9">"'"&amp;SUBSTITUTE(A14," ","_") &amp; "' : [" &amp; (F14*-1) &amp; "," &amp; (E14*-1) &amp; "," &amp;(D14*-1)&amp; "," &amp; G14 &amp; "," &amp; H14 &amp; "],"</f>
        <v>'decision_table' : [-4,-5,0,2,1],</v>
      </c>
      <c r="K14" s="7" t="str">
        <f>"'" &amp; SUBSTITUTE(A14," ","_")  &amp; "_pct' : [" &amp; ROUND(((F14/B14)*-1),2) &amp; "," &amp; ROUND(((E14/B14)*-1),2) &amp; "," &amp; ROUND(((D14/B14)*-1),2)  &amp; "," &amp; ROUND((G14/B14),2) &amp; "," &amp; ROUND((H14/B14),2) &amp; "],"</f>
        <v>'decision_table_pct' : [-0.33,-0.42,0,0.17,0.08],</v>
      </c>
      <c r="L14" s="7" t="str">
        <f t="shared" si="1"/>
        <v>[df.text_pct[xx],df.projection_pct[xx],df.ruleset_2_pct[xx],df.ruleset_1_pct[xx],df.spreadsheet_pct[xx],df.decision_table_pct[xx]</v>
      </c>
      <c r="M14" s="7" t="str">
        <f t="shared" si="3"/>
        <v>['text','projection','ruleset 2','ruleset 1','spreadsheet','decision table'</v>
      </c>
      <c r="N14" s="7" t="str">
        <f t="shared" si="2"/>
        <v>[df.text[xx],df.projection[xx],df.ruleset_2[xx],df.ruleset_1[xx],df.spreadsheet[xx],df.decision_table[xx]</v>
      </c>
    </row>
    <row r="15" spans="1:14" x14ac:dyDescent="0.35">
      <c r="A15" t="s">
        <v>327</v>
      </c>
      <c r="B15">
        <v>18</v>
      </c>
      <c r="C15" s="7" t="b">
        <f>SUM(D15:H15)=B15</f>
        <v>1</v>
      </c>
      <c r="D15">
        <v>1</v>
      </c>
      <c r="E15">
        <v>0</v>
      </c>
      <c r="F15">
        <v>6</v>
      </c>
      <c r="G15">
        <v>5</v>
      </c>
      <c r="H15">
        <v>6</v>
      </c>
      <c r="I15" s="7" t="s">
        <v>354</v>
      </c>
      <c r="J15" s="7" t="str">
        <f>"'"&amp;SUBSTITUTE(A15," ","_") &amp; "' : [" &amp; (F15*-1) &amp; "," &amp; (E15*-1) &amp; "," &amp;(D15*-1)&amp; "," &amp; G15 &amp; "," &amp; H15 &amp; "],"</f>
        <v>'spreadsheet' : [-6,0,-1,5,6],</v>
      </c>
      <c r="K15" s="7" t="str">
        <f>"'" &amp; SUBSTITUTE(A15," ","_")  &amp; "_pct' : [" &amp; ROUND(((F15/B15)*-1),2) &amp; "," &amp; ROUND(((E15/B15)*-1),2) &amp; "," &amp; ROUND(((D15/B15)*-1),2)  &amp; "," &amp; ROUND((G15/B15),2) &amp; "," &amp; ROUND((H15/B15),2) &amp; "],"</f>
        <v>'spreadsheet_pct' : [-0.33,0,-0.06,0.28,0.33],</v>
      </c>
      <c r="L15" s="7" t="str">
        <f t="shared" si="1"/>
        <v>[df.text_pct[xx],df.projection_pct[xx],df.ruleset_2_pct[xx],df.ruleset_1_pct[xx],df.spreadsheet_pct[xx]</v>
      </c>
      <c r="M15" s="7" t="str">
        <f t="shared" si="3"/>
        <v>['text','projection','ruleset 2','ruleset 1','spreadsheet'</v>
      </c>
      <c r="N15" s="7" t="str">
        <f t="shared" si="2"/>
        <v>[df.text[xx],df.projection[xx],df.ruleset_2[xx],df.ruleset_1[xx],df.spreadsheet[xx]</v>
      </c>
    </row>
    <row r="16" spans="1:14" x14ac:dyDescent="0.35">
      <c r="D16" t="b">
        <f>SUM(D14:D15)=D$2</f>
        <v>1</v>
      </c>
      <c r="E16" s="7" t="b">
        <f t="shared" ref="E16:H16" si="10">SUM(E14:E15)=E$2</f>
        <v>1</v>
      </c>
      <c r="F16" s="7" t="b">
        <f t="shared" si="10"/>
        <v>1</v>
      </c>
      <c r="G16" s="7" t="b">
        <f t="shared" si="10"/>
        <v>1</v>
      </c>
      <c r="H16" s="7" t="b">
        <f t="shared" si="10"/>
        <v>1</v>
      </c>
      <c r="L16" s="7" t="str">
        <f t="shared" si="1"/>
        <v>[df.text_pct[xx],df.projection_pct[xx],df.ruleset_2_pct[xx],df.ruleset_1_pct[xx]</v>
      </c>
      <c r="M16" s="7" t="str">
        <f t="shared" si="3"/>
        <v>['text','projection','ruleset 2','ruleset 1'</v>
      </c>
      <c r="N16" s="7" t="str">
        <f t="shared" si="2"/>
        <v>[df.text[xx],df.projection[xx],df.ruleset_2[xx],df.ruleset_1[xx]</v>
      </c>
    </row>
    <row r="17" spans="1:14" x14ac:dyDescent="0.35">
      <c r="A17" t="s">
        <v>328</v>
      </c>
      <c r="B17">
        <v>18</v>
      </c>
      <c r="C17" s="7" t="b">
        <f>SUM(D17:H17)=B17</f>
        <v>1</v>
      </c>
      <c r="D17">
        <v>1</v>
      </c>
      <c r="E17">
        <v>3</v>
      </c>
      <c r="F17">
        <v>6</v>
      </c>
      <c r="G17">
        <v>5</v>
      </c>
      <c r="H17">
        <v>3</v>
      </c>
      <c r="I17" s="7" t="s">
        <v>355</v>
      </c>
      <c r="J17" s="7" t="str">
        <f t="shared" ref="J17" si="11">"'"&amp;SUBSTITUTE(A17," ","_") &amp; "' : [" &amp; (F17*-1) &amp; "," &amp; (E17*-1) &amp; "," &amp;(D17*-1)&amp; "," &amp; G17 &amp; "," &amp; H17 &amp; "],"</f>
        <v>'ruleset_1' : [-6,-3,-1,5,3],</v>
      </c>
      <c r="K17" s="7" t="str">
        <f>"'" &amp; SUBSTITUTE(A17," ","_")  &amp; "_pct' : [" &amp; ROUND(((F17/B17)*-1),2) &amp; "," &amp; ROUND(((E17/B17)*-1),2) &amp; "," &amp; ROUND(((D17/B17)*-1),2)  &amp; "," &amp; ROUND((G17/B17),2) &amp; "," &amp; ROUND((H17/B17),2) &amp; "],"</f>
        <v>'ruleset_1_pct' : [-0.33,-0.17,-0.06,0.28,0.17],</v>
      </c>
      <c r="L17" s="7" t="str">
        <f t="shared" si="1"/>
        <v>[df.text_pct[xx],df.projection_pct[xx],df.ruleset_2_pct[xx],df.ruleset_1_pct[xx]</v>
      </c>
      <c r="M17" s="7" t="str">
        <f t="shared" si="3"/>
        <v>['text','projection','ruleset 2','ruleset 1'</v>
      </c>
      <c r="N17" s="7" t="str">
        <f t="shared" si="2"/>
        <v>[df.text[xx],df.projection[xx],df.ruleset_2[xx],df.ruleset_1[xx]</v>
      </c>
    </row>
    <row r="18" spans="1:14" x14ac:dyDescent="0.35">
      <c r="A18" s="7" t="s">
        <v>329</v>
      </c>
      <c r="B18">
        <v>12</v>
      </c>
      <c r="C18" s="7" t="b">
        <f>SUM(D18:H18)=B18</f>
        <v>1</v>
      </c>
      <c r="D18">
        <v>0</v>
      </c>
      <c r="E18">
        <v>2</v>
      </c>
      <c r="F18">
        <v>4</v>
      </c>
      <c r="G18">
        <v>2</v>
      </c>
      <c r="H18">
        <v>4</v>
      </c>
      <c r="I18" s="7" t="s">
        <v>356</v>
      </c>
      <c r="J18" s="7" t="str">
        <f>"'"&amp;SUBSTITUTE(A18," ","_") &amp; "' : [" &amp; (F18*-1) &amp; "," &amp; (E18*-1) &amp; "," &amp;(D18*-1)&amp; "," &amp; G18 &amp; "," &amp; H18 &amp; "],"</f>
        <v>'ruleset_2' : [-4,-2,0,2,4],</v>
      </c>
      <c r="K18" s="7" t="str">
        <f>"'" &amp; SUBSTITUTE(A18," ","_")  &amp; "_pct' : [" &amp; ROUND(((F18/B18)*-1),2) &amp; "," &amp; ROUND(((E18/B18)*-1),2) &amp; "," &amp; ROUND(((D18/B18)*-1),2)  &amp; "," &amp; ROUND((G18/B18),2) &amp; "," &amp; ROUND((H18/B18),2) &amp; "],"</f>
        <v>'ruleset_2_pct' : [-0.33,-0.17,0,0.17,0.33],</v>
      </c>
      <c r="L18" s="7" t="str">
        <f t="shared" si="1"/>
        <v>[df.text_pct[xx],df.projection_pct[xx],df.ruleset_2_pct[xx]</v>
      </c>
      <c r="M18" s="7" t="str">
        <f t="shared" si="3"/>
        <v>['text','projection','ruleset 2'</v>
      </c>
      <c r="N18" s="7" t="str">
        <f t="shared" si="2"/>
        <v>[df.text[xx],df.projection[xx],df.ruleset_2[xx]</v>
      </c>
    </row>
    <row r="19" spans="1:14" x14ac:dyDescent="0.35">
      <c r="C19" s="7"/>
      <c r="D19" s="7" t="b">
        <f>SUM(D17:D18)=D$2</f>
        <v>1</v>
      </c>
      <c r="E19" s="7" t="b">
        <f t="shared" ref="E19" si="12">SUM(E17:E18)=E$2</f>
        <v>1</v>
      </c>
      <c r="F19" s="7" t="b">
        <f t="shared" ref="F19" si="13">SUM(F17:F18)=F$2</f>
        <v>1</v>
      </c>
      <c r="G19" s="7" t="b">
        <f t="shared" ref="G19" si="14">SUM(G17:G18)=G$2</f>
        <v>1</v>
      </c>
      <c r="H19" s="7" t="b">
        <f t="shared" ref="H19" si="15">SUM(H17:H18)=H$2</f>
        <v>1</v>
      </c>
      <c r="L19" s="7" t="str">
        <f t="shared" si="1"/>
        <v>[df.text_pct[xx],df.projection_pct[xx]</v>
      </c>
      <c r="M19" s="7" t="str">
        <f t="shared" si="3"/>
        <v>['text','projection'</v>
      </c>
      <c r="N19" s="7" t="str">
        <f t="shared" si="2"/>
        <v>[df.text[xx],df.projection[xx]</v>
      </c>
    </row>
    <row r="20" spans="1:14" x14ac:dyDescent="0.35">
      <c r="A20" t="s">
        <v>297</v>
      </c>
      <c r="B20">
        <v>14</v>
      </c>
      <c r="C20" s="7" t="b">
        <f>SUM(D20:H20)=B20</f>
        <v>1</v>
      </c>
      <c r="D20" s="7">
        <v>0</v>
      </c>
      <c r="E20" s="7">
        <v>3</v>
      </c>
      <c r="F20" s="7">
        <v>6</v>
      </c>
      <c r="G20" s="7">
        <v>2</v>
      </c>
      <c r="H20" s="7">
        <v>3</v>
      </c>
      <c r="I20" s="7" t="s">
        <v>357</v>
      </c>
      <c r="J20" s="7" t="str">
        <f t="shared" ref="J20" si="16">"'"&amp;SUBSTITUTE(A20," ","_") &amp; "' : [" &amp; (F20*-1) &amp; "," &amp; (E20*-1) &amp; "," &amp;(D20*-1)&amp; "," &amp; G20 &amp; "," &amp; H20 &amp; "],"</f>
        <v>'projection' : [-6,-3,0,2,3],</v>
      </c>
      <c r="K20" s="7" t="str">
        <f>"'" &amp; SUBSTITUTE(A20," ","_")  &amp; "_pct' : [" &amp; ROUND(((F20/B20)*-1),2) &amp; "," &amp; ROUND(((E20/B20)*-1),2) &amp; "," &amp; ROUND(((D20/B20)*-1),2)  &amp; "," &amp; ROUND((G20/B20),2) &amp; "," &amp; ROUND((H20/B20),2) &amp; "],"</f>
        <v>'projection_pct' : [-0.43,-0.21,0,0.14,0.21],</v>
      </c>
      <c r="L20" s="7" t="str">
        <f t="shared" si="1"/>
        <v>[df.text_pct[xx],df.projection_pct[xx]</v>
      </c>
      <c r="M20" s="7" t="str">
        <f t="shared" si="3"/>
        <v>['text','projection'</v>
      </c>
      <c r="N20" t="str">
        <f t="shared" si="2"/>
        <v>[df.text[xx],df.projection[xx]</v>
      </c>
    </row>
    <row r="21" spans="1:14" x14ac:dyDescent="0.35">
      <c r="A21" t="s">
        <v>334</v>
      </c>
      <c r="B21">
        <v>16</v>
      </c>
      <c r="C21" s="7" t="b">
        <f>SUM(D21:H21)=B21</f>
        <v>1</v>
      </c>
      <c r="D21" s="7">
        <v>1</v>
      </c>
      <c r="E21" s="7">
        <v>2</v>
      </c>
      <c r="F21" s="7">
        <v>4</v>
      </c>
      <c r="G21" s="7">
        <v>5</v>
      </c>
      <c r="H21" s="7">
        <v>4</v>
      </c>
      <c r="I21" s="7" t="s">
        <v>358</v>
      </c>
      <c r="J21" s="7" t="str">
        <f>"'"&amp;SUBSTITUTE(A21," ","_") &amp; "' : [" &amp; (F21*-1) &amp; "," &amp; (E21*-1) &amp; "," &amp;(D21*-1)&amp; "," &amp; G21 &amp; "," &amp; H21 &amp; "],"</f>
        <v>'text' : [-4,-2,-1,5,4],</v>
      </c>
      <c r="K21" s="7" t="str">
        <f>"'" &amp; SUBSTITUTE(A21," ","_")  &amp; "_pct' : [" &amp; ROUND(((F21/B21)*-1),2) &amp; "," &amp; ROUND(((E21/B21)*-1),2) &amp; "," &amp; ROUND(((D21/B21)*-1),2)  &amp; "," &amp; ROUND((G21/B21),2) &amp; "," &amp; ROUND((H21/B21),2) &amp; "],"</f>
        <v>'text_pct' : [-0.25,-0.13,-0.06,0.31,0.25],</v>
      </c>
      <c r="L21" t="str">
        <f>"[df."&amp; SUBSTITUTE(A21," ","_") &amp;"_pct[xx]"</f>
        <v>[df.text_pct[xx]</v>
      </c>
      <c r="M21" t="str">
        <f>"['"&amp; A21 &amp;"'"</f>
        <v>['text'</v>
      </c>
      <c r="N21" t="str">
        <f>"[df."&amp; SUBSTITUTE(A21," ","_") &amp;"[xx]"</f>
        <v>[df.text[xx]</v>
      </c>
    </row>
    <row r="22" spans="1:14" x14ac:dyDescent="0.35">
      <c r="D22" s="7" t="b">
        <f>SUM(D20:D21)=D$2</f>
        <v>1</v>
      </c>
      <c r="E22" s="7" t="b">
        <f t="shared" ref="E22" si="17">SUM(E20:E21)=E$2</f>
        <v>1</v>
      </c>
      <c r="F22" s="7" t="b">
        <f t="shared" ref="F22" si="18">SUM(F20:F21)=F$2</f>
        <v>1</v>
      </c>
      <c r="G22" s="7" t="b">
        <f t="shared" ref="G22" si="19">SUM(G20:G21)=G$2</f>
        <v>1</v>
      </c>
      <c r="H22" s="7" t="b">
        <f t="shared" ref="H22" si="20">SUM(H20:H21)=H$2</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93DAA-EFB1-4118-8F7B-F1D73DB3BFF6}">
  <dimension ref="A1:N21"/>
  <sheetViews>
    <sheetView workbookViewId="0">
      <selection activeCell="H17" sqref="H17"/>
    </sheetView>
  </sheetViews>
  <sheetFormatPr defaultRowHeight="14.5" x14ac:dyDescent="0.35"/>
  <cols>
    <col min="9" max="9" width="31.6328125" style="7" bestFit="1" customWidth="1"/>
    <col min="11" max="11" width="35.7265625" bestFit="1" customWidth="1"/>
  </cols>
  <sheetData>
    <row r="1" spans="1:14" x14ac:dyDescent="0.35">
      <c r="A1" s="7"/>
      <c r="B1" s="7" t="s">
        <v>315</v>
      </c>
      <c r="C1" s="7" t="s">
        <v>316</v>
      </c>
      <c r="D1" s="1">
        <v>1</v>
      </c>
      <c r="E1" s="1">
        <v>2</v>
      </c>
      <c r="F1" s="1">
        <v>3</v>
      </c>
      <c r="G1" s="1">
        <v>4</v>
      </c>
      <c r="H1" s="1">
        <v>5</v>
      </c>
      <c r="I1" s="1"/>
      <c r="J1" s="7"/>
      <c r="K1" s="7"/>
    </row>
    <row r="2" spans="1:14" x14ac:dyDescent="0.35">
      <c r="A2" s="7" t="s">
        <v>311</v>
      </c>
      <c r="B2" s="7">
        <v>18</v>
      </c>
      <c r="C2" s="7" t="b">
        <f t="shared" ref="C2:C11" si="0">SUM(D2:H2)=B2</f>
        <v>1</v>
      </c>
      <c r="D2" s="7">
        <v>1</v>
      </c>
      <c r="E2" s="7">
        <v>1</v>
      </c>
      <c r="F2" s="7">
        <v>5</v>
      </c>
      <c r="G2" s="7">
        <v>6</v>
      </c>
      <c r="H2" s="7">
        <v>5</v>
      </c>
      <c r="I2" s="7">
        <f>(G2+H2)/(D2+E2)</f>
        <v>5.5</v>
      </c>
      <c r="J2" s="7" t="str">
        <f>"'"&amp;SUBSTITUTE(A2," ","_") &amp; "' : [" &amp; (F2*-1) &amp; "," &amp; (E2*-1) &amp; "," &amp;(D2*-1)&amp; "," &amp; G2 &amp; "," &amp; H2 &amp; "],"</f>
        <v>'total' : [-5,-1,-1,6,5],</v>
      </c>
      <c r="K2" s="7" t="str">
        <f>"'" &amp; SUBSTITUTE(A2," ","_")  &amp; "_pct' : [" &amp; ROUND(((F2/B2)*-1),2) &amp; "," &amp; ROUND(((E2/B2)*-1),2) &amp; "," &amp; ROUND(((D2/B2)*-1),2)  &amp; "," &amp; ROUND((G2/B2),2) &amp; "," &amp; ROUND((H2/B2),2) &amp; "],"</f>
        <v>'total_pct' : [-0.28,-0.06,-0.06,0.33,0.28],</v>
      </c>
      <c r="L2" s="7" t="str">
        <f>IF(ISBLANK(A2),L3,L3&amp;",df."&amp; SUBSTITUTE(A2," ","_") &amp;"_pct[xx]]")</f>
        <v>[df.text_pct[xx],df.projection_pct[xx],df.ruleset_2_pct[xx],df.ruleset_1_pct[xx],df.past_pct[xx],df.current_pct[xx],df.novice_pct[xx],df.senior_pct[xx],df.expert_pct[xx],df.practicioner_pct[xx],df.academic_pct[xx],df.total_pct[xx]]</v>
      </c>
      <c r="M2" s="7" t="str">
        <f>IF(ISBLANK(A2),M3,M3&amp;",'"&amp; A2 &amp;"']")</f>
        <v>['text','projection','ruleset 2','ruleset 1','past','current','novice','senior','expert','practicioner','academic','total']</v>
      </c>
      <c r="N2" s="7" t="str">
        <f>IF(ISBLANK(A2),N3,N3&amp;",df."&amp; SUBSTITUTE(A2," ","_") &amp;"[xx]]")</f>
        <v>[df.text[xx],df.projection[xx],df.ruleset_2[xx],df.ruleset_1[xx],df.past[xx],df.current[xx],df.novice[xx],df.senior[xx],df.expert[xx],df.practicioner[xx],df.academic[xx],df.total[xx]]</v>
      </c>
    </row>
    <row r="3" spans="1:14" x14ac:dyDescent="0.35">
      <c r="A3" s="7"/>
      <c r="B3" s="7"/>
      <c r="C3" s="7"/>
      <c r="D3" s="7"/>
      <c r="E3" s="7"/>
      <c r="F3" s="7"/>
      <c r="G3" s="7"/>
      <c r="H3" s="7"/>
      <c r="J3" s="7"/>
      <c r="K3" s="7"/>
      <c r="L3" s="7" t="str">
        <f t="shared" ref="L3:L16" si="1">IF(ISBLANK(A3),L4,L4&amp;",df."&amp; SUBSTITUTE(A3," ","_") &amp;"_pct[xx]")</f>
        <v>[df.text_pct[xx],df.projection_pct[xx],df.ruleset_2_pct[xx],df.ruleset_1_pct[xx],df.past_pct[xx],df.current_pct[xx],df.novice_pct[xx],df.senior_pct[xx],df.expert_pct[xx],df.practicioner_pct[xx],df.academic_pct[xx]</v>
      </c>
      <c r="M3" s="7" t="str">
        <f>IF(ISBLANK(A3),M4,M4&amp;",'"&amp; A3 &amp;"'")</f>
        <v>['text','projection','ruleset 2','ruleset 1','past','current','novice','senior','expert','practicioner','academic'</v>
      </c>
      <c r="N3" s="7" t="str">
        <f t="shared" ref="N3:N16" si="2">IF(ISBLANK(A3),N4,N4&amp;",df."&amp; SUBSTITUTE(A3," ","_") &amp;"[xx]")</f>
        <v>[df.text[xx],df.projection[xx],df.ruleset_2[xx],df.ruleset_1[xx],df.past[xx],df.current[xx],df.novice[xx],df.senior[xx],df.expert[xx],df.practicioner[xx],df.academic[xx]</v>
      </c>
    </row>
    <row r="4" spans="1:14" x14ac:dyDescent="0.35">
      <c r="A4" s="7" t="s">
        <v>312</v>
      </c>
      <c r="B4" s="7">
        <v>8</v>
      </c>
      <c r="C4" s="7" t="b">
        <f t="shared" si="0"/>
        <v>1</v>
      </c>
      <c r="D4" s="7">
        <v>0</v>
      </c>
      <c r="E4" s="7">
        <v>1</v>
      </c>
      <c r="F4" s="7">
        <v>3</v>
      </c>
      <c r="G4" s="7">
        <v>2</v>
      </c>
      <c r="H4" s="7">
        <v>2</v>
      </c>
      <c r="I4" s="7" t="s">
        <v>359</v>
      </c>
      <c r="J4" s="7" t="str">
        <f>"'"&amp;SUBSTITUTE(A4," ","_") &amp; "' : [" &amp; (F4*-1) &amp; "," &amp; (E4*-1) &amp; "," &amp;(D4*-1)&amp; "," &amp; G4 &amp; "," &amp; H4 &amp; "],"</f>
        <v>'academic' : [-3,-1,0,2,2],</v>
      </c>
      <c r="K4" s="7" t="str">
        <f>"'" &amp; SUBSTITUTE(A4," ","_")  &amp; "_pct' : [" &amp; ROUND(((F4/B4)*-1),2) &amp; "," &amp; ROUND(((E4/B4)*-1),2) &amp; "," &amp; ROUND(((D4/B4)*-1),2)  &amp; "," &amp; ROUND((G4/B4),2) &amp; "," &amp; ROUND((H4/B4),2) &amp; "],"</f>
        <v>'academic_pct' : [-0.38,-0.13,0,0.25,0.25],</v>
      </c>
      <c r="L4" s="7" t="str">
        <f t="shared" si="1"/>
        <v>[df.text_pct[xx],df.projection_pct[xx],df.ruleset_2_pct[xx],df.ruleset_1_pct[xx],df.past_pct[xx],df.current_pct[xx],df.novice_pct[xx],df.senior_pct[xx],df.expert_pct[xx],df.practicioner_pct[xx],df.academic_pct[xx]</v>
      </c>
      <c r="M4" s="7" t="str">
        <f t="shared" ref="M4:M17" si="3">IF(ISBLANK(A4),M5,M5&amp;",'"&amp; A4 &amp;"'")</f>
        <v>['text','projection','ruleset 2','ruleset 1','past','current','novice','senior','expert','practicioner','academic'</v>
      </c>
      <c r="N4" s="7" t="str">
        <f t="shared" si="2"/>
        <v>[df.text[xx],df.projection[xx],df.ruleset_2[xx],df.ruleset_1[xx],df.past[xx],df.current[xx],df.novice[xx],df.senior[xx],df.expert[xx],df.practicioner[xx],df.academic[xx]</v>
      </c>
    </row>
    <row r="5" spans="1:14" x14ac:dyDescent="0.35">
      <c r="A5" s="7" t="s">
        <v>313</v>
      </c>
      <c r="B5" s="7">
        <v>10</v>
      </c>
      <c r="C5" s="7" t="b">
        <f t="shared" si="0"/>
        <v>1</v>
      </c>
      <c r="D5" s="7">
        <v>1</v>
      </c>
      <c r="E5" s="7">
        <v>0</v>
      </c>
      <c r="F5" s="7">
        <v>2</v>
      </c>
      <c r="G5" s="7">
        <v>4</v>
      </c>
      <c r="H5" s="7">
        <v>3</v>
      </c>
      <c r="I5" s="7" t="s">
        <v>360</v>
      </c>
      <c r="J5" s="7" t="str">
        <f>"'"&amp;SUBSTITUTE(A5," ","_") &amp; "' : [" &amp; (F5*-1) &amp; "," &amp; (E5*-1) &amp; "," &amp;(D5*-1)&amp; "," &amp; G5 &amp; "," &amp; H5 &amp; "],"</f>
        <v>'practicioner' : [-2,0,-1,4,3],</v>
      </c>
      <c r="K5" s="7" t="str">
        <f>"'" &amp; SUBSTITUTE(A5," ","_")  &amp; "_pct' : [" &amp; ROUND(((F5/B5)*-1),2) &amp; "," &amp; ROUND(((E5/B5)*-1),2) &amp; "," &amp; ROUND(((D5/B5)*-1),2)  &amp; "," &amp; ROUND((G5/B5),2) &amp; "," &amp; ROUND((H5/B5),2) &amp; "],"</f>
        <v>'practicioner_pct' : [-0.2,0,-0.1,0.4,0.3],</v>
      </c>
      <c r="L5" s="7" t="str">
        <f t="shared" si="1"/>
        <v>[df.text_pct[xx],df.projection_pct[xx],df.ruleset_2_pct[xx],df.ruleset_1_pct[xx],df.past_pct[xx],df.current_pct[xx],df.novice_pct[xx],df.senior_pct[xx],df.expert_pct[xx],df.practicioner_pct[xx]</v>
      </c>
      <c r="M5" s="7" t="str">
        <f t="shared" si="3"/>
        <v>['text','projection','ruleset 2','ruleset 1','past','current','novice','senior','expert','practicioner'</v>
      </c>
      <c r="N5" s="7" t="str">
        <f t="shared" si="2"/>
        <v>[df.text[xx],df.projection[xx],df.ruleset_2[xx],df.ruleset_1[xx],df.past[xx],df.current[xx],df.novice[xx],df.senior[xx],df.expert[xx],df.practicioner[xx]</v>
      </c>
    </row>
    <row r="6" spans="1:14" x14ac:dyDescent="0.35">
      <c r="A6" s="7"/>
      <c r="B6" s="7"/>
      <c r="C6" s="7"/>
      <c r="D6" s="7" t="b">
        <f>SUM(D4:D5)=D2</f>
        <v>1</v>
      </c>
      <c r="E6" s="7" t="b">
        <f t="shared" ref="E6:H6" si="4">SUM(E4:E5)=E2</f>
        <v>1</v>
      </c>
      <c r="F6" s="7" t="b">
        <f t="shared" si="4"/>
        <v>1</v>
      </c>
      <c r="G6" s="7" t="b">
        <f t="shared" si="4"/>
        <v>1</v>
      </c>
      <c r="H6" s="7" t="b">
        <f t="shared" si="4"/>
        <v>1</v>
      </c>
      <c r="J6" s="7"/>
      <c r="K6" s="7"/>
      <c r="L6" s="7" t="str">
        <f t="shared" si="1"/>
        <v>[df.text_pct[xx],df.projection_pct[xx],df.ruleset_2_pct[xx],df.ruleset_1_pct[xx],df.past_pct[xx],df.current_pct[xx],df.novice_pct[xx],df.senior_pct[xx],df.expert_pct[xx]</v>
      </c>
      <c r="M6" s="7" t="str">
        <f t="shared" si="3"/>
        <v>['text','projection','ruleset 2','ruleset 1','past','current','novice','senior','expert'</v>
      </c>
      <c r="N6" s="7" t="str">
        <f t="shared" si="2"/>
        <v>[df.text[xx],df.projection[xx],df.ruleset_2[xx],df.ruleset_1[xx],df.past[xx],df.current[xx],df.novice[xx],df.senior[xx],df.expert[xx]</v>
      </c>
    </row>
    <row r="7" spans="1:14" x14ac:dyDescent="0.35">
      <c r="A7" s="7" t="s">
        <v>317</v>
      </c>
      <c r="B7" s="7">
        <v>6</v>
      </c>
      <c r="C7" s="7" t="b">
        <f t="shared" si="0"/>
        <v>1</v>
      </c>
      <c r="D7" s="7">
        <v>1</v>
      </c>
      <c r="E7" s="7">
        <v>0</v>
      </c>
      <c r="F7" s="7">
        <v>1</v>
      </c>
      <c r="G7" s="7">
        <v>1</v>
      </c>
      <c r="H7" s="7">
        <v>3</v>
      </c>
      <c r="I7" s="7" t="s">
        <v>361</v>
      </c>
      <c r="J7" s="7" t="str">
        <f t="shared" ref="J7" si="5">"'"&amp;SUBSTITUTE(A7," ","_") &amp; "' : [" &amp; (F7*-1) &amp; "," &amp; (E7*-1) &amp; "," &amp;(D7*-1)&amp; "," &amp; G7 &amp; "," &amp; H7 &amp; "],"</f>
        <v>'expert' : [-1,0,-1,1,3],</v>
      </c>
      <c r="K7" s="7" t="str">
        <f>"'" &amp; SUBSTITUTE(A7," ","_")  &amp; "_pct' : [" &amp; ROUND(((F7/B7)*-1),2) &amp; "," &amp; ROUND(((E7/B7)*-1),2) &amp; "," &amp; ROUND(((D7/B7)*-1),2)  &amp; "," &amp; ROUND((G7/B7),2) &amp; "," &amp; ROUND((H7/B7),2) &amp; "],"</f>
        <v>'expert_pct' : [-0.17,0,-0.17,0.17,0.5],</v>
      </c>
      <c r="L7" s="7" t="str">
        <f t="shared" si="1"/>
        <v>[df.text_pct[xx],df.projection_pct[xx],df.ruleset_2_pct[xx],df.ruleset_1_pct[xx],df.past_pct[xx],df.current_pct[xx],df.novice_pct[xx],df.senior_pct[xx],df.expert_pct[xx]</v>
      </c>
      <c r="M7" s="7" t="str">
        <f t="shared" si="3"/>
        <v>['text','projection','ruleset 2','ruleset 1','past','current','novice','senior','expert'</v>
      </c>
      <c r="N7" s="7" t="str">
        <f t="shared" si="2"/>
        <v>[df.text[xx],df.projection[xx],df.ruleset_2[xx],df.ruleset_1[xx],df.past[xx],df.current[xx],df.novice[xx],df.senior[xx],df.expert[xx]</v>
      </c>
    </row>
    <row r="8" spans="1:14" x14ac:dyDescent="0.35">
      <c r="A8" s="7" t="s">
        <v>318</v>
      </c>
      <c r="B8" s="7">
        <v>8</v>
      </c>
      <c r="C8" s="7" t="b">
        <f t="shared" si="0"/>
        <v>1</v>
      </c>
      <c r="D8" s="7">
        <v>0</v>
      </c>
      <c r="E8" s="7">
        <v>1</v>
      </c>
      <c r="F8" s="7">
        <v>2</v>
      </c>
      <c r="G8" s="7">
        <v>3</v>
      </c>
      <c r="H8" s="7">
        <v>2</v>
      </c>
      <c r="I8" s="7" t="s">
        <v>362</v>
      </c>
      <c r="J8" s="7" t="str">
        <f>"'"&amp;SUBSTITUTE(A8," ","_") &amp; "' : [" &amp; (F8*-1) &amp; "," &amp; (E8*-1) &amp; "," &amp;(D8*-1)&amp; "," &amp; G8 &amp; "," &amp; H8 &amp; "],"</f>
        <v>'senior' : [-2,-1,0,3,2],</v>
      </c>
      <c r="K8" s="7" t="str">
        <f>"'" &amp; SUBSTITUTE(A8," ","_")  &amp; "_pct' : [" &amp; ROUND(((F8/B8)*-1),2) &amp; "," &amp; ROUND(((E8/B8)*-1),2) &amp; "," &amp; ROUND(((D8/B8)*-1),2)  &amp; "," &amp; ROUND((G8/B8),2) &amp; "," &amp; ROUND((H8/B8),2) &amp; "],"</f>
        <v>'senior_pct' : [-0.25,-0.13,0,0.38,0.25],</v>
      </c>
      <c r="L8" s="7" t="str">
        <f t="shared" si="1"/>
        <v>[df.text_pct[xx],df.projection_pct[xx],df.ruleset_2_pct[xx],df.ruleset_1_pct[xx],df.past_pct[xx],df.current_pct[xx],df.novice_pct[xx],df.senior_pct[xx]</v>
      </c>
      <c r="M8" s="7" t="str">
        <f t="shared" si="3"/>
        <v>['text','projection','ruleset 2','ruleset 1','past','current','novice','senior'</v>
      </c>
      <c r="N8" s="7" t="str">
        <f t="shared" si="2"/>
        <v>[df.text[xx],df.projection[xx],df.ruleset_2[xx],df.ruleset_1[xx],df.past[xx],df.current[xx],df.novice[xx],df.senior[xx]</v>
      </c>
    </row>
    <row r="9" spans="1:14" x14ac:dyDescent="0.35">
      <c r="A9" s="7" t="s">
        <v>319</v>
      </c>
      <c r="B9" s="7">
        <v>4</v>
      </c>
      <c r="C9" s="7" t="b">
        <f t="shared" si="0"/>
        <v>1</v>
      </c>
      <c r="D9" s="7">
        <v>0</v>
      </c>
      <c r="E9" s="7">
        <v>0</v>
      </c>
      <c r="F9" s="7">
        <v>2</v>
      </c>
      <c r="G9" s="7">
        <v>2</v>
      </c>
      <c r="H9" s="7">
        <v>0</v>
      </c>
      <c r="J9" s="7" t="str">
        <f>"'"&amp;SUBSTITUTE(A9," ","_") &amp; "' : [" &amp; (F9*-1) &amp; "," &amp; (E9*-1) &amp; "," &amp;(D9*-1)&amp; "," &amp; G9 &amp; "," &amp; H9 &amp; "],"</f>
        <v>'novice' : [-2,0,0,2,0],</v>
      </c>
      <c r="K9" s="7" t="str">
        <f>"'" &amp; SUBSTITUTE(A9," ","_")  &amp; "_pct' : [" &amp; ROUND(((F9/B9)*-1),2) &amp; "," &amp; ROUND(((E9/B9)*-1),2) &amp; "," &amp; ROUND(((D9/B9)*-1),2)  &amp; "," &amp; ROUND((G9/B9),2) &amp; "," &amp; ROUND((H9/B9),2) &amp; "],"</f>
        <v>'novice_pct' : [-0.5,0,0,0.5,0],</v>
      </c>
      <c r="L9" s="7" t="str">
        <f t="shared" si="1"/>
        <v>[df.text_pct[xx],df.projection_pct[xx],df.ruleset_2_pct[xx],df.ruleset_1_pct[xx],df.past_pct[xx],df.current_pct[xx],df.novice_pct[xx]</v>
      </c>
      <c r="M9" s="7" t="str">
        <f t="shared" si="3"/>
        <v>['text','projection','ruleset 2','ruleset 1','past','current','novice'</v>
      </c>
      <c r="N9" s="7" t="str">
        <f t="shared" si="2"/>
        <v>[df.text[xx],df.projection[xx],df.ruleset_2[xx],df.ruleset_1[xx],df.past[xx],df.current[xx],df.novice[xx]</v>
      </c>
    </row>
    <row r="10" spans="1:14" x14ac:dyDescent="0.35">
      <c r="A10" s="7"/>
      <c r="B10" s="7"/>
      <c r="C10" s="7"/>
      <c r="D10" s="7" t="b">
        <f>SUM(D7:D9)=D2</f>
        <v>1</v>
      </c>
      <c r="E10" s="7" t="b">
        <f t="shared" ref="E10:H10" si="6">SUM(E7:E9)=E2</f>
        <v>1</v>
      </c>
      <c r="F10" s="7" t="b">
        <f t="shared" si="6"/>
        <v>1</v>
      </c>
      <c r="G10" s="7" t="b">
        <f t="shared" si="6"/>
        <v>1</v>
      </c>
      <c r="H10" s="7" t="b">
        <f t="shared" si="6"/>
        <v>1</v>
      </c>
      <c r="J10" s="7"/>
      <c r="K10" s="7"/>
      <c r="L10" s="7" t="str">
        <f t="shared" si="1"/>
        <v>[df.text_pct[xx],df.projection_pct[xx],df.ruleset_2_pct[xx],df.ruleset_1_pct[xx],df.past_pct[xx],df.current_pct[xx]</v>
      </c>
      <c r="M10" s="7" t="str">
        <f t="shared" si="3"/>
        <v>['text','projection','ruleset 2','ruleset 1','past','current'</v>
      </c>
      <c r="N10" s="7" t="str">
        <f t="shared" si="2"/>
        <v>[df.text[xx],df.projection[xx],df.ruleset_2[xx],df.ruleset_1[xx],df.past[xx],df.current[xx]</v>
      </c>
    </row>
    <row r="11" spans="1:14" x14ac:dyDescent="0.35">
      <c r="A11" s="7" t="s">
        <v>320</v>
      </c>
      <c r="B11" s="7">
        <v>5</v>
      </c>
      <c r="C11" s="7" t="b">
        <f t="shared" si="0"/>
        <v>1</v>
      </c>
      <c r="D11" s="7">
        <v>1</v>
      </c>
      <c r="E11" s="7">
        <v>0</v>
      </c>
      <c r="F11" s="7">
        <v>1</v>
      </c>
      <c r="G11" s="7">
        <v>1</v>
      </c>
      <c r="H11" s="7">
        <v>2</v>
      </c>
      <c r="I11" s="7" t="s">
        <v>363</v>
      </c>
      <c r="J11" s="7" t="str">
        <f t="shared" ref="J11" si="7">"'"&amp;SUBSTITUTE(A11," ","_") &amp; "' : [" &amp; (F11*-1) &amp; "," &amp; (E11*-1) &amp; "," &amp;(D11*-1)&amp; "," &amp; G11 &amp; "," &amp; H11 &amp; "],"</f>
        <v>'current' : [-1,0,-1,1,2],</v>
      </c>
      <c r="K11" s="7" t="str">
        <f>"'" &amp; SUBSTITUTE(A11," ","_")  &amp; "_pct' : [" &amp; ROUND(((F11/B11)*-1),2) &amp; "," &amp; ROUND(((E11/B11)*-1),2) &amp; "," &amp; ROUND(((D11/B11)*-1),2)  &amp; "," &amp; ROUND((G11/B11),2) &amp; "," &amp; ROUND((H11/B11),2) &amp; "],"</f>
        <v>'current_pct' : [-0.2,0,-0.2,0.2,0.4],</v>
      </c>
      <c r="L11" s="7" t="str">
        <f t="shared" si="1"/>
        <v>[df.text_pct[xx],df.projection_pct[xx],df.ruleset_2_pct[xx],df.ruleset_1_pct[xx],df.past_pct[xx],df.current_pct[xx]</v>
      </c>
      <c r="M11" s="7" t="str">
        <f t="shared" si="3"/>
        <v>['text','projection','ruleset 2','ruleset 1','past','current'</v>
      </c>
      <c r="N11" s="7" t="str">
        <f t="shared" si="2"/>
        <v>[df.text[xx],df.projection[xx],df.ruleset_2[xx],df.ruleset_1[xx],df.past[xx],df.current[xx]</v>
      </c>
    </row>
    <row r="12" spans="1:14" x14ac:dyDescent="0.35">
      <c r="A12" s="7" t="s">
        <v>321</v>
      </c>
      <c r="B12" s="7">
        <v>13</v>
      </c>
      <c r="C12" s="7" t="b">
        <f>SUM(D12:H12)=B12</f>
        <v>1</v>
      </c>
      <c r="D12" s="7">
        <v>0</v>
      </c>
      <c r="E12" s="7">
        <v>1</v>
      </c>
      <c r="F12" s="7">
        <v>4</v>
      </c>
      <c r="G12" s="7">
        <v>5</v>
      </c>
      <c r="H12" s="7">
        <v>3</v>
      </c>
      <c r="I12" s="7" t="s">
        <v>364</v>
      </c>
      <c r="J12" s="7" t="str">
        <f>"'"&amp;SUBSTITUTE(A12," ","_") &amp; "' : [" &amp; (F12*-1) &amp; "," &amp; (E12*-1) &amp; "," &amp;(D12*-1)&amp; "," &amp; G12 &amp; "," &amp; H12 &amp; "],"</f>
        <v>'past' : [-4,-1,0,5,3],</v>
      </c>
      <c r="K12" s="7" t="str">
        <f>"'" &amp; SUBSTITUTE(A12," ","_")  &amp; "_pct' : [" &amp; ROUND(((F12/B12)*-1),2) &amp; "," &amp; ROUND(((E12/B12)*-1),2) &amp; "," &amp; ROUND(((D12/B12)*-1),2)  &amp; "," &amp; ROUND((G12/B12),2) &amp; "," &amp; ROUND((H12/B12),2) &amp; "],"</f>
        <v>'past_pct' : [-0.31,-0.08,0,0.38,0.23],</v>
      </c>
      <c r="L12" s="7" t="str">
        <f t="shared" si="1"/>
        <v>[df.text_pct[xx],df.projection_pct[xx],df.ruleset_2_pct[xx],df.ruleset_1_pct[xx],df.past_pct[xx]</v>
      </c>
      <c r="M12" s="7" t="str">
        <f t="shared" si="3"/>
        <v>['text','projection','ruleset 2','ruleset 1','past'</v>
      </c>
      <c r="N12" s="7" t="str">
        <f t="shared" si="2"/>
        <v>[df.text[xx],df.projection[xx],df.ruleset_2[xx],df.ruleset_1[xx],df.past[xx]</v>
      </c>
    </row>
    <row r="13" spans="1:14" x14ac:dyDescent="0.35">
      <c r="A13" s="7"/>
      <c r="B13" s="7"/>
      <c r="C13" s="7"/>
      <c r="D13" s="7" t="b">
        <f>SUM(D11:D12)=D2</f>
        <v>1</v>
      </c>
      <c r="E13" s="7" t="b">
        <f t="shared" ref="E13:H13" si="8">SUM(E11:E12)=E2</f>
        <v>1</v>
      </c>
      <c r="F13" s="7" t="b">
        <f t="shared" si="8"/>
        <v>1</v>
      </c>
      <c r="G13" s="7" t="b">
        <f t="shared" si="8"/>
        <v>1</v>
      </c>
      <c r="H13" s="7" t="b">
        <f t="shared" si="8"/>
        <v>1</v>
      </c>
      <c r="J13" s="7"/>
      <c r="K13" s="7"/>
      <c r="L13" s="7" t="str">
        <f t="shared" si="1"/>
        <v>[df.text_pct[xx],df.projection_pct[xx],df.ruleset_2_pct[xx],df.ruleset_1_pct[xx]</v>
      </c>
      <c r="M13" s="7" t="str">
        <f t="shared" si="3"/>
        <v>['text','projection','ruleset 2','ruleset 1'</v>
      </c>
      <c r="N13" s="7" t="str">
        <f t="shared" si="2"/>
        <v>[df.text[xx],df.projection[xx],df.ruleset_2[xx],df.ruleset_1[xx]</v>
      </c>
    </row>
    <row r="14" spans="1:14" x14ac:dyDescent="0.35">
      <c r="A14" s="7" t="s">
        <v>328</v>
      </c>
      <c r="B14" s="7">
        <v>9</v>
      </c>
      <c r="C14" s="7" t="b">
        <f>SUM(D14:H14)=B14</f>
        <v>1</v>
      </c>
      <c r="D14" s="7">
        <v>0</v>
      </c>
      <c r="E14" s="7">
        <v>1</v>
      </c>
      <c r="F14" s="7">
        <v>4</v>
      </c>
      <c r="G14" s="7">
        <v>3</v>
      </c>
      <c r="H14" s="7">
        <v>1</v>
      </c>
      <c r="I14" s="7" t="s">
        <v>365</v>
      </c>
      <c r="J14" s="7" t="str">
        <f t="shared" ref="J14" si="9">"'"&amp;SUBSTITUTE(A14," ","_") &amp; "' : [" &amp; (F14*-1) &amp; "," &amp; (E14*-1) &amp; "," &amp;(D14*-1)&amp; "," &amp; G14 &amp; "," &amp; H14 &amp; "],"</f>
        <v>'ruleset_1' : [-4,-1,0,3,1],</v>
      </c>
      <c r="K14" s="7" t="str">
        <f>"'" &amp; SUBSTITUTE(A14," ","_")  &amp; "_pct' : [" &amp; ROUND(((F14/B14)*-1),2) &amp; "," &amp; ROUND(((E14/B14)*-1),2) &amp; "," &amp; ROUND(((D14/B14)*-1),2)  &amp; "," &amp; ROUND((G14/B14),2) &amp; "," &amp; ROUND((H14/B14),2) &amp; "],"</f>
        <v>'ruleset_1_pct' : [-0.44,-0.11,0,0.33,0.11],</v>
      </c>
      <c r="L14" s="7" t="str">
        <f t="shared" si="1"/>
        <v>[df.text_pct[xx],df.projection_pct[xx],df.ruleset_2_pct[xx],df.ruleset_1_pct[xx]</v>
      </c>
      <c r="M14" s="7" t="str">
        <f t="shared" si="3"/>
        <v>['text','projection','ruleset 2','ruleset 1'</v>
      </c>
      <c r="N14" s="7" t="str">
        <f t="shared" si="2"/>
        <v>[df.text[xx],df.projection[xx],df.ruleset_2[xx],df.ruleset_1[xx]</v>
      </c>
    </row>
    <row r="15" spans="1:14" x14ac:dyDescent="0.35">
      <c r="A15" s="7" t="s">
        <v>329</v>
      </c>
      <c r="B15" s="7">
        <v>9</v>
      </c>
      <c r="C15" s="7" t="b">
        <f>SUM(D15:H15)=B15</f>
        <v>1</v>
      </c>
      <c r="D15" s="7">
        <v>1</v>
      </c>
      <c r="E15" s="7">
        <v>0</v>
      </c>
      <c r="F15" s="7">
        <v>1</v>
      </c>
      <c r="G15" s="7">
        <v>3</v>
      </c>
      <c r="H15" s="7">
        <v>4</v>
      </c>
      <c r="I15" s="7" t="s">
        <v>366</v>
      </c>
      <c r="J15" s="7" t="str">
        <f>"'"&amp;SUBSTITUTE(A15," ","_") &amp; "' : [" &amp; (F15*-1) &amp; "," &amp; (E15*-1) &amp; "," &amp;(D15*-1)&amp; "," &amp; G15 &amp; "," &amp; H15 &amp; "],"</f>
        <v>'ruleset_2' : [-1,0,-1,3,4],</v>
      </c>
      <c r="K15" s="7" t="str">
        <f>"'" &amp; SUBSTITUTE(A15," ","_")  &amp; "_pct' : [" &amp; ROUND(((F15/B15)*-1),2) &amp; "," &amp; ROUND(((E15/B15)*-1),2) &amp; "," &amp; ROUND(((D15/B15)*-1),2)  &amp; "," &amp; ROUND((G15/B15),2) &amp; "," &amp; ROUND((H15/B15),2) &amp; "],"</f>
        <v>'ruleset_2_pct' : [-0.11,0,-0.11,0.33,0.44],</v>
      </c>
      <c r="L15" s="7" t="str">
        <f t="shared" si="1"/>
        <v>[df.text_pct[xx],df.projection_pct[xx],df.ruleset_2_pct[xx]</v>
      </c>
      <c r="M15" s="7" t="str">
        <f t="shared" si="3"/>
        <v>['text','projection','ruleset 2'</v>
      </c>
      <c r="N15" s="7" t="str">
        <f t="shared" si="2"/>
        <v>[df.text[xx],df.projection[xx],df.ruleset_2[xx]</v>
      </c>
    </row>
    <row r="16" spans="1:14" x14ac:dyDescent="0.35">
      <c r="A16" s="7"/>
      <c r="B16" s="7"/>
      <c r="C16" s="7"/>
      <c r="D16" s="7" t="b">
        <f>SUM(D14:D15)=D$2</f>
        <v>1</v>
      </c>
      <c r="E16" s="7" t="b">
        <f t="shared" ref="E16:H16" si="10">SUM(E14:E15)=E$2</f>
        <v>1</v>
      </c>
      <c r="F16" s="7" t="b">
        <f t="shared" si="10"/>
        <v>1</v>
      </c>
      <c r="G16" s="7" t="b">
        <f t="shared" si="10"/>
        <v>1</v>
      </c>
      <c r="H16" s="7" t="b">
        <f t="shared" si="10"/>
        <v>1</v>
      </c>
      <c r="J16" s="7"/>
      <c r="K16" s="7"/>
      <c r="L16" s="7" t="str">
        <f t="shared" si="1"/>
        <v>[df.text_pct[xx],df.projection_pct[xx]</v>
      </c>
      <c r="M16" s="7" t="str">
        <f t="shared" si="3"/>
        <v>['text','projection'</v>
      </c>
      <c r="N16" s="7" t="str">
        <f t="shared" si="2"/>
        <v>[df.text[xx],df.projection[xx]</v>
      </c>
    </row>
    <row r="17" spans="1:14" x14ac:dyDescent="0.35">
      <c r="A17" s="7" t="s">
        <v>297</v>
      </c>
      <c r="B17" s="7">
        <v>14</v>
      </c>
      <c r="C17" s="7" t="b">
        <f>SUM(D17:H17)=B17</f>
        <v>1</v>
      </c>
      <c r="D17" s="7">
        <v>0</v>
      </c>
      <c r="E17" s="7">
        <v>1</v>
      </c>
      <c r="F17" s="7">
        <v>5</v>
      </c>
      <c r="G17" s="7">
        <v>5</v>
      </c>
      <c r="H17" s="7">
        <v>3</v>
      </c>
      <c r="I17" s="7" t="s">
        <v>367</v>
      </c>
      <c r="J17" s="7" t="str">
        <f t="shared" ref="J17" si="11">"'"&amp;SUBSTITUTE(A17," ","_") &amp; "' : [" &amp; (F17*-1) &amp; "," &amp; (E17*-1) &amp; "," &amp;(D17*-1)&amp; "," &amp; G17 &amp; "," &amp; H17 &amp; "],"</f>
        <v>'projection' : [-5,-1,0,5,3],</v>
      </c>
      <c r="K17" s="7" t="str">
        <f>"'" &amp; SUBSTITUTE(A17," ","_")  &amp; "_pct' : [" &amp; ROUND(((F17/B17)*-1),2) &amp; "," &amp; ROUND(((E17/B17)*-1),2) &amp; "," &amp; ROUND(((D17/B17)*-1),2)  &amp; "," &amp; ROUND((G17/B17),2) &amp; "," &amp; ROUND((H17/B17),2) &amp; "],"</f>
        <v>'projection_pct' : [-0.36,-0.07,0,0.36,0.21],</v>
      </c>
      <c r="L17" s="7" t="str">
        <f>IF(ISBLANK(A17),L18,L18&amp;",df."&amp; SUBSTITUTE(A17," ","_") &amp;"_pct[xx]")</f>
        <v>[df.text_pct[xx],df.projection_pct[xx]</v>
      </c>
      <c r="M17" s="7" t="str">
        <f t="shared" si="3"/>
        <v>['text','projection'</v>
      </c>
      <c r="N17" s="7" t="str">
        <f>IF(ISBLANK(A17),N18,N18&amp;",df."&amp; SUBSTITUTE(A17," ","_") &amp;"[xx]")</f>
        <v>[df.text[xx],df.projection[xx]</v>
      </c>
    </row>
    <row r="18" spans="1:14" x14ac:dyDescent="0.35">
      <c r="A18" s="7" t="s">
        <v>334</v>
      </c>
      <c r="B18" s="7">
        <v>4</v>
      </c>
      <c r="C18" s="7" t="b">
        <f>SUM(D18:H18)=B18</f>
        <v>1</v>
      </c>
      <c r="D18" s="7">
        <v>1</v>
      </c>
      <c r="E18" s="7">
        <v>0</v>
      </c>
      <c r="F18" s="7">
        <v>0</v>
      </c>
      <c r="G18" s="7">
        <v>1</v>
      </c>
      <c r="H18" s="7">
        <v>2</v>
      </c>
      <c r="I18" s="7" t="s">
        <v>368</v>
      </c>
      <c r="J18" s="7" t="str">
        <f>"'"&amp;SUBSTITUTE(A18," ","_") &amp; "' : [" &amp; (F18*-1) &amp; "," &amp; (E18*-1) &amp; "," &amp;(D18*-1)&amp; "," &amp; G18 &amp; "," &amp; H18 &amp; "],"</f>
        <v>'text' : [0,0,-1,1,2],</v>
      </c>
      <c r="K18" s="7" t="str">
        <f>"'" &amp; SUBSTITUTE(A18," ","_")  &amp; "_pct' : [" &amp; ROUND(((F18/B18)*-1),2) &amp; "," &amp; ROUND(((E18/B18)*-1),2) &amp; "," &amp; ROUND(((D18/B18)*-1),2)  &amp; "," &amp; ROUND((G18/B18),2) &amp; "," &amp; ROUND((H18/B18),2) &amp; "],"</f>
        <v>'text_pct' : [0,0,-0.25,0.25,0.5],</v>
      </c>
      <c r="L18" s="7" t="str">
        <f>"[df."&amp; SUBSTITUTE(A18," ","_") &amp;"_pct[xx]"</f>
        <v>[df.text_pct[xx]</v>
      </c>
      <c r="M18" s="7" t="str">
        <f>"['"&amp; A18&amp;"'"</f>
        <v>['text'</v>
      </c>
      <c r="N18" s="7" t="str">
        <f>"[df."&amp; SUBSTITUTE(A18," ","_") &amp;"[xx]"</f>
        <v>[df.text[xx]</v>
      </c>
    </row>
    <row r="19" spans="1:14" x14ac:dyDescent="0.35">
      <c r="A19" s="7"/>
      <c r="B19" s="7"/>
      <c r="C19" s="7"/>
      <c r="D19" s="7" t="b">
        <f>SUM(D17:D18)=D$2</f>
        <v>1</v>
      </c>
      <c r="E19" s="7" t="b">
        <f t="shared" ref="E19:H19" si="12">SUM(E17:E18)=E$2</f>
        <v>1</v>
      </c>
      <c r="F19" s="7" t="b">
        <f t="shared" si="12"/>
        <v>1</v>
      </c>
      <c r="G19" s="7" t="b">
        <f t="shared" si="12"/>
        <v>1</v>
      </c>
      <c r="H19" s="7" t="b">
        <f t="shared" si="12"/>
        <v>1</v>
      </c>
      <c r="J19" s="7"/>
      <c r="K19" s="7"/>
    </row>
    <row r="20" spans="1:14" x14ac:dyDescent="0.35">
      <c r="J20" s="7"/>
      <c r="K20" s="7"/>
    </row>
    <row r="21" spans="1:14" x14ac:dyDescent="0.35">
      <c r="J21" s="7"/>
      <c r="K21"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89D71-B2C2-470B-B11E-70CE459BF187}">
  <dimension ref="A1:N21"/>
  <sheetViews>
    <sheetView workbookViewId="0">
      <selection activeCell="I18" sqref="I18"/>
    </sheetView>
  </sheetViews>
  <sheetFormatPr defaultRowHeight="14.5" x14ac:dyDescent="0.35"/>
  <cols>
    <col min="1" max="1" width="11" bestFit="1" customWidth="1"/>
    <col min="2" max="2" width="8.81640625" bestFit="1" customWidth="1"/>
    <col min="3" max="3" width="5.81640625" bestFit="1" customWidth="1"/>
    <col min="4" max="8" width="7.453125" customWidth="1"/>
    <col min="9" max="9" width="31.6328125" style="7" bestFit="1" customWidth="1"/>
    <col min="10" max="10" width="20.54296875" bestFit="1" customWidth="1"/>
    <col min="11" max="11" width="35.7265625" bestFit="1" customWidth="1"/>
  </cols>
  <sheetData>
    <row r="1" spans="1:14" x14ac:dyDescent="0.35">
      <c r="A1" s="7"/>
      <c r="B1" s="7" t="s">
        <v>315</v>
      </c>
      <c r="C1" s="7" t="s">
        <v>316</v>
      </c>
      <c r="D1" s="1">
        <v>1</v>
      </c>
      <c r="E1" s="1">
        <v>2</v>
      </c>
      <c r="F1" s="1">
        <v>3</v>
      </c>
      <c r="G1" s="1">
        <v>4</v>
      </c>
      <c r="H1" s="1">
        <v>5</v>
      </c>
      <c r="I1" s="1"/>
      <c r="J1" s="7"/>
      <c r="K1" s="7"/>
      <c r="L1" s="7"/>
    </row>
    <row r="2" spans="1:14" x14ac:dyDescent="0.35">
      <c r="A2" s="7" t="s">
        <v>311</v>
      </c>
      <c r="B2" s="7">
        <v>30</v>
      </c>
      <c r="C2" s="7" t="b">
        <f t="shared" ref="C2:C11" si="0">SUM(D2:H2)=B2</f>
        <v>1</v>
      </c>
      <c r="D2" s="7">
        <v>4</v>
      </c>
      <c r="E2" s="7">
        <v>7</v>
      </c>
      <c r="F2" s="7">
        <v>3</v>
      </c>
      <c r="G2" s="7">
        <v>15</v>
      </c>
      <c r="H2" s="7">
        <v>1</v>
      </c>
      <c r="J2" s="7" t="str">
        <f>"'"&amp;SUBSTITUTE(A2," ","_") &amp; "' : [" &amp; (F2*-1) &amp; "," &amp; (E2*-1) &amp; "," &amp;(D2*-1)&amp; "," &amp; G2 &amp; "," &amp; H2 &amp; "],"</f>
        <v>'total' : [-3,-7,-4,15,1],</v>
      </c>
      <c r="K2" s="7" t="str">
        <f>"'" &amp; SUBSTITUTE(A2," ","_")  &amp; "_pct' : [" &amp; ROUND(((F2/B2)*-1),2) &amp; "," &amp; ROUND(((E2/B2)*-1),2) &amp; "," &amp; ROUND(((D2/B2)*-1),2)  &amp; "," &amp; ROUND((G2/B2),2) &amp; "," &amp; ROUND((H2/B2),2) &amp; "],"</f>
        <v>'total_pct' : [-0.1,-0.23,-0.13,0.5,0.03],</v>
      </c>
      <c r="L2" s="7" t="str">
        <f>IF(ISBLANK(A2),L3,L3&amp;",df."&amp; SUBSTITUTE(A2," ","_") &amp;"_pct[xx]]")</f>
        <v>[df.ruleset_2_pct[xx],df.ruleset_1_pct[xx],df.spreadsheet_pct[xx],df.decision_table_pct[xx],df.past_pct[xx],df.current_pct[xx],df.novice_pct[xx],df.senior_pct[xx],df.expert_pct[xx],df.practicioner_pct[xx],df.academic_pct[xx],df.total_pct[xx]]</v>
      </c>
      <c r="M2" s="7" t="str">
        <f>IF(ISBLANK(A2),M3,M3&amp;",'"&amp; A2 &amp;"']")</f>
        <v>['ruleset 2','ruleset 1','spreadsheet','decision table','past','current','novice','senior','expert','practicioner','academic','total']</v>
      </c>
      <c r="N2" s="7" t="str">
        <f>IF(ISBLANK(A2),N3,N3&amp;",df."&amp; SUBSTITUTE(A2," ","_") &amp;"[xx]]")</f>
        <v>[df.ruleset_2[xx],df.ruleset_1[xx],df.spreadsheet[xx],df.decision_table[xx],df.past[xx],df.current[xx],df.novice[xx],df.senior[xx],df.expert[xx],df.practicioner[xx],df.academic[xx],df.total[xx]]</v>
      </c>
    </row>
    <row r="3" spans="1:14" x14ac:dyDescent="0.35">
      <c r="A3" s="7"/>
      <c r="B3" s="7"/>
      <c r="C3" s="7"/>
      <c r="D3" s="7"/>
      <c r="E3" s="7"/>
      <c r="F3" s="7"/>
      <c r="G3" s="7"/>
      <c r="H3" s="7"/>
      <c r="J3" s="7"/>
      <c r="K3" s="7"/>
      <c r="L3" s="7" t="str">
        <f t="shared" ref="L3:L16" si="1">IF(ISBLANK(A3),L4,L4&amp;",df."&amp; SUBSTITUTE(A3," ","_") &amp;"_pct[xx]")</f>
        <v>[df.ruleset_2_pct[xx],df.ruleset_1_pct[xx],df.spreadsheet_pct[xx],df.decision_table_pct[xx],df.past_pct[xx],df.current_pct[xx],df.novice_pct[xx],df.senior_pct[xx],df.expert_pct[xx],df.practicioner_pct[xx],df.academic_pct[xx]</v>
      </c>
      <c r="M3" s="7" t="str">
        <f t="shared" ref="M3:M16" si="2">IF(ISBLANK(A3),M4,M4&amp;",'"&amp; A3 &amp;"'")</f>
        <v>['ruleset 2','ruleset 1','spreadsheet','decision table','past','current','novice','senior','expert','practicioner','academic'</v>
      </c>
      <c r="N3" s="7" t="str">
        <f t="shared" ref="N3:N16" si="3">IF(ISBLANK(A3),N4,N4&amp;",df."&amp; SUBSTITUTE(A3," ","_") &amp;"[xx]")</f>
        <v>[df.ruleset_2[xx],df.ruleset_1[xx],df.spreadsheet[xx],df.decision_table[xx],df.past[xx],df.current[xx],df.novice[xx],df.senior[xx],df.expert[xx],df.practicioner[xx],df.academic[xx]</v>
      </c>
    </row>
    <row r="4" spans="1:14" x14ac:dyDescent="0.35">
      <c r="A4" s="7" t="s">
        <v>312</v>
      </c>
      <c r="B4" s="7">
        <v>10</v>
      </c>
      <c r="C4" s="7" t="b">
        <f t="shared" si="0"/>
        <v>1</v>
      </c>
      <c r="D4" s="7">
        <v>0</v>
      </c>
      <c r="E4" s="7">
        <v>2</v>
      </c>
      <c r="F4" s="7">
        <v>2</v>
      </c>
      <c r="G4" s="7">
        <v>5</v>
      </c>
      <c r="H4" s="7">
        <v>1</v>
      </c>
      <c r="I4" s="7" t="s">
        <v>369</v>
      </c>
      <c r="J4" s="7" t="str">
        <f>"'"&amp;SUBSTITUTE(A4," ","_") &amp; "' : [" &amp; (F4*-1) &amp; "," &amp; (E4*-1) &amp; "," &amp;(D4*-1)&amp; "," &amp; G4 &amp; "," &amp; H4 &amp; "],"</f>
        <v>'academic' : [-2,-2,0,5,1],</v>
      </c>
      <c r="K4" s="7" t="str">
        <f>"'" &amp; SUBSTITUTE(A4," ","_")  &amp; "_pct' : [" &amp; ROUND(((F4/B4)*-1),2) &amp; "," &amp; ROUND(((E4/B4)*-1),2) &amp; "," &amp; ROUND(((D4/B4)*-1),2)  &amp; "," &amp; ROUND((G4/B4),2) &amp; "," &amp; ROUND((H4/B4),2) &amp; "],"</f>
        <v>'academic_pct' : [-0.2,-0.2,0,0.5,0.1],</v>
      </c>
      <c r="L4" s="7" t="str">
        <f t="shared" si="1"/>
        <v>[df.ruleset_2_pct[xx],df.ruleset_1_pct[xx],df.spreadsheet_pct[xx],df.decision_table_pct[xx],df.past_pct[xx],df.current_pct[xx],df.novice_pct[xx],df.senior_pct[xx],df.expert_pct[xx],df.practicioner_pct[xx],df.academic_pct[xx]</v>
      </c>
      <c r="M4" s="7" t="str">
        <f t="shared" si="2"/>
        <v>['ruleset 2','ruleset 1','spreadsheet','decision table','past','current','novice','senior','expert','practicioner','academic'</v>
      </c>
      <c r="N4" s="7" t="str">
        <f t="shared" si="3"/>
        <v>[df.ruleset_2[xx],df.ruleset_1[xx],df.spreadsheet[xx],df.decision_table[xx],df.past[xx],df.current[xx],df.novice[xx],df.senior[xx],df.expert[xx],df.practicioner[xx],df.academic[xx]</v>
      </c>
    </row>
    <row r="5" spans="1:14" x14ac:dyDescent="0.35">
      <c r="A5" s="7" t="s">
        <v>313</v>
      </c>
      <c r="B5" s="7">
        <v>20</v>
      </c>
      <c r="C5" s="7" t="b">
        <f t="shared" si="0"/>
        <v>1</v>
      </c>
      <c r="D5" s="7">
        <v>4</v>
      </c>
      <c r="E5" s="7">
        <v>5</v>
      </c>
      <c r="F5" s="7">
        <v>1</v>
      </c>
      <c r="G5" s="7">
        <v>10</v>
      </c>
      <c r="H5" s="7">
        <v>0</v>
      </c>
      <c r="I5" s="7" t="s">
        <v>370</v>
      </c>
      <c r="J5" s="7" t="str">
        <f>"'"&amp;SUBSTITUTE(A5," ","_") &amp; "' : [" &amp; (F5*-1) &amp; "," &amp; (E5*-1) &amp; "," &amp;(D5*-1)&amp; "," &amp; G5 &amp; "," &amp; H5 &amp; "],"</f>
        <v>'practicioner' : [-1,-5,-4,10,0],</v>
      </c>
      <c r="K5" s="7" t="str">
        <f>"'" &amp; SUBSTITUTE(A5," ","_")  &amp; "_pct' : [" &amp; ROUND(((F5/B5)*-1),2) &amp; "," &amp; ROUND(((E5/B5)*-1),2) &amp; "," &amp; ROUND(((D5/B5)*-1),2)  &amp; "," &amp; ROUND((G5/B5),2) &amp; "," &amp; ROUND((H5/B5),2) &amp; "],"</f>
        <v>'practicioner_pct' : [-0.05,-0.25,-0.2,0.5,0],</v>
      </c>
      <c r="L5" s="7" t="str">
        <f t="shared" si="1"/>
        <v>[df.ruleset_2_pct[xx],df.ruleset_1_pct[xx],df.spreadsheet_pct[xx],df.decision_table_pct[xx],df.past_pct[xx],df.current_pct[xx],df.novice_pct[xx],df.senior_pct[xx],df.expert_pct[xx],df.practicioner_pct[xx]</v>
      </c>
      <c r="M5" s="7" t="str">
        <f t="shared" si="2"/>
        <v>['ruleset 2','ruleset 1','spreadsheet','decision table','past','current','novice','senior','expert','practicioner'</v>
      </c>
      <c r="N5" s="7" t="str">
        <f t="shared" si="3"/>
        <v>[df.ruleset_2[xx],df.ruleset_1[xx],df.spreadsheet[xx],df.decision_table[xx],df.past[xx],df.current[xx],df.novice[xx],df.senior[xx],df.expert[xx],df.practicioner[xx]</v>
      </c>
    </row>
    <row r="6" spans="1:14" x14ac:dyDescent="0.35">
      <c r="A6" s="7"/>
      <c r="B6" s="7"/>
      <c r="C6" s="7"/>
      <c r="D6" s="7" t="b">
        <f>SUM(D4:D5)=D2</f>
        <v>1</v>
      </c>
      <c r="E6" s="7" t="b">
        <f t="shared" ref="E6:H6" si="4">SUM(E4:E5)=E2</f>
        <v>1</v>
      </c>
      <c r="F6" s="7" t="b">
        <f t="shared" si="4"/>
        <v>1</v>
      </c>
      <c r="G6" s="7" t="b">
        <f t="shared" si="4"/>
        <v>1</v>
      </c>
      <c r="H6" s="7" t="b">
        <f t="shared" si="4"/>
        <v>1</v>
      </c>
      <c r="J6" s="7"/>
      <c r="K6" s="7"/>
      <c r="L6" s="7" t="str">
        <f t="shared" si="1"/>
        <v>[df.ruleset_2_pct[xx],df.ruleset_1_pct[xx],df.spreadsheet_pct[xx],df.decision_table_pct[xx],df.past_pct[xx],df.current_pct[xx],df.novice_pct[xx],df.senior_pct[xx],df.expert_pct[xx]</v>
      </c>
      <c r="M6" s="7" t="str">
        <f t="shared" si="2"/>
        <v>['ruleset 2','ruleset 1','spreadsheet','decision table','past','current','novice','senior','expert'</v>
      </c>
      <c r="N6" s="7" t="str">
        <f t="shared" si="3"/>
        <v>[df.ruleset_2[xx],df.ruleset_1[xx],df.spreadsheet[xx],df.decision_table[xx],df.past[xx],df.current[xx],df.novice[xx],df.senior[xx],df.expert[xx]</v>
      </c>
    </row>
    <row r="7" spans="1:14" x14ac:dyDescent="0.35">
      <c r="A7" s="7" t="s">
        <v>317</v>
      </c>
      <c r="B7" s="7">
        <v>9</v>
      </c>
      <c r="C7" s="7" t="b">
        <f t="shared" si="0"/>
        <v>1</v>
      </c>
      <c r="D7" s="7">
        <v>2</v>
      </c>
      <c r="E7" s="7">
        <v>3</v>
      </c>
      <c r="F7" s="7">
        <v>0</v>
      </c>
      <c r="G7" s="7">
        <v>4</v>
      </c>
      <c r="H7" s="7">
        <v>0</v>
      </c>
      <c r="I7" s="7" t="s">
        <v>371</v>
      </c>
      <c r="J7" s="7" t="str">
        <f t="shared" ref="J7" si="5">"'"&amp;SUBSTITUTE(A7," ","_") &amp; "' : [" &amp; (F7*-1) &amp; "," &amp; (E7*-1) &amp; "," &amp;(D7*-1)&amp; "," &amp; G7 &amp; "," &amp; H7 &amp; "],"</f>
        <v>'expert' : [0,-3,-2,4,0],</v>
      </c>
      <c r="K7" s="7" t="str">
        <f>"'" &amp; SUBSTITUTE(A7," ","_")  &amp; "_pct' : [" &amp; ROUND(((F7/B7)*-1),2) &amp; "," &amp; ROUND(((E7/B7)*-1),2) &amp; "," &amp; ROUND(((D7/B7)*-1),2)  &amp; "," &amp; ROUND((G7/B7),2) &amp; "," &amp; ROUND((H7/B7),2) &amp; "],"</f>
        <v>'expert_pct' : [0,-0.33,-0.22,0.44,0],</v>
      </c>
      <c r="L7" s="7" t="str">
        <f t="shared" si="1"/>
        <v>[df.ruleset_2_pct[xx],df.ruleset_1_pct[xx],df.spreadsheet_pct[xx],df.decision_table_pct[xx],df.past_pct[xx],df.current_pct[xx],df.novice_pct[xx],df.senior_pct[xx],df.expert_pct[xx]</v>
      </c>
      <c r="M7" s="7" t="str">
        <f t="shared" si="2"/>
        <v>['ruleset 2','ruleset 1','spreadsheet','decision table','past','current','novice','senior','expert'</v>
      </c>
      <c r="N7" s="7" t="str">
        <f t="shared" si="3"/>
        <v>[df.ruleset_2[xx],df.ruleset_1[xx],df.spreadsheet[xx],df.decision_table[xx],df.past[xx],df.current[xx],df.novice[xx],df.senior[xx],df.expert[xx]</v>
      </c>
    </row>
    <row r="8" spans="1:14" x14ac:dyDescent="0.35">
      <c r="A8" s="7" t="s">
        <v>318</v>
      </c>
      <c r="B8" s="7">
        <v>16</v>
      </c>
      <c r="C8" s="7" t="b">
        <f t="shared" si="0"/>
        <v>1</v>
      </c>
      <c r="D8" s="7">
        <v>2</v>
      </c>
      <c r="E8" s="7">
        <v>3</v>
      </c>
      <c r="F8" s="7">
        <v>2</v>
      </c>
      <c r="G8" s="7">
        <v>9</v>
      </c>
      <c r="H8" s="7">
        <v>0</v>
      </c>
      <c r="I8" s="7" t="s">
        <v>372</v>
      </c>
      <c r="J8" s="7" t="str">
        <f>"'"&amp;SUBSTITUTE(A8," ","_") &amp; "' : [" &amp; (F8*-1) &amp; "," &amp; (E8*-1) &amp; "," &amp;(D8*-1)&amp; "," &amp; G8 &amp; "," &amp; H8 &amp; "],"</f>
        <v>'senior' : [-2,-3,-2,9,0],</v>
      </c>
      <c r="K8" s="7" t="str">
        <f>"'" &amp; SUBSTITUTE(A8," ","_")  &amp; "_pct' : [" &amp; ROUND(((F8/B8)*-1),2) &amp; "," &amp; ROUND(((E8/B8)*-1),2) &amp; "," &amp; ROUND(((D8/B8)*-1),2)  &amp; "," &amp; ROUND((G8/B8),2) &amp; "," &amp; ROUND((H8/B8),2) &amp; "],"</f>
        <v>'senior_pct' : [-0.13,-0.19,-0.13,0.56,0],</v>
      </c>
      <c r="L8" s="7" t="str">
        <f t="shared" si="1"/>
        <v>[df.ruleset_2_pct[xx],df.ruleset_1_pct[xx],df.spreadsheet_pct[xx],df.decision_table_pct[xx],df.past_pct[xx],df.current_pct[xx],df.novice_pct[xx],df.senior_pct[xx]</v>
      </c>
      <c r="M8" s="7" t="str">
        <f t="shared" si="2"/>
        <v>['ruleset 2','ruleset 1','spreadsheet','decision table','past','current','novice','senior'</v>
      </c>
      <c r="N8" s="7" t="str">
        <f t="shared" si="3"/>
        <v>[df.ruleset_2[xx],df.ruleset_1[xx],df.spreadsheet[xx],df.decision_table[xx],df.past[xx],df.current[xx],df.novice[xx],df.senior[xx]</v>
      </c>
    </row>
    <row r="9" spans="1:14" x14ac:dyDescent="0.35">
      <c r="A9" s="7" t="s">
        <v>319</v>
      </c>
      <c r="B9" s="7">
        <v>5</v>
      </c>
      <c r="C9" s="7" t="b">
        <f t="shared" si="0"/>
        <v>1</v>
      </c>
      <c r="D9" s="7">
        <v>0</v>
      </c>
      <c r="E9" s="7">
        <v>1</v>
      </c>
      <c r="F9" s="7">
        <v>1</v>
      </c>
      <c r="G9" s="7">
        <v>2</v>
      </c>
      <c r="H9" s="7">
        <v>1</v>
      </c>
      <c r="J9" s="7" t="str">
        <f>"'"&amp;SUBSTITUTE(A9," ","_") &amp; "' : [" &amp; (F9*-1) &amp; "," &amp; (E9*-1) &amp; "," &amp;(D9*-1)&amp; "," &amp; G9 &amp; "," &amp; H9 &amp; "],"</f>
        <v>'novice' : [-1,-1,0,2,1],</v>
      </c>
      <c r="K9" s="7" t="str">
        <f>"'" &amp; SUBSTITUTE(A9," ","_")  &amp; "_pct' : [" &amp; ROUND(((F9/B9)*-1),2) &amp; "," &amp; ROUND(((E9/B9)*-1),2) &amp; "," &amp; ROUND(((D9/B9)*-1),2)  &amp; "," &amp; ROUND((G9/B9),2) &amp; "," &amp; ROUND((H9/B9),2) &amp; "],"</f>
        <v>'novice_pct' : [-0.2,-0.2,0,0.4,0.2],</v>
      </c>
      <c r="L9" s="7" t="str">
        <f t="shared" si="1"/>
        <v>[df.ruleset_2_pct[xx],df.ruleset_1_pct[xx],df.spreadsheet_pct[xx],df.decision_table_pct[xx],df.past_pct[xx],df.current_pct[xx],df.novice_pct[xx]</v>
      </c>
      <c r="M9" s="7" t="str">
        <f t="shared" si="2"/>
        <v>['ruleset 2','ruleset 1','spreadsheet','decision table','past','current','novice'</v>
      </c>
      <c r="N9" s="7" t="str">
        <f t="shared" si="3"/>
        <v>[df.ruleset_2[xx],df.ruleset_1[xx],df.spreadsheet[xx],df.decision_table[xx],df.past[xx],df.current[xx],df.novice[xx]</v>
      </c>
    </row>
    <row r="10" spans="1:14" x14ac:dyDescent="0.35">
      <c r="A10" s="7"/>
      <c r="B10" s="7"/>
      <c r="C10" s="7"/>
      <c r="D10" s="7" t="b">
        <f>SUM(D7:D9)=D2</f>
        <v>1</v>
      </c>
      <c r="E10" s="7" t="b">
        <f t="shared" ref="E10:H10" si="6">SUM(E7:E9)=E2</f>
        <v>1</v>
      </c>
      <c r="F10" s="7" t="b">
        <f t="shared" si="6"/>
        <v>1</v>
      </c>
      <c r="G10" s="7" t="b">
        <f t="shared" si="6"/>
        <v>1</v>
      </c>
      <c r="H10" s="7" t="b">
        <f t="shared" si="6"/>
        <v>1</v>
      </c>
      <c r="J10" s="7"/>
      <c r="K10" s="7"/>
      <c r="L10" s="7" t="str">
        <f t="shared" si="1"/>
        <v>[df.ruleset_2_pct[xx],df.ruleset_1_pct[xx],df.spreadsheet_pct[xx],df.decision_table_pct[xx],df.past_pct[xx],df.current_pct[xx]</v>
      </c>
      <c r="M10" s="7" t="str">
        <f t="shared" si="2"/>
        <v>['ruleset 2','ruleset 1','spreadsheet','decision table','past','current'</v>
      </c>
      <c r="N10" s="7" t="str">
        <f t="shared" si="3"/>
        <v>[df.ruleset_2[xx],df.ruleset_1[xx],df.spreadsheet[xx],df.decision_table[xx],df.past[xx],df.current[xx]</v>
      </c>
    </row>
    <row r="11" spans="1:14" x14ac:dyDescent="0.35">
      <c r="A11" s="7" t="s">
        <v>320</v>
      </c>
      <c r="B11" s="7">
        <v>12</v>
      </c>
      <c r="C11" s="7" t="b">
        <f t="shared" si="0"/>
        <v>1</v>
      </c>
      <c r="D11" s="7">
        <v>1</v>
      </c>
      <c r="E11" s="7">
        <v>3</v>
      </c>
      <c r="F11" s="7">
        <v>2</v>
      </c>
      <c r="G11" s="7">
        <v>6</v>
      </c>
      <c r="H11" s="7">
        <v>0</v>
      </c>
      <c r="I11" s="7" t="s">
        <v>373</v>
      </c>
      <c r="J11" s="7" t="str">
        <f t="shared" ref="J11" si="7">"'"&amp;SUBSTITUTE(A11," ","_") &amp; "' : [" &amp; (F11*-1) &amp; "," &amp; (E11*-1) &amp; "," &amp;(D11*-1)&amp; "," &amp; G11 &amp; "," &amp; H11 &amp; "],"</f>
        <v>'current' : [-2,-3,-1,6,0],</v>
      </c>
      <c r="K11" s="7" t="str">
        <f>"'" &amp; SUBSTITUTE(A11," ","_")  &amp; "_pct' : [" &amp; ROUND(((F11/B11)*-1),2) &amp; "," &amp; ROUND(((E11/B11)*-1),2) &amp; "," &amp; ROUND(((D11/B11)*-1),2)  &amp; "," &amp; ROUND((G11/B11),2) &amp; "," &amp; ROUND((H11/B11),2) &amp; "],"</f>
        <v>'current_pct' : [-0.17,-0.25,-0.08,0.5,0],</v>
      </c>
      <c r="L11" s="7" t="str">
        <f t="shared" si="1"/>
        <v>[df.ruleset_2_pct[xx],df.ruleset_1_pct[xx],df.spreadsheet_pct[xx],df.decision_table_pct[xx],df.past_pct[xx],df.current_pct[xx]</v>
      </c>
      <c r="M11" s="7" t="str">
        <f t="shared" si="2"/>
        <v>['ruleset 2','ruleset 1','spreadsheet','decision table','past','current'</v>
      </c>
      <c r="N11" s="7" t="str">
        <f t="shared" si="3"/>
        <v>[df.ruleset_2[xx],df.ruleset_1[xx],df.spreadsheet[xx],df.decision_table[xx],df.past[xx],df.current[xx]</v>
      </c>
    </row>
    <row r="12" spans="1:14" x14ac:dyDescent="0.35">
      <c r="A12" s="7" t="s">
        <v>321</v>
      </c>
      <c r="B12" s="7">
        <v>18</v>
      </c>
      <c r="C12" s="7" t="b">
        <f>SUM(D12:H12)=B12</f>
        <v>1</v>
      </c>
      <c r="D12" s="7">
        <v>3</v>
      </c>
      <c r="E12" s="7">
        <v>4</v>
      </c>
      <c r="F12" s="7">
        <v>1</v>
      </c>
      <c r="G12" s="7">
        <v>9</v>
      </c>
      <c r="H12" s="7">
        <v>1</v>
      </c>
      <c r="I12" s="7" t="s">
        <v>374</v>
      </c>
      <c r="J12" s="7" t="str">
        <f>"'"&amp;SUBSTITUTE(A12," ","_") &amp; "' : [" &amp; (F12*-1) &amp; "," &amp; (E12*-1) &amp; "," &amp;(D12*-1)&amp; "," &amp; G12 &amp; "," &amp; H12 &amp; "],"</f>
        <v>'past' : [-1,-4,-3,9,1],</v>
      </c>
      <c r="K12" s="7" t="str">
        <f>"'" &amp; SUBSTITUTE(A12," ","_")  &amp; "_pct' : [" &amp; ROUND(((F12/B12)*-1),2) &amp; "," &amp; ROUND(((E12/B12)*-1),2) &amp; "," &amp; ROUND(((D12/B12)*-1),2)  &amp; "," &amp; ROUND((G12/B12),2) &amp; "," &amp; ROUND((H12/B12),2) &amp; "],"</f>
        <v>'past_pct' : [-0.06,-0.22,-0.17,0.5,0.06],</v>
      </c>
      <c r="L12" s="7" t="str">
        <f t="shared" si="1"/>
        <v>[df.ruleset_2_pct[xx],df.ruleset_1_pct[xx],df.spreadsheet_pct[xx],df.decision_table_pct[xx],df.past_pct[xx]</v>
      </c>
      <c r="M12" s="7" t="str">
        <f t="shared" si="2"/>
        <v>['ruleset 2','ruleset 1','spreadsheet','decision table','past'</v>
      </c>
      <c r="N12" s="7" t="str">
        <f t="shared" si="3"/>
        <v>[df.ruleset_2[xx],df.ruleset_1[xx],df.spreadsheet[xx],df.decision_table[xx],df.past[xx]</v>
      </c>
    </row>
    <row r="13" spans="1:14" x14ac:dyDescent="0.35">
      <c r="A13" s="7"/>
      <c r="B13" s="7"/>
      <c r="C13" s="7"/>
      <c r="D13" s="7" t="b">
        <f>SUM(D11:D12)=D2</f>
        <v>1</v>
      </c>
      <c r="E13" s="7" t="b">
        <f t="shared" ref="E13:H13" si="8">SUM(E11:E12)=E2</f>
        <v>1</v>
      </c>
      <c r="F13" s="7" t="b">
        <f t="shared" si="8"/>
        <v>1</v>
      </c>
      <c r="G13" s="7" t="b">
        <f t="shared" si="8"/>
        <v>1</v>
      </c>
      <c r="H13" s="7" t="b">
        <f t="shared" si="8"/>
        <v>1</v>
      </c>
      <c r="J13" s="7"/>
      <c r="K13" s="7"/>
      <c r="L13" s="7" t="str">
        <f t="shared" si="1"/>
        <v>[df.ruleset_2_pct[xx],df.ruleset_1_pct[xx],df.spreadsheet_pct[xx],df.decision_table_pct[xx]</v>
      </c>
      <c r="M13" s="7" t="str">
        <f t="shared" si="2"/>
        <v>['ruleset 2','ruleset 1','spreadsheet','decision table'</v>
      </c>
      <c r="N13" s="7" t="str">
        <f t="shared" si="3"/>
        <v>[df.ruleset_2[xx],df.ruleset_1[xx],df.spreadsheet[xx],df.decision_table[xx]</v>
      </c>
    </row>
    <row r="14" spans="1:14" s="7" customFormat="1" x14ac:dyDescent="0.35">
      <c r="A14" s="7" t="s">
        <v>326</v>
      </c>
      <c r="B14" s="7">
        <v>18</v>
      </c>
      <c r="C14" s="7" t="b">
        <f>SUM(D14:H14)=B14</f>
        <v>1</v>
      </c>
      <c r="D14" s="7">
        <v>4</v>
      </c>
      <c r="E14" s="7">
        <v>6</v>
      </c>
      <c r="F14" s="7">
        <v>2</v>
      </c>
      <c r="G14" s="7">
        <v>6</v>
      </c>
      <c r="H14" s="7">
        <v>0</v>
      </c>
      <c r="I14" s="7" t="s">
        <v>375</v>
      </c>
      <c r="J14" s="7" t="str">
        <f t="shared" ref="J14" si="9">"'"&amp;SUBSTITUTE(A14," ","_") &amp; "' : [" &amp; (F14*-1) &amp; "," &amp; (E14*-1) &amp; "," &amp;(D14*-1)&amp; "," &amp; G14 &amp; "," &amp; H14 &amp; "],"</f>
        <v>'decision_table' : [-2,-6,-4,6,0],</v>
      </c>
      <c r="K14" s="7" t="str">
        <f>"'" &amp; SUBSTITUTE(A14," ","_")  &amp; "_pct' : [" &amp; ROUND(((F14/B14)*-1),2) &amp; "," &amp; ROUND(((E14/B14)*-1),2) &amp; "," &amp; ROUND(((D14/B14)*-1),2)  &amp; "," &amp; ROUND((G14/B14),2) &amp; "," &amp; ROUND((H14/B14),2) &amp; "],"</f>
        <v>'decision_table_pct' : [-0.11,-0.33,-0.22,0.33,0],</v>
      </c>
      <c r="L14" s="7" t="str">
        <f t="shared" si="1"/>
        <v>[df.ruleset_2_pct[xx],df.ruleset_1_pct[xx],df.spreadsheet_pct[xx],df.decision_table_pct[xx]</v>
      </c>
      <c r="M14" s="7" t="str">
        <f t="shared" si="2"/>
        <v>['ruleset 2','ruleset 1','spreadsheet','decision table'</v>
      </c>
      <c r="N14" s="7" t="str">
        <f t="shared" si="3"/>
        <v>[df.ruleset_2[xx],df.ruleset_1[xx],df.spreadsheet[xx],df.decision_table[xx]</v>
      </c>
    </row>
    <row r="15" spans="1:14" s="7" customFormat="1" x14ac:dyDescent="0.35">
      <c r="A15" s="7" t="s">
        <v>327</v>
      </c>
      <c r="B15" s="7">
        <v>12</v>
      </c>
      <c r="C15" s="7" t="b">
        <f>SUM(D15:H15)=B15</f>
        <v>1</v>
      </c>
      <c r="D15" s="7">
        <v>0</v>
      </c>
      <c r="E15" s="7">
        <v>1</v>
      </c>
      <c r="F15" s="7">
        <v>1</v>
      </c>
      <c r="G15" s="7">
        <v>9</v>
      </c>
      <c r="H15" s="7">
        <v>1</v>
      </c>
      <c r="I15" s="7" t="s">
        <v>376</v>
      </c>
      <c r="J15" s="7" t="str">
        <f>"'"&amp;SUBSTITUTE(A15," ","_") &amp; "' : [" &amp; (F15*-1) &amp; "," &amp; (E15*-1) &amp; "," &amp;(D15*-1)&amp; "," &amp; G15 &amp; "," &amp; H15 &amp; "],"</f>
        <v>'spreadsheet' : [-1,-1,0,9,1],</v>
      </c>
      <c r="K15" s="7" t="str">
        <f>"'" &amp; SUBSTITUTE(A15," ","_")  &amp; "_pct' : [" &amp; ROUND(((F15/B15)*-1),2) &amp; "," &amp; ROUND(((E15/B15)*-1),2) &amp; "," &amp; ROUND(((D15/B15)*-1),2)  &amp; "," &amp; ROUND((G15/B15),2) &amp; "," &amp; ROUND((H15/B15),2) &amp; "],"</f>
        <v>'spreadsheet_pct' : [-0.08,-0.08,0,0.75,0.08],</v>
      </c>
      <c r="L15" s="7" t="str">
        <f t="shared" si="1"/>
        <v>[df.ruleset_2_pct[xx],df.ruleset_1_pct[xx],df.spreadsheet_pct[xx]</v>
      </c>
      <c r="M15" s="7" t="str">
        <f t="shared" si="2"/>
        <v>['ruleset 2','ruleset 1','spreadsheet'</v>
      </c>
      <c r="N15" s="7" t="str">
        <f t="shared" si="3"/>
        <v>[df.ruleset_2[xx],df.ruleset_1[xx],df.spreadsheet[xx]</v>
      </c>
    </row>
    <row r="16" spans="1:14" s="7" customFormat="1" x14ac:dyDescent="0.35">
      <c r="D16" s="7" t="b">
        <f>SUM(D14:D15)=D$2</f>
        <v>1</v>
      </c>
      <c r="E16" s="7" t="b">
        <f t="shared" ref="E16:H16" si="10">SUM(E14:E15)=E$2</f>
        <v>1</v>
      </c>
      <c r="F16" s="7" t="b">
        <f t="shared" si="10"/>
        <v>1</v>
      </c>
      <c r="G16" s="7" t="b">
        <f t="shared" si="10"/>
        <v>1</v>
      </c>
      <c r="H16" s="7" t="b">
        <f t="shared" si="10"/>
        <v>1</v>
      </c>
      <c r="L16" s="7" t="str">
        <f t="shared" si="1"/>
        <v>[df.ruleset_2_pct[xx],df.ruleset_1_pct[xx]</v>
      </c>
      <c r="M16" s="7" t="str">
        <f t="shared" si="2"/>
        <v>['ruleset 2','ruleset 1'</v>
      </c>
      <c r="N16" s="7" t="str">
        <f t="shared" si="3"/>
        <v>[df.ruleset_2[xx],df.ruleset_1[xx]</v>
      </c>
    </row>
    <row r="17" spans="1:14" s="7" customFormat="1" x14ac:dyDescent="0.35">
      <c r="A17" s="7" t="s">
        <v>328</v>
      </c>
      <c r="B17" s="7">
        <v>18</v>
      </c>
      <c r="C17" s="7" t="b">
        <f>SUM(D17:H17)=B17</f>
        <v>1</v>
      </c>
      <c r="D17" s="7">
        <v>4</v>
      </c>
      <c r="E17" s="7">
        <v>5</v>
      </c>
      <c r="F17" s="7">
        <v>1</v>
      </c>
      <c r="G17" s="7">
        <v>7</v>
      </c>
      <c r="H17" s="7">
        <v>1</v>
      </c>
      <c r="I17" s="7" t="s">
        <v>377</v>
      </c>
      <c r="J17" s="7" t="str">
        <f t="shared" ref="J17" si="11">"'"&amp;SUBSTITUTE(A17," ","_") &amp; "' : [" &amp; (F17*-1) &amp; "," &amp; (E17*-1) &amp; "," &amp;(D17*-1)&amp; "," &amp; G17 &amp; "," &amp; H17 &amp; "],"</f>
        <v>'ruleset_1' : [-1,-5,-4,7,1],</v>
      </c>
      <c r="K17" s="7" t="str">
        <f>"'" &amp; SUBSTITUTE(A17," ","_")  &amp; "_pct' : [" &amp; ROUND(((F17/B17)*-1),2) &amp; "," &amp; ROUND(((E17/B17)*-1),2) &amp; "," &amp; ROUND(((D17/B17)*-1),2)  &amp; "," &amp; ROUND((G17/B17),2) &amp; "," &amp; ROUND((H17/B17),2) &amp; "],"</f>
        <v>'ruleset_1_pct' : [-0.06,-0.28,-0.22,0.39,0.06],</v>
      </c>
      <c r="L17" s="7" t="str">
        <f>IF(ISBLANK(A17),L18,L18&amp;",df."&amp; SUBSTITUTE(A17," ","_") &amp;"_pct[xx]")</f>
        <v>[df.ruleset_2_pct[xx],df.ruleset_1_pct[xx]</v>
      </c>
      <c r="M17" s="7" t="str">
        <f t="shared" ref="M17" si="12">IF(ISBLANK(A17),M18,M18&amp;",'"&amp; A17 &amp;"'")</f>
        <v>['ruleset 2','ruleset 1'</v>
      </c>
      <c r="N17" s="7" t="str">
        <f>IF(ISBLANK(A17),N18,N18&amp;",df."&amp; SUBSTITUTE(A17," ","_") &amp;"[xx]")</f>
        <v>[df.ruleset_2[xx],df.ruleset_1[xx]</v>
      </c>
    </row>
    <row r="18" spans="1:14" s="7" customFormat="1" x14ac:dyDescent="0.35">
      <c r="A18" s="7" t="s">
        <v>329</v>
      </c>
      <c r="B18" s="7">
        <v>12</v>
      </c>
      <c r="C18" s="7" t="b">
        <f>SUM(D18:H18)=B18</f>
        <v>1</v>
      </c>
      <c r="D18" s="7">
        <v>0</v>
      </c>
      <c r="E18" s="7">
        <v>2</v>
      </c>
      <c r="F18" s="7">
        <v>2</v>
      </c>
      <c r="G18" s="7">
        <v>8</v>
      </c>
      <c r="H18" s="7">
        <v>0</v>
      </c>
      <c r="I18" s="7" t="s">
        <v>378</v>
      </c>
      <c r="J18" s="7" t="str">
        <f>"'"&amp;SUBSTITUTE(A18," ","_") &amp; "' : [" &amp; (F18*-1) &amp; "," &amp; (E18*-1) &amp; "," &amp;(D18*-1)&amp; "," &amp; G18 &amp; "," &amp; H18 &amp; "],"</f>
        <v>'ruleset_2' : [-2,-2,0,8,0],</v>
      </c>
      <c r="K18" s="7" t="str">
        <f>"'" &amp; SUBSTITUTE(A18," ","_")  &amp; "_pct' : [" &amp; ROUND(((F18/B18)*-1),2) &amp; "," &amp; ROUND(((E18/B18)*-1),2) &amp; "," &amp; ROUND(((D18/B18)*-1),2)  &amp; "," &amp; ROUND((G18/B18),2) &amp; "," &amp; ROUND((H18/B18),2) &amp; "],"</f>
        <v>'ruleset_2_pct' : [-0.17,-0.17,0,0.67,0],</v>
      </c>
      <c r="L18" s="7" t="str">
        <f>"[df."&amp; SUBSTITUTE(A18," ","_") &amp;"_pct[xx]"</f>
        <v>[df.ruleset_2_pct[xx]</v>
      </c>
      <c r="M18" s="7" t="str">
        <f>"['"&amp; A18&amp;"'"</f>
        <v>['ruleset 2'</v>
      </c>
      <c r="N18" s="7" t="str">
        <f>"[df."&amp; SUBSTITUTE(A18," ","_") &amp;"[xx]"</f>
        <v>[df.ruleset_2[xx]</v>
      </c>
    </row>
    <row r="19" spans="1:14" s="7" customFormat="1" x14ac:dyDescent="0.35">
      <c r="D19" s="7" t="b">
        <f>SUM(D17:D18)=D$2</f>
        <v>1</v>
      </c>
      <c r="E19" s="7" t="b">
        <f t="shared" ref="E19:H19" si="13">SUM(E17:E18)=E$2</f>
        <v>1</v>
      </c>
      <c r="F19" s="7" t="b">
        <f t="shared" si="13"/>
        <v>1</v>
      </c>
      <c r="G19" s="7" t="b">
        <f t="shared" si="13"/>
        <v>1</v>
      </c>
      <c r="H19" s="7" t="b">
        <f t="shared" si="13"/>
        <v>1</v>
      </c>
    </row>
    <row r="20" spans="1:14" x14ac:dyDescent="0.35">
      <c r="J20" s="7"/>
      <c r="K20" s="7"/>
    </row>
    <row r="21" spans="1:14" x14ac:dyDescent="0.35">
      <c r="J21" s="7"/>
      <c r="K21"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B907A-BDC5-43B2-8A49-E12C94F4DB80}">
  <dimension ref="A1:N21"/>
  <sheetViews>
    <sheetView tabSelected="1" workbookViewId="0">
      <selection activeCell="I43" sqref="I43"/>
    </sheetView>
  </sheetViews>
  <sheetFormatPr defaultRowHeight="14.5" x14ac:dyDescent="0.35"/>
  <cols>
    <col min="9" max="9" width="31.6328125" style="7" bestFit="1" customWidth="1"/>
  </cols>
  <sheetData>
    <row r="1" spans="1:14" x14ac:dyDescent="0.35">
      <c r="A1" s="7"/>
      <c r="B1" s="7" t="s">
        <v>315</v>
      </c>
      <c r="C1" s="7" t="s">
        <v>316</v>
      </c>
      <c r="D1" s="1">
        <v>1</v>
      </c>
      <c r="E1" s="1">
        <v>2</v>
      </c>
      <c r="F1" s="1">
        <v>3</v>
      </c>
      <c r="G1" s="1">
        <v>4</v>
      </c>
      <c r="H1" s="1">
        <v>5</v>
      </c>
      <c r="I1" s="1"/>
      <c r="J1" s="7"/>
      <c r="K1" s="7"/>
    </row>
    <row r="2" spans="1:14" x14ac:dyDescent="0.35">
      <c r="A2" s="7" t="s">
        <v>311</v>
      </c>
      <c r="B2" s="7">
        <v>29</v>
      </c>
      <c r="C2" s="7" t="b">
        <f t="shared" ref="C2:C11" si="0">SUM(D2:H2)=B2</f>
        <v>1</v>
      </c>
      <c r="D2" s="7">
        <v>2</v>
      </c>
      <c r="E2" s="7">
        <v>10</v>
      </c>
      <c r="F2" s="7">
        <v>9</v>
      </c>
      <c r="G2" s="7">
        <v>7</v>
      </c>
      <c r="H2" s="7">
        <v>1</v>
      </c>
      <c r="I2" s="7">
        <f>(D2+E2)/(G2+H2)</f>
        <v>1.5</v>
      </c>
      <c r="J2" s="7" t="str">
        <f>"'"&amp;SUBSTITUTE(A2," ","_") &amp; "' : [" &amp; (F2*-1) &amp; "," &amp; (E2*-1) &amp; "," &amp;(D2*-1)&amp; "," &amp; G2 &amp; "," &amp; H2 &amp; "],"</f>
        <v>'total' : [-9,-10,-2,7,1],</v>
      </c>
      <c r="K2" s="7" t="str">
        <f>"'" &amp; SUBSTITUTE(A2," ","_")  &amp; "_pct' : [" &amp; ROUND(((F2/B2)*-1),2) &amp; "," &amp; ROUND(((E2/B2)*-1),2) &amp; "," &amp; ROUND(((D2/B2)*-1),2)  &amp; "," &amp; ROUND((G2/B2),2) &amp; "," &amp; ROUND((H2/B2),2) &amp; "],"</f>
        <v>'total_pct' : [-0.31,-0.34,-0.07,0.24,0.03],</v>
      </c>
      <c r="L2" s="7" t="str">
        <f>IF(ISBLANK(A2),L3,L3&amp;",df."&amp; SUBSTITUTE(A2," ","_") &amp;"_pct[xx]]")</f>
        <v>[df.ruleset_2_pct[xx],df.ruleset_1_pct[xx],df.spreadsheet_pct[xx],df.decision_table_pct[xx],df.past_pct[xx],df.current_pct[xx],df.novice_pct[xx],df.senior_pct[xx],df.expert_pct[xx],df.practicioner_pct[xx],df.academic_pct[xx],df.total_pct[xx]]</v>
      </c>
      <c r="M2" s="7" t="str">
        <f>IF(ISBLANK(A2),M3,M3&amp;",'"&amp; A2 &amp;"']")</f>
        <v>['ruleset 2','ruleset 1','spreadsheet','decision table','past','current','novice','senior','expert','practicioner','academic','total']</v>
      </c>
      <c r="N2" s="7" t="str">
        <f>IF(ISBLANK(A2),N3,N3&amp;",df."&amp; SUBSTITUTE(A2," ","_") &amp;"[xx]]")</f>
        <v>[df.ruleset_2[xx],df.ruleset_1[xx],df.spreadsheet[xx],df.decision_table[xx],df.past[xx],df.current[xx],df.novice[xx],df.senior[xx],df.expert[xx],df.practicioner[xx],df.academic[xx],df.total[xx]]</v>
      </c>
    </row>
    <row r="3" spans="1:14" x14ac:dyDescent="0.35">
      <c r="A3" s="7"/>
      <c r="B3" s="7"/>
      <c r="C3" s="7"/>
      <c r="D3" s="7"/>
      <c r="E3" s="7"/>
      <c r="F3" s="7"/>
      <c r="G3" s="7"/>
      <c r="H3" s="7"/>
      <c r="J3" s="7"/>
      <c r="K3" s="7"/>
      <c r="L3" s="7" t="str">
        <f t="shared" ref="L3:L16" si="1">IF(ISBLANK(A3),L4,L4&amp;",df."&amp; SUBSTITUTE(A3," ","_") &amp;"_pct[xx]")</f>
        <v>[df.ruleset_2_pct[xx],df.ruleset_1_pct[xx],df.spreadsheet_pct[xx],df.decision_table_pct[xx],df.past_pct[xx],df.current_pct[xx],df.novice_pct[xx],df.senior_pct[xx],df.expert_pct[xx],df.practicioner_pct[xx],df.academic_pct[xx]</v>
      </c>
      <c r="M3" s="7" t="str">
        <f t="shared" ref="M3:M16" si="2">IF(ISBLANK(A3),M4,M4&amp;",'"&amp; A3 &amp;"'")</f>
        <v>['ruleset 2','ruleset 1','spreadsheet','decision table','past','current','novice','senior','expert','practicioner','academic'</v>
      </c>
      <c r="N3" s="7" t="str">
        <f t="shared" ref="N3:N16" si="3">IF(ISBLANK(A3),N4,N4&amp;",df."&amp; SUBSTITUTE(A3," ","_") &amp;"[xx]")</f>
        <v>[df.ruleset_2[xx],df.ruleset_1[xx],df.spreadsheet[xx],df.decision_table[xx],df.past[xx],df.current[xx],df.novice[xx],df.senior[xx],df.expert[xx],df.practicioner[xx],df.academic[xx]</v>
      </c>
    </row>
    <row r="4" spans="1:14" x14ac:dyDescent="0.35">
      <c r="A4" s="7" t="s">
        <v>312</v>
      </c>
      <c r="B4" s="7">
        <v>10</v>
      </c>
      <c r="C4" s="7" t="b">
        <f t="shared" si="0"/>
        <v>1</v>
      </c>
      <c r="D4" s="7">
        <v>1</v>
      </c>
      <c r="E4" s="7">
        <v>2</v>
      </c>
      <c r="F4" s="7">
        <v>4</v>
      </c>
      <c r="G4" s="7">
        <v>3</v>
      </c>
      <c r="H4" s="7">
        <v>0</v>
      </c>
      <c r="I4" s="7" t="s">
        <v>379</v>
      </c>
      <c r="J4" s="7" t="str">
        <f>"'"&amp;SUBSTITUTE(A4," ","_") &amp; "' : [" &amp; (F4*-1) &amp; "," &amp; (E4*-1) &amp; "," &amp;(D4*-1)&amp; "," &amp; G4 &amp; "," &amp; H4 &amp; "],"</f>
        <v>'academic' : [-4,-2,-1,3,0],</v>
      </c>
      <c r="K4" s="7" t="str">
        <f>"'" &amp; SUBSTITUTE(A4," ","_")  &amp; "_pct' : [" &amp; ROUND(((F4/B4)*-1),2) &amp; "," &amp; ROUND(((E4/B4)*-1),2) &amp; "," &amp; ROUND(((D4/B4)*-1),2)  &amp; "," &amp; ROUND((G4/B4),2) &amp; "," &amp; ROUND((H4/B4),2) &amp; "],"</f>
        <v>'academic_pct' : [-0.4,-0.2,-0.1,0.3,0],</v>
      </c>
      <c r="L4" s="7" t="str">
        <f t="shared" si="1"/>
        <v>[df.ruleset_2_pct[xx],df.ruleset_1_pct[xx],df.spreadsheet_pct[xx],df.decision_table_pct[xx],df.past_pct[xx],df.current_pct[xx],df.novice_pct[xx],df.senior_pct[xx],df.expert_pct[xx],df.practicioner_pct[xx],df.academic_pct[xx]</v>
      </c>
      <c r="M4" s="7" t="str">
        <f t="shared" si="2"/>
        <v>['ruleset 2','ruleset 1','spreadsheet','decision table','past','current','novice','senior','expert','practicioner','academic'</v>
      </c>
      <c r="N4" s="7" t="str">
        <f t="shared" si="3"/>
        <v>[df.ruleset_2[xx],df.ruleset_1[xx],df.spreadsheet[xx],df.decision_table[xx],df.past[xx],df.current[xx],df.novice[xx],df.senior[xx],df.expert[xx],df.practicioner[xx],df.academic[xx]</v>
      </c>
    </row>
    <row r="5" spans="1:14" x14ac:dyDescent="0.35">
      <c r="A5" s="7" t="s">
        <v>313</v>
      </c>
      <c r="B5" s="7">
        <v>19</v>
      </c>
      <c r="C5" s="7" t="b">
        <f t="shared" si="0"/>
        <v>1</v>
      </c>
      <c r="D5" s="7">
        <v>1</v>
      </c>
      <c r="E5" s="7">
        <v>8</v>
      </c>
      <c r="F5" s="7">
        <v>5</v>
      </c>
      <c r="G5" s="7">
        <v>4</v>
      </c>
      <c r="H5" s="7">
        <v>1</v>
      </c>
      <c r="I5" s="7" t="s">
        <v>380</v>
      </c>
      <c r="J5" s="7" t="str">
        <f>"'"&amp;SUBSTITUTE(A5," ","_") &amp; "' : [" &amp; (F5*-1) &amp; "," &amp; (E5*-1) &amp; "," &amp;(D5*-1)&amp; "," &amp; G5 &amp; "," &amp; H5 &amp; "],"</f>
        <v>'practicioner' : [-5,-8,-1,4,1],</v>
      </c>
      <c r="K5" s="7" t="str">
        <f>"'" &amp; SUBSTITUTE(A5," ","_")  &amp; "_pct' : [" &amp; ROUND(((F5/B5)*-1),2) &amp; "," &amp; ROUND(((E5/B5)*-1),2) &amp; "," &amp; ROUND(((D5/B5)*-1),2)  &amp; "," &amp; ROUND((G5/B5),2) &amp; "," &amp; ROUND((H5/B5),2) &amp; "],"</f>
        <v>'practicioner_pct' : [-0.26,-0.42,-0.05,0.21,0.05],</v>
      </c>
      <c r="L5" s="7" t="str">
        <f t="shared" si="1"/>
        <v>[df.ruleset_2_pct[xx],df.ruleset_1_pct[xx],df.spreadsheet_pct[xx],df.decision_table_pct[xx],df.past_pct[xx],df.current_pct[xx],df.novice_pct[xx],df.senior_pct[xx],df.expert_pct[xx],df.practicioner_pct[xx]</v>
      </c>
      <c r="M5" s="7" t="str">
        <f t="shared" si="2"/>
        <v>['ruleset 2','ruleset 1','spreadsheet','decision table','past','current','novice','senior','expert','practicioner'</v>
      </c>
      <c r="N5" s="7" t="str">
        <f t="shared" si="3"/>
        <v>[df.ruleset_2[xx],df.ruleset_1[xx],df.spreadsheet[xx],df.decision_table[xx],df.past[xx],df.current[xx],df.novice[xx],df.senior[xx],df.expert[xx],df.practicioner[xx]</v>
      </c>
    </row>
    <row r="6" spans="1:14" x14ac:dyDescent="0.35">
      <c r="A6" s="7"/>
      <c r="B6" s="7"/>
      <c r="C6" s="7"/>
      <c r="D6" s="7" t="b">
        <f>SUM(D4:D5)=D2</f>
        <v>1</v>
      </c>
      <c r="E6" s="7" t="b">
        <f t="shared" ref="E6:H6" si="4">SUM(E4:E5)=E2</f>
        <v>1</v>
      </c>
      <c r="F6" s="7" t="b">
        <f t="shared" si="4"/>
        <v>1</v>
      </c>
      <c r="G6" s="7" t="b">
        <f t="shared" si="4"/>
        <v>1</v>
      </c>
      <c r="H6" s="7" t="b">
        <f t="shared" si="4"/>
        <v>1</v>
      </c>
      <c r="J6" s="7"/>
      <c r="K6" s="7"/>
      <c r="L6" s="7" t="str">
        <f t="shared" si="1"/>
        <v>[df.ruleset_2_pct[xx],df.ruleset_1_pct[xx],df.spreadsheet_pct[xx],df.decision_table_pct[xx],df.past_pct[xx],df.current_pct[xx],df.novice_pct[xx],df.senior_pct[xx],df.expert_pct[xx]</v>
      </c>
      <c r="M6" s="7" t="str">
        <f t="shared" si="2"/>
        <v>['ruleset 2','ruleset 1','spreadsheet','decision table','past','current','novice','senior','expert'</v>
      </c>
      <c r="N6" s="7" t="str">
        <f t="shared" si="3"/>
        <v>[df.ruleset_2[xx],df.ruleset_1[xx],df.spreadsheet[xx],df.decision_table[xx],df.past[xx],df.current[xx],df.novice[xx],df.senior[xx],df.expert[xx]</v>
      </c>
    </row>
    <row r="7" spans="1:14" x14ac:dyDescent="0.35">
      <c r="A7" s="7" t="s">
        <v>317</v>
      </c>
      <c r="B7" s="7">
        <v>9</v>
      </c>
      <c r="C7" s="7" t="b">
        <f t="shared" si="0"/>
        <v>1</v>
      </c>
      <c r="D7" s="7">
        <v>0</v>
      </c>
      <c r="E7" s="7">
        <v>4</v>
      </c>
      <c r="F7" s="7">
        <v>3</v>
      </c>
      <c r="G7" s="7">
        <v>1</v>
      </c>
      <c r="H7" s="7">
        <v>1</v>
      </c>
      <c r="I7" s="7" t="s">
        <v>381</v>
      </c>
      <c r="J7" s="7" t="str">
        <f t="shared" ref="J7" si="5">"'"&amp;SUBSTITUTE(A7," ","_") &amp; "' : [" &amp; (F7*-1) &amp; "," &amp; (E7*-1) &amp; "," &amp;(D7*-1)&amp; "," &amp; G7 &amp; "," &amp; H7 &amp; "],"</f>
        <v>'expert' : [-3,-4,0,1,1],</v>
      </c>
      <c r="K7" s="7" t="str">
        <f>"'" &amp; SUBSTITUTE(A7," ","_")  &amp; "_pct' : [" &amp; ROUND(((F7/B7)*-1),2) &amp; "," &amp; ROUND(((E7/B7)*-1),2) &amp; "," &amp; ROUND(((D7/B7)*-1),2)  &amp; "," &amp; ROUND((G7/B7),2) &amp; "," &amp; ROUND((H7/B7),2) &amp; "],"</f>
        <v>'expert_pct' : [-0.33,-0.44,0,0.11,0.11],</v>
      </c>
      <c r="L7" s="7" t="str">
        <f t="shared" si="1"/>
        <v>[df.ruleset_2_pct[xx],df.ruleset_1_pct[xx],df.spreadsheet_pct[xx],df.decision_table_pct[xx],df.past_pct[xx],df.current_pct[xx],df.novice_pct[xx],df.senior_pct[xx],df.expert_pct[xx]</v>
      </c>
      <c r="M7" s="7" t="str">
        <f t="shared" si="2"/>
        <v>['ruleset 2','ruleset 1','spreadsheet','decision table','past','current','novice','senior','expert'</v>
      </c>
      <c r="N7" s="7" t="str">
        <f t="shared" si="3"/>
        <v>[df.ruleset_2[xx],df.ruleset_1[xx],df.spreadsheet[xx],df.decision_table[xx],df.past[xx],df.current[xx],df.novice[xx],df.senior[xx],df.expert[xx]</v>
      </c>
    </row>
    <row r="8" spans="1:14" x14ac:dyDescent="0.35">
      <c r="A8" s="7" t="s">
        <v>318</v>
      </c>
      <c r="B8" s="7">
        <v>15</v>
      </c>
      <c r="C8" s="7" t="b">
        <f t="shared" si="0"/>
        <v>1</v>
      </c>
      <c r="D8" s="7">
        <v>2</v>
      </c>
      <c r="E8" s="7">
        <v>4</v>
      </c>
      <c r="F8" s="7">
        <v>4</v>
      </c>
      <c r="G8" s="7">
        <v>5</v>
      </c>
      <c r="H8" s="7">
        <v>0</v>
      </c>
      <c r="I8" s="7" t="s">
        <v>382</v>
      </c>
      <c r="J8" s="7" t="str">
        <f>"'"&amp;SUBSTITUTE(A8," ","_") &amp; "' : [" &amp; (F8*-1) &amp; "," &amp; (E8*-1) &amp; "," &amp;(D8*-1)&amp; "," &amp; G8 &amp; "," &amp; H8 &amp; "],"</f>
        <v>'senior' : [-4,-4,-2,5,0],</v>
      </c>
      <c r="K8" s="7" t="str">
        <f>"'" &amp; SUBSTITUTE(A8," ","_")  &amp; "_pct' : [" &amp; ROUND(((F8/B8)*-1),2) &amp; "," &amp; ROUND(((E8/B8)*-1),2) &amp; "," &amp; ROUND(((D8/B8)*-1),2)  &amp; "," &amp; ROUND((G8/B8),2) &amp; "," &amp; ROUND((H8/B8),2) &amp; "],"</f>
        <v>'senior_pct' : [-0.27,-0.27,-0.13,0.33,0],</v>
      </c>
      <c r="L8" s="7" t="str">
        <f t="shared" si="1"/>
        <v>[df.ruleset_2_pct[xx],df.ruleset_1_pct[xx],df.spreadsheet_pct[xx],df.decision_table_pct[xx],df.past_pct[xx],df.current_pct[xx],df.novice_pct[xx],df.senior_pct[xx]</v>
      </c>
      <c r="M8" s="7" t="str">
        <f t="shared" si="2"/>
        <v>['ruleset 2','ruleset 1','spreadsheet','decision table','past','current','novice','senior'</v>
      </c>
      <c r="N8" s="7" t="str">
        <f t="shared" si="3"/>
        <v>[df.ruleset_2[xx],df.ruleset_1[xx],df.spreadsheet[xx],df.decision_table[xx],df.past[xx],df.current[xx],df.novice[xx],df.senior[xx]</v>
      </c>
    </row>
    <row r="9" spans="1:14" x14ac:dyDescent="0.35">
      <c r="A9" s="7" t="s">
        <v>319</v>
      </c>
      <c r="B9" s="7">
        <v>5</v>
      </c>
      <c r="C9" s="7" t="b">
        <f t="shared" si="0"/>
        <v>1</v>
      </c>
      <c r="D9" s="7">
        <v>0</v>
      </c>
      <c r="E9" s="7">
        <v>2</v>
      </c>
      <c r="F9" s="7">
        <v>2</v>
      </c>
      <c r="G9" s="7">
        <v>1</v>
      </c>
      <c r="H9" s="7">
        <v>0</v>
      </c>
      <c r="J9" s="7" t="str">
        <f>"'"&amp;SUBSTITUTE(A9," ","_") &amp; "' : [" &amp; (F9*-1) &amp; "," &amp; (E9*-1) &amp; "," &amp;(D9*-1)&amp; "," &amp; G9 &amp; "," &amp; H9 &amp; "],"</f>
        <v>'novice' : [-2,-2,0,1,0],</v>
      </c>
      <c r="K9" s="7" t="str">
        <f>"'" &amp; SUBSTITUTE(A9," ","_")  &amp; "_pct' : [" &amp; ROUND(((F9/B9)*-1),2) &amp; "," &amp; ROUND(((E9/B9)*-1),2) &amp; "," &amp; ROUND(((D9/B9)*-1),2)  &amp; "," &amp; ROUND((G9/B9),2) &amp; "," &amp; ROUND((H9/B9),2) &amp; "],"</f>
        <v>'novice_pct' : [-0.4,-0.4,0,0.2,0],</v>
      </c>
      <c r="L9" s="7" t="str">
        <f t="shared" si="1"/>
        <v>[df.ruleset_2_pct[xx],df.ruleset_1_pct[xx],df.spreadsheet_pct[xx],df.decision_table_pct[xx],df.past_pct[xx],df.current_pct[xx],df.novice_pct[xx]</v>
      </c>
      <c r="M9" s="7" t="str">
        <f t="shared" si="2"/>
        <v>['ruleset 2','ruleset 1','spreadsheet','decision table','past','current','novice'</v>
      </c>
      <c r="N9" s="7" t="str">
        <f t="shared" si="3"/>
        <v>[df.ruleset_2[xx],df.ruleset_1[xx],df.spreadsheet[xx],df.decision_table[xx],df.past[xx],df.current[xx],df.novice[xx]</v>
      </c>
    </row>
    <row r="10" spans="1:14" x14ac:dyDescent="0.35">
      <c r="A10" s="7"/>
      <c r="B10" s="7"/>
      <c r="C10" s="7"/>
      <c r="D10" s="7" t="b">
        <f>SUM(D7:D9)=D2</f>
        <v>1</v>
      </c>
      <c r="E10" s="7" t="b">
        <f t="shared" ref="E10:H10" si="6">SUM(E7:E9)=E2</f>
        <v>1</v>
      </c>
      <c r="F10" s="7" t="b">
        <f t="shared" si="6"/>
        <v>1</v>
      </c>
      <c r="G10" s="7" t="b">
        <f t="shared" si="6"/>
        <v>1</v>
      </c>
      <c r="H10" s="7" t="b">
        <f t="shared" si="6"/>
        <v>1</v>
      </c>
      <c r="J10" s="7"/>
      <c r="K10" s="7"/>
      <c r="L10" s="7" t="str">
        <f t="shared" si="1"/>
        <v>[df.ruleset_2_pct[xx],df.ruleset_1_pct[xx],df.spreadsheet_pct[xx],df.decision_table_pct[xx],df.past_pct[xx],df.current_pct[xx]</v>
      </c>
      <c r="M10" s="7" t="str">
        <f t="shared" si="2"/>
        <v>['ruleset 2','ruleset 1','spreadsheet','decision table','past','current'</v>
      </c>
      <c r="N10" s="7" t="str">
        <f t="shared" si="3"/>
        <v>[df.ruleset_2[xx],df.ruleset_1[xx],df.spreadsheet[xx],df.decision_table[xx],df.past[xx],df.current[xx]</v>
      </c>
    </row>
    <row r="11" spans="1:14" x14ac:dyDescent="0.35">
      <c r="A11" s="7" t="s">
        <v>320</v>
      </c>
      <c r="B11" s="7">
        <v>11</v>
      </c>
      <c r="C11" s="7" t="b">
        <f t="shared" si="0"/>
        <v>1</v>
      </c>
      <c r="D11" s="7">
        <v>0</v>
      </c>
      <c r="E11" s="7">
        <v>6</v>
      </c>
      <c r="F11" s="7">
        <v>2</v>
      </c>
      <c r="G11" s="7">
        <v>3</v>
      </c>
      <c r="H11" s="7">
        <v>0</v>
      </c>
      <c r="I11" s="7" t="s">
        <v>383</v>
      </c>
      <c r="J11" s="7" t="str">
        <f t="shared" ref="J11" si="7">"'"&amp;SUBSTITUTE(A11," ","_") &amp; "' : [" &amp; (F11*-1) &amp; "," &amp; (E11*-1) &amp; "," &amp;(D11*-1)&amp; "," &amp; G11 &amp; "," &amp; H11 &amp; "],"</f>
        <v>'current' : [-2,-6,0,3,0],</v>
      </c>
      <c r="K11" s="7" t="str">
        <f>"'" &amp; SUBSTITUTE(A11," ","_")  &amp; "_pct' : [" &amp; ROUND(((F11/B11)*-1),2) &amp; "," &amp; ROUND(((E11/B11)*-1),2) &amp; "," &amp; ROUND(((D11/B11)*-1),2)  &amp; "," &amp; ROUND((G11/B11),2) &amp; "," &amp; ROUND((H11/B11),2) &amp; "],"</f>
        <v>'current_pct' : [-0.18,-0.55,0,0.27,0],</v>
      </c>
      <c r="L11" s="7" t="str">
        <f t="shared" si="1"/>
        <v>[df.ruleset_2_pct[xx],df.ruleset_1_pct[xx],df.spreadsheet_pct[xx],df.decision_table_pct[xx],df.past_pct[xx],df.current_pct[xx]</v>
      </c>
      <c r="M11" s="7" t="str">
        <f t="shared" si="2"/>
        <v>['ruleset 2','ruleset 1','spreadsheet','decision table','past','current'</v>
      </c>
      <c r="N11" s="7" t="str">
        <f t="shared" si="3"/>
        <v>[df.ruleset_2[xx],df.ruleset_1[xx],df.spreadsheet[xx],df.decision_table[xx],df.past[xx],df.current[xx]</v>
      </c>
    </row>
    <row r="12" spans="1:14" x14ac:dyDescent="0.35">
      <c r="A12" s="7" t="s">
        <v>321</v>
      </c>
      <c r="B12" s="7">
        <v>18</v>
      </c>
      <c r="C12" s="7" t="b">
        <f>SUM(D12:H12)=B12</f>
        <v>1</v>
      </c>
      <c r="D12" s="7">
        <v>2</v>
      </c>
      <c r="E12" s="7">
        <v>4</v>
      </c>
      <c r="F12" s="7">
        <v>7</v>
      </c>
      <c r="G12" s="7">
        <v>4</v>
      </c>
      <c r="H12" s="7">
        <v>1</v>
      </c>
      <c r="I12" s="7" t="s">
        <v>384</v>
      </c>
      <c r="J12" s="7" t="str">
        <f>"'"&amp;SUBSTITUTE(A12," ","_") &amp; "' : [" &amp; (F12*-1) &amp; "," &amp; (E12*-1) &amp; "," &amp;(D12*-1)&amp; "," &amp; G12 &amp; "," &amp; H12 &amp; "],"</f>
        <v>'past' : [-7,-4,-2,4,1],</v>
      </c>
      <c r="K12" s="7" t="str">
        <f>"'" &amp; SUBSTITUTE(A12," ","_")  &amp; "_pct' : [" &amp; ROUND(((F12/B12)*-1),2) &amp; "," &amp; ROUND(((E12/B12)*-1),2) &amp; "," &amp; ROUND(((D12/B12)*-1),2)  &amp; "," &amp; ROUND((G12/B12),2) &amp; "," &amp; ROUND((H12/B12),2) &amp; "],"</f>
        <v>'past_pct' : [-0.39,-0.22,-0.11,0.22,0.06],</v>
      </c>
      <c r="L12" s="7" t="str">
        <f t="shared" si="1"/>
        <v>[df.ruleset_2_pct[xx],df.ruleset_1_pct[xx],df.spreadsheet_pct[xx],df.decision_table_pct[xx],df.past_pct[xx]</v>
      </c>
      <c r="M12" s="7" t="str">
        <f t="shared" si="2"/>
        <v>['ruleset 2','ruleset 1','spreadsheet','decision table','past'</v>
      </c>
      <c r="N12" s="7" t="str">
        <f t="shared" si="3"/>
        <v>[df.ruleset_2[xx],df.ruleset_1[xx],df.spreadsheet[xx],df.decision_table[xx],df.past[xx]</v>
      </c>
    </row>
    <row r="13" spans="1:14" x14ac:dyDescent="0.35">
      <c r="A13" s="7"/>
      <c r="B13" s="7"/>
      <c r="C13" s="7"/>
      <c r="D13" s="7" t="b">
        <f>SUM(D11:D12)=D2</f>
        <v>1</v>
      </c>
      <c r="E13" s="7" t="b">
        <f t="shared" ref="E13:H13" si="8">SUM(E11:E12)=E2</f>
        <v>1</v>
      </c>
      <c r="F13" s="7" t="b">
        <f t="shared" si="8"/>
        <v>1</v>
      </c>
      <c r="G13" s="7" t="b">
        <f t="shared" si="8"/>
        <v>1</v>
      </c>
      <c r="H13" s="7" t="b">
        <f t="shared" si="8"/>
        <v>1</v>
      </c>
      <c r="J13" s="7"/>
      <c r="K13" s="7"/>
      <c r="L13" s="7" t="str">
        <f t="shared" si="1"/>
        <v>[df.ruleset_2_pct[xx],df.ruleset_1_pct[xx],df.spreadsheet_pct[xx],df.decision_table_pct[xx]</v>
      </c>
      <c r="M13" s="7" t="str">
        <f t="shared" si="2"/>
        <v>['ruleset 2','ruleset 1','spreadsheet','decision table'</v>
      </c>
      <c r="N13" s="7" t="str">
        <f t="shared" si="3"/>
        <v>[df.ruleset_2[xx],df.ruleset_1[xx],df.spreadsheet[xx],df.decision_table[xx]</v>
      </c>
    </row>
    <row r="14" spans="1:14" x14ac:dyDescent="0.35">
      <c r="A14" s="7" t="s">
        <v>326</v>
      </c>
      <c r="B14" s="7">
        <v>18</v>
      </c>
      <c r="C14" s="7" t="b">
        <f>SUM(D14:H14)=B14</f>
        <v>1</v>
      </c>
      <c r="D14" s="7">
        <v>2</v>
      </c>
      <c r="E14" s="7">
        <v>7</v>
      </c>
      <c r="F14" s="7">
        <v>3</v>
      </c>
      <c r="G14" s="7">
        <v>5</v>
      </c>
      <c r="H14" s="7">
        <v>1</v>
      </c>
      <c r="I14" s="7" t="s">
        <v>385</v>
      </c>
      <c r="J14" s="7" t="str">
        <f t="shared" ref="J14" si="9">"'"&amp;SUBSTITUTE(A14," ","_") &amp; "' : [" &amp; (F14*-1) &amp; "," &amp; (E14*-1) &amp; "," &amp;(D14*-1)&amp; "," &amp; G14 &amp; "," &amp; H14 &amp; "],"</f>
        <v>'decision_table' : [-3,-7,-2,5,1],</v>
      </c>
      <c r="K14" s="7" t="str">
        <f>"'" &amp; SUBSTITUTE(A14," ","_")  &amp; "_pct' : [" &amp; ROUND(((F14/B14)*-1),2) &amp; "," &amp; ROUND(((E14/B14)*-1),2) &amp; "," &amp; ROUND(((D14/B14)*-1),2)  &amp; "," &amp; ROUND((G14/B14),2) &amp; "," &amp; ROUND((H14/B14),2) &amp; "],"</f>
        <v>'decision_table_pct' : [-0.17,-0.39,-0.11,0.28,0.06],</v>
      </c>
      <c r="L14" s="7" t="str">
        <f t="shared" si="1"/>
        <v>[df.ruleset_2_pct[xx],df.ruleset_1_pct[xx],df.spreadsheet_pct[xx],df.decision_table_pct[xx]</v>
      </c>
      <c r="M14" s="7" t="str">
        <f t="shared" si="2"/>
        <v>['ruleset 2','ruleset 1','spreadsheet','decision table'</v>
      </c>
      <c r="N14" s="7" t="str">
        <f t="shared" si="3"/>
        <v>[df.ruleset_2[xx],df.ruleset_1[xx],df.spreadsheet[xx],df.decision_table[xx]</v>
      </c>
    </row>
    <row r="15" spans="1:14" x14ac:dyDescent="0.35">
      <c r="A15" s="7" t="s">
        <v>327</v>
      </c>
      <c r="B15" s="7">
        <v>11</v>
      </c>
      <c r="C15" s="7" t="b">
        <f>SUM(D15:H15)=B15</f>
        <v>1</v>
      </c>
      <c r="D15" s="7">
        <v>0</v>
      </c>
      <c r="E15" s="7">
        <v>3</v>
      </c>
      <c r="F15" s="7">
        <v>6</v>
      </c>
      <c r="G15" s="7">
        <v>2</v>
      </c>
      <c r="H15" s="7">
        <v>0</v>
      </c>
      <c r="I15" s="7" t="s">
        <v>386</v>
      </c>
      <c r="J15" s="7" t="str">
        <f>"'"&amp;SUBSTITUTE(A15," ","_") &amp; "' : [" &amp; (F15*-1) &amp; "," &amp; (E15*-1) &amp; "," &amp;(D15*-1)&amp; "," &amp; G15 &amp; "," &amp; H15 &amp; "],"</f>
        <v>'spreadsheet' : [-6,-3,0,2,0],</v>
      </c>
      <c r="K15" s="7" t="str">
        <f>"'" &amp; SUBSTITUTE(A15," ","_")  &amp; "_pct' : [" &amp; ROUND(((F15/B15)*-1),2) &amp; "," &amp; ROUND(((E15/B15)*-1),2) &amp; "," &amp; ROUND(((D15/B15)*-1),2)  &amp; "," &amp; ROUND((G15/B15),2) &amp; "," &amp; ROUND((H15/B15),2) &amp; "],"</f>
        <v>'spreadsheet_pct' : [-0.55,-0.27,0,0.18,0],</v>
      </c>
      <c r="L15" s="7" t="str">
        <f t="shared" si="1"/>
        <v>[df.ruleset_2_pct[xx],df.ruleset_1_pct[xx],df.spreadsheet_pct[xx]</v>
      </c>
      <c r="M15" s="7" t="str">
        <f t="shared" si="2"/>
        <v>['ruleset 2','ruleset 1','spreadsheet'</v>
      </c>
      <c r="N15" s="7" t="str">
        <f t="shared" si="3"/>
        <v>[df.ruleset_2[xx],df.ruleset_1[xx],df.spreadsheet[xx]</v>
      </c>
    </row>
    <row r="16" spans="1:14" x14ac:dyDescent="0.35">
      <c r="A16" s="7"/>
      <c r="B16" s="7"/>
      <c r="C16" s="7"/>
      <c r="D16" s="7" t="b">
        <f>SUM(D14:D15)=D$2</f>
        <v>1</v>
      </c>
      <c r="E16" s="7" t="b">
        <f t="shared" ref="E16:H16" si="10">SUM(E14:E15)=E$2</f>
        <v>1</v>
      </c>
      <c r="F16" s="7" t="b">
        <f t="shared" si="10"/>
        <v>1</v>
      </c>
      <c r="G16" s="7" t="b">
        <f t="shared" si="10"/>
        <v>1</v>
      </c>
      <c r="H16" s="7" t="b">
        <f t="shared" si="10"/>
        <v>1</v>
      </c>
      <c r="J16" s="7"/>
      <c r="K16" s="7"/>
      <c r="L16" s="7" t="str">
        <f t="shared" si="1"/>
        <v>[df.ruleset_2_pct[xx],df.ruleset_1_pct[xx]</v>
      </c>
      <c r="M16" s="7" t="str">
        <f t="shared" si="2"/>
        <v>['ruleset 2','ruleset 1'</v>
      </c>
      <c r="N16" s="7" t="str">
        <f t="shared" si="3"/>
        <v>[df.ruleset_2[xx],df.ruleset_1[xx]</v>
      </c>
    </row>
    <row r="17" spans="1:14" x14ac:dyDescent="0.35">
      <c r="A17" s="7" t="s">
        <v>328</v>
      </c>
      <c r="B17" s="7">
        <v>11</v>
      </c>
      <c r="C17" s="7" t="b">
        <f>SUM(D17:H17)=B17</f>
        <v>1</v>
      </c>
      <c r="D17" s="7">
        <v>1</v>
      </c>
      <c r="E17" s="7">
        <v>4</v>
      </c>
      <c r="F17" s="7">
        <v>2</v>
      </c>
      <c r="G17" s="7">
        <v>3</v>
      </c>
      <c r="H17" s="7">
        <v>1</v>
      </c>
      <c r="I17" s="7" t="s">
        <v>387</v>
      </c>
      <c r="J17" s="7" t="str">
        <f t="shared" ref="J17" si="11">"'"&amp;SUBSTITUTE(A17," ","_") &amp; "' : [" &amp; (F17*-1) &amp; "," &amp; (E17*-1) &amp; "," &amp;(D17*-1)&amp; "," &amp; G17 &amp; "," &amp; H17 &amp; "],"</f>
        <v>'ruleset_1' : [-2,-4,-1,3,1],</v>
      </c>
      <c r="K17" s="7" t="str">
        <f>"'" &amp; SUBSTITUTE(A17," ","_")  &amp; "_pct' : [" &amp; ROUND(((F17/B17)*-1),2) &amp; "," &amp; ROUND(((E17/B17)*-1),2) &amp; "," &amp; ROUND(((D17/B17)*-1),2)  &amp; "," &amp; ROUND((G17/B17),2) &amp; "," &amp; ROUND((H17/B17),2) &amp; "],"</f>
        <v>'ruleset_1_pct' : [-0.18,-0.36,-0.09,0.27,0.09],</v>
      </c>
      <c r="L17" s="7" t="str">
        <f>IF(ISBLANK(A17),L18,L18&amp;",df."&amp; SUBSTITUTE(A17," ","_") &amp;"_pct[xx]")</f>
        <v>[df.ruleset_2_pct[xx],df.ruleset_1_pct[xx]</v>
      </c>
      <c r="M17" s="7" t="str">
        <f t="shared" ref="M17" si="12">IF(ISBLANK(A17),M18,M18&amp;",'"&amp; A17 &amp;"'")</f>
        <v>['ruleset 2','ruleset 1'</v>
      </c>
      <c r="N17" s="7" t="str">
        <f>IF(ISBLANK(A17),N18,N18&amp;",df."&amp; SUBSTITUTE(A17," ","_") &amp;"[xx]")</f>
        <v>[df.ruleset_2[xx],df.ruleset_1[xx]</v>
      </c>
    </row>
    <row r="18" spans="1:14" x14ac:dyDescent="0.35">
      <c r="A18" s="7" t="s">
        <v>329</v>
      </c>
      <c r="B18" s="7">
        <v>18</v>
      </c>
      <c r="C18" s="7" t="b">
        <f>SUM(D18:H18)=B18</f>
        <v>1</v>
      </c>
      <c r="D18" s="7">
        <v>1</v>
      </c>
      <c r="E18" s="7">
        <v>6</v>
      </c>
      <c r="F18" s="7">
        <v>7</v>
      </c>
      <c r="G18" s="7">
        <v>4</v>
      </c>
      <c r="H18" s="7">
        <v>0</v>
      </c>
      <c r="I18" s="7" t="s">
        <v>388</v>
      </c>
      <c r="J18" s="7" t="str">
        <f>"'"&amp;SUBSTITUTE(A18," ","_") &amp; "' : [" &amp; (F18*-1) &amp; "," &amp; (E18*-1) &amp; "," &amp;(D18*-1)&amp; "," &amp; G18 &amp; "," &amp; H18 &amp; "],"</f>
        <v>'ruleset_2' : [-7,-6,-1,4,0],</v>
      </c>
      <c r="K18" s="7" t="str">
        <f>"'" &amp; SUBSTITUTE(A18," ","_")  &amp; "_pct' : [" &amp; ROUND(((F18/B18)*-1),2) &amp; "," &amp; ROUND(((E18/B18)*-1),2) &amp; "," &amp; ROUND(((D18/B18)*-1),2)  &amp; "," &amp; ROUND((G18/B18),2) &amp; "," &amp; ROUND((H18/B18),2) &amp; "],"</f>
        <v>'ruleset_2_pct' : [-0.39,-0.33,-0.06,0.22,0],</v>
      </c>
      <c r="L18" s="7" t="str">
        <f>"[df."&amp; SUBSTITUTE(A18," ","_") &amp;"_pct[xx]"</f>
        <v>[df.ruleset_2_pct[xx]</v>
      </c>
      <c r="M18" s="7" t="str">
        <f>"['"&amp; A18&amp;"'"</f>
        <v>['ruleset 2'</v>
      </c>
      <c r="N18" s="7" t="str">
        <f>"[df."&amp; SUBSTITUTE(A18," ","_") &amp;"[xx]"</f>
        <v>[df.ruleset_2[xx]</v>
      </c>
    </row>
    <row r="19" spans="1:14" x14ac:dyDescent="0.35">
      <c r="A19" s="7"/>
      <c r="B19" s="7"/>
      <c r="C19" s="7"/>
      <c r="D19" s="7" t="b">
        <f>SUM(D17:D18)=D$2</f>
        <v>1</v>
      </c>
      <c r="E19" s="7" t="b">
        <f t="shared" ref="E19:H19" si="13">SUM(E17:E18)=E$2</f>
        <v>1</v>
      </c>
      <c r="F19" s="7" t="b">
        <f t="shared" si="13"/>
        <v>1</v>
      </c>
      <c r="G19" s="7" t="b">
        <f t="shared" si="13"/>
        <v>1</v>
      </c>
      <c r="H19" s="7" t="b">
        <f t="shared" si="13"/>
        <v>1</v>
      </c>
      <c r="J19" s="7"/>
      <c r="K19" s="7"/>
    </row>
    <row r="20" spans="1:14" x14ac:dyDescent="0.35">
      <c r="J20" s="7"/>
      <c r="K20" s="7"/>
    </row>
    <row r="21" spans="1:14" x14ac:dyDescent="0.35">
      <c r="J21" s="7"/>
      <c r="K2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deliveries</vt:lpstr>
      <vt:lpstr>original data</vt:lpstr>
      <vt:lpstr>cleaned</vt:lpstr>
      <vt:lpstr>lookups</vt:lpstr>
      <vt:lpstr>Q1</vt:lpstr>
      <vt:lpstr>Q2</vt:lpstr>
      <vt:lpstr>Q3</vt:lpstr>
      <vt:lpstr>Q4</vt:lpstr>
      <vt:lpstr>Q5</vt:lpstr>
      <vt:lpstr>Q6</vt:lpstr>
      <vt:lpstr>Q7</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spencer</dc:creator>
  <cp:lastModifiedBy>paul spencer</cp:lastModifiedBy>
  <dcterms:created xsi:type="dcterms:W3CDTF">2021-08-31T06:31:28Z</dcterms:created>
  <dcterms:modified xsi:type="dcterms:W3CDTF">2021-09-11T17:29:34Z</dcterms:modified>
</cp:coreProperties>
</file>