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Repos\Thesis2021\"/>
    </mc:Choice>
  </mc:AlternateContent>
  <xr:revisionPtr revIDLastSave="0" documentId="13_ncr:1_{54B2795C-241F-41DC-A888-1A9A44B65415}" xr6:coauthVersionLast="47" xr6:coauthVersionMax="47" xr10:uidLastSave="{00000000-0000-0000-0000-000000000000}"/>
  <bookViews>
    <workbookView xWindow="-23520" yWindow="-16665" windowWidth="28440" windowHeight="11820" tabRatio="705" firstSheet="2" activeTab="10" xr2:uid="{CF2921A5-C80B-4877-A0CE-2F57B984B9AC}"/>
  </bookViews>
  <sheets>
    <sheet name="deliveries" sheetId="1" r:id="rId1"/>
    <sheet name="original data" sheetId="2" r:id="rId2"/>
    <sheet name="cleaned" sheetId="3" r:id="rId3"/>
    <sheet name="lookups" sheetId="4" r:id="rId4"/>
    <sheet name="Q1" sheetId="7" r:id="rId5"/>
    <sheet name="Q2" sheetId="8" r:id="rId6"/>
    <sheet name="Q3" sheetId="9" r:id="rId7"/>
    <sheet name="Q4" sheetId="10" r:id="rId8"/>
    <sheet name="Q5" sheetId="11" r:id="rId9"/>
    <sheet name="Q6" sheetId="12" r:id="rId10"/>
    <sheet name="Q7" sheetId="13" r:id="rId11"/>
    <sheet name="Pivots" sheetId="5" r:id="rId12"/>
  </sheets>
  <definedNames>
    <definedName name="_xlnm._FilterDatabase" localSheetId="2" hidden="1">cleaned!$A$1:$AS$44</definedName>
    <definedName name="_xlnm._FilterDatabase" localSheetId="1" hidden="1">'original data'!$A$2:$BQ$45</definedName>
  </definedNames>
  <calcPr calcId="191029"/>
  <pivotCaches>
    <pivotCache cacheId="0" r:id="rId13"/>
    <pivotCache cacheId="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13" l="1"/>
  <c r="M14" i="13" s="1"/>
  <c r="M13" i="13" s="1"/>
  <c r="M12" i="13" s="1"/>
  <c r="M11" i="13" s="1"/>
  <c r="M10" i="13" s="1"/>
  <c r="M9" i="13" s="1"/>
  <c r="M8" i="13" s="1"/>
  <c r="M7" i="13" s="1"/>
  <c r="M6" i="13" s="1"/>
  <c r="M5" i="13" s="1"/>
  <c r="M4" i="13" s="1"/>
  <c r="M3" i="13" s="1"/>
  <c r="M2" i="13" s="1"/>
  <c r="L15" i="13"/>
  <c r="K15" i="13"/>
  <c r="K14" i="13" s="1"/>
  <c r="K13" i="13" s="1"/>
  <c r="K12" i="13" s="1"/>
  <c r="K11" i="13" s="1"/>
  <c r="K10" i="13" s="1"/>
  <c r="K9" i="13" s="1"/>
  <c r="K8" i="13" s="1"/>
  <c r="K7" i="13" s="1"/>
  <c r="K6" i="13" s="1"/>
  <c r="K5" i="13" s="1"/>
  <c r="K4" i="13" s="1"/>
  <c r="K3" i="13" s="1"/>
  <c r="K2" i="13" s="1"/>
  <c r="L14" i="13"/>
  <c r="L13" i="13" s="1"/>
  <c r="L12" i="13" s="1"/>
  <c r="L11" i="13" s="1"/>
  <c r="L10" i="13" s="1"/>
  <c r="L9" i="13" s="1"/>
  <c r="L8" i="13" s="1"/>
  <c r="L7" i="13" s="1"/>
  <c r="L6" i="13" s="1"/>
  <c r="L5" i="13" s="1"/>
  <c r="L4" i="13" s="1"/>
  <c r="L3" i="13" s="1"/>
  <c r="L2" i="13" s="1"/>
  <c r="K14" i="12"/>
  <c r="K13" i="12" s="1"/>
  <c r="K12" i="12" s="1"/>
  <c r="K11" i="12" s="1"/>
  <c r="K10" i="12" s="1"/>
  <c r="K9" i="12" s="1"/>
  <c r="K8" i="12" s="1"/>
  <c r="K7" i="12" s="1"/>
  <c r="K6" i="12" s="1"/>
  <c r="K5" i="12" s="1"/>
  <c r="K4" i="12" s="1"/>
  <c r="K3" i="12" s="1"/>
  <c r="K2" i="12" s="1"/>
  <c r="M15" i="12"/>
  <c r="M14" i="12" s="1"/>
  <c r="M13" i="12" s="1"/>
  <c r="M12" i="12" s="1"/>
  <c r="M11" i="12" s="1"/>
  <c r="M10" i="12" s="1"/>
  <c r="M9" i="12" s="1"/>
  <c r="M8" i="12" s="1"/>
  <c r="M7" i="12" s="1"/>
  <c r="M6" i="12" s="1"/>
  <c r="M5" i="12" s="1"/>
  <c r="M4" i="12" s="1"/>
  <c r="M3" i="12" s="1"/>
  <c r="M2" i="12" s="1"/>
  <c r="L15" i="12"/>
  <c r="L14" i="12" s="1"/>
  <c r="L13" i="12" s="1"/>
  <c r="L12" i="12" s="1"/>
  <c r="L11" i="12" s="1"/>
  <c r="L10" i="12" s="1"/>
  <c r="L9" i="12" s="1"/>
  <c r="L8" i="12" s="1"/>
  <c r="L7" i="12" s="1"/>
  <c r="L6" i="12" s="1"/>
  <c r="L5" i="12" s="1"/>
  <c r="L4" i="12" s="1"/>
  <c r="L3" i="12" s="1"/>
  <c r="L2" i="12" s="1"/>
  <c r="K15" i="12"/>
  <c r="L15" i="11"/>
  <c r="L14" i="11" s="1"/>
  <c r="L13" i="11" s="1"/>
  <c r="L12" i="11" s="1"/>
  <c r="L11" i="11" s="1"/>
  <c r="L10" i="11" s="1"/>
  <c r="L9" i="11" s="1"/>
  <c r="L8" i="11" s="1"/>
  <c r="L7" i="11" s="1"/>
  <c r="L6" i="11" s="1"/>
  <c r="L5" i="11" s="1"/>
  <c r="L4" i="11" s="1"/>
  <c r="L3" i="11" s="1"/>
  <c r="L2" i="11" s="1"/>
  <c r="M15" i="11"/>
  <c r="M14" i="11" s="1"/>
  <c r="M13" i="11" s="1"/>
  <c r="M12" i="11" s="1"/>
  <c r="M11" i="11" s="1"/>
  <c r="M10" i="11" s="1"/>
  <c r="M9" i="11" s="1"/>
  <c r="M8" i="11" s="1"/>
  <c r="M7" i="11" s="1"/>
  <c r="M6" i="11" s="1"/>
  <c r="M5" i="11" s="1"/>
  <c r="M4" i="11" s="1"/>
  <c r="M3" i="11" s="1"/>
  <c r="M2" i="11" s="1"/>
  <c r="K16" i="11"/>
  <c r="K15" i="11" s="1"/>
  <c r="K14" i="11" s="1"/>
  <c r="K13" i="11" s="1"/>
  <c r="K12" i="11" s="1"/>
  <c r="K11" i="11" s="1"/>
  <c r="K10" i="11" s="1"/>
  <c r="K9" i="11" s="1"/>
  <c r="K8" i="11" s="1"/>
  <c r="K7" i="11" s="1"/>
  <c r="K6" i="11" s="1"/>
  <c r="K5" i="11" s="1"/>
  <c r="K4" i="11" s="1"/>
  <c r="K3" i="11" s="1"/>
  <c r="K2" i="11" s="1"/>
  <c r="L16" i="11"/>
  <c r="M16" i="11"/>
  <c r="M17" i="11"/>
  <c r="L17" i="11"/>
  <c r="K17" i="11"/>
  <c r="M18" i="11"/>
  <c r="L18" i="11"/>
  <c r="K18" i="11"/>
  <c r="M2" i="10"/>
  <c r="L2" i="10"/>
  <c r="K2" i="10"/>
  <c r="M14" i="10"/>
  <c r="M13" i="10" s="1"/>
  <c r="M12" i="10" s="1"/>
  <c r="M11" i="10" s="1"/>
  <c r="M10" i="10" s="1"/>
  <c r="M9" i="10" s="1"/>
  <c r="M8" i="10" s="1"/>
  <c r="M7" i="10" s="1"/>
  <c r="M6" i="10" s="1"/>
  <c r="M5" i="10" s="1"/>
  <c r="M4" i="10" s="1"/>
  <c r="M3" i="10" s="1"/>
  <c r="L15" i="10"/>
  <c r="L14" i="10" s="1"/>
  <c r="L13" i="10" s="1"/>
  <c r="L12" i="10" s="1"/>
  <c r="L11" i="10" s="1"/>
  <c r="L10" i="10" s="1"/>
  <c r="L9" i="10" s="1"/>
  <c r="L8" i="10" s="1"/>
  <c r="L7" i="10" s="1"/>
  <c r="L6" i="10" s="1"/>
  <c r="L5" i="10" s="1"/>
  <c r="L4" i="10" s="1"/>
  <c r="L3" i="10" s="1"/>
  <c r="M15" i="10"/>
  <c r="K16" i="10"/>
  <c r="K15" i="10" s="1"/>
  <c r="K14" i="10" s="1"/>
  <c r="K13" i="10" s="1"/>
  <c r="K12" i="10" s="1"/>
  <c r="K11" i="10" s="1"/>
  <c r="K10" i="10" s="1"/>
  <c r="K9" i="10" s="1"/>
  <c r="K8" i="10" s="1"/>
  <c r="K7" i="10" s="1"/>
  <c r="K6" i="10" s="1"/>
  <c r="K5" i="10" s="1"/>
  <c r="K4" i="10" s="1"/>
  <c r="K3" i="10" s="1"/>
  <c r="L16" i="10"/>
  <c r="M16" i="10"/>
  <c r="M17" i="10"/>
  <c r="L17" i="10"/>
  <c r="K17" i="10"/>
  <c r="M18" i="10"/>
  <c r="L18" i="10"/>
  <c r="K18" i="10"/>
  <c r="L18" i="9"/>
  <c r="L17" i="9"/>
  <c r="L16" i="9" s="1"/>
  <c r="L15" i="9" s="1"/>
  <c r="L14" i="9" s="1"/>
  <c r="L13" i="9" s="1"/>
  <c r="L12" i="9" s="1"/>
  <c r="L11" i="9" s="1"/>
  <c r="L10" i="9" s="1"/>
  <c r="L9" i="9" s="1"/>
  <c r="L8" i="9" s="1"/>
  <c r="L7" i="9" s="1"/>
  <c r="L6" i="9" s="1"/>
  <c r="L5" i="9" s="1"/>
  <c r="L4" i="9" s="1"/>
  <c r="L3" i="9" s="1"/>
  <c r="L2" i="9" s="1"/>
  <c r="L21" i="8"/>
  <c r="L20" i="8" s="1"/>
  <c r="L19" i="8" s="1"/>
  <c r="L18" i="8" s="1"/>
  <c r="L17" i="8" s="1"/>
  <c r="L16" i="8" s="1"/>
  <c r="L15" i="8" s="1"/>
  <c r="L14" i="8" s="1"/>
  <c r="L13" i="8" s="1"/>
  <c r="L12" i="8" s="1"/>
  <c r="L11" i="8" s="1"/>
  <c r="L10" i="8" s="1"/>
  <c r="L9" i="8" s="1"/>
  <c r="L8" i="8" s="1"/>
  <c r="L7" i="8" s="1"/>
  <c r="L6" i="8" s="1"/>
  <c r="L5" i="8" s="1"/>
  <c r="L4" i="8" s="1"/>
  <c r="L3" i="8" s="1"/>
  <c r="L2" i="8" s="1"/>
  <c r="M2" i="9"/>
  <c r="K2" i="9"/>
  <c r="M15" i="9"/>
  <c r="M14" i="9" s="1"/>
  <c r="M13" i="9" s="1"/>
  <c r="M12" i="9" s="1"/>
  <c r="M11" i="9" s="1"/>
  <c r="M10" i="9" s="1"/>
  <c r="M9" i="9" s="1"/>
  <c r="M8" i="9" s="1"/>
  <c r="M7" i="9" s="1"/>
  <c r="M6" i="9" s="1"/>
  <c r="M5" i="9" s="1"/>
  <c r="M4" i="9" s="1"/>
  <c r="M3" i="9" s="1"/>
  <c r="K16" i="9"/>
  <c r="K15" i="9" s="1"/>
  <c r="K14" i="9" s="1"/>
  <c r="K13" i="9" s="1"/>
  <c r="K12" i="9" s="1"/>
  <c r="K11" i="9" s="1"/>
  <c r="K10" i="9" s="1"/>
  <c r="K9" i="9" s="1"/>
  <c r="K8" i="9" s="1"/>
  <c r="K7" i="9" s="1"/>
  <c r="K6" i="9" s="1"/>
  <c r="K5" i="9" s="1"/>
  <c r="K4" i="9" s="1"/>
  <c r="K3" i="9" s="1"/>
  <c r="M16" i="9"/>
  <c r="M17" i="9"/>
  <c r="K17" i="9"/>
  <c r="K18" i="9"/>
  <c r="M18" i="9"/>
  <c r="I2" i="9"/>
  <c r="J2" i="9"/>
  <c r="I4" i="9"/>
  <c r="J4" i="9"/>
  <c r="I5" i="9"/>
  <c r="J5" i="9"/>
  <c r="I7" i="9"/>
  <c r="J7" i="9"/>
  <c r="I8" i="9"/>
  <c r="J8" i="9"/>
  <c r="I9" i="9"/>
  <c r="J9" i="9"/>
  <c r="I11" i="9"/>
  <c r="J11" i="9"/>
  <c r="I12" i="9"/>
  <c r="J12" i="9"/>
  <c r="I14" i="9"/>
  <c r="J14" i="9"/>
  <c r="I15" i="9"/>
  <c r="J15" i="9"/>
  <c r="I17" i="9"/>
  <c r="J17" i="9"/>
  <c r="I18" i="9"/>
  <c r="J18" i="9"/>
  <c r="K21" i="8"/>
  <c r="K20" i="8" s="1"/>
  <c r="K19" i="8" s="1"/>
  <c r="K18" i="8" s="1"/>
  <c r="K17" i="8" s="1"/>
  <c r="K16" i="8" s="1"/>
  <c r="K15" i="8" s="1"/>
  <c r="K14" i="8" s="1"/>
  <c r="K13" i="8" s="1"/>
  <c r="K12" i="8" s="1"/>
  <c r="K11" i="8" s="1"/>
  <c r="K10" i="8" s="1"/>
  <c r="K9" i="8" s="1"/>
  <c r="K8" i="8" s="1"/>
  <c r="K7" i="8" s="1"/>
  <c r="K6" i="8" s="1"/>
  <c r="K5" i="8" s="1"/>
  <c r="K4" i="8" s="1"/>
  <c r="K3" i="8" s="1"/>
  <c r="K2" i="8" s="1"/>
  <c r="M21" i="8"/>
  <c r="M20" i="8" s="1"/>
  <c r="M19" i="8" s="1"/>
  <c r="M18" i="8" s="1"/>
  <c r="M17" i="8" s="1"/>
  <c r="M16" i="8" s="1"/>
  <c r="M15" i="8" s="1"/>
  <c r="M14" i="8" s="1"/>
  <c r="M13" i="8" s="1"/>
  <c r="M12" i="8" s="1"/>
  <c r="M11" i="8" s="1"/>
  <c r="M10" i="8" s="1"/>
  <c r="M9" i="8" s="1"/>
  <c r="M8" i="8" s="1"/>
  <c r="M7" i="8" s="1"/>
  <c r="M6" i="8" s="1"/>
  <c r="M5" i="8" s="1"/>
  <c r="M4" i="8" s="1"/>
  <c r="M3" i="8" s="1"/>
  <c r="M2" i="8" s="1"/>
  <c r="J21" i="8"/>
  <c r="J15" i="13"/>
  <c r="I15" i="13"/>
  <c r="J14" i="13"/>
  <c r="I14" i="13"/>
  <c r="J12" i="13"/>
  <c r="I12" i="13"/>
  <c r="J11" i="13"/>
  <c r="I11" i="13"/>
  <c r="J9" i="13"/>
  <c r="I9" i="13"/>
  <c r="J8" i="13"/>
  <c r="I8" i="13"/>
  <c r="J7" i="13"/>
  <c r="I7" i="13"/>
  <c r="J5" i="13"/>
  <c r="I5" i="13"/>
  <c r="J4" i="13"/>
  <c r="I4" i="13"/>
  <c r="J2" i="13"/>
  <c r="I2" i="13"/>
  <c r="J15" i="12"/>
  <c r="I15" i="12"/>
  <c r="J14" i="12"/>
  <c r="I14" i="12"/>
  <c r="J12" i="12"/>
  <c r="I12" i="12"/>
  <c r="J11" i="12"/>
  <c r="I11" i="12"/>
  <c r="J9" i="12"/>
  <c r="I9" i="12"/>
  <c r="J8" i="12"/>
  <c r="I8" i="12"/>
  <c r="J7" i="12"/>
  <c r="I7" i="12"/>
  <c r="J5" i="12"/>
  <c r="I5" i="12"/>
  <c r="J4" i="12"/>
  <c r="I4" i="12"/>
  <c r="J2" i="12"/>
  <c r="I2" i="12"/>
  <c r="J18" i="11"/>
  <c r="I18" i="11"/>
  <c r="J17" i="11"/>
  <c r="I17" i="11"/>
  <c r="J15" i="11"/>
  <c r="I15" i="11"/>
  <c r="J14" i="11"/>
  <c r="I14" i="11"/>
  <c r="J12" i="11"/>
  <c r="I12" i="11"/>
  <c r="J11" i="11"/>
  <c r="I11" i="11"/>
  <c r="J9" i="11"/>
  <c r="I9" i="11"/>
  <c r="J8" i="11"/>
  <c r="I8" i="11"/>
  <c r="J7" i="11"/>
  <c r="I7" i="11"/>
  <c r="J5" i="11"/>
  <c r="I5" i="11"/>
  <c r="J4" i="11"/>
  <c r="I4" i="11"/>
  <c r="J2" i="11"/>
  <c r="I2" i="11"/>
  <c r="J18" i="10"/>
  <c r="I18" i="10"/>
  <c r="J17" i="10"/>
  <c r="I17" i="10"/>
  <c r="J15" i="10"/>
  <c r="I15" i="10"/>
  <c r="J14" i="10"/>
  <c r="I14" i="10"/>
  <c r="J12" i="10"/>
  <c r="I12" i="10"/>
  <c r="J11" i="10"/>
  <c r="I11" i="10"/>
  <c r="J9" i="10"/>
  <c r="I9" i="10"/>
  <c r="J8" i="10"/>
  <c r="I8" i="10"/>
  <c r="J7" i="10"/>
  <c r="I7" i="10"/>
  <c r="J5" i="10"/>
  <c r="I5" i="10"/>
  <c r="J4" i="10"/>
  <c r="I4" i="10"/>
  <c r="J2" i="10"/>
  <c r="I2" i="10"/>
  <c r="J20" i="8"/>
  <c r="J18" i="8"/>
  <c r="J17" i="8"/>
  <c r="J15" i="8"/>
  <c r="J14" i="8"/>
  <c r="J12" i="8"/>
  <c r="J11" i="8"/>
  <c r="J9" i="8"/>
  <c r="J8" i="8"/>
  <c r="J7" i="8"/>
  <c r="J5" i="8"/>
  <c r="J4" i="8"/>
  <c r="J2" i="8"/>
  <c r="I2" i="8"/>
  <c r="I9" i="8"/>
  <c r="I4" i="8"/>
  <c r="I5" i="8"/>
  <c r="I8" i="8"/>
  <c r="I7" i="8"/>
  <c r="I12" i="8"/>
  <c r="I11" i="8"/>
  <c r="I15" i="8"/>
  <c r="I14" i="8"/>
  <c r="I18" i="8"/>
  <c r="I17" i="8"/>
  <c r="I20" i="8"/>
  <c r="I21" i="8"/>
  <c r="H16" i="13"/>
  <c r="G16" i="13"/>
  <c r="F16" i="13"/>
  <c r="E16" i="13"/>
  <c r="D16" i="13"/>
  <c r="C15" i="13"/>
  <c r="C14" i="13"/>
  <c r="H13" i="13"/>
  <c r="G13" i="13"/>
  <c r="F13" i="13"/>
  <c r="E13" i="13"/>
  <c r="D13" i="13"/>
  <c r="C12" i="13"/>
  <c r="C11" i="13"/>
  <c r="H10" i="13"/>
  <c r="G10" i="13"/>
  <c r="F10" i="13"/>
  <c r="E10" i="13"/>
  <c r="D10" i="13"/>
  <c r="C9" i="13"/>
  <c r="C8" i="13"/>
  <c r="C7" i="13"/>
  <c r="H6" i="13"/>
  <c r="G6" i="13"/>
  <c r="F6" i="13"/>
  <c r="E6" i="13"/>
  <c r="D6" i="13"/>
  <c r="C5" i="13"/>
  <c r="C4" i="13"/>
  <c r="C2" i="13"/>
  <c r="H16" i="12"/>
  <c r="G16" i="12"/>
  <c r="F16" i="12"/>
  <c r="E16" i="12"/>
  <c r="D16" i="12"/>
  <c r="C15" i="12"/>
  <c r="C14" i="12"/>
  <c r="H13" i="12"/>
  <c r="G13" i="12"/>
  <c r="F13" i="12"/>
  <c r="E13" i="12"/>
  <c r="D13" i="12"/>
  <c r="C12" i="12"/>
  <c r="C11" i="12"/>
  <c r="H10" i="12"/>
  <c r="G10" i="12"/>
  <c r="F10" i="12"/>
  <c r="E10" i="12"/>
  <c r="D10" i="12"/>
  <c r="C9" i="12"/>
  <c r="C8" i="12"/>
  <c r="C7" i="12"/>
  <c r="H6" i="12"/>
  <c r="G6" i="12"/>
  <c r="F6" i="12"/>
  <c r="E6" i="12"/>
  <c r="D6" i="12"/>
  <c r="C5" i="12"/>
  <c r="C4" i="12"/>
  <c r="C2" i="12"/>
  <c r="H19" i="11"/>
  <c r="G19" i="11"/>
  <c r="F19" i="11"/>
  <c r="E19" i="11"/>
  <c r="D19" i="11"/>
  <c r="C18" i="11"/>
  <c r="C17" i="11"/>
  <c r="H16" i="11"/>
  <c r="G16" i="11"/>
  <c r="F16" i="11"/>
  <c r="E16" i="11"/>
  <c r="D16" i="11"/>
  <c r="C15" i="11"/>
  <c r="C14" i="11"/>
  <c r="H13" i="11"/>
  <c r="G13" i="11"/>
  <c r="F13" i="11"/>
  <c r="E13" i="11"/>
  <c r="D13" i="11"/>
  <c r="C12" i="11"/>
  <c r="C11" i="11"/>
  <c r="H10" i="11"/>
  <c r="G10" i="11"/>
  <c r="F10" i="11"/>
  <c r="E10" i="11"/>
  <c r="D10" i="11"/>
  <c r="C9" i="11"/>
  <c r="C8" i="11"/>
  <c r="C7" i="11"/>
  <c r="H6" i="11"/>
  <c r="G6" i="11"/>
  <c r="F6" i="11"/>
  <c r="E6" i="11"/>
  <c r="D6" i="11"/>
  <c r="C5" i="11"/>
  <c r="C4" i="11"/>
  <c r="C2" i="11"/>
  <c r="H19" i="10"/>
  <c r="G19" i="10"/>
  <c r="F19" i="10"/>
  <c r="E19" i="10"/>
  <c r="D19" i="10"/>
  <c r="C18" i="10"/>
  <c r="C17" i="10"/>
  <c r="H16" i="10"/>
  <c r="G16" i="10"/>
  <c r="F16" i="10"/>
  <c r="E16" i="10"/>
  <c r="D16" i="10"/>
  <c r="C15" i="10"/>
  <c r="C14" i="10"/>
  <c r="H13" i="10"/>
  <c r="G13" i="10"/>
  <c r="F13" i="10"/>
  <c r="E13" i="10"/>
  <c r="D13" i="10"/>
  <c r="C12" i="10"/>
  <c r="C11" i="10"/>
  <c r="H10" i="10"/>
  <c r="G10" i="10"/>
  <c r="F10" i="10"/>
  <c r="E10" i="10"/>
  <c r="D10" i="10"/>
  <c r="C9" i="10"/>
  <c r="C8" i="10"/>
  <c r="C7" i="10"/>
  <c r="H6" i="10"/>
  <c r="G6" i="10"/>
  <c r="F6" i="10"/>
  <c r="E6" i="10"/>
  <c r="D6" i="10"/>
  <c r="C5" i="10"/>
  <c r="C4" i="10"/>
  <c r="C2" i="10"/>
  <c r="H19" i="9"/>
  <c r="G19" i="9"/>
  <c r="F19" i="9"/>
  <c r="E19" i="9"/>
  <c r="D19" i="9"/>
  <c r="C18" i="9"/>
  <c r="C17" i="9"/>
  <c r="H16" i="9"/>
  <c r="G16" i="9"/>
  <c r="F16" i="9"/>
  <c r="E16" i="9"/>
  <c r="D16" i="9"/>
  <c r="C15" i="9"/>
  <c r="C14" i="9"/>
  <c r="H13" i="9"/>
  <c r="G13" i="9"/>
  <c r="F13" i="9"/>
  <c r="E13" i="9"/>
  <c r="D13" i="9"/>
  <c r="C12" i="9"/>
  <c r="C11" i="9"/>
  <c r="H10" i="9"/>
  <c r="G10" i="9"/>
  <c r="F10" i="9"/>
  <c r="E10" i="9"/>
  <c r="D10" i="9"/>
  <c r="C9" i="9"/>
  <c r="C8" i="9"/>
  <c r="C7" i="9"/>
  <c r="H6" i="9"/>
  <c r="G6" i="9"/>
  <c r="F6" i="9"/>
  <c r="E6" i="9"/>
  <c r="D6" i="9"/>
  <c r="C5" i="9"/>
  <c r="C4" i="9"/>
  <c r="C2" i="9"/>
  <c r="H22" i="8"/>
  <c r="G22" i="8"/>
  <c r="F22" i="8"/>
  <c r="E22" i="8"/>
  <c r="D22" i="8"/>
  <c r="C21" i="8"/>
  <c r="C20" i="8"/>
  <c r="H19" i="8"/>
  <c r="G19" i="8"/>
  <c r="F19" i="8"/>
  <c r="E19" i="8"/>
  <c r="D19" i="8"/>
  <c r="E16" i="8"/>
  <c r="F16" i="8"/>
  <c r="G16" i="8"/>
  <c r="H16" i="8"/>
  <c r="D16" i="8"/>
  <c r="C18" i="8"/>
  <c r="C17" i="8"/>
  <c r="D13" i="8"/>
  <c r="C15" i="8"/>
  <c r="C14" i="8"/>
  <c r="H13" i="8"/>
  <c r="G13" i="8"/>
  <c r="F13" i="8"/>
  <c r="E13" i="8"/>
  <c r="C12" i="8"/>
  <c r="C11" i="8"/>
  <c r="H10" i="8"/>
  <c r="G10" i="8"/>
  <c r="F10" i="8"/>
  <c r="E10" i="8"/>
  <c r="D10" i="8"/>
  <c r="C9" i="8"/>
  <c r="C8" i="8"/>
  <c r="C7" i="8"/>
  <c r="H6" i="8"/>
  <c r="G6" i="8"/>
  <c r="F6" i="8"/>
  <c r="E6" i="8"/>
  <c r="D6" i="8"/>
  <c r="C5" i="8"/>
  <c r="C4" i="8"/>
  <c r="C2" i="8"/>
  <c r="I4" i="7"/>
  <c r="J4" i="7"/>
  <c r="I5" i="7"/>
  <c r="J5" i="7"/>
  <c r="I7" i="7"/>
  <c r="J7" i="7"/>
  <c r="I8" i="7"/>
  <c r="J8" i="7"/>
  <c r="I9" i="7"/>
  <c r="J9" i="7"/>
  <c r="I11" i="7"/>
  <c r="J11" i="7"/>
  <c r="I12" i="7"/>
  <c r="J12" i="7"/>
  <c r="J2" i="7"/>
  <c r="I2" i="7"/>
  <c r="E13" i="7"/>
  <c r="F13" i="7"/>
  <c r="G13" i="7"/>
  <c r="H13" i="7"/>
  <c r="D13" i="7"/>
  <c r="E10" i="7"/>
  <c r="F10" i="7"/>
  <c r="G10" i="7"/>
  <c r="H10" i="7"/>
  <c r="D10" i="7"/>
  <c r="E6" i="7"/>
  <c r="F6" i="7"/>
  <c r="G6" i="7"/>
  <c r="H6" i="7"/>
  <c r="D6" i="7"/>
  <c r="C2" i="7"/>
  <c r="C4" i="7"/>
  <c r="C5" i="7"/>
  <c r="C7" i="7"/>
  <c r="C8" i="7"/>
  <c r="C9" i="7"/>
  <c r="C11" i="7"/>
  <c r="C12" i="7"/>
  <c r="AD34" i="3"/>
  <c r="AD31" i="3"/>
  <c r="AD29" i="3"/>
  <c r="AD28" i="3"/>
  <c r="AD27" i="3"/>
  <c r="AD26" i="3"/>
  <c r="AD25" i="3"/>
  <c r="AD24" i="3"/>
  <c r="AD21" i="3"/>
  <c r="AD20" i="3"/>
  <c r="AD19" i="3"/>
  <c r="AD18" i="3"/>
  <c r="AD17" i="3"/>
  <c r="AD16" i="3"/>
  <c r="AD14" i="3"/>
  <c r="AD13" i="3"/>
  <c r="AF34" i="3"/>
  <c r="AF31" i="3"/>
  <c r="AF29" i="3"/>
  <c r="AF28" i="3"/>
  <c r="AF27" i="3"/>
  <c r="AF26" i="3"/>
  <c r="AF25" i="3"/>
  <c r="AF24" i="3"/>
  <c r="AF21" i="3"/>
  <c r="AF20" i="3"/>
  <c r="AF19" i="3"/>
  <c r="AF18" i="3"/>
  <c r="AF17" i="3"/>
  <c r="AF16" i="3"/>
  <c r="AF14" i="3"/>
  <c r="AF13" i="3"/>
  <c r="AF44" i="3"/>
  <c r="AF43" i="3"/>
  <c r="AF42" i="3"/>
  <c r="AF41" i="3"/>
  <c r="AF38" i="3"/>
  <c r="AF36" i="3"/>
  <c r="AF35" i="3"/>
  <c r="AF12" i="3"/>
  <c r="AF10" i="3"/>
  <c r="AF9" i="3"/>
  <c r="AF8" i="3"/>
  <c r="AF7" i="3"/>
  <c r="AF5" i="3"/>
  <c r="AF2" i="3"/>
  <c r="AD44" i="3"/>
  <c r="AD43" i="3"/>
  <c r="AD42" i="3"/>
  <c r="AD41" i="3"/>
  <c r="AD38" i="3"/>
  <c r="AD36" i="3"/>
  <c r="AD35" i="3"/>
  <c r="AD12" i="3"/>
  <c r="AD10" i="3"/>
  <c r="AD9" i="3"/>
  <c r="AD8" i="3"/>
  <c r="AD7" i="3"/>
  <c r="AD5" i="3"/>
  <c r="AD2" i="3"/>
  <c r="T34" i="3"/>
  <c r="T31" i="3"/>
  <c r="T29" i="3"/>
  <c r="T28" i="3"/>
  <c r="T27" i="3"/>
  <c r="T26" i="3"/>
  <c r="T25" i="3"/>
  <c r="T24" i="3"/>
  <c r="T21" i="3"/>
  <c r="T20" i="3"/>
  <c r="T19" i="3"/>
  <c r="T18" i="3"/>
  <c r="T17" i="3"/>
  <c r="T16" i="3"/>
  <c r="T14" i="3"/>
  <c r="T13" i="3"/>
  <c r="X34" i="3"/>
  <c r="X31" i="3"/>
  <c r="X29" i="3"/>
  <c r="X28" i="3"/>
  <c r="X27" i="3"/>
  <c r="X26" i="3"/>
  <c r="X25" i="3"/>
  <c r="X24" i="3"/>
  <c r="X21" i="3"/>
  <c r="X20" i="3"/>
  <c r="X19" i="3"/>
  <c r="X18" i="3"/>
  <c r="X17" i="3"/>
  <c r="X16" i="3"/>
  <c r="X14" i="3"/>
  <c r="X13" i="3"/>
  <c r="X44" i="3"/>
  <c r="X43" i="3"/>
  <c r="X42" i="3"/>
  <c r="X41" i="3"/>
  <c r="X38" i="3"/>
  <c r="X36" i="3"/>
  <c r="X35" i="3"/>
  <c r="X12" i="3"/>
  <c r="X10" i="3"/>
  <c r="X9" i="3"/>
  <c r="X8" i="3"/>
  <c r="X7" i="3"/>
  <c r="X5" i="3"/>
  <c r="X2" i="3"/>
  <c r="T44" i="3"/>
  <c r="T43" i="3"/>
  <c r="T42" i="3"/>
  <c r="T41" i="3"/>
  <c r="T38" i="3"/>
  <c r="T36" i="3"/>
  <c r="T35" i="3"/>
  <c r="T12" i="3"/>
  <c r="T10" i="3"/>
  <c r="T9" i="3"/>
  <c r="T8" i="3"/>
  <c r="T7" i="3"/>
  <c r="T5" i="3"/>
  <c r="T2" i="3"/>
  <c r="L4" i="1"/>
  <c r="L5" i="1"/>
  <c r="L6" i="1"/>
  <c r="L7" i="1"/>
  <c r="L8" i="1"/>
  <c r="L3" i="1"/>
  <c r="B8" i="1"/>
  <c r="C8" i="1"/>
  <c r="D8" i="1"/>
  <c r="E8" i="1"/>
  <c r="F8" i="1"/>
  <c r="G8" i="1"/>
  <c r="H8" i="1"/>
  <c r="I8" i="1"/>
  <c r="O4" i="1"/>
  <c r="O5" i="1"/>
  <c r="O6" i="1"/>
  <c r="O7" i="1"/>
  <c r="O3" i="1"/>
  <c r="O8" i="1" s="1"/>
  <c r="J4" i="1"/>
  <c r="J5" i="1"/>
  <c r="J6" i="1"/>
  <c r="J7" i="1"/>
  <c r="J3" i="1"/>
  <c r="K8" i="1"/>
  <c r="M8" i="1"/>
  <c r="N8" i="1"/>
  <c r="J8" i="1" l="1"/>
</calcChain>
</file>

<file path=xl/sharedStrings.xml><?xml version="1.0" encoding="utf-8"?>
<sst xmlns="http://schemas.openxmlformats.org/spreadsheetml/2006/main" count="1397" uniqueCount="340">
  <si>
    <t>A</t>
  </si>
  <si>
    <t>B</t>
  </si>
  <si>
    <t>C</t>
  </si>
  <si>
    <t>D</t>
  </si>
  <si>
    <t>Respondent ID</t>
  </si>
  <si>
    <t>Collector ID</t>
  </si>
  <si>
    <t>Start Date</t>
  </si>
  <si>
    <t>End Date</t>
  </si>
  <si>
    <t>IP Address</t>
  </si>
  <si>
    <t>Email Address</t>
  </si>
  <si>
    <t>First Name</t>
  </si>
  <si>
    <t>Last Name</t>
  </si>
  <si>
    <t>Custom Data 1</t>
  </si>
  <si>
    <t>What is your first reaction to this mode of code editing?</t>
  </si>
  <si>
    <t>How would this coding style be useful to your interactions with Drools?</t>
  </si>
  <si>
    <t>What do you find negative with this style of coding</t>
  </si>
  <si>
    <t>Please describe what you think this group of rules does</t>
  </si>
  <si>
    <t>How easy or difficult was it to describe this rule set?</t>
  </si>
  <si>
    <t>How does the above projection compare to the first projection you described?</t>
  </si>
  <si>
    <t>How does the above projection compare to the text Drools rules you described?</t>
  </si>
  <si>
    <t>Would this help you with understanding your Drools rules?</t>
  </si>
  <si>
    <t>How long was/is your career as a developer?</t>
  </si>
  <si>
    <t>When was the last time you had a coding interaction with Drools?</t>
  </si>
  <si>
    <t>how long did you work with Drools?</t>
  </si>
  <si>
    <t>Which tools have you used to edit Drools rules?</t>
  </si>
  <si>
    <t>Do you have any thoughts or opinions you would like to share about what you have seen in this questionnaire?</t>
  </si>
  <si>
    <t>Very positive</t>
  </si>
  <si>
    <t>Somewhat positive</t>
  </si>
  <si>
    <t>Neutral</t>
  </si>
  <si>
    <t>Somewhat negative</t>
  </si>
  <si>
    <t>Very negative</t>
  </si>
  <si>
    <t>Open-Ended Response</t>
  </si>
  <si>
    <t>Very easy</t>
  </si>
  <si>
    <t>Somewhat easy</t>
  </si>
  <si>
    <t>Somewhat difficult</t>
  </si>
  <si>
    <t>Very difficult</t>
  </si>
  <si>
    <t>Much easier to understand</t>
  </si>
  <si>
    <t>Somewhat easier to understand</t>
  </si>
  <si>
    <t>Somewhat harder to understand</t>
  </si>
  <si>
    <t>Much harder to understand</t>
  </si>
  <si>
    <t>It would really help understanding</t>
  </si>
  <si>
    <t>it would somewhat help understanding</t>
  </si>
  <si>
    <t>It would add a little confusion</t>
  </si>
  <si>
    <t>It would add a lot of confusion</t>
  </si>
  <si>
    <t>It would really help understaning</t>
  </si>
  <si>
    <t>None of the above</t>
  </si>
  <si>
    <t>0-1 year</t>
  </si>
  <si>
    <t>1-3 years</t>
  </si>
  <si>
    <t>3-10 years</t>
  </si>
  <si>
    <t>greater than 10 years</t>
  </si>
  <si>
    <t>during this week</t>
  </si>
  <si>
    <t>some time after July 1st 2021</t>
  </si>
  <si>
    <t>some time after Jan 1st 2021</t>
  </si>
  <si>
    <t>some time after 2016</t>
  </si>
  <si>
    <t>some time before 2016</t>
  </si>
  <si>
    <t>for years and intensely</t>
  </si>
  <si>
    <t>for years, but occasionally</t>
  </si>
  <si>
    <t>not for long, but intensely</t>
  </si>
  <si>
    <t>I barely touched it</t>
  </si>
  <si>
    <t>Drools workbench</t>
  </si>
  <si>
    <t>eclipse (with drools plugin)</t>
  </si>
  <si>
    <t>IntelliJ IDEA (with drools plugin)</t>
  </si>
  <si>
    <t>IDE or text editor without Drools assistance</t>
  </si>
  <si>
    <t>Other (please specify)</t>
  </si>
  <si>
    <t>143.52.86.107</t>
  </si>
  <si>
    <t>c.dasilva@shu.ac.uk</t>
  </si>
  <si>
    <t>It helps in visualising the information in a different manner.</t>
  </si>
  <si>
    <t>It decides on whether or not to give Cumlaude to students of an specific faculty based the student's achieved grade and "result".</t>
  </si>
  <si>
    <t>For all students in the faculty of law,   #1 award cumlaude to students with avg grade above 8.  #2 count the number of grades between 7 and 8 and stores in the student object  #3 Don't award cumlaude to those who got more than one grande between 7 and 8.</t>
  </si>
  <si>
    <t>151.237.210.38</t>
  </si>
  <si>
    <t>morales@um.es</t>
  </si>
  <si>
    <t>69.181.249.22</t>
  </si>
  <si>
    <t>atif.tahir13@gmail.com</t>
  </si>
  <si>
    <t>Interactive</t>
  </si>
  <si>
    <t>73.106.144.202</t>
  </si>
  <si>
    <t>echou53@gmail.com</t>
  </si>
  <si>
    <t>Having access to all of the potential attributes of an object that can be referenced is very useful.</t>
  </si>
  <si>
    <t>Decides whether an FNWI faculty is considered cum laude based on their result in a course.</t>
  </si>
  <si>
    <t>Decides whether a law faculty is considered cum laude, first based on the average of their student grades, then based on their "close count".</t>
  </si>
  <si>
    <t>Sublime Text</t>
  </si>
  <si>
    <t>I really appreciate the effort put into the visualizations, it all looks like very interesting and helpful work.</t>
  </si>
  <si>
    <t>82.213.71.150</t>
  </si>
  <si>
    <t>Decide if a student has laude or not</t>
  </si>
  <si>
    <t>79.46.175.210</t>
  </si>
  <si>
    <t>claudio.di.ciccio@wu.ac.at</t>
  </si>
  <si>
    <t xml:space="preserve">Dramatic speed-up entering new rules  The chances to make mistakes due to typos drop down </t>
  </si>
  <si>
    <t>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t>
  </si>
  <si>
    <t>At the faculty of Law, a student gets a "cum laude" mark if their average grade is 8 or more. However, if there are 2 or more grades in which they got a grade between 7 (included) and 8 (excluded), the "cum laude" is not awarded.</t>
  </si>
  <si>
    <t>88.1.98.143</t>
  </si>
  <si>
    <t>bernardocs@um.es</t>
  </si>
  <si>
    <t>It could be useful to create prototypes or basic Drools rulesets. It could also be useful to teach Drools to new users/students without overwhelming them with Drools syntax</t>
  </si>
  <si>
    <t>It sets the "cum laude" attribute to "true" for all students with an average mark &gt;=8 , unless they had a particular mark below 8 (without being exempted from that subject) or their grade in their thesis course was &gt;= 8 (this last restriction is a bit strange, but that's how I think the program would behave)</t>
  </si>
  <si>
    <t>I think that these rules are intended to set the "Cum Laude" tag to "true"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t>
  </si>
  <si>
    <t xml:space="preserve">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t>
  </si>
  <si>
    <t>84.221.246.250</t>
  </si>
  <si>
    <t>antonello.calabro@isti.cnr.it</t>
  </si>
  <si>
    <t>Result  and var C are non clear.  The approach can be useful but it must be tuned to clarify var and clarify if the rules are.ececuted in a sequence ( data may vary if updated through a previous rule enactment)</t>
  </si>
  <si>
    <t>If a student of law has an average &gt;8 he/she got laude and in case the avg is between 7 and 8 after an extra calculation he/she can get laude</t>
  </si>
  <si>
    <t>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t>
  </si>
  <si>
    <t>109.145.248.102</t>
  </si>
  <si>
    <t>steve@scattercode.co.uk</t>
  </si>
  <si>
    <t>As a means of validating what I have created in a spreadsheet-style rule. I like to know what DRL is being generated.</t>
  </si>
  <si>
    <t xml:space="preserve">If a student is in the FNWI faculty:      If they have a result they will graduate cum laude.     Unless:          their course is a thesis and they average &gt;= 8          or their result is not exempted and their average is &lt; 8        </t>
  </si>
  <si>
    <t>If a law student's grades average &gt;8, they are cum laude.  If their grades average 7-7.9 then they are "close" and do not graduate cum laude.  If their grades are &lt;7 the rules never terminate.</t>
  </si>
  <si>
    <t>101.180.14.92</t>
  </si>
  <si>
    <t>michael.neale@gmail.com</t>
  </si>
  <si>
    <t>Saves having to learn minutia of syntax</t>
  </si>
  <si>
    <t>works top to bottom, looking for if a property called cumLaude should be set to True</t>
  </si>
  <si>
    <t>94.211.82.207</t>
  </si>
  <si>
    <t>Set cumlaude for students with average &gt;= 8, but the rule #2 is not clear to me.</t>
  </si>
  <si>
    <t>If a Law student has an average at least 8 and no more that 1 below 8 the set cumlaude.</t>
  </si>
  <si>
    <t>213.127.81.52</t>
  </si>
  <si>
    <t>michel.mercera@gmail.com</t>
  </si>
  <si>
    <t>It facilitates the construction of more complex rules.</t>
  </si>
  <si>
    <t>Determining which students of Facutly of Law get cum laude or not. And count the amount of students that almost  got cum laude.</t>
  </si>
  <si>
    <t>139.91.71.40</t>
  </si>
  <si>
    <t>manmix@ics.forth.gr</t>
  </si>
  <si>
    <t>if a student from law faculty has an average above 8 then the student is cumlaude, as long as the student has no more than one grade under 8 and greater or eqgual than 7.</t>
  </si>
  <si>
    <t>185.192.71.13</t>
  </si>
  <si>
    <t>ioannis.sfyrakis@ncl.ac.uk</t>
  </si>
  <si>
    <t xml:space="preserve">Increase coding productivity </t>
  </si>
  <si>
    <t>153.96.175.17</t>
  </si>
  <si>
    <t>Matthias.Hemmje@hemmje.de</t>
  </si>
  <si>
    <t>The risk of writing wrong syntax is reduced. It eases the selection of the possible options.</t>
  </si>
  <si>
    <t>When s.faculty == Faculty.Law and s.avg &gt;= 8 Then s.cumlaude will be set to true.  When s.faculty == Faculty.Law and s.grade between 7 and 8 Then s.closeCount will be incremented.  When s.faculty == Faculty.Law and s.closeCount &gt; 1 Then s.cumlaude will be set to false and the program halted.</t>
  </si>
  <si>
    <t>ace editor (https://ace.c9.io)</t>
  </si>
  <si>
    <t>109.81.209.231</t>
  </si>
  <si>
    <t>lukas@petrovicky.net</t>
  </si>
  <si>
    <t>Does not really avoid code. Low;code / no-code tools are, in my opinion, a dead end.</t>
  </si>
  <si>
    <t>No students are cum laude</t>
  </si>
  <si>
    <t>Same as before. The most generic rule set cum laude to false and halts.</t>
  </si>
  <si>
    <t>In all the rules, the students were not matched to the faculty or the course. Therefore both faculty and course are irrelevant facts.rules always operate over all the students regardless.</t>
  </si>
  <si>
    <t>176.77.145.184</t>
  </si>
  <si>
    <t>juhaszgergely88@gmail.com</t>
  </si>
  <si>
    <t>Understand for non coders might be useful, but overall seems to be it just adds unnecessary overhead.</t>
  </si>
  <si>
    <t>Sets the student' cum laude graduation level based on course result and their average.</t>
  </si>
  <si>
    <t>Again sets cum laude to true based on average, also increases close count if avg &lt; 8 and other condition applies</t>
  </si>
  <si>
    <t>95.236.162.94</t>
  </si>
  <si>
    <t>Describe criteria/requirements for "cumlaude"</t>
  </si>
  <si>
    <t>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t>
  </si>
  <si>
    <t>217.166.247.28</t>
  </si>
  <si>
    <t>ruben@sprangemeijer-it.nl</t>
  </si>
  <si>
    <t xml:space="preserve">It help view your problem from multiple angles… at the same time. </t>
  </si>
  <si>
    <t>It evaluates students grades determine if the student graduates cum laude</t>
  </si>
  <si>
    <t>77.166.39.230</t>
  </si>
  <si>
    <t>alexmirandamoraes@gmail.com</t>
  </si>
  <si>
    <t>Easy navigation in decision tables, useful for readability, somewhat useful for writting rules</t>
  </si>
  <si>
    <t>Define criteria for attaining latin honours based on facts of multiple entities e.g. programme, student, result</t>
  </si>
  <si>
    <t>Occasionally on Excel sheet</t>
  </si>
  <si>
    <t>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t>
  </si>
  <si>
    <t>173.48.29.146</t>
  </si>
  <si>
    <t>97.118.130.127</t>
  </si>
  <si>
    <t>93.146.253.66</t>
  </si>
  <si>
    <t>pagoda_5b@hotmail.com</t>
  </si>
  <si>
    <t>Not much, being a software developer I'm more accustomed to define rules programatically</t>
  </si>
  <si>
    <t>It will assign Cum Laude to a FNWI faculty student curriculum results, if his average rating is 8+, unless either his "Thesis" course grade was 8+ or or any course had less than 8 grade and wasn't "exempted" (probably meaning the student couldn't exempt from this course)</t>
  </si>
  <si>
    <t>Nope</t>
  </si>
  <si>
    <t>2.58.136.211</t>
  </si>
  <si>
    <t>I believe that this style is more friendly for non programmers.  In general, it's really appealing the auto completion features.</t>
  </si>
  <si>
    <t>It defines the conditions for "cum laude" grade.  However, I believe that traditional Decision Tables are more effective and easy to understand.</t>
  </si>
  <si>
    <t>VSCode</t>
  </si>
  <si>
    <t>I guess that you are investigating a more friendly approach to rule writing. I'm surprised that you just focused on DRL, whereas Drools offers a powerful option that it's supposed to be more appealing for non programmers: DMN.</t>
  </si>
  <si>
    <t>116.15.59.252</t>
  </si>
  <si>
    <t>It would allow non technical users/business users to create business rules relatively easier</t>
  </si>
  <si>
    <t xml:space="preserve">The decision table is a standard feature in most of the business rules engines and drools also has one in already. </t>
  </si>
  <si>
    <t xml:space="preserve">This is a nice assessment/survey. All the best for the thesis. </t>
  </si>
  <si>
    <t>194.127.172.101</t>
  </si>
  <si>
    <t>Allows layered reading: it looks like I could browse rules by first only looking at which left-hand side facts are involved, while ignoring the conditions, more easily than in the text version.</t>
  </si>
  <si>
    <t>Awards ‘cum laude’ to students scoring 8 or more, except for a thesis</t>
  </si>
  <si>
    <t>Single-letter variable names are horrible for reading code you didn't write! 😱    Also, there's no good reason to still be using a fixed-width font (which is less legible) in a table.</t>
  </si>
  <si>
    <t>93.38.130.104</t>
  </si>
  <si>
    <t>It Is very unusual for me and, at first sight, I found it quite confusing</t>
  </si>
  <si>
    <t xml:space="preserve">They are used to update students properties based on their faculty type and grade </t>
  </si>
  <si>
    <t>They assign laude to students with a grade greater than 8 that do not match any of the other two conditions</t>
  </si>
  <si>
    <t>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t>
  </si>
  <si>
    <t>173.63.93.117</t>
  </si>
  <si>
    <t xml:space="preserve">For the developer-centric, audience this is a great experience given the autocompletion and showing the translation in real time to DRL syntax. For business analyst authors, the decision table has technicals blended in, so it wouldn't be effective for them. </t>
  </si>
  <si>
    <t xml:space="preserve">Decides on Cum Laude status for students in the FNWI program. Their average must be a least 8.  If any grade is below 8 they don't qualify for cum laude. Unsure why but if their Thesis course is over 8 they *don't* qualify. </t>
  </si>
  <si>
    <t xml:space="preserve">Custom user experiences that translate to DRL syntax with templating. Also DMN editors. </t>
  </si>
  <si>
    <t xml:space="preserve">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t>
  </si>
  <si>
    <t>174.206.40.60</t>
  </si>
  <si>
    <t>176.141.66.169</t>
  </si>
  <si>
    <t>without a background knowledge about the purpose of the decision service, we can't describe this group of rules do</t>
  </si>
  <si>
    <t>VS Code + plugin</t>
  </si>
  <si>
    <t>79.98.77.79</t>
  </si>
  <si>
    <t>Probably really useful for PoC / Demos</t>
  </si>
  <si>
    <t>94.252.58.200</t>
  </si>
  <si>
    <t>info@ypzeelon.com</t>
  </si>
  <si>
    <t>31.14.249.60</t>
  </si>
  <si>
    <t xml:space="preserve">It looks like it speeds up the creation of DRL files that drools needs to execute the rules </t>
  </si>
  <si>
    <t xml:space="preserve">The rules check if a student can be marked as cumlaude, which only happens if the average grade is greater than 8, the rules also check if the student is exempt to do the thesis course also checking at the average </t>
  </si>
  <si>
    <t xml:space="preserve">In general I would prefer a RETE diagram to explain the execution of the rules and the filters.. the alternative tables proposed here were confusing as well as the circuit diagram which was close to a RETE tree but not really.. that adds confusion </t>
  </si>
  <si>
    <t>46.251.97.180</t>
  </si>
  <si>
    <t>fysarakis@sphynx.ch</t>
  </si>
  <si>
    <t>More straightforward and easier to check.</t>
  </si>
  <si>
    <t>Checks avg grade of Law student and if 8 or greater awards CumLaude</t>
  </si>
  <si>
    <t>Not sure (about the Thesis check).</t>
  </si>
  <si>
    <t>85.221.141.167</t>
  </si>
  <si>
    <t>marek.wojciechowski@cs.put.poznan.pl</t>
  </si>
  <si>
    <t>Currently, I do not use Drools.</t>
  </si>
  <si>
    <t>Student get cum laude if his avg is above (&gt;=) threshold of 8. Grades from range &lt;7, 8) are counted. If there are more than 1 such grades cum laude is set to false and rule processing ends.</t>
  </si>
  <si>
    <t>A student from FNWI faculty:  1. if s(he) gets grade below 8 from a course they are not exempted, then s(he) fails to get cum laude and rule evaluation stops  2. if s(he) gets grade &gt;= 8 from a course named "thesis, then s(he) fails to get cum laude and rule evaluation stops  3. if s(he) has avg &gt;= 8 , then s(he) gets cum laude</t>
  </si>
  <si>
    <t>We were developing our own rule editor for naive users</t>
  </si>
  <si>
    <t>I had problems with the logic of some rules (if I understood them correctly) and meaning of some variables.</t>
  </si>
  <si>
    <t>83.162.239.10</t>
  </si>
  <si>
    <t>5.102.238.79</t>
  </si>
  <si>
    <t>michael@asparna.com</t>
  </si>
  <si>
    <t>We wrote all of our rules manually. It's possible that using the visual form would have reduced typographic errors.</t>
  </si>
  <si>
    <t>For objects in the law faculty.  If the average is greater than or equal to 8, set cum laude to true.  If the grade is less than 8, but greater that or equal to 7, increment a close counter  For everyone else who has an average greater than 1, set cum laude to false.</t>
  </si>
  <si>
    <t>For fnwi students, if the grade is less than 8 and it wasn't exempted, set cum laude to false.  For fnwi students in a thesis course with a grade greater than or equal to 8, set cum laude to false.  For fnwi students with an average greater than or equal to 8, set cum laude to true.</t>
  </si>
  <si>
    <t>189.40.78.138</t>
  </si>
  <si>
    <t>ghedini@unb.br</t>
  </si>
  <si>
    <t>It would make coding more interactive and productive</t>
  </si>
  <si>
    <t>77.208.171.173</t>
  </si>
  <si>
    <t>manuelcampos@um.es</t>
  </si>
  <si>
    <t>146.241.51.107</t>
  </si>
  <si>
    <t>volothamp@gmail.com</t>
  </si>
  <si>
    <t>It seems like using a graphical way would help some users handling the Pattern syntax which might not be that familiar</t>
  </si>
  <si>
    <t>By aggregating different rules in the same table, it shows similarities</t>
  </si>
  <si>
    <t>Calculate whether the student deserve a cum laude award</t>
  </si>
  <si>
    <t xml:space="preserve">Thanks for the research, it looks really promising. I'd suggest you to take a look at DMN's decision tables which might be easier to understand in the case provided. With the DMN Decision Table VSCode plugin a user could have a graphical representation of the logic. </t>
  </si>
  <si>
    <t>94.113.250.162</t>
  </si>
  <si>
    <t>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t>
  </si>
  <si>
    <t>Rules are used to modify student's properties using setters (setCumlaude, setClouseCount) based on the faculty of a student (Law in all cases), students average and closeCount and probably the student's grade.</t>
  </si>
  <si>
    <t>Rules call setter setCumlaude based on the student's program, course, and other properties like average or grade.</t>
  </si>
  <si>
    <t>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t>
  </si>
  <si>
    <t>51.154.70.118</t>
  </si>
  <si>
    <t>esteban.aliverti@gmail.com</t>
  </si>
  <si>
    <t>They are trying to determine if a Student get a cumlaude graduation or not.</t>
  </si>
  <si>
    <t>They are trying to determine if a student of the FNWI faculty gets a cumlaude based on the results of his/her exams and the result of the thesis.</t>
  </si>
  <si>
    <t>Netbeans</t>
  </si>
  <si>
    <t xml:space="preserve">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t>
  </si>
  <si>
    <t>212.25.6.109</t>
  </si>
  <si>
    <t>blackdrag@gmx.org</t>
  </si>
  <si>
    <t xml:space="preserve">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t>
  </si>
  <si>
    <t xml:space="preserve">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t>
  </si>
  <si>
    <t>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t>
  </si>
  <si>
    <t>Email Invitation</t>
  </si>
  <si>
    <t>Web Link</t>
  </si>
  <si>
    <t>type</t>
  </si>
  <si>
    <t>survey</t>
  </si>
  <si>
    <t>ES</t>
  </si>
  <si>
    <t>IT</t>
  </si>
  <si>
    <t>GR</t>
  </si>
  <si>
    <t>DE</t>
  </si>
  <si>
    <t>NL</t>
  </si>
  <si>
    <t>US</t>
  </si>
  <si>
    <t>GB</t>
  </si>
  <si>
    <t>AU</t>
  </si>
  <si>
    <t>CZ</t>
  </si>
  <si>
    <t>HU</t>
  </si>
  <si>
    <t>SG</t>
  </si>
  <si>
    <t>FR</t>
  </si>
  <si>
    <t>LU</t>
  </si>
  <si>
    <t>CY</t>
  </si>
  <si>
    <t>PL</t>
  </si>
  <si>
    <t>IL</t>
  </si>
  <si>
    <t>BR</t>
  </si>
  <si>
    <t>CH</t>
  </si>
  <si>
    <t>Finished?</t>
  </si>
  <si>
    <t>date</t>
  </si>
  <si>
    <t>duration</t>
  </si>
  <si>
    <t>@PeterHilton</t>
  </si>
  <si>
    <t>ME</t>
  </si>
  <si>
    <t>@vraffy</t>
  </si>
  <si>
    <t>@gladosik</t>
  </si>
  <si>
    <t>country</t>
  </si>
  <si>
    <t>how</t>
  </si>
  <si>
    <t>LinkedIn</t>
  </si>
  <si>
    <t>Paper</t>
  </si>
  <si>
    <t>StackOverflow</t>
  </si>
  <si>
    <t>@salaboy</t>
  </si>
  <si>
    <t>Unknown - MailingList</t>
  </si>
  <si>
    <t>LinkedIn : Email</t>
  </si>
  <si>
    <t>LinkedIn : Twitter</t>
  </si>
  <si>
    <t>StackOverflow : Email</t>
  </si>
  <si>
    <t>StackOverflow : Twitter</t>
  </si>
  <si>
    <t>TOTAL</t>
  </si>
  <si>
    <t>Delivered</t>
  </si>
  <si>
    <t>Partial</t>
  </si>
  <si>
    <t>Completed</t>
  </si>
  <si>
    <t>Score 1</t>
  </si>
  <si>
    <t>General Experience</t>
  </si>
  <si>
    <t>last drools use</t>
  </si>
  <si>
    <t>drools intensity</t>
  </si>
  <si>
    <t>last words</t>
  </si>
  <si>
    <t>MailingList</t>
  </si>
  <si>
    <t>undelivered</t>
  </si>
  <si>
    <t>Row Labels</t>
  </si>
  <si>
    <t>(blank)</t>
  </si>
  <si>
    <t>Grand Total</t>
  </si>
  <si>
    <t>FALSE</t>
  </si>
  <si>
    <t>TRUE</t>
  </si>
  <si>
    <t>Count of Respondent ID</t>
  </si>
  <si>
    <t>Score 2 raw</t>
  </si>
  <si>
    <t>Score 2 projection</t>
  </si>
  <si>
    <t>Score 3 text</t>
  </si>
  <si>
    <t>projection</t>
  </si>
  <si>
    <t>decisionTable</t>
  </si>
  <si>
    <t>Excel-esque</t>
  </si>
  <si>
    <t>first Rule Set</t>
  </si>
  <si>
    <t>second rule set</t>
  </si>
  <si>
    <t>Score 3 raw</t>
  </si>
  <si>
    <t>Score 4 proj2proj</t>
  </si>
  <si>
    <t>Score 5 proj2text</t>
  </si>
  <si>
    <t>comp proj</t>
  </si>
  <si>
    <t>Score 6 raw</t>
  </si>
  <si>
    <t>Score 7 raw</t>
  </si>
  <si>
    <t>Score 6 TT</t>
  </si>
  <si>
    <t>Score 7 Circuit</t>
  </si>
  <si>
    <t>count</t>
  </si>
  <si>
    <t>total</t>
  </si>
  <si>
    <t>academic</t>
  </si>
  <si>
    <t>practicioner</t>
  </si>
  <si>
    <t>Expert</t>
  </si>
  <si>
    <t>expected</t>
  </si>
  <si>
    <t>ok</t>
  </si>
  <si>
    <t>expert</t>
  </si>
  <si>
    <t>senior</t>
  </si>
  <si>
    <t>novice</t>
  </si>
  <si>
    <t>current</t>
  </si>
  <si>
    <t>past</t>
  </si>
  <si>
    <t>academic/practitioner</t>
  </si>
  <si>
    <t>practitioner</t>
  </si>
  <si>
    <t>recency</t>
  </si>
  <si>
    <t>experience</t>
  </si>
  <si>
    <t>decision table</t>
  </si>
  <si>
    <t>spreadsheet</t>
  </si>
  <si>
    <t>ruleset 1</t>
  </si>
  <si>
    <t>ruleset 2</t>
  </si>
  <si>
    <t>ruleset</t>
  </si>
  <si>
    <t>which first</t>
  </si>
  <si>
    <t>projection before text</t>
  </si>
  <si>
    <t>text before projection</t>
  </si>
  <si>
    <t>text</t>
  </si>
  <si>
    <t>first wireframe</t>
  </si>
  <si>
    <t>TT</t>
  </si>
  <si>
    <t>circuit</t>
  </si>
  <si>
    <t>circuit first</t>
  </si>
  <si>
    <t>tt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</si>
</sst>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F400]h:mm:ss\ AM/PM"/>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rgb="FF333333"/>
      <name val="Arial"/>
      <family val="2"/>
    </font>
    <font>
      <u/>
      <sz val="11"/>
      <color theme="10"/>
      <name val="Calibri"/>
      <family val="2"/>
      <scheme val="minor"/>
    </font>
  </fonts>
  <fills count="3">
    <fill>
      <patternFill patternType="none"/>
    </fill>
    <fill>
      <patternFill patternType="gray125"/>
    </fill>
    <fill>
      <patternFill patternType="solid">
        <fgColor rgb="FFEAEAE8"/>
      </patternFill>
    </fill>
  </fills>
  <borders count="11">
    <border>
      <left/>
      <right/>
      <top/>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2" fillId="0" borderId="0" xfId="0" applyFont="1"/>
    <xf numFmtId="0" fontId="3" fillId="2" borderId="1" xfId="0" applyFont="1" applyFill="1" applyBorder="1"/>
    <xf numFmtId="164" fontId="0" fillId="0" borderId="0" xfId="0" applyNumberFormat="1"/>
    <xf numFmtId="0" fontId="0" fillId="0" borderId="0" xfId="0"/>
    <xf numFmtId="164" fontId="0" fillId="0" borderId="0" xfId="0" applyNumberFormat="1"/>
    <xf numFmtId="0" fontId="3" fillId="2" borderId="1" xfId="0" applyFont="1" applyFill="1" applyBorder="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Fill="1" applyBorder="1"/>
    <xf numFmtId="14" fontId="0" fillId="0" borderId="0" xfId="0" applyNumberFormat="1"/>
    <xf numFmtId="165" fontId="3" fillId="2" borderId="1" xfId="0" applyNumberFormat="1" applyFont="1" applyFill="1" applyBorder="1"/>
    <xf numFmtId="165" fontId="0" fillId="0" borderId="0" xfId="0" applyNumberFormat="1"/>
    <xf numFmtId="0" fontId="0" fillId="0" borderId="0" xfId="0" quotePrefix="1" applyAlignment="1">
      <alignment wrapText="1"/>
    </xf>
    <xf numFmtId="0" fontId="0" fillId="0" borderId="0" xfId="0" quotePrefix="1"/>
    <xf numFmtId="0" fontId="4" fillId="0" borderId="0" xfId="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spencer" refreshedDate="44441.663630324074" createdVersion="7" refreshedVersion="7" minRefreshableVersion="3" recordCount="43" xr:uid="{E8750FDB-3E37-4EA4-AC3B-2848967F3FDB}">
  <cacheSource type="worksheet">
    <worksheetSource ref="A1:AR44" sheet="cleaned"/>
  </cacheSource>
  <cacheFields count="29">
    <cacheField name="Respondent ID" numFmtId="0">
      <sharedItems containsSemiMixedTypes="0" containsString="0" containsNumber="1" containsInteger="1" minValue="12889889233" maxValue="12921009287"/>
    </cacheField>
    <cacheField name="survey" numFmtId="0">
      <sharedItems/>
    </cacheField>
    <cacheField name="type" numFmtId="0">
      <sharedItems/>
    </cacheField>
    <cacheField name="date" numFmtId="14">
      <sharedItems containsSemiMixedTypes="0" containsNonDate="0" containsDate="1" containsString="0" minDate="2021-08-13T00:00:00" maxDate="2021-08-27T00:00:00"/>
    </cacheField>
    <cacheField name="duration" numFmtId="165">
      <sharedItems containsSemiMixedTypes="0" containsNonDate="0" containsDate="1" containsString="0" minDate="1899-12-30T00:00:46" maxDate="1899-12-31T00:55:04"/>
    </cacheField>
    <cacheField name="Finished?" numFmtId="165">
      <sharedItems count="2">
        <b v="1"/>
        <b v="0"/>
      </sharedItems>
    </cacheField>
    <cacheField name="country" numFmtId="0">
      <sharedItems/>
    </cacheField>
    <cacheField name="Email Address" numFmtId="0">
      <sharedItems containsBlank="1"/>
    </cacheField>
    <cacheField name="how" numFmtId="0">
      <sharedItems containsBlank="1"/>
    </cacheField>
    <cacheField name="Score 1" numFmtId="0">
      <sharedItems containsSemiMixedTypes="0" containsString="0" containsNumber="1" containsInteger="1" minValue="2" maxValue="5"/>
    </cacheField>
    <cacheField name="How would this coding style be useful to your interactions with Drools?" numFmtId="0">
      <sharedItems containsBlank="1" longText="1"/>
    </cacheField>
    <cacheField name="What do you find negative with this style of coding" numFmtId="0">
      <sharedItems containsBlank="1"/>
    </cacheField>
    <cacheField name="Please describe what you think this group of rules does" numFmtId="0">
      <sharedItems containsBlank="1" longText="1"/>
    </cacheField>
    <cacheField name="Score 2" numFmtId="0">
      <sharedItems containsSemiMixedTypes="0" containsString="0" containsNumber="1" containsInteger="1" minValue="0" maxValue="5"/>
    </cacheField>
    <cacheField name="Please describe what you think this group of rules does2" numFmtId="0">
      <sharedItems containsBlank="1" longText="1"/>
    </cacheField>
    <cacheField name="Score 3" numFmtId="0">
      <sharedItems containsSemiMixedTypes="0" containsString="0" containsNumber="1" containsInteger="1" minValue="0" maxValue="5"/>
    </cacheField>
    <cacheField name="Score 4" numFmtId="0">
      <sharedItems containsSemiMixedTypes="0" containsString="0" containsNumber="1" containsInteger="1" minValue="0" maxValue="5"/>
    </cacheField>
    <cacheField name="Score 5" numFmtId="0">
      <sharedItems containsSemiMixedTypes="0" containsString="0" containsNumber="1" containsInteger="1" minValue="0" maxValue="5"/>
    </cacheField>
    <cacheField name="Score 6" numFmtId="0">
      <sharedItems containsSemiMixedTypes="0" containsString="0" containsNumber="1" containsInteger="1" minValue="0" maxValue="5"/>
    </cacheField>
    <cacheField name="Score 7" numFmtId="0">
      <sharedItems containsSemiMixedTypes="0" containsString="0" containsNumber="1" containsInteger="1" minValue="0" maxValue="5"/>
    </cacheField>
    <cacheField name="General Experience" numFmtId="0">
      <sharedItems containsSemiMixedTypes="0" containsString="0" containsNumber="1" containsInteger="1" minValue="0" maxValue="4" count="4">
        <n v="4"/>
        <n v="0"/>
        <n v="3"/>
        <n v="2"/>
      </sharedItems>
    </cacheField>
    <cacheField name="last drools use" numFmtId="0">
      <sharedItems containsSemiMixedTypes="0" containsString="0" containsNumber="1" containsInteger="1" minValue="0" maxValue="5"/>
    </cacheField>
    <cacheField name="drools intensity" numFmtId="0">
      <sharedItems containsSemiMixedTypes="0" containsString="0" containsNumber="1" containsInteger="1" minValue="0" maxValue="4" count="5">
        <n v="1"/>
        <n v="0"/>
        <n v="2"/>
        <n v="4"/>
        <n v="3"/>
      </sharedItems>
    </cacheField>
    <cacheField name="Drools workbench" numFmtId="0">
      <sharedItems containsString="0" containsBlank="1" containsNumber="1" containsInteger="1" minValue="1" maxValue="1"/>
    </cacheField>
    <cacheField name="eclipse (with drools plugin)" numFmtId="0">
      <sharedItems containsBlank="1" containsMixedTypes="1" containsNumber="1" containsInteger="1" minValue="1" maxValue="1"/>
    </cacheField>
    <cacheField name="IntelliJ IDEA (with drools plugin)" numFmtId="0">
      <sharedItems containsString="0" containsBlank="1" containsNumber="1" containsInteger="1" minValue="1" maxValue="1"/>
    </cacheField>
    <cacheField name="IDE or text editor without Drools assistance" numFmtId="0">
      <sharedItems containsString="0" containsBlank="1" containsNumber="1" containsInteger="1" minValue="1" maxValue="1"/>
    </cacheField>
    <cacheField name="Other (please specify)" numFmtId="0">
      <sharedItems containsBlank="1" longText="1"/>
    </cacheField>
    <cacheField name="last word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spencer" refreshedDate="44442.903227546296" createdVersion="7" refreshedVersion="7" minRefreshableVersion="3" recordCount="56" xr:uid="{DDE55329-C7C1-439F-BCEE-722CDE10C0C2}">
  <cacheSource type="worksheet">
    <worksheetSource ref="A1:AR1048576" sheet="cleaned"/>
  </cacheSource>
  <cacheFields count="44">
    <cacheField name="Respondent ID" numFmtId="0">
      <sharedItems containsString="0" containsBlank="1" containsNumber="1" containsInteger="1" minValue="12889889233" maxValue="12921009287"/>
    </cacheField>
    <cacheField name="survey" numFmtId="0">
      <sharedItems containsBlank="1"/>
    </cacheField>
    <cacheField name="type" numFmtId="0">
      <sharedItems containsBlank="1"/>
    </cacheField>
    <cacheField name="date" numFmtId="0">
      <sharedItems containsNonDate="0" containsDate="1" containsString="0" containsBlank="1" minDate="2021-08-13T00:00:00" maxDate="2021-08-27T00:00:00"/>
    </cacheField>
    <cacheField name="duration" numFmtId="165">
      <sharedItems containsNonDate="0" containsDate="1" containsString="0" containsBlank="1" minDate="1899-12-30T00:00:46" maxDate="1899-12-31T00:55:04"/>
    </cacheField>
    <cacheField name="Finished?" numFmtId="165">
      <sharedItems containsBlank="1" count="3">
        <b v="1"/>
        <b v="0"/>
        <m/>
      </sharedItems>
    </cacheField>
    <cacheField name="country" numFmtId="0">
      <sharedItems containsBlank="1" count="19">
        <s v="GB"/>
        <s v="ES"/>
        <s v="US"/>
        <s v="IT"/>
        <s v="AU"/>
        <s v="NL"/>
        <s v="GR"/>
        <s v="DE"/>
        <s v="CZ"/>
        <s v="HU"/>
        <s v="SG"/>
        <s v="FR"/>
        <s v="LU"/>
        <s v="CY"/>
        <s v="PL"/>
        <s v="IL"/>
        <s v="BR"/>
        <s v="CH"/>
        <m/>
      </sharedItems>
    </cacheField>
    <cacheField name="Email Address" numFmtId="0">
      <sharedItems containsBlank="1"/>
    </cacheField>
    <cacheField name="how" numFmtId="0">
      <sharedItems containsBlank="1"/>
    </cacheField>
    <cacheField name="academic/practitioner" numFmtId="0">
      <sharedItems containsBlank="1" count="3">
        <s v="academic"/>
        <m/>
        <s v="practitioner"/>
      </sharedItems>
    </cacheField>
    <cacheField name="Score 1" numFmtId="0">
      <sharedItems containsString="0" containsBlank="1" containsNumber="1" containsInteger="1" minValue="2" maxValue="5"/>
    </cacheField>
    <cacheField name="How would this coding style be useful to your interactions with Drools?" numFmtId="0">
      <sharedItems containsBlank="1" longText="1"/>
    </cacheField>
    <cacheField name="What do you find negative with this style of coding" numFmtId="0">
      <sharedItems containsBlank="1"/>
    </cacheField>
    <cacheField name="Please describe what you think this group of rules does" numFmtId="0">
      <sharedItems containsBlank="1" longText="1"/>
    </cacheField>
    <cacheField name="first Rule Set" numFmtId="0">
      <sharedItems containsString="0" containsBlank="1" containsNumber="1" containsInteger="1" minValue="1" maxValue="2"/>
    </cacheField>
    <cacheField name="which first" numFmtId="0">
      <sharedItems containsBlank="1"/>
    </cacheField>
    <cacheField name="projection" numFmtId="0">
      <sharedItems containsBlank="1"/>
    </cacheField>
    <cacheField name="ruleset" numFmtId="0">
      <sharedItems containsBlank="1" count="3">
        <s v="ruleset 1"/>
        <m/>
        <s v="ruleset 2"/>
      </sharedItems>
    </cacheField>
    <cacheField name="Score 2 raw" numFmtId="0">
      <sharedItems containsString="0" containsBlank="1" containsNumber="1" containsInteger="1" minValue="0" maxValue="5"/>
    </cacheField>
    <cacheField name="Score 2 projection" numFmtId="0">
      <sharedItems containsString="0" containsBlank="1" containsNumber="1" containsInteger="1" minValue="1" maxValue="5"/>
    </cacheField>
    <cacheField name="Please describe what you think this group of rules does2" numFmtId="0">
      <sharedItems containsBlank="1" longText="1"/>
    </cacheField>
    <cacheField name="second rule set" numFmtId="0">
      <sharedItems containsString="0" containsBlank="1" containsNumber="1" containsInteger="1" minValue="1" maxValue="2"/>
    </cacheField>
    <cacheField name="Score 3 raw" numFmtId="0">
      <sharedItems containsString="0" containsBlank="1" containsNumber="1" containsInteger="1" minValue="0" maxValue="5"/>
    </cacheField>
    <cacheField name="Score 3 text" numFmtId="0">
      <sharedItems containsString="0" containsBlank="1" containsNumber="1" containsInteger="1" minValue="0" maxValue="5"/>
    </cacheField>
    <cacheField name="comp proj" numFmtId="0">
      <sharedItems containsBlank="1"/>
    </cacheField>
    <cacheField name="Score 4 proj2proj" numFmtId="0">
      <sharedItems containsString="0" containsBlank="1" containsNumber="1" containsInteger="1" minValue="0" maxValue="5"/>
    </cacheField>
    <cacheField name="Score 5 proj2text" numFmtId="0">
      <sharedItems containsString="0" containsBlank="1" containsNumber="1" containsInteger="1" minValue="0" maxValue="5" count="7">
        <n v="4"/>
        <n v="0"/>
        <n v="3"/>
        <n v="2"/>
        <n v="1"/>
        <n v="5"/>
        <m/>
      </sharedItems>
    </cacheField>
    <cacheField name="first wireframe" numFmtId="0">
      <sharedItems containsBlank="1" count="3">
        <s v="TT"/>
        <m/>
        <s v="circuit"/>
      </sharedItems>
    </cacheField>
    <cacheField name="Score 6 raw" numFmtId="0">
      <sharedItems containsString="0" containsBlank="1" containsNumber="1" containsInteger="1" minValue="0" maxValue="5"/>
    </cacheField>
    <cacheField name="Score 6 TT" numFmtId="0">
      <sharedItems containsString="0" containsBlank="1" containsNumber="1" containsInteger="1" minValue="1" maxValue="5" count="5">
        <n v="4"/>
        <m/>
        <n v="2"/>
        <n v="1"/>
        <n v="5"/>
      </sharedItems>
    </cacheField>
    <cacheField name="Score 7 raw" numFmtId="0">
      <sharedItems containsString="0" containsBlank="1" containsNumber="1" containsInteger="1" minValue="0" maxValue="5"/>
    </cacheField>
    <cacheField name="Score 7 Circuit" numFmtId="0">
      <sharedItems containsString="0" containsBlank="1" containsNumber="1" containsInteger="1" minValue="1" maxValue="5" count="6">
        <n v="3"/>
        <m/>
        <n v="4"/>
        <n v="5"/>
        <n v="2"/>
        <n v="1"/>
      </sharedItems>
    </cacheField>
    <cacheField name="General Experience" numFmtId="0">
      <sharedItems containsString="0" containsBlank="1" containsNumber="1" containsInteger="1" minValue="0" maxValue="4"/>
    </cacheField>
    <cacheField name="last drools use" numFmtId="0">
      <sharedItems containsString="0" containsBlank="1" containsNumber="1" containsInteger="1" minValue="0" maxValue="5"/>
    </cacheField>
    <cacheField name="recency" numFmtId="0">
      <sharedItems containsBlank="1" count="3">
        <s v="past"/>
        <m/>
        <s v="current"/>
      </sharedItems>
    </cacheField>
    <cacheField name="drools intensity" numFmtId="0">
      <sharedItems containsString="0" containsBlank="1" containsNumber="1" containsInteger="1" minValue="0" maxValue="4"/>
    </cacheField>
    <cacheField name="experience" numFmtId="0">
      <sharedItems containsBlank="1" count="4">
        <s v="novice"/>
        <m/>
        <s v="senior"/>
        <s v="Expert"/>
      </sharedItems>
    </cacheField>
    <cacheField name="Drools workbench" numFmtId="0">
      <sharedItems containsString="0" containsBlank="1" containsNumber="1" containsInteger="1" minValue="1" maxValue="1"/>
    </cacheField>
    <cacheField name="eclipse (with drools plugin)" numFmtId="0">
      <sharedItems containsString="0" containsBlank="1" containsNumber="1" containsInteger="1" minValue="1" maxValue="1"/>
    </cacheField>
    <cacheField name="IntelliJ IDEA (with drools plugin)" numFmtId="0">
      <sharedItems containsString="0" containsBlank="1" containsNumber="1" containsInteger="1" minValue="1" maxValue="1"/>
    </cacheField>
    <cacheField name="IDE or text editor without Drools assistance" numFmtId="0">
      <sharedItems containsString="0" containsBlank="1" containsNumber="1" containsInteger="1" minValue="1" maxValue="1"/>
    </cacheField>
    <cacheField name="Other (please specify)" numFmtId="0">
      <sharedItems containsBlank="1" longText="1"/>
    </cacheField>
    <cacheField name="count" numFmtId="0">
      <sharedItems containsString="0" containsBlank="1" containsNumber="1" containsInteger="1" minValue="1" maxValue="5"/>
    </cacheField>
    <cacheField name="last word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n v="12911218992"/>
    <s v="A"/>
    <s v="Email Invitation"/>
    <d v="2021-08-23T00:00:00"/>
    <d v="1899-12-30T00:14:43"/>
    <x v="0"/>
    <s v="GB"/>
    <s v="c.dasilva@shu.ac.uk"/>
    <s v="Paper"/>
    <n v="4"/>
    <s v="It helps in visualising the information in a different manner."/>
    <m/>
    <s v="It decides on whether or not to give Cumlaude to students of an specific faculty based the student's achieved grade and &quot;result&quot;."/>
    <n v="2"/>
    <s v="For all students in the faculty of law,   #1 award cumlaude to students with avg grade above 8.  #2 count the number of grades between 7 and 8 and stores in the student object  #3 Don't award cumlaude to those who got more than one grande between 7 and 8."/>
    <n v="3"/>
    <n v="4"/>
    <n v="4"/>
    <n v="4"/>
    <n v="3"/>
    <x v="0"/>
    <n v="1"/>
    <x v="0"/>
    <m/>
    <s v="eclipse (with drools plugin)"/>
    <m/>
    <m/>
    <m/>
    <m/>
  </r>
  <r>
    <n v="12910401260"/>
    <s v="A"/>
    <s v="Email Invitation"/>
    <d v="2021-08-23T00:00:00"/>
    <d v="1899-12-30T00:04:22"/>
    <x v="1"/>
    <s v="ES"/>
    <s v="morales@um.es"/>
    <s v="Paper"/>
    <n v="3"/>
    <m/>
    <m/>
    <m/>
    <n v="0"/>
    <m/>
    <n v="0"/>
    <n v="0"/>
    <n v="0"/>
    <n v="0"/>
    <n v="0"/>
    <x v="1"/>
    <n v="0"/>
    <x v="1"/>
    <m/>
    <m/>
    <m/>
    <m/>
    <m/>
    <m/>
  </r>
  <r>
    <n v="12906891193"/>
    <s v="A"/>
    <s v="Email Invitation"/>
    <d v="2021-08-20T00:00:00"/>
    <d v="1899-12-30T00:01:07"/>
    <x v="1"/>
    <s v="US"/>
    <s v="atif.tahir13@gmail.com"/>
    <s v="LinkedIn"/>
    <n v="5"/>
    <s v="Interactive"/>
    <m/>
    <m/>
    <n v="0"/>
    <m/>
    <n v="0"/>
    <n v="0"/>
    <n v="0"/>
    <n v="0"/>
    <n v="0"/>
    <x v="1"/>
    <n v="0"/>
    <x v="1"/>
    <m/>
    <m/>
    <m/>
    <m/>
    <m/>
    <m/>
  </r>
  <r>
    <n v="12900124256"/>
    <s v="A"/>
    <s v="Email Invitation"/>
    <d v="2021-08-18T00:00:00"/>
    <d v="1899-12-30T00:11:17"/>
    <x v="0"/>
    <s v="US"/>
    <s v="echou53@gmail.com"/>
    <s v="Paper"/>
    <n v="5"/>
    <s v="Having access to all of the potential attributes of an object that can be referenced is very useful."/>
    <m/>
    <s v="Decides whether an FNWI faculty is considered cum laude based on their result in a course."/>
    <n v="3"/>
    <s v="Decides whether a law faculty is considered cum laude, first based on the average of their student grades, then based on their &quot;close count&quot;."/>
    <n v="4"/>
    <n v="4"/>
    <n v="3"/>
    <n v="2"/>
    <n v="4"/>
    <x v="2"/>
    <n v="2"/>
    <x v="2"/>
    <m/>
    <m/>
    <m/>
    <n v="1"/>
    <s v="Sublime Text"/>
    <s v="I really appreciate the effort put into the visualizations, it all looks like very interesting and helpful work."/>
  </r>
  <r>
    <n v="12899531363"/>
    <s v="A"/>
    <s v="Web Link"/>
    <d v="2021-08-18T00:00:00"/>
    <d v="1899-12-30T00:09:55"/>
    <x v="1"/>
    <s v="IT"/>
    <m/>
    <s v="LinkedIn"/>
    <n v="3"/>
    <m/>
    <m/>
    <s v="Decide if a student has laude or not"/>
    <n v="3"/>
    <m/>
    <n v="2"/>
    <n v="0"/>
    <n v="0"/>
    <n v="0"/>
    <n v="0"/>
    <x v="1"/>
    <n v="0"/>
    <x v="1"/>
    <m/>
    <m/>
    <m/>
    <m/>
    <m/>
    <m/>
  </r>
  <r>
    <n v="12897741246"/>
    <s v="A"/>
    <s v="Email Invitation"/>
    <d v="2021-08-17T00:00:00"/>
    <d v="1899-12-30T00:22:59"/>
    <x v="0"/>
    <s v="IT"/>
    <s v="claudio.di.ciccio@wu.ac.at"/>
    <s v="Paper"/>
    <n v="5"/>
    <s v="Dramatic speed-up entering new rules  The chances to make mistakes due to typos drop down "/>
    <m/>
    <s v="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
    <n v="2"/>
    <s v="At the faculty of Law, a student gets a &quot;cum laude&quot; mark if their average grade is 8 or more. However, if there are 2 or more grades in which they got a grade between 7 (included) and 8 (excluded), the &quot;cum laude&quot; is not awarded."/>
    <n v="4"/>
    <n v="5"/>
    <n v="3"/>
    <n v="2"/>
    <n v="4"/>
    <x v="0"/>
    <n v="1"/>
    <x v="0"/>
    <n v="1"/>
    <n v="1"/>
    <m/>
    <m/>
    <m/>
    <m/>
  </r>
  <r>
    <n v="12897615131"/>
    <s v="A"/>
    <s v="Email Invitation"/>
    <d v="2021-08-17T00:00:00"/>
    <d v="1899-12-30T00:51:16"/>
    <x v="0"/>
    <s v="ES"/>
    <s v="bernardocs@um.es"/>
    <s v="Paper"/>
    <n v="4"/>
    <s v="It could be useful to create prototypes or basic Drools rulesets. It could also be useful to teach Drools to new users/students without overwhelming them with Drools syntax"/>
    <m/>
    <s v="It sets the &quot;cum laude&quot; attribute to &quot;true&quot; for all students with an average mark &gt;=8 , unless they had a particular mark below 8 (without being exempted from that subject) or their grade in their thesis course was &gt;= 8 (this last restriction is a bit strange, but that's how I think the program would behave)"/>
    <n v="3"/>
    <s v="I think that these rules are intended to set the &quot;Cum Laude&quot; tag to &quot;true&quot;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
    <n v="5"/>
    <n v="4"/>
    <n v="3"/>
    <n v="4"/>
    <n v="4"/>
    <x v="0"/>
    <n v="4"/>
    <x v="3"/>
    <m/>
    <n v="1"/>
    <m/>
    <m/>
    <m/>
    <s v="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
  </r>
  <r>
    <n v="12897591538"/>
    <s v="A"/>
    <s v="Email Invitation"/>
    <d v="2021-08-17T00:00:00"/>
    <d v="1899-12-30T00:15:53"/>
    <x v="0"/>
    <s v="IT"/>
    <s v="antonello.calabro@isti.cnr.it"/>
    <s v="Paper"/>
    <n v="3"/>
    <m/>
    <m/>
    <s v="Result  and var C are non clear.  The approach can be useful but it must be tuned to clarify var and clarify if the rules are.ececuted in a sequence ( data may vary if updated through a previous rule enactment)"/>
    <n v="3"/>
    <s v="If a student of law has an average &gt;8 he/she got laude and in case the avg is between 7 and 8 after an extra calculation he/she can get laude"/>
    <n v="5"/>
    <n v="2"/>
    <n v="4"/>
    <n v="4"/>
    <n v="4"/>
    <x v="2"/>
    <n v="1"/>
    <x v="4"/>
    <m/>
    <n v="1"/>
    <m/>
    <n v="1"/>
    <m/>
    <s v="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
  </r>
  <r>
    <n v="12894927604"/>
    <s v="A"/>
    <s v="Email Invitation"/>
    <d v="2021-08-16T00:00:00"/>
    <d v="1899-12-30T00:30:09"/>
    <x v="0"/>
    <s v="GB"/>
    <s v="steve@scattercode.co.uk"/>
    <s v="StackOverflow"/>
    <n v="4"/>
    <s v="As a means of validating what I have created in a spreadsheet-style rule. I like to know what DRL is being generated."/>
    <m/>
    <s v="If a student is in the FNWI faculty:      If they have a result they will graduate cum laude.     Unless:          their course is a thesis and they average &gt;= 8          or their result is not exempted and their average is &lt; 8        "/>
    <n v="4"/>
    <s v="If a law student's grades average &gt;8, they are cum laude.  If their grades average 7-7.9 then they are &quot;close&quot; and do not graduate cum laude.  If their grades are &lt;7 the rules never terminate."/>
    <n v="4"/>
    <n v="4"/>
    <n v="3"/>
    <n v="4"/>
    <n v="4"/>
    <x v="0"/>
    <n v="2"/>
    <x v="2"/>
    <n v="1"/>
    <n v="1"/>
    <m/>
    <m/>
    <m/>
    <m/>
  </r>
  <r>
    <n v="12894165209"/>
    <s v="A"/>
    <s v="Email Invitation"/>
    <d v="2021-08-16T00:00:00"/>
    <d v="1899-12-30T00:06:48"/>
    <x v="1"/>
    <s v="AU"/>
    <s v="michael.neale@gmail.com"/>
    <s v="LinkedIn"/>
    <n v="4"/>
    <s v="Saves having to learn minutia of syntax"/>
    <m/>
    <s v="works top to bottom, looking for if a property called cumLaude should be set to True"/>
    <n v="3"/>
    <m/>
    <n v="0"/>
    <n v="0"/>
    <n v="0"/>
    <n v="0"/>
    <n v="0"/>
    <x v="1"/>
    <n v="0"/>
    <x v="1"/>
    <m/>
    <m/>
    <m/>
    <m/>
    <m/>
    <m/>
  </r>
  <r>
    <n v="12889889233"/>
    <s v="A"/>
    <s v="Web Link"/>
    <d v="2021-08-13T00:00:00"/>
    <d v="1899-12-30T00:31:12"/>
    <x v="0"/>
    <s v="NL"/>
    <s v="@PeterHilton"/>
    <s v="LinkedIn"/>
    <n v="3"/>
    <m/>
    <m/>
    <s v="Set cumlaude for students with average &gt;= 8, but the rule #2 is not clear to me."/>
    <n v="2"/>
    <s v="If a Law student has an average at least 8 and no more that 1 below 8 the set cumlaude."/>
    <n v="5"/>
    <n v="4"/>
    <n v="3"/>
    <n v="2"/>
    <n v="5"/>
    <x v="0"/>
    <n v="2"/>
    <x v="3"/>
    <m/>
    <m/>
    <m/>
    <n v="1"/>
    <m/>
    <m/>
  </r>
  <r>
    <n v="12921009287"/>
    <s v="B"/>
    <s v="Email Invitation"/>
    <d v="2021-08-26T00:00:00"/>
    <d v="1899-12-30T00:11:47"/>
    <x v="0"/>
    <s v="NL"/>
    <s v="michel.mercera@gmail.com"/>
    <s v="LinkedIn"/>
    <n v="4"/>
    <s v="It facilitates the construction of more complex rules."/>
    <m/>
    <m/>
    <n v="0"/>
    <s v="Determining which students of Facutly of Law get cum laude or not. And count the amount of students that almost  got cum laude."/>
    <n v="3"/>
    <n v="4"/>
    <n v="2"/>
    <n v="2"/>
    <n v="4"/>
    <x v="0"/>
    <n v="5"/>
    <x v="0"/>
    <m/>
    <m/>
    <n v="1"/>
    <m/>
    <m/>
    <m/>
  </r>
  <r>
    <n v="12911096988"/>
    <s v="B"/>
    <s v="Email Invitation"/>
    <d v="2021-08-23T00:00:00"/>
    <d v="1899-12-30T01:27:59"/>
    <x v="0"/>
    <s v="GR"/>
    <s v="manmix@ics.forth.gr"/>
    <s v="Paper"/>
    <n v="4"/>
    <m/>
    <m/>
    <m/>
    <n v="0"/>
    <s v="if a student from law faculty has an average above 8 then the student is cumlaude, as long as the student has no more than one grade under 8 and greater or eqgual than 7."/>
    <n v="4"/>
    <n v="3"/>
    <n v="2"/>
    <n v="4"/>
    <n v="1"/>
    <x v="3"/>
    <n v="3"/>
    <x v="2"/>
    <m/>
    <m/>
    <n v="1"/>
    <m/>
    <m/>
    <m/>
  </r>
  <r>
    <n v="12908856275"/>
    <s v="B"/>
    <s v="Email Invitation"/>
    <d v="2021-08-21T00:00:00"/>
    <d v="1899-12-30T00:01:24"/>
    <x v="1"/>
    <s v="GB"/>
    <s v="ioannis.sfyrakis@ncl.ac.uk"/>
    <s v="Paper"/>
    <n v="4"/>
    <s v="Increase coding productivity "/>
    <m/>
    <m/>
    <n v="0"/>
    <m/>
    <n v="0"/>
    <n v="0"/>
    <n v="0"/>
    <n v="0"/>
    <n v="0"/>
    <x v="1"/>
    <n v="0"/>
    <x v="1"/>
    <m/>
    <m/>
    <m/>
    <m/>
    <m/>
    <m/>
  </r>
  <r>
    <n v="12897774784"/>
    <s v="B"/>
    <s v="Email Invitation"/>
    <d v="2021-08-17T00:00:00"/>
    <d v="1899-12-30T02:32:21"/>
    <x v="0"/>
    <s v="DE"/>
    <s v="Matthias.Hemmje@hemmje.de"/>
    <s v="Paper"/>
    <n v="4"/>
    <s v="The risk of writing wrong syntax is reduced. It eases the selection of the possible options."/>
    <m/>
    <m/>
    <n v="0"/>
    <s v="When s.faculty == Faculty.Law and s.avg &gt;= 8 Then s.cumlaude will be set to true.  When s.faculty == Faculty.Law and s.grade between 7 and 8 Then s.closeCount will be incremented.  When s.faculty == Faculty.Law and s.closeCount &gt; 1 Then s.cumlaude will be set to false and the program halted."/>
    <n v="2"/>
    <n v="4"/>
    <n v="2"/>
    <n v="4"/>
    <n v="2"/>
    <x v="2"/>
    <n v="3"/>
    <x v="2"/>
    <m/>
    <n v="1"/>
    <m/>
    <n v="1"/>
    <s v="ace editor (https://ace.c9.io)"/>
    <m/>
  </r>
  <r>
    <n v="12891420826"/>
    <s v="B"/>
    <s v="Email Invitation"/>
    <d v="2021-08-14T00:00:00"/>
    <d v="1899-12-30T00:14:34"/>
    <x v="0"/>
    <s v="CZ"/>
    <s v="lukas@petrovicky.net"/>
    <s v="StackOverflow"/>
    <n v="2"/>
    <m/>
    <s v="Does not really avoid code. Low;code / no-code tools are, in my opinion, a dead end."/>
    <s v="No students are cum laude"/>
    <n v="4"/>
    <s v="Same as before. The most generic rule set cum laude to false and halts."/>
    <n v="2"/>
    <n v="4"/>
    <n v="0"/>
    <n v="4"/>
    <n v="4"/>
    <x v="0"/>
    <n v="3"/>
    <x v="4"/>
    <n v="1"/>
    <n v="1"/>
    <n v="1"/>
    <m/>
    <m/>
    <s v="In all the rules, the students were not matched to the faculty or the course. Therefore both faculty and course are irrelevant facts.rules always operate over all the students regardless."/>
  </r>
  <r>
    <n v="12891204879"/>
    <s v="B"/>
    <s v="Email Invitation"/>
    <d v="2021-08-14T00:00:00"/>
    <d v="1899-12-30T00:24:24"/>
    <x v="0"/>
    <s v="HU"/>
    <s v="juhaszgergely88@gmail.com"/>
    <s v="LinkedIn"/>
    <n v="2"/>
    <m/>
    <s v="Understand for non coders might be useful, but overall seems to be it just adds unnecessary overhead."/>
    <s v="Sets the student' cum laude graduation level based on course result and their average."/>
    <n v="5"/>
    <s v="Again sets cum laude to true based on average, also increases close count if avg &lt; 8 and other condition applies"/>
    <n v="5"/>
    <n v="4"/>
    <n v="3"/>
    <n v="1"/>
    <n v="2"/>
    <x v="2"/>
    <n v="1"/>
    <x v="2"/>
    <m/>
    <n v="1"/>
    <m/>
    <m/>
    <m/>
    <m/>
  </r>
  <r>
    <n v="12914204918"/>
    <s v="C"/>
    <s v="Web Link"/>
    <d v="2021-08-24T00:00:00"/>
    <d v="1899-12-31T00:55:04"/>
    <x v="0"/>
    <s v="IT"/>
    <m/>
    <s v="Unknown - MailingList"/>
    <n v="3"/>
    <m/>
    <m/>
    <m/>
    <n v="0"/>
    <s v="Describe criteria/requirements for &quot;cumlaude&quot;"/>
    <n v="3"/>
    <n v="2"/>
    <n v="3"/>
    <n v="4"/>
    <n v="5"/>
    <x v="0"/>
    <n v="5"/>
    <x v="3"/>
    <m/>
    <n v="1"/>
    <m/>
    <n v="1"/>
    <m/>
    <s v="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
  </r>
  <r>
    <n v="12905417024"/>
    <s v="C"/>
    <s v="Email Invitation"/>
    <d v="2021-08-20T00:00:00"/>
    <d v="1899-12-30T00:10:11"/>
    <x v="0"/>
    <s v="NL"/>
    <s v="ruben@sprangemeijer-it.nl"/>
    <s v="LinkedIn"/>
    <n v="4"/>
    <s v="It help view your problem from multiple angles… at the same time. "/>
    <m/>
    <m/>
    <n v="0"/>
    <s v="It evaluates students grades determine if the student graduates cum laude"/>
    <n v="4"/>
    <n v="2"/>
    <n v="2"/>
    <n v="4"/>
    <n v="4"/>
    <x v="0"/>
    <n v="1"/>
    <x v="4"/>
    <m/>
    <n v="1"/>
    <m/>
    <m/>
    <m/>
    <m/>
  </r>
  <r>
    <n v="12905312749"/>
    <s v="C"/>
    <s v="Email Invitation"/>
    <d v="2021-08-20T00:00:00"/>
    <d v="1899-12-30T00:22:24"/>
    <x v="0"/>
    <s v="NL"/>
    <s v="alexmirandamoraes@gmail.com"/>
    <s v="LinkedIn"/>
    <n v="4"/>
    <s v="Easy navigation in decision tables, useful for readability, somewhat useful for writting rules"/>
    <m/>
    <m/>
    <n v="0"/>
    <s v="Define criteria for attaining latin honours based on facts of multiple entities e.g. programme, student, result"/>
    <n v="5"/>
    <n v="4"/>
    <n v="3"/>
    <n v="2"/>
    <n v="5"/>
    <x v="0"/>
    <n v="1"/>
    <x v="4"/>
    <m/>
    <n v="1"/>
    <m/>
    <m/>
    <s v="Occasionally on Excel sheet"/>
    <s v="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
  </r>
  <r>
    <n v="12896640415"/>
    <s v="C"/>
    <s v="Web Link"/>
    <d v="2021-08-16T00:00:00"/>
    <d v="1899-12-30T00:01:10"/>
    <x v="1"/>
    <s v="US"/>
    <m/>
    <s v="Unknown - MailingList"/>
    <n v="5"/>
    <m/>
    <m/>
    <m/>
    <n v="0"/>
    <m/>
    <n v="0"/>
    <n v="0"/>
    <n v="0"/>
    <n v="0"/>
    <n v="0"/>
    <x v="1"/>
    <n v="0"/>
    <x v="1"/>
    <m/>
    <m/>
    <m/>
    <m/>
    <m/>
    <m/>
  </r>
  <r>
    <n v="12895176842"/>
    <s v="C"/>
    <s v="Web Link"/>
    <d v="2021-08-16T00:00:00"/>
    <d v="1899-12-30T00:01:49"/>
    <x v="1"/>
    <s v="US"/>
    <m/>
    <s v="Unknown - MailingList"/>
    <n v="4"/>
    <m/>
    <m/>
    <m/>
    <n v="0"/>
    <m/>
    <n v="0"/>
    <n v="0"/>
    <n v="0"/>
    <n v="0"/>
    <n v="0"/>
    <x v="1"/>
    <n v="0"/>
    <x v="1"/>
    <m/>
    <m/>
    <m/>
    <m/>
    <m/>
    <m/>
  </r>
  <r>
    <n v="12895032826"/>
    <s v="C"/>
    <s v="Email Invitation"/>
    <d v="2021-08-16T00:00:00"/>
    <d v="1899-12-30T00:11:23"/>
    <x v="0"/>
    <s v="IT"/>
    <s v="pagoda_5b@hotmail.com"/>
    <s v="LinkedIn"/>
    <n v="4"/>
    <s v="Not much, being a software developer I'm more accustomed to define rules programatically"/>
    <m/>
    <m/>
    <n v="0"/>
    <s v="It will assign Cum Laude to a FNWI faculty student curriculum results, if his average rating is 8+, unless either his &quot;Thesis&quot; course grade was 8+ or or any course had less than 8 grade and wasn't &quot;exempted&quot; (probably meaning the student couldn't exempt from this course)"/>
    <n v="4"/>
    <n v="1"/>
    <n v="2"/>
    <n v="5"/>
    <n v="4"/>
    <x v="0"/>
    <n v="1"/>
    <x v="4"/>
    <m/>
    <n v="1"/>
    <m/>
    <m/>
    <m/>
    <s v="Nope"/>
  </r>
  <r>
    <n v="12894797941"/>
    <s v="C"/>
    <s v="Web Link"/>
    <d v="2021-08-16T00:00:00"/>
    <d v="1899-12-30T00:17:25"/>
    <x v="0"/>
    <s v="IT"/>
    <m/>
    <s v="Unknown - MailingList"/>
    <n v="4"/>
    <s v="I believe that this style is more friendly for non programmers.  In general, it's really appealing the auto completion features."/>
    <m/>
    <m/>
    <n v="0"/>
    <s v="It defines the conditions for &quot;cum laude&quot; grade.  However, I believe that traditional Decision Tables are more effective and easy to understand."/>
    <n v="3"/>
    <n v="3"/>
    <n v="4"/>
    <n v="2"/>
    <n v="2"/>
    <x v="2"/>
    <n v="3"/>
    <x v="4"/>
    <m/>
    <m/>
    <m/>
    <m/>
    <s v="VSCode"/>
    <s v="I guess that you are investigating a more friendly approach to rule writing. I'm surprised that you just focused on DRL, whereas Drools offers a powerful option that it's supposed to be more appealing for non programmers: DMN."/>
  </r>
  <r>
    <n v="12894358986"/>
    <s v="C"/>
    <s v="Web Link"/>
    <d v="2021-08-16T00:00:00"/>
    <d v="1899-12-30T00:14:57"/>
    <x v="0"/>
    <s v="SG"/>
    <m/>
    <s v="Unknown - MailingList"/>
    <n v="5"/>
    <s v="It would allow non technical users/business users to create business rules relatively easier"/>
    <m/>
    <m/>
    <n v="0"/>
    <s v="The decision table is a standard feature in most of the business rules engines and drools also has one in already. "/>
    <n v="5"/>
    <n v="2"/>
    <n v="2"/>
    <n v="4"/>
    <n v="4"/>
    <x v="0"/>
    <n v="4"/>
    <x v="3"/>
    <n v="1"/>
    <m/>
    <m/>
    <n v="1"/>
    <s v="VSCode"/>
    <s v="This is a nice assessment/survey. All the best for the thesis. "/>
  </r>
  <r>
    <n v="12893687034"/>
    <s v="C"/>
    <s v="Web Link"/>
    <d v="2021-08-15T00:00:00"/>
    <d v="1899-12-30T00:10:56"/>
    <x v="0"/>
    <s v="NL"/>
    <m/>
    <s v="Unknown - MailingList"/>
    <n v="4"/>
    <s v="Allows layered reading: it looks like I could browse rules by first only looking at which left-hand side facts are involved, while ignoring the conditions, more easily than in the text version."/>
    <m/>
    <m/>
    <n v="0"/>
    <s v="Awards ‘cum laude’ to students scoring 8 or more, except for a thesis"/>
    <n v="4"/>
    <n v="1"/>
    <n v="1"/>
    <n v="1"/>
    <n v="1"/>
    <x v="0"/>
    <n v="1"/>
    <x v="4"/>
    <m/>
    <n v="1"/>
    <m/>
    <m/>
    <m/>
    <s v="Single-letter variable names are horrible for reading code you didn't write! 😱    Also, there's no good reason to still be using a fixed-width font (which is less legible) in a table."/>
  </r>
  <r>
    <n v="12892882771"/>
    <s v="C"/>
    <s v="Web Link"/>
    <d v="2021-08-15T00:00:00"/>
    <d v="1899-12-30T00:49:45"/>
    <x v="0"/>
    <s v="IT"/>
    <s v="@vraffy"/>
    <s v="LinkedIn"/>
    <n v="2"/>
    <m/>
    <s v="It Is very unusual for me and, at first sight, I found it quite confusing"/>
    <s v="They are used to update students properties based on their faculty type and grade "/>
    <n v="5"/>
    <s v="They assign laude to students with a grade greater than 8 that do not match any of the other two conditions"/>
    <n v="5"/>
    <n v="1"/>
    <n v="2"/>
    <n v="3"/>
    <n v="4"/>
    <x v="0"/>
    <n v="4"/>
    <x v="3"/>
    <m/>
    <n v="1"/>
    <m/>
    <m/>
    <m/>
    <s v="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
  </r>
  <r>
    <n v="12892276831"/>
    <s v="C"/>
    <s v="Web Link"/>
    <d v="2021-08-14T00:00:00"/>
    <d v="1899-12-30T00:27:38"/>
    <x v="0"/>
    <s v="US"/>
    <m/>
    <s v="Unknown - MailingList"/>
    <n v="4"/>
    <s v="For the developer-centric, audience this is a great experience given the autocompletion and showing the translation in real time to DRL syntax. For business analyst authors, the decision table has technicals blended in, so it wouldn't be effective for them. "/>
    <m/>
    <m/>
    <n v="0"/>
    <s v="Decides on Cum Laude status for students in the FNWI program. Their average must be a least 8.  If any grade is below 8 they don't qualify for cum laude. Unsure why but if their Thesis course is over 8 they *don't* qualify. "/>
    <n v="3"/>
    <n v="4"/>
    <n v="4"/>
    <n v="4"/>
    <n v="5"/>
    <x v="0"/>
    <n v="5"/>
    <x v="4"/>
    <n v="1"/>
    <n v="1"/>
    <n v="1"/>
    <m/>
    <s v="Custom user experiences that translate to DRL syntax with templating. Also DMN editors. "/>
    <s v="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
  </r>
  <r>
    <n v="12891749969"/>
    <s v="C"/>
    <s v="Web Link"/>
    <d v="2021-08-14T00:00:00"/>
    <d v="1899-12-30T00:03:03"/>
    <x v="1"/>
    <s v="US"/>
    <m/>
    <s v="Unknown - MailingList"/>
    <n v="3"/>
    <m/>
    <m/>
    <m/>
    <n v="0"/>
    <m/>
    <n v="0"/>
    <n v="0"/>
    <n v="0"/>
    <n v="0"/>
    <n v="0"/>
    <x v="1"/>
    <n v="0"/>
    <x v="1"/>
    <m/>
    <m/>
    <m/>
    <m/>
    <m/>
    <m/>
  </r>
  <r>
    <n v="12891678998"/>
    <s v="C"/>
    <s v="Web Link"/>
    <d v="2021-08-14T00:00:00"/>
    <d v="1899-12-30T00:21:28"/>
    <x v="0"/>
    <s v="FR"/>
    <m/>
    <s v="Unknown - MailingList"/>
    <n v="2"/>
    <m/>
    <m/>
    <s v="without a background knowledge about the purpose of the decision service, we can't describe this group of rules do"/>
    <n v="1"/>
    <s v="without a background knowledge about the purpose of the decision service, we can't describe this group of rules do"/>
    <n v="1"/>
    <n v="2"/>
    <n v="2"/>
    <n v="4"/>
    <n v="4"/>
    <x v="0"/>
    <n v="5"/>
    <x v="3"/>
    <n v="1"/>
    <n v="1"/>
    <n v="1"/>
    <n v="1"/>
    <s v="VS Code + plugin"/>
    <m/>
  </r>
  <r>
    <n v="12891685601"/>
    <s v="C"/>
    <s v="Web Link"/>
    <d v="2021-08-14T00:00:00"/>
    <d v="1899-12-30T00:03:13"/>
    <x v="1"/>
    <s v="CZ"/>
    <m/>
    <s v="Unknown - MailingList"/>
    <n v="4"/>
    <s v="Probably really useful for PoC / Demos"/>
    <m/>
    <m/>
    <n v="0"/>
    <m/>
    <n v="0"/>
    <n v="0"/>
    <n v="0"/>
    <n v="0"/>
    <n v="0"/>
    <x v="1"/>
    <n v="0"/>
    <x v="1"/>
    <m/>
    <m/>
    <m/>
    <m/>
    <m/>
    <m/>
  </r>
  <r>
    <n v="12891613833"/>
    <s v="C"/>
    <s v="Email Invitation"/>
    <d v="2021-08-14T00:00:00"/>
    <d v="1899-12-30T00:01:26"/>
    <x v="1"/>
    <s v="LU"/>
    <s v="info@ypzeelon.com"/>
    <s v="StackOverflow"/>
    <n v="4"/>
    <m/>
    <m/>
    <m/>
    <n v="0"/>
    <m/>
    <n v="0"/>
    <n v="0"/>
    <n v="0"/>
    <n v="0"/>
    <n v="0"/>
    <x v="1"/>
    <n v="0"/>
    <x v="1"/>
    <m/>
    <m/>
    <m/>
    <m/>
    <m/>
    <m/>
  </r>
  <r>
    <n v="12890156476"/>
    <s v="C"/>
    <s v="Web Link"/>
    <d v="2021-08-13T00:00:00"/>
    <d v="1899-12-30T00:08:14"/>
    <x v="0"/>
    <s v="GB"/>
    <s v="@salaboy"/>
    <s v="StackOverflow"/>
    <n v="4"/>
    <s v="It looks like it speeds up the creation of DRL files that drools needs to execute the rules "/>
    <m/>
    <m/>
    <n v="0"/>
    <s v="The rules check if a student can be marked as cumlaude, which only happens if the average grade is greater than 8, the rules also check if the student is exempt to do the thesis course also checking at the average "/>
    <n v="4"/>
    <n v="1"/>
    <n v="2"/>
    <n v="2"/>
    <n v="2"/>
    <x v="0"/>
    <n v="2"/>
    <x v="3"/>
    <n v="1"/>
    <n v="1"/>
    <m/>
    <n v="1"/>
    <m/>
    <s v="In general I would prefer a RETE diagram to explain the execution of the rules and the filters.. the alternative tables proposed here were confusing as well as the circuit diagram which was close to a RETE tree but not really.. that adds confusion "/>
  </r>
  <r>
    <n v="12911214937"/>
    <s v="D"/>
    <s v="Email Invitation"/>
    <d v="2021-08-23T00:00:00"/>
    <d v="1899-12-30T00:11:16"/>
    <x v="0"/>
    <s v="CY"/>
    <s v="fysarakis@sphynx.ch"/>
    <s v="Paper"/>
    <n v="4"/>
    <s v="More straightforward and easier to check."/>
    <m/>
    <s v="Checks avg grade of Law student and if 8 or greater awards CumLaude"/>
    <n v="5"/>
    <s v="Not sure (about the Thesis check)."/>
    <n v="2"/>
    <n v="4"/>
    <n v="4"/>
    <n v="5"/>
    <n v="2"/>
    <x v="0"/>
    <n v="2"/>
    <x v="4"/>
    <m/>
    <n v="1"/>
    <m/>
    <m/>
    <m/>
    <m/>
  </r>
  <r>
    <n v="12911152204"/>
    <s v="D"/>
    <s v="Email Invitation"/>
    <d v="2021-08-23T00:00:00"/>
    <d v="1899-12-30T00:24:49"/>
    <x v="0"/>
    <s v="PL"/>
    <s v="marek.wojciechowski@cs.put.poznan.pl"/>
    <s v="Paper"/>
    <n v="5"/>
    <s v="Currently, I do not use Drools."/>
    <m/>
    <s v="Student get cum laude if his avg is above (&gt;=) threshold of 8. Grades from range &lt;7, 8) are counted. If there are more than 1 such grades cum laude is set to false and rule processing ends."/>
    <n v="3"/>
    <s v="A student from FNWI faculty:  1. if s(he) gets grade below 8 from a course they are not exempted, then s(he) fails to get cum laude and rule evaluation stops  2. if s(he) gets grade &gt;= 8 from a course named &quot;thesis, then s(he) fails to get cum laude and rule evaluation stops  3. if s(he) has avg &gt;= 8 , then s(he) gets cum laude"/>
    <n v="3"/>
    <n v="3"/>
    <n v="3"/>
    <n v="2"/>
    <n v="4"/>
    <x v="2"/>
    <n v="1"/>
    <x v="0"/>
    <m/>
    <m/>
    <m/>
    <n v="1"/>
    <s v="We were developing our own rule editor for naive users"/>
    <s v="I had problems with the logic of some rules (if I understood them correctly) and meaning of some variables."/>
  </r>
  <r>
    <n v="12908628270"/>
    <s v="D"/>
    <s v="Web Link"/>
    <d v="2021-08-21T00:00:00"/>
    <d v="1899-12-30T00:33:13"/>
    <x v="1"/>
    <s v="NL"/>
    <s v="ME"/>
    <m/>
    <n v="4"/>
    <m/>
    <m/>
    <m/>
    <n v="0"/>
    <m/>
    <n v="0"/>
    <n v="0"/>
    <n v="0"/>
    <n v="0"/>
    <n v="0"/>
    <x v="1"/>
    <n v="0"/>
    <x v="1"/>
    <m/>
    <m/>
    <m/>
    <m/>
    <m/>
    <m/>
  </r>
  <r>
    <n v="12903401040"/>
    <s v="D"/>
    <s v="Email Invitation"/>
    <d v="2021-08-19T00:00:00"/>
    <d v="1899-12-30T05:36:37"/>
    <x v="0"/>
    <s v="IL"/>
    <s v="michael@asparna.com"/>
    <s v="Paper"/>
    <n v="4"/>
    <s v="We wrote all of our rules manually. It's possible that using the visual form would have reduced typographic errors."/>
    <m/>
    <s v="For objects in the law faculty.  If the average is greater than or equal to 8, set cum laude to true.  If the grade is less than 8, but greater that or equal to 7, increment a close counter  For everyone else who has an average greater than 1, set cum laude to false."/>
    <n v="5"/>
    <s v="For fnwi students, if the grade is less than 8 and it wasn't exempted, set cum laude to false.  For fnwi students in a thesis course with a grade greater than or equal to 8, set cum laude to false.  For fnwi students with an average greater than or equal to 8, set cum laude to true."/>
    <n v="3"/>
    <n v="2"/>
    <n v="1"/>
    <n v="2"/>
    <n v="1"/>
    <x v="0"/>
    <n v="2"/>
    <x v="4"/>
    <m/>
    <n v="1"/>
    <m/>
    <n v="1"/>
    <m/>
    <m/>
  </r>
  <r>
    <n v="12898289953"/>
    <s v="D"/>
    <s v="Email Invitation"/>
    <d v="2021-08-17T00:00:00"/>
    <d v="1899-12-30T05:34:39"/>
    <x v="1"/>
    <s v="BR"/>
    <s v="ghedini@unb.br"/>
    <s v="Paper"/>
    <n v="4"/>
    <s v="It would make coding more interactive and productive"/>
    <m/>
    <m/>
    <n v="2"/>
    <m/>
    <n v="3"/>
    <n v="0"/>
    <n v="0"/>
    <n v="0"/>
    <n v="0"/>
    <x v="1"/>
    <n v="0"/>
    <x v="1"/>
    <m/>
    <m/>
    <m/>
    <m/>
    <m/>
    <m/>
  </r>
  <r>
    <n v="12897667053"/>
    <s v="D"/>
    <s v="Email Invitation"/>
    <d v="2021-08-17T00:00:00"/>
    <d v="1899-12-30T00:00:46"/>
    <x v="1"/>
    <s v="ES"/>
    <s v="manuelcampos@um.es"/>
    <s v="Paper"/>
    <n v="2"/>
    <m/>
    <m/>
    <m/>
    <n v="0"/>
    <m/>
    <n v="0"/>
    <n v="0"/>
    <n v="0"/>
    <n v="0"/>
    <n v="0"/>
    <x v="1"/>
    <n v="0"/>
    <x v="1"/>
    <m/>
    <m/>
    <m/>
    <m/>
    <m/>
    <m/>
  </r>
  <r>
    <n v="12897594233"/>
    <s v="D"/>
    <s v="Email Invitation"/>
    <d v="2021-08-17T00:00:00"/>
    <d v="1899-12-30T00:09:19"/>
    <x v="0"/>
    <s v="IT"/>
    <s v="volothamp@gmail.com"/>
    <s v="StackOverflow"/>
    <n v="4"/>
    <s v="It seems like using a graphical way would help some users handling the Pattern syntax which might not be that familiar"/>
    <m/>
    <s v="By aggregating different rules in the same table, it shows similarities"/>
    <n v="4"/>
    <s v="Calculate whether the student deserve a cum laude award"/>
    <n v="3"/>
    <n v="4"/>
    <n v="4"/>
    <n v="4"/>
    <n v="3"/>
    <x v="0"/>
    <n v="5"/>
    <x v="3"/>
    <n v="1"/>
    <n v="1"/>
    <n v="1"/>
    <n v="1"/>
    <m/>
    <s v="Thanks for the research, it looks really promising. I'd suggest you to take a look at DMN's decision tables which might be easier to understand in the case provided. With the DMN Decision Table VSCode plugin a user could have a graphical representation of the logic. "/>
  </r>
  <r>
    <n v="12894836898"/>
    <s v="D"/>
    <s v="Web Link"/>
    <d v="2021-08-16T00:00:00"/>
    <d v="1899-12-30T00:37:20"/>
    <x v="0"/>
    <s v="CZ"/>
    <s v="@gladosik"/>
    <s v="LinkedIn"/>
    <n v="4"/>
    <s v="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
    <m/>
    <s v="Rules are used to modify student's properties using setters (setCumlaude, setClouseCount) based on the faculty of a student (Law in all cases), students average and closeCount and probably the student's grade."/>
    <n v="5"/>
    <s v="Rules call setter setCumlaude based on the student's program, course, and other properties like average or grade."/>
    <n v="4"/>
    <n v="2"/>
    <n v="2"/>
    <n v="4"/>
    <n v="2"/>
    <x v="2"/>
    <n v="2"/>
    <x v="0"/>
    <m/>
    <m/>
    <m/>
    <n v="1"/>
    <m/>
    <s v="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
  </r>
  <r>
    <n v="12894677080"/>
    <s v="D"/>
    <s v="Email Invitation"/>
    <d v="2021-08-16T00:00:00"/>
    <d v="1899-12-30T00:18:22"/>
    <x v="0"/>
    <s v="CH"/>
    <s v="esteban.aliverti@gmail.com"/>
    <s v="LinkedIn"/>
    <n v="3"/>
    <m/>
    <m/>
    <s v="They are trying to determine if a Student get a cumlaude graduation or not."/>
    <n v="3"/>
    <s v="They are trying to determine if a student of the FNWI faculty gets a cumlaude based on the results of his/her exams and the result of the thesis."/>
    <n v="4"/>
    <n v="4"/>
    <n v="5"/>
    <n v="4"/>
    <n v="3"/>
    <x v="0"/>
    <n v="2"/>
    <x v="3"/>
    <m/>
    <m/>
    <m/>
    <n v="1"/>
    <s v="Netbeans"/>
    <s v="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
  </r>
  <r>
    <n v="12892108857"/>
    <s v="D"/>
    <s v="Email Invitation"/>
    <d v="2021-08-14T00:00:00"/>
    <d v="1899-12-30T01:48:06"/>
    <x v="0"/>
    <s v="CH"/>
    <s v="blackdrag@gmx.org"/>
    <s v="LinkedIn"/>
    <n v="3"/>
    <m/>
    <m/>
    <s v="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
    <n v="3"/>
    <s v="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
    <n v="3"/>
    <n v="4"/>
    <n v="4"/>
    <n v="5"/>
    <n v="2"/>
    <x v="0"/>
    <n v="2"/>
    <x v="2"/>
    <m/>
    <m/>
    <m/>
    <n v="1"/>
    <s v="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12911218992"/>
    <s v="A"/>
    <s v="Email Invitation"/>
    <d v="2021-08-23T00:00:00"/>
    <d v="1899-12-30T00:14:43"/>
    <x v="0"/>
    <x v="0"/>
    <s v="c.dasilva@shu.ac.uk"/>
    <s v="Paper"/>
    <x v="0"/>
    <n v="4"/>
    <s v="It helps in visualising the information in a different manner."/>
    <m/>
    <s v="It decides on whether or not to give Cumlaude to students of an specific faculty based the student's achieved grade and &quot;result&quot;."/>
    <n v="1"/>
    <s v="projection before text"/>
    <s v="decisionTable"/>
    <x v="0"/>
    <n v="2"/>
    <n v="2"/>
    <s v="For all students in the faculty of law,   #1 award cumlaude to students with avg grade above 8.  #2 count the number of grades between 7 and 8 and stores in the student object  #3 Don't award cumlaude to those who got more than one grande between 7 and 8."/>
    <n v="2"/>
    <n v="3"/>
    <n v="3"/>
    <s v="Excel-esque"/>
    <n v="4"/>
    <x v="0"/>
    <x v="0"/>
    <n v="4"/>
    <x v="0"/>
    <n v="3"/>
    <x v="0"/>
    <n v="4"/>
    <n v="1"/>
    <x v="0"/>
    <n v="1"/>
    <x v="0"/>
    <m/>
    <n v="1"/>
    <m/>
    <m/>
    <m/>
    <n v="1"/>
    <m/>
  </r>
  <r>
    <n v="12910401260"/>
    <s v="A"/>
    <s v="Email Invitation"/>
    <d v="2021-08-23T00:00:00"/>
    <d v="1899-12-30T00:04:22"/>
    <x v="1"/>
    <x v="1"/>
    <s v="morales@um.es"/>
    <s v="Paper"/>
    <x v="1"/>
    <n v="3"/>
    <m/>
    <m/>
    <m/>
    <m/>
    <m/>
    <m/>
    <x v="1"/>
    <n v="0"/>
    <m/>
    <m/>
    <m/>
    <n v="0"/>
    <m/>
    <m/>
    <n v="0"/>
    <x v="1"/>
    <x v="1"/>
    <n v="0"/>
    <x v="1"/>
    <n v="0"/>
    <x v="1"/>
    <n v="0"/>
    <n v="0"/>
    <x v="1"/>
    <n v="0"/>
    <x v="1"/>
    <m/>
    <m/>
    <m/>
    <m/>
    <m/>
    <m/>
    <m/>
  </r>
  <r>
    <n v="12906891193"/>
    <s v="A"/>
    <s v="Email Invitation"/>
    <d v="2021-08-20T00:00:00"/>
    <d v="1899-12-30T00:01:07"/>
    <x v="1"/>
    <x v="2"/>
    <s v="atif.tahir13@gmail.com"/>
    <s v="LinkedIn"/>
    <x v="1"/>
    <n v="5"/>
    <s v="Interactive"/>
    <m/>
    <m/>
    <m/>
    <m/>
    <m/>
    <x v="1"/>
    <n v="0"/>
    <m/>
    <m/>
    <m/>
    <n v="0"/>
    <m/>
    <m/>
    <n v="0"/>
    <x v="1"/>
    <x v="1"/>
    <n v="0"/>
    <x v="1"/>
    <n v="0"/>
    <x v="1"/>
    <n v="0"/>
    <n v="0"/>
    <x v="1"/>
    <n v="0"/>
    <x v="1"/>
    <m/>
    <m/>
    <m/>
    <m/>
    <m/>
    <m/>
    <m/>
  </r>
  <r>
    <n v="12900124256"/>
    <s v="A"/>
    <s v="Email Invitation"/>
    <d v="2021-08-18T00:00:00"/>
    <d v="1899-12-30T00:11:17"/>
    <x v="0"/>
    <x v="2"/>
    <s v="echou53@gmail.com"/>
    <s v="Paper"/>
    <x v="0"/>
    <n v="5"/>
    <s v="Having access to all of the potential attributes of an object that can be referenced is very useful."/>
    <m/>
    <s v="Decides whether an FNWI faculty is considered cum laude based on their result in a course."/>
    <n v="1"/>
    <s v="projection before text"/>
    <s v="decisionTable"/>
    <x v="0"/>
    <n v="3"/>
    <n v="3"/>
    <s v="Decides whether a law faculty is considered cum laude, first based on the average of their student grades, then based on their &quot;close count&quot;."/>
    <n v="2"/>
    <n v="4"/>
    <n v="4"/>
    <s v="Excel-esque"/>
    <n v="4"/>
    <x v="2"/>
    <x v="0"/>
    <n v="2"/>
    <x v="2"/>
    <n v="4"/>
    <x v="2"/>
    <n v="3"/>
    <n v="2"/>
    <x v="0"/>
    <n v="2"/>
    <x v="2"/>
    <m/>
    <m/>
    <m/>
    <n v="1"/>
    <s v="Sublime Text"/>
    <n v="1"/>
    <s v="I really appreciate the effort put into the visualizations, it all looks like very interesting and helpful work."/>
  </r>
  <r>
    <n v="12899531363"/>
    <s v="A"/>
    <s v="Web Link"/>
    <d v="2021-08-18T00:00:00"/>
    <d v="1899-12-30T00:09:55"/>
    <x v="1"/>
    <x v="3"/>
    <m/>
    <s v="LinkedIn"/>
    <x v="1"/>
    <n v="3"/>
    <m/>
    <m/>
    <s v="Decide if a student has laude or not"/>
    <m/>
    <m/>
    <m/>
    <x v="1"/>
    <n v="3"/>
    <m/>
    <m/>
    <m/>
    <n v="2"/>
    <m/>
    <m/>
    <n v="0"/>
    <x v="1"/>
    <x v="1"/>
    <n v="0"/>
    <x v="1"/>
    <n v="0"/>
    <x v="1"/>
    <n v="0"/>
    <n v="0"/>
    <x v="1"/>
    <n v="0"/>
    <x v="1"/>
    <m/>
    <m/>
    <m/>
    <m/>
    <m/>
    <m/>
    <m/>
  </r>
  <r>
    <n v="12897741246"/>
    <s v="A"/>
    <s v="Email Invitation"/>
    <d v="2021-08-17T00:00:00"/>
    <d v="1899-12-30T00:22:59"/>
    <x v="0"/>
    <x v="3"/>
    <s v="claudio.di.ciccio@wu.ac.at"/>
    <s v="Paper"/>
    <x v="0"/>
    <n v="5"/>
    <s v="Dramatic speed-up entering new rules  The chances to make mistakes due to typos drop down "/>
    <m/>
    <s v="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
    <n v="1"/>
    <s v="projection before text"/>
    <s v="decisionTable"/>
    <x v="0"/>
    <n v="2"/>
    <n v="2"/>
    <s v="At the faculty of Law, a student gets a &quot;cum laude&quot; mark if their average grade is 8 or more. However, if there are 2 or more grades in which they got a grade between 7 (included) and 8 (excluded), the &quot;cum laude&quot; is not awarded."/>
    <n v="2"/>
    <n v="4"/>
    <n v="4"/>
    <s v="Excel-esque"/>
    <n v="5"/>
    <x v="2"/>
    <x v="0"/>
    <n v="2"/>
    <x v="2"/>
    <n v="4"/>
    <x v="2"/>
    <n v="4"/>
    <n v="1"/>
    <x v="0"/>
    <n v="1"/>
    <x v="0"/>
    <n v="1"/>
    <n v="1"/>
    <m/>
    <m/>
    <m/>
    <n v="2"/>
    <m/>
  </r>
  <r>
    <n v="12897615131"/>
    <s v="A"/>
    <s v="Email Invitation"/>
    <d v="2021-08-17T00:00:00"/>
    <d v="1899-12-30T00:51:16"/>
    <x v="0"/>
    <x v="1"/>
    <s v="bernardocs@um.es"/>
    <s v="Paper"/>
    <x v="0"/>
    <n v="4"/>
    <s v="It could be useful to create prototypes or basic Drools rulesets. It could also be useful to teach Drools to new users/students without overwhelming them with Drools syntax"/>
    <m/>
    <s v="It sets the &quot;cum laude&quot; attribute to &quot;true&quot; for all students with an average mark &gt;=8 , unless they had a particular mark below 8 (without being exempted from that subject) or their grade in their thesis course was &gt;= 8 (this last restriction is a bit strange, but that's how I think the program would behave)"/>
    <n v="1"/>
    <s v="projection before text"/>
    <s v="decisionTable"/>
    <x v="0"/>
    <n v="3"/>
    <n v="3"/>
    <s v="I think that these rules are intended to set the &quot;Cum Laude&quot; tag to &quot;true&quot;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
    <n v="2"/>
    <n v="5"/>
    <n v="5"/>
    <s v="Excel-esque"/>
    <n v="4"/>
    <x v="2"/>
    <x v="0"/>
    <n v="4"/>
    <x v="0"/>
    <n v="4"/>
    <x v="2"/>
    <n v="4"/>
    <n v="4"/>
    <x v="2"/>
    <n v="4"/>
    <x v="3"/>
    <m/>
    <n v="1"/>
    <m/>
    <m/>
    <m/>
    <n v="1"/>
    <s v="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
  </r>
  <r>
    <n v="12897591538"/>
    <s v="A"/>
    <s v="Email Invitation"/>
    <d v="2021-08-17T00:00:00"/>
    <d v="1899-12-30T00:15:53"/>
    <x v="0"/>
    <x v="3"/>
    <s v="antonello.calabro@isti.cnr.it"/>
    <s v="Paper"/>
    <x v="0"/>
    <n v="3"/>
    <m/>
    <m/>
    <s v="Result  and var C are non clear.  The approach can be useful but it must be tuned to clarify var and clarify if the rules are.ececuted in a sequence ( data may vary if updated through a previous rule enactment)"/>
    <n v="1"/>
    <s v="projection before text"/>
    <s v="decisionTable"/>
    <x v="0"/>
    <n v="3"/>
    <n v="3"/>
    <s v="If a student of law has an average &gt;8 he/she got laude and in case the avg is between 7 and 8 after an extra calculation he/she can get laude"/>
    <n v="2"/>
    <n v="5"/>
    <n v="5"/>
    <s v="Excel-esque"/>
    <n v="2"/>
    <x v="0"/>
    <x v="0"/>
    <n v="4"/>
    <x v="0"/>
    <n v="4"/>
    <x v="2"/>
    <n v="3"/>
    <n v="1"/>
    <x v="0"/>
    <n v="3"/>
    <x v="2"/>
    <m/>
    <n v="1"/>
    <m/>
    <n v="1"/>
    <m/>
    <n v="2"/>
    <s v="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
  </r>
  <r>
    <n v="12894927604"/>
    <s v="A"/>
    <s v="Email Invitation"/>
    <d v="2021-08-16T00:00:00"/>
    <d v="1899-12-30T00:30:09"/>
    <x v="0"/>
    <x v="0"/>
    <s v="steve@scattercode.co.uk"/>
    <s v="StackOverflow"/>
    <x v="2"/>
    <n v="4"/>
    <s v="As a means of validating what I have created in a spreadsheet-style rule. I like to know what DRL is being generated."/>
    <m/>
    <s v="If a student is in the FNWI faculty:      If they have a result they will graduate cum laude.     Unless:          their course is a thesis and they average &gt;= 8          or their result is not exempted and their average is &lt; 8        "/>
    <n v="1"/>
    <s v="projection before text"/>
    <s v="decisionTable"/>
    <x v="0"/>
    <n v="4"/>
    <n v="4"/>
    <s v="If a law student's grades average &gt;8, they are cum laude.  If their grades average 7-7.9 then they are &quot;close&quot; and do not graduate cum laude.  If their grades are &lt;7 the rules never terminate."/>
    <n v="2"/>
    <n v="4"/>
    <n v="4"/>
    <s v="Excel-esque"/>
    <n v="4"/>
    <x v="2"/>
    <x v="0"/>
    <n v="4"/>
    <x v="0"/>
    <n v="4"/>
    <x v="2"/>
    <n v="4"/>
    <n v="2"/>
    <x v="0"/>
    <n v="2"/>
    <x v="2"/>
    <n v="1"/>
    <n v="1"/>
    <m/>
    <m/>
    <m/>
    <n v="2"/>
    <m/>
  </r>
  <r>
    <n v="12894165209"/>
    <s v="A"/>
    <s v="Email Invitation"/>
    <d v="2021-08-16T00:00:00"/>
    <d v="1899-12-30T00:06:48"/>
    <x v="1"/>
    <x v="4"/>
    <s v="michael.neale@gmail.com"/>
    <s v="LinkedIn"/>
    <x v="1"/>
    <n v="4"/>
    <s v="Saves having to learn minutia of syntax"/>
    <m/>
    <s v="works top to bottom, looking for if a property called cumLaude should be set to True"/>
    <m/>
    <m/>
    <m/>
    <x v="1"/>
    <n v="3"/>
    <m/>
    <m/>
    <m/>
    <n v="0"/>
    <m/>
    <m/>
    <n v="0"/>
    <x v="1"/>
    <x v="1"/>
    <n v="0"/>
    <x v="1"/>
    <n v="0"/>
    <x v="1"/>
    <n v="0"/>
    <n v="0"/>
    <x v="1"/>
    <n v="0"/>
    <x v="1"/>
    <m/>
    <m/>
    <m/>
    <m/>
    <m/>
    <m/>
    <m/>
  </r>
  <r>
    <n v="12889889233"/>
    <s v="A"/>
    <s v="Web Link"/>
    <d v="2021-08-13T00:00:00"/>
    <d v="1899-12-30T00:31:12"/>
    <x v="0"/>
    <x v="5"/>
    <s v="@PeterHilton"/>
    <s v="LinkedIn"/>
    <x v="2"/>
    <n v="3"/>
    <m/>
    <m/>
    <s v="Set cumlaude for students with average &gt;= 8, but the rule #2 is not clear to me."/>
    <n v="1"/>
    <s v="projection before text"/>
    <s v="decisionTable"/>
    <x v="0"/>
    <n v="2"/>
    <n v="2"/>
    <s v="If a Law student has an average at least 8 and no more that 1 below 8 the set cumlaude."/>
    <n v="2"/>
    <n v="5"/>
    <n v="5"/>
    <s v="Excel-esque"/>
    <n v="4"/>
    <x v="2"/>
    <x v="0"/>
    <n v="2"/>
    <x v="2"/>
    <n v="5"/>
    <x v="3"/>
    <n v="4"/>
    <n v="2"/>
    <x v="0"/>
    <n v="4"/>
    <x v="3"/>
    <m/>
    <m/>
    <m/>
    <n v="1"/>
    <m/>
    <n v="1"/>
    <m/>
  </r>
  <r>
    <n v="12921009287"/>
    <s v="B"/>
    <s v="Email Invitation"/>
    <d v="2021-08-26T00:00:00"/>
    <d v="1899-12-30T00:11:47"/>
    <x v="0"/>
    <x v="5"/>
    <s v="michel.mercera@gmail.com"/>
    <s v="LinkedIn"/>
    <x v="2"/>
    <n v="4"/>
    <s v="It facilitates the construction of more complex rules."/>
    <m/>
    <m/>
    <n v="2"/>
    <s v="text before projection"/>
    <s v="decisionTable"/>
    <x v="2"/>
    <n v="0"/>
    <n v="3"/>
    <s v="Determining which students of Facutly of Law get cum laude or not. And count the amount of students that almost  got cum laude."/>
    <n v="1"/>
    <n v="3"/>
    <n v="0"/>
    <s v="Excel-esque"/>
    <n v="4"/>
    <x v="3"/>
    <x v="2"/>
    <n v="2"/>
    <x v="0"/>
    <n v="4"/>
    <x v="4"/>
    <n v="4"/>
    <n v="5"/>
    <x v="2"/>
    <n v="1"/>
    <x v="0"/>
    <m/>
    <m/>
    <n v="1"/>
    <m/>
    <m/>
    <n v="1"/>
    <m/>
  </r>
  <r>
    <n v="12911096988"/>
    <s v="B"/>
    <s v="Email Invitation"/>
    <d v="2021-08-23T00:00:00"/>
    <d v="1899-12-30T01:27:59"/>
    <x v="0"/>
    <x v="6"/>
    <s v="manmix@ics.forth.gr"/>
    <s v="Paper"/>
    <x v="0"/>
    <n v="4"/>
    <m/>
    <m/>
    <m/>
    <n v="2"/>
    <s v="text before projection"/>
    <s v="decisionTable"/>
    <x v="2"/>
    <n v="0"/>
    <n v="4"/>
    <s v="if a student from law faculty has an average above 8 then the student is cumlaude, as long as the student has no more than one grade under 8 and greater or eqgual than 7."/>
    <n v="1"/>
    <n v="4"/>
    <n v="0"/>
    <s v="Excel-esque"/>
    <n v="3"/>
    <x v="3"/>
    <x v="2"/>
    <n v="4"/>
    <x v="3"/>
    <n v="1"/>
    <x v="2"/>
    <n v="2"/>
    <n v="3"/>
    <x v="2"/>
    <n v="2"/>
    <x v="2"/>
    <m/>
    <m/>
    <n v="1"/>
    <m/>
    <m/>
    <n v="1"/>
    <m/>
  </r>
  <r>
    <n v="12908856275"/>
    <s v="B"/>
    <s v="Email Invitation"/>
    <d v="2021-08-21T00:00:00"/>
    <d v="1899-12-30T00:01:24"/>
    <x v="1"/>
    <x v="0"/>
    <s v="ioannis.sfyrakis@ncl.ac.uk"/>
    <s v="Paper"/>
    <x v="1"/>
    <n v="4"/>
    <s v="Increase coding productivity "/>
    <m/>
    <m/>
    <m/>
    <m/>
    <m/>
    <x v="1"/>
    <n v="0"/>
    <m/>
    <m/>
    <m/>
    <n v="0"/>
    <m/>
    <m/>
    <n v="0"/>
    <x v="1"/>
    <x v="1"/>
    <n v="0"/>
    <x v="1"/>
    <n v="0"/>
    <x v="1"/>
    <n v="0"/>
    <n v="0"/>
    <x v="1"/>
    <n v="0"/>
    <x v="1"/>
    <m/>
    <m/>
    <m/>
    <m/>
    <m/>
    <m/>
    <m/>
  </r>
  <r>
    <n v="12897774784"/>
    <s v="B"/>
    <s v="Email Invitation"/>
    <d v="2021-08-17T00:00:00"/>
    <d v="1899-12-30T02:32:21"/>
    <x v="0"/>
    <x v="7"/>
    <s v="Matthias.Hemmje@hemmje.de"/>
    <s v="Paper"/>
    <x v="0"/>
    <n v="4"/>
    <s v="The risk of writing wrong syntax is reduced. It eases the selection of the possible options."/>
    <m/>
    <m/>
    <n v="2"/>
    <s v="text before projection"/>
    <s v="decisionTable"/>
    <x v="2"/>
    <n v="0"/>
    <n v="2"/>
    <s v="When s.faculty == Faculty.Law and s.avg &gt;= 8 Then s.cumlaude will be set to true.  When s.faculty == Faculty.Law and s.grade between 7 and 8 Then s.closeCount will be incremented.  When s.faculty == Faculty.Law and s.closeCount &gt; 1 Then s.cumlaude will be set to false and the program halted."/>
    <n v="1"/>
    <n v="2"/>
    <n v="0"/>
    <s v="Excel-esque"/>
    <n v="4"/>
    <x v="3"/>
    <x v="2"/>
    <n v="4"/>
    <x v="2"/>
    <n v="2"/>
    <x v="2"/>
    <n v="3"/>
    <n v="3"/>
    <x v="2"/>
    <n v="2"/>
    <x v="2"/>
    <m/>
    <n v="1"/>
    <m/>
    <n v="1"/>
    <s v="ace editor (https://ace.c9.io)"/>
    <n v="2"/>
    <m/>
  </r>
  <r>
    <n v="12891420826"/>
    <s v="B"/>
    <s v="Email Invitation"/>
    <d v="2021-08-14T00:00:00"/>
    <d v="1899-12-30T00:14:34"/>
    <x v="0"/>
    <x v="8"/>
    <s v="lukas@petrovicky.net"/>
    <s v="StackOverflow"/>
    <x v="2"/>
    <n v="2"/>
    <m/>
    <s v="Does not really avoid code. Low;code / no-code tools are, in my opinion, a dead end."/>
    <s v="No students are cum laude"/>
    <n v="2"/>
    <s v="text before projection"/>
    <s v="decisionTable"/>
    <x v="2"/>
    <n v="4"/>
    <n v="2"/>
    <s v="Same as before. The most generic rule set cum laude to false and halts."/>
    <n v="1"/>
    <n v="2"/>
    <n v="4"/>
    <s v="Excel-esque"/>
    <n v="4"/>
    <x v="1"/>
    <x v="2"/>
    <n v="4"/>
    <x v="0"/>
    <n v="4"/>
    <x v="2"/>
    <n v="4"/>
    <n v="3"/>
    <x v="2"/>
    <n v="3"/>
    <x v="2"/>
    <n v="1"/>
    <n v="1"/>
    <n v="1"/>
    <m/>
    <m/>
    <n v="3"/>
    <s v="In all the rules, the students were not matched to the faculty or the course. Therefore both faculty and course are irrelevant facts.rules always operate over all the students regardless."/>
  </r>
  <r>
    <n v="12891204879"/>
    <s v="B"/>
    <s v="Email Invitation"/>
    <d v="2021-08-14T00:00:00"/>
    <d v="1899-12-30T00:24:24"/>
    <x v="0"/>
    <x v="9"/>
    <s v="juhaszgergely88@gmail.com"/>
    <s v="LinkedIn"/>
    <x v="2"/>
    <n v="2"/>
    <m/>
    <s v="Understand for non coders might be useful, but overall seems to be it just adds unnecessary overhead."/>
    <s v="Sets the student' cum laude graduation level based on course result and their average."/>
    <n v="2"/>
    <s v="text before projection"/>
    <s v="decisionTable"/>
    <x v="2"/>
    <n v="5"/>
    <n v="5"/>
    <s v="Again sets cum laude to true based on average, also increases close count if avg &lt; 8 and other condition applies"/>
    <n v="1"/>
    <n v="5"/>
    <n v="5"/>
    <s v="Excel-esque"/>
    <n v="4"/>
    <x v="2"/>
    <x v="2"/>
    <n v="1"/>
    <x v="2"/>
    <n v="2"/>
    <x v="5"/>
    <n v="3"/>
    <n v="1"/>
    <x v="0"/>
    <n v="2"/>
    <x v="2"/>
    <m/>
    <n v="1"/>
    <m/>
    <m/>
    <m/>
    <n v="1"/>
    <m/>
  </r>
  <r>
    <n v="12914204918"/>
    <s v="C"/>
    <s v="Web Link"/>
    <d v="2021-08-24T00:00:00"/>
    <d v="1899-12-31T00:55:04"/>
    <x v="0"/>
    <x v="3"/>
    <m/>
    <s v="Unknown - MailingList"/>
    <x v="2"/>
    <n v="3"/>
    <m/>
    <m/>
    <m/>
    <n v="1"/>
    <s v="text before projection"/>
    <s v="Excel-esque"/>
    <x v="0"/>
    <n v="0"/>
    <n v="3"/>
    <s v="Describe criteria/requirements for &quot;cumlaude&quot;"/>
    <n v="2"/>
    <n v="3"/>
    <n v="0"/>
    <s v="decisionTable"/>
    <n v="2"/>
    <x v="2"/>
    <x v="2"/>
    <n v="4"/>
    <x v="4"/>
    <n v="5"/>
    <x v="2"/>
    <n v="4"/>
    <n v="5"/>
    <x v="2"/>
    <n v="4"/>
    <x v="3"/>
    <m/>
    <n v="1"/>
    <m/>
    <n v="1"/>
    <m/>
    <n v="2"/>
    <s v="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
  </r>
  <r>
    <n v="12905417024"/>
    <s v="C"/>
    <s v="Email Invitation"/>
    <d v="2021-08-20T00:00:00"/>
    <d v="1899-12-30T00:10:11"/>
    <x v="0"/>
    <x v="5"/>
    <s v="ruben@sprangemeijer-it.nl"/>
    <s v="LinkedIn"/>
    <x v="2"/>
    <n v="4"/>
    <s v="It help view your problem from multiple angles… at the same time. "/>
    <m/>
    <m/>
    <n v="1"/>
    <s v="text before projection"/>
    <s v="Excel-esque"/>
    <x v="0"/>
    <n v="0"/>
    <n v="4"/>
    <s v="It evaluates students grades determine if the student graduates cum laude"/>
    <n v="2"/>
    <n v="4"/>
    <n v="0"/>
    <s v="decisionTable"/>
    <n v="2"/>
    <x v="3"/>
    <x v="2"/>
    <n v="4"/>
    <x v="0"/>
    <n v="4"/>
    <x v="2"/>
    <n v="4"/>
    <n v="1"/>
    <x v="0"/>
    <n v="3"/>
    <x v="2"/>
    <m/>
    <n v="1"/>
    <m/>
    <m/>
    <m/>
    <n v="1"/>
    <m/>
  </r>
  <r>
    <n v="12905312749"/>
    <s v="C"/>
    <s v="Email Invitation"/>
    <d v="2021-08-20T00:00:00"/>
    <d v="1899-12-30T00:22:24"/>
    <x v="0"/>
    <x v="5"/>
    <s v="alexmirandamoraes@gmail.com"/>
    <s v="LinkedIn"/>
    <x v="2"/>
    <n v="4"/>
    <s v="Easy navigation in decision tables, useful for readability, somewhat useful for writting rules"/>
    <m/>
    <m/>
    <n v="1"/>
    <s v="text before projection"/>
    <s v="Excel-esque"/>
    <x v="0"/>
    <n v="0"/>
    <n v="5"/>
    <s v="Define criteria for attaining latin honours based on facts of multiple entities e.g. programme, student, result"/>
    <n v="2"/>
    <n v="5"/>
    <n v="0"/>
    <s v="decisionTable"/>
    <n v="4"/>
    <x v="2"/>
    <x v="2"/>
    <n v="2"/>
    <x v="4"/>
    <n v="5"/>
    <x v="4"/>
    <n v="4"/>
    <n v="1"/>
    <x v="0"/>
    <n v="3"/>
    <x v="2"/>
    <m/>
    <n v="1"/>
    <m/>
    <m/>
    <s v="Occasionally on Excel sheet"/>
    <n v="2"/>
    <s v="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
  </r>
  <r>
    <n v="12896640415"/>
    <s v="C"/>
    <s v="Web Link"/>
    <d v="2021-08-16T00:00:00"/>
    <d v="1899-12-30T00:01:10"/>
    <x v="1"/>
    <x v="2"/>
    <m/>
    <s v="Unknown - MailingList"/>
    <x v="1"/>
    <n v="5"/>
    <m/>
    <m/>
    <m/>
    <m/>
    <m/>
    <m/>
    <x v="1"/>
    <n v="0"/>
    <m/>
    <m/>
    <m/>
    <n v="0"/>
    <m/>
    <m/>
    <n v="0"/>
    <x v="1"/>
    <x v="1"/>
    <n v="0"/>
    <x v="1"/>
    <n v="0"/>
    <x v="1"/>
    <n v="0"/>
    <n v="0"/>
    <x v="1"/>
    <n v="0"/>
    <x v="1"/>
    <m/>
    <m/>
    <m/>
    <m/>
    <m/>
    <m/>
    <m/>
  </r>
  <r>
    <n v="12895176842"/>
    <s v="C"/>
    <s v="Web Link"/>
    <d v="2021-08-16T00:00:00"/>
    <d v="1899-12-30T00:01:49"/>
    <x v="1"/>
    <x v="2"/>
    <m/>
    <s v="Unknown - MailingList"/>
    <x v="1"/>
    <n v="4"/>
    <m/>
    <m/>
    <m/>
    <m/>
    <m/>
    <m/>
    <x v="1"/>
    <n v="0"/>
    <m/>
    <m/>
    <m/>
    <n v="0"/>
    <m/>
    <m/>
    <n v="0"/>
    <x v="1"/>
    <x v="1"/>
    <n v="0"/>
    <x v="1"/>
    <n v="0"/>
    <x v="1"/>
    <n v="0"/>
    <n v="0"/>
    <x v="1"/>
    <n v="0"/>
    <x v="1"/>
    <m/>
    <m/>
    <m/>
    <m/>
    <m/>
    <m/>
    <m/>
  </r>
  <r>
    <n v="12895032826"/>
    <s v="C"/>
    <s v="Email Invitation"/>
    <d v="2021-08-16T00:00:00"/>
    <d v="1899-12-30T00:11:23"/>
    <x v="0"/>
    <x v="3"/>
    <s v="pagoda_5b@hotmail.com"/>
    <s v="LinkedIn"/>
    <x v="2"/>
    <n v="4"/>
    <s v="Not much, being a software developer I'm more accustomed to define rules programatically"/>
    <m/>
    <m/>
    <n v="1"/>
    <s v="text before projection"/>
    <s v="Excel-esque"/>
    <x v="0"/>
    <n v="0"/>
    <n v="4"/>
    <s v="It will assign Cum Laude to a FNWI faculty student curriculum results, if his average rating is 8+, unless either his &quot;Thesis&quot; course grade was 8+ or or any course had less than 8 grade and wasn't &quot;exempted&quot; (probably meaning the student couldn't exempt from this course)"/>
    <n v="2"/>
    <n v="4"/>
    <n v="0"/>
    <s v="decisionTable"/>
    <n v="1"/>
    <x v="3"/>
    <x v="2"/>
    <n v="5"/>
    <x v="0"/>
    <n v="4"/>
    <x v="3"/>
    <n v="4"/>
    <n v="1"/>
    <x v="0"/>
    <n v="3"/>
    <x v="2"/>
    <m/>
    <n v="1"/>
    <m/>
    <m/>
    <m/>
    <n v="1"/>
    <s v="Nope"/>
  </r>
  <r>
    <n v="12894797941"/>
    <s v="C"/>
    <s v="Web Link"/>
    <d v="2021-08-16T00:00:00"/>
    <d v="1899-12-30T00:17:25"/>
    <x v="0"/>
    <x v="3"/>
    <m/>
    <s v="Unknown - MailingList"/>
    <x v="2"/>
    <n v="4"/>
    <s v="I believe that this style is more friendly for non programmers.  In general, it's really appealing the auto completion features."/>
    <m/>
    <m/>
    <n v="1"/>
    <s v="text before projection"/>
    <s v="Excel-esque"/>
    <x v="0"/>
    <n v="0"/>
    <n v="3"/>
    <s v="It defines the conditions for &quot;cum laude&quot; grade.  However, I believe that traditional Decision Tables are more effective and easy to understand."/>
    <n v="2"/>
    <n v="3"/>
    <n v="0"/>
    <s v="decisionTable"/>
    <n v="3"/>
    <x v="0"/>
    <x v="2"/>
    <n v="2"/>
    <x v="2"/>
    <n v="2"/>
    <x v="4"/>
    <n v="3"/>
    <n v="3"/>
    <x v="2"/>
    <n v="3"/>
    <x v="2"/>
    <m/>
    <m/>
    <m/>
    <m/>
    <s v="VSCode"/>
    <n v="1"/>
    <s v="I guess that you are investigating a more friendly approach to rule writing. I'm surprised that you just focused on DRL, whereas Drools offers a powerful option that it's supposed to be more appealing for non programmers: DMN."/>
  </r>
  <r>
    <n v="12894358986"/>
    <s v="C"/>
    <s v="Web Link"/>
    <d v="2021-08-16T00:00:00"/>
    <d v="1899-12-30T00:14:57"/>
    <x v="0"/>
    <x v="10"/>
    <m/>
    <s v="Unknown - MailingList"/>
    <x v="2"/>
    <n v="5"/>
    <s v="It would allow non technical users/business users to create business rules relatively easier"/>
    <m/>
    <m/>
    <n v="1"/>
    <s v="text before projection"/>
    <s v="Excel-esque"/>
    <x v="0"/>
    <n v="0"/>
    <n v="5"/>
    <s v="The decision table is a standard feature in most of the business rules engines and drools also has one in already. "/>
    <n v="2"/>
    <n v="5"/>
    <n v="0"/>
    <s v="decisionTable"/>
    <n v="2"/>
    <x v="3"/>
    <x v="2"/>
    <n v="4"/>
    <x v="0"/>
    <n v="4"/>
    <x v="2"/>
    <n v="4"/>
    <n v="4"/>
    <x v="2"/>
    <n v="4"/>
    <x v="3"/>
    <n v="1"/>
    <m/>
    <m/>
    <n v="1"/>
    <s v="VSCode"/>
    <n v="2"/>
    <s v="This is a nice assessment/survey. All the best for the thesis. "/>
  </r>
  <r>
    <n v="12893687034"/>
    <s v="C"/>
    <s v="Web Link"/>
    <d v="2021-08-15T00:00:00"/>
    <d v="1899-12-30T00:10:56"/>
    <x v="0"/>
    <x v="5"/>
    <m/>
    <s v="Unknown - MailingList"/>
    <x v="2"/>
    <n v="4"/>
    <s v="Allows layered reading: it looks like I could browse rules by first only looking at which left-hand side facts are involved, while ignoring the conditions, more easily than in the text version."/>
    <m/>
    <m/>
    <n v="1"/>
    <s v="text before projection"/>
    <s v="Excel-esque"/>
    <x v="0"/>
    <n v="0"/>
    <n v="4"/>
    <s v="Awards ‘cum laude’ to students scoring 8 or more, except for a thesis"/>
    <n v="2"/>
    <n v="4"/>
    <n v="0"/>
    <s v="decisionTable"/>
    <n v="1"/>
    <x v="4"/>
    <x v="2"/>
    <n v="1"/>
    <x v="3"/>
    <n v="1"/>
    <x v="5"/>
    <n v="4"/>
    <n v="1"/>
    <x v="0"/>
    <n v="3"/>
    <x v="2"/>
    <m/>
    <n v="1"/>
    <m/>
    <m/>
    <m/>
    <n v="1"/>
    <s v="Single-letter variable names are horrible for reading code you didn't write! 😱    Also, there's no good reason to still be using a fixed-width font (which is less legible) in a table."/>
  </r>
  <r>
    <n v="12892882771"/>
    <s v="C"/>
    <s v="Web Link"/>
    <d v="2021-08-15T00:00:00"/>
    <d v="1899-12-30T00:49:45"/>
    <x v="0"/>
    <x v="3"/>
    <s v="@vraffy"/>
    <s v="LinkedIn"/>
    <x v="2"/>
    <n v="2"/>
    <m/>
    <s v="It Is very unusual for me and, at first sight, I found it quite confusing"/>
    <s v="They are used to update students properties based on their faculty type and grade "/>
    <n v="1"/>
    <s v="text before projection"/>
    <s v="Excel-esque"/>
    <x v="0"/>
    <n v="5"/>
    <n v="5"/>
    <s v="They assign laude to students with a grade greater than 8 that do not match any of the other two conditions"/>
    <n v="2"/>
    <n v="5"/>
    <n v="5"/>
    <s v="decisionTable"/>
    <n v="1"/>
    <x v="3"/>
    <x v="2"/>
    <n v="3"/>
    <x v="0"/>
    <n v="4"/>
    <x v="0"/>
    <n v="4"/>
    <n v="4"/>
    <x v="2"/>
    <n v="4"/>
    <x v="3"/>
    <m/>
    <n v="1"/>
    <m/>
    <m/>
    <m/>
    <n v="1"/>
    <s v="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
  </r>
  <r>
    <n v="12892276831"/>
    <s v="C"/>
    <s v="Web Link"/>
    <d v="2021-08-14T00:00:00"/>
    <d v="1899-12-30T00:27:38"/>
    <x v="0"/>
    <x v="2"/>
    <m/>
    <s v="Unknown - MailingList"/>
    <x v="2"/>
    <n v="4"/>
    <s v="For the developer-centric, audience this is a great experience given the autocompletion and showing the translation in real time to DRL syntax. For business analyst authors, the decision table has technicals blended in, so it wouldn't be effective for them. "/>
    <m/>
    <m/>
    <n v="1"/>
    <s v="text before projection"/>
    <s v="Excel-esque"/>
    <x v="0"/>
    <n v="0"/>
    <n v="3"/>
    <s v="Decides on Cum Laude status for students in the FNWI program. Their average must be a least 8.  If any grade is below 8 they don't qualify for cum laude. Unsure why but if their Thesis course is over 8 they *don't* qualify. "/>
    <n v="2"/>
    <n v="3"/>
    <n v="0"/>
    <s v="decisionTable"/>
    <n v="4"/>
    <x v="0"/>
    <x v="2"/>
    <n v="4"/>
    <x v="4"/>
    <n v="5"/>
    <x v="2"/>
    <n v="4"/>
    <n v="5"/>
    <x v="2"/>
    <n v="3"/>
    <x v="2"/>
    <n v="1"/>
    <n v="1"/>
    <n v="1"/>
    <m/>
    <s v="Custom user experiences that translate to DRL syntax with templating. Also DMN editors. "/>
    <n v="4"/>
    <s v="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
  </r>
  <r>
    <n v="12891749969"/>
    <s v="C"/>
    <s v="Web Link"/>
    <d v="2021-08-14T00:00:00"/>
    <d v="1899-12-30T00:03:03"/>
    <x v="1"/>
    <x v="2"/>
    <m/>
    <s v="Unknown - MailingList"/>
    <x v="1"/>
    <n v="3"/>
    <m/>
    <m/>
    <m/>
    <m/>
    <m/>
    <m/>
    <x v="1"/>
    <n v="0"/>
    <m/>
    <m/>
    <m/>
    <n v="0"/>
    <m/>
    <m/>
    <n v="0"/>
    <x v="1"/>
    <x v="1"/>
    <n v="0"/>
    <x v="1"/>
    <n v="0"/>
    <x v="1"/>
    <n v="0"/>
    <n v="0"/>
    <x v="1"/>
    <n v="0"/>
    <x v="1"/>
    <m/>
    <m/>
    <m/>
    <m/>
    <m/>
    <m/>
    <m/>
  </r>
  <r>
    <n v="12891678998"/>
    <s v="C"/>
    <s v="Web Link"/>
    <d v="2021-08-14T00:00:00"/>
    <d v="1899-12-30T00:21:28"/>
    <x v="0"/>
    <x v="11"/>
    <m/>
    <s v="Unknown - MailingList"/>
    <x v="2"/>
    <n v="2"/>
    <m/>
    <m/>
    <s v="without a background knowledge about the purpose of the decision service, we can't describe this group of rules do"/>
    <n v="1"/>
    <s v="text before projection"/>
    <s v="Excel-esque"/>
    <x v="0"/>
    <n v="1"/>
    <n v="1"/>
    <s v="without a background knowledge about the purpose of the decision service, we can't describe this group of rules do"/>
    <n v="2"/>
    <n v="1"/>
    <n v="1"/>
    <s v="decisionTable"/>
    <n v="2"/>
    <x v="3"/>
    <x v="2"/>
    <n v="4"/>
    <x v="0"/>
    <n v="4"/>
    <x v="2"/>
    <n v="4"/>
    <n v="5"/>
    <x v="2"/>
    <n v="4"/>
    <x v="3"/>
    <n v="1"/>
    <n v="1"/>
    <n v="1"/>
    <n v="1"/>
    <s v="VS Code + plugin"/>
    <n v="5"/>
    <m/>
  </r>
  <r>
    <n v="12891685601"/>
    <s v="C"/>
    <s v="Web Link"/>
    <d v="2021-08-14T00:00:00"/>
    <d v="1899-12-30T00:03:13"/>
    <x v="1"/>
    <x v="8"/>
    <m/>
    <s v="Unknown - MailingList"/>
    <x v="1"/>
    <n v="4"/>
    <s v="Probably really useful for PoC / Demos"/>
    <m/>
    <m/>
    <m/>
    <m/>
    <m/>
    <x v="1"/>
    <n v="0"/>
    <m/>
    <m/>
    <m/>
    <n v="0"/>
    <m/>
    <m/>
    <n v="0"/>
    <x v="1"/>
    <x v="1"/>
    <n v="0"/>
    <x v="1"/>
    <n v="0"/>
    <x v="1"/>
    <n v="0"/>
    <n v="0"/>
    <x v="1"/>
    <n v="0"/>
    <x v="1"/>
    <m/>
    <m/>
    <m/>
    <m/>
    <m/>
    <m/>
    <m/>
  </r>
  <r>
    <n v="12891613833"/>
    <s v="C"/>
    <s v="Email Invitation"/>
    <d v="2021-08-14T00:00:00"/>
    <d v="1899-12-30T00:01:26"/>
    <x v="1"/>
    <x v="12"/>
    <s v="info@ypzeelon.com"/>
    <s v="StackOverflow"/>
    <x v="1"/>
    <n v="4"/>
    <m/>
    <m/>
    <m/>
    <m/>
    <m/>
    <m/>
    <x v="1"/>
    <n v="0"/>
    <m/>
    <m/>
    <m/>
    <n v="0"/>
    <m/>
    <m/>
    <n v="0"/>
    <x v="1"/>
    <x v="1"/>
    <n v="0"/>
    <x v="1"/>
    <n v="0"/>
    <x v="1"/>
    <n v="0"/>
    <n v="0"/>
    <x v="1"/>
    <n v="0"/>
    <x v="1"/>
    <m/>
    <m/>
    <m/>
    <m/>
    <m/>
    <m/>
    <m/>
  </r>
  <r>
    <n v="12890156476"/>
    <s v="C"/>
    <s v="Web Link"/>
    <d v="2021-08-13T00:00:00"/>
    <d v="1899-12-30T00:08:14"/>
    <x v="0"/>
    <x v="0"/>
    <s v="@salaboy"/>
    <s v="StackOverflow"/>
    <x v="2"/>
    <n v="4"/>
    <s v="It looks like it speeds up the creation of DRL files that drools needs to execute the rules "/>
    <m/>
    <m/>
    <n v="1"/>
    <s v="text before projection"/>
    <s v="Excel-esque"/>
    <x v="0"/>
    <n v="0"/>
    <n v="4"/>
    <s v="The rules check if a student can be marked as cumlaude, which only happens if the average grade is greater than 8, the rules also check if the student is exempt to do the thesis course also checking at the average "/>
    <n v="2"/>
    <n v="4"/>
    <n v="0"/>
    <s v="decisionTable"/>
    <n v="1"/>
    <x v="3"/>
    <x v="2"/>
    <n v="2"/>
    <x v="2"/>
    <n v="2"/>
    <x v="4"/>
    <n v="4"/>
    <n v="2"/>
    <x v="0"/>
    <n v="4"/>
    <x v="3"/>
    <n v="1"/>
    <n v="1"/>
    <m/>
    <n v="1"/>
    <m/>
    <n v="3"/>
    <s v="In general I would prefer a RETE diagram to explain the execution of the rules and the filters.. the alternative tables proposed here were confusing as well as the circuit diagram which was close to a RETE tree but not really.. that adds confusion "/>
  </r>
  <r>
    <n v="12911214937"/>
    <s v="D"/>
    <s v="Email Invitation"/>
    <d v="2021-08-23T00:00:00"/>
    <d v="1899-12-30T00:11:16"/>
    <x v="0"/>
    <x v="13"/>
    <s v="fysarakis@sphynx.ch"/>
    <s v="Paper"/>
    <x v="0"/>
    <n v="4"/>
    <s v="More straightforward and easier to check."/>
    <m/>
    <s v="Checks avg grade of Law student and if 8 or greater awards CumLaude"/>
    <n v="2"/>
    <s v="projection before text"/>
    <s v="Excel-esque"/>
    <x v="2"/>
    <n v="5"/>
    <n v="5"/>
    <s v="Not sure (about the Thesis check)."/>
    <n v="1"/>
    <n v="2"/>
    <n v="2"/>
    <s v="decisionTable"/>
    <n v="4"/>
    <x v="0"/>
    <x v="0"/>
    <n v="5"/>
    <x v="4"/>
    <n v="2"/>
    <x v="4"/>
    <n v="4"/>
    <n v="2"/>
    <x v="0"/>
    <n v="3"/>
    <x v="2"/>
    <m/>
    <n v="1"/>
    <m/>
    <m/>
    <m/>
    <n v="1"/>
    <m/>
  </r>
  <r>
    <n v="12911152204"/>
    <s v="D"/>
    <s v="Email Invitation"/>
    <d v="2021-08-23T00:00:00"/>
    <d v="1899-12-30T00:24:49"/>
    <x v="0"/>
    <x v="14"/>
    <s v="marek.wojciechowski@cs.put.poznan.pl"/>
    <s v="Paper"/>
    <x v="0"/>
    <n v="5"/>
    <s v="Currently, I do not use Drools."/>
    <m/>
    <s v="Student get cum laude if his avg is above (&gt;=) threshold of 8. Grades from range &lt;7, 8) are counted. If there are more than 1 such grades cum laude is set to false and rule processing ends."/>
    <n v="2"/>
    <s v="projection before text"/>
    <s v="Excel-esque"/>
    <x v="2"/>
    <n v="3"/>
    <n v="3"/>
    <s v="A student from FNWI faculty:  1. if s(he) gets grade below 8 from a course they are not exempted, then s(he) fails to get cum laude and rule evaluation stops  2. if s(he) gets grade &gt;= 8 from a course named &quot;thesis, then s(he) fails to get cum laude and rule evaluation stops  3. if s(he) has avg &gt;= 8 , then s(he) gets cum laude"/>
    <n v="1"/>
    <n v="3"/>
    <n v="3"/>
    <s v="decisionTable"/>
    <n v="3"/>
    <x v="2"/>
    <x v="0"/>
    <n v="2"/>
    <x v="2"/>
    <n v="4"/>
    <x v="2"/>
    <n v="3"/>
    <n v="1"/>
    <x v="0"/>
    <n v="1"/>
    <x v="0"/>
    <m/>
    <m/>
    <m/>
    <n v="1"/>
    <s v="We were developing our own rule editor for naive users"/>
    <n v="2"/>
    <s v="I had problems with the logic of some rules (if I understood them correctly) and meaning of some variables."/>
  </r>
  <r>
    <n v="12908628270"/>
    <s v="D"/>
    <s v="Web Link"/>
    <d v="2021-08-21T00:00:00"/>
    <d v="1899-12-30T00:33:13"/>
    <x v="1"/>
    <x v="5"/>
    <s v="ME"/>
    <m/>
    <x v="1"/>
    <n v="4"/>
    <m/>
    <m/>
    <m/>
    <m/>
    <m/>
    <m/>
    <x v="1"/>
    <n v="0"/>
    <m/>
    <m/>
    <m/>
    <n v="0"/>
    <m/>
    <m/>
    <n v="0"/>
    <x v="1"/>
    <x v="1"/>
    <n v="0"/>
    <x v="1"/>
    <n v="0"/>
    <x v="1"/>
    <n v="0"/>
    <n v="0"/>
    <x v="1"/>
    <n v="0"/>
    <x v="1"/>
    <m/>
    <m/>
    <m/>
    <m/>
    <m/>
    <m/>
    <m/>
  </r>
  <r>
    <n v="12903401040"/>
    <s v="D"/>
    <s v="Email Invitation"/>
    <d v="2021-08-19T00:00:00"/>
    <d v="1899-12-30T05:36:37"/>
    <x v="0"/>
    <x v="15"/>
    <s v="michael@asparna.com"/>
    <s v="Paper"/>
    <x v="0"/>
    <n v="4"/>
    <s v="We wrote all of our rules manually. It's possible that using the visual form would have reduced typographic errors."/>
    <m/>
    <s v="For objects in the law faculty.  If the average is greater than or equal to 8, set cum laude to true.  If the grade is less than 8, but greater that or equal to 7, increment a close counter  For everyone else who has an average greater than 1, set cum laude to false."/>
    <n v="2"/>
    <s v="projection before text"/>
    <s v="Excel-esque"/>
    <x v="2"/>
    <n v="5"/>
    <n v="5"/>
    <s v="For fnwi students, if the grade is less than 8 and it wasn't exempted, set cum laude to false.  For fnwi students in a thesis course with a grade greater than or equal to 8, set cum laude to false.  For fnwi students with an average greater than or equal to 8, set cum laude to true."/>
    <n v="1"/>
    <n v="3"/>
    <n v="3"/>
    <s v="decisionTable"/>
    <n v="2"/>
    <x v="4"/>
    <x v="0"/>
    <n v="2"/>
    <x v="2"/>
    <n v="1"/>
    <x v="5"/>
    <n v="4"/>
    <n v="2"/>
    <x v="0"/>
    <n v="3"/>
    <x v="2"/>
    <m/>
    <n v="1"/>
    <m/>
    <n v="1"/>
    <m/>
    <n v="2"/>
    <m/>
  </r>
  <r>
    <n v="12898289953"/>
    <s v="D"/>
    <s v="Email Invitation"/>
    <d v="2021-08-17T00:00:00"/>
    <d v="1899-12-30T05:34:39"/>
    <x v="1"/>
    <x v="16"/>
    <s v="ghedini@unb.br"/>
    <s v="Paper"/>
    <x v="1"/>
    <n v="4"/>
    <s v="It would make coding more interactive and productive"/>
    <m/>
    <m/>
    <m/>
    <m/>
    <m/>
    <x v="1"/>
    <n v="2"/>
    <m/>
    <m/>
    <m/>
    <n v="3"/>
    <m/>
    <m/>
    <n v="0"/>
    <x v="1"/>
    <x v="1"/>
    <n v="0"/>
    <x v="1"/>
    <n v="0"/>
    <x v="1"/>
    <n v="0"/>
    <n v="0"/>
    <x v="1"/>
    <n v="0"/>
    <x v="1"/>
    <m/>
    <m/>
    <m/>
    <m/>
    <m/>
    <m/>
    <m/>
  </r>
  <r>
    <n v="12897667053"/>
    <s v="D"/>
    <s v="Email Invitation"/>
    <d v="2021-08-17T00:00:00"/>
    <d v="1899-12-30T00:00:46"/>
    <x v="1"/>
    <x v="1"/>
    <s v="manuelcampos@um.es"/>
    <s v="Paper"/>
    <x v="1"/>
    <n v="2"/>
    <m/>
    <m/>
    <m/>
    <m/>
    <m/>
    <m/>
    <x v="1"/>
    <n v="0"/>
    <m/>
    <m/>
    <m/>
    <n v="0"/>
    <m/>
    <m/>
    <n v="0"/>
    <x v="1"/>
    <x v="1"/>
    <n v="0"/>
    <x v="1"/>
    <n v="0"/>
    <x v="1"/>
    <n v="0"/>
    <n v="0"/>
    <x v="1"/>
    <n v="0"/>
    <x v="1"/>
    <m/>
    <m/>
    <m/>
    <m/>
    <m/>
    <m/>
    <m/>
  </r>
  <r>
    <n v="12897594233"/>
    <s v="D"/>
    <s v="Email Invitation"/>
    <d v="2021-08-17T00:00:00"/>
    <d v="1899-12-30T00:09:19"/>
    <x v="0"/>
    <x v="3"/>
    <s v="volothamp@gmail.com"/>
    <s v="StackOverflow"/>
    <x v="2"/>
    <n v="4"/>
    <s v="It seems like using a graphical way would help some users handling the Pattern syntax which might not be that familiar"/>
    <m/>
    <s v="By aggregating different rules in the same table, it shows similarities"/>
    <n v="2"/>
    <s v="projection before text"/>
    <s v="Excel-esque"/>
    <x v="2"/>
    <n v="4"/>
    <n v="4"/>
    <s v="Calculate whether the student deserve a cum laude award"/>
    <n v="1"/>
    <n v="3"/>
    <n v="3"/>
    <s v="decisionTable"/>
    <n v="4"/>
    <x v="0"/>
    <x v="0"/>
    <n v="4"/>
    <x v="0"/>
    <n v="3"/>
    <x v="0"/>
    <n v="4"/>
    <n v="5"/>
    <x v="2"/>
    <n v="4"/>
    <x v="3"/>
    <n v="1"/>
    <n v="1"/>
    <n v="1"/>
    <n v="1"/>
    <m/>
    <n v="4"/>
    <s v="Thanks for the research, it looks really promising. I'd suggest you to take a look at DMN's decision tables which might be easier to understand in the case provided. With the DMN Decision Table VSCode plugin a user could have a graphical representation of the logic. "/>
  </r>
  <r>
    <n v="12894836898"/>
    <s v="D"/>
    <s v="Web Link"/>
    <d v="2021-08-16T00:00:00"/>
    <d v="1899-12-30T00:37:20"/>
    <x v="0"/>
    <x v="8"/>
    <s v="@gladosik"/>
    <s v="LinkedIn"/>
    <x v="2"/>
    <n v="4"/>
    <s v="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
    <m/>
    <s v="Rules are used to modify student's properties using setters (setCumlaude, setClouseCount) based on the faculty of a student (Law in all cases), students average and closeCount and probably the student's grade."/>
    <n v="2"/>
    <s v="projection before text"/>
    <s v="Excel-esque"/>
    <x v="2"/>
    <n v="5"/>
    <n v="5"/>
    <s v="Rules call setter setCumlaude based on the student's program, course, and other properties like average or grade."/>
    <n v="1"/>
    <n v="4"/>
    <n v="4"/>
    <s v="decisionTable"/>
    <n v="2"/>
    <x v="3"/>
    <x v="0"/>
    <n v="4"/>
    <x v="0"/>
    <n v="2"/>
    <x v="4"/>
    <n v="3"/>
    <n v="2"/>
    <x v="0"/>
    <n v="1"/>
    <x v="0"/>
    <m/>
    <m/>
    <m/>
    <n v="1"/>
    <m/>
    <n v="1"/>
    <s v="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
  </r>
  <r>
    <n v="12894677080"/>
    <s v="D"/>
    <s v="Email Invitation"/>
    <d v="2021-08-16T00:00:00"/>
    <d v="1899-12-30T00:18:22"/>
    <x v="0"/>
    <x v="17"/>
    <s v="esteban.aliverti@gmail.com"/>
    <s v="LinkedIn"/>
    <x v="2"/>
    <n v="3"/>
    <m/>
    <m/>
    <s v="They are trying to determine if a Student get a cumlaude graduation or not."/>
    <n v="2"/>
    <s v="projection before text"/>
    <s v="Excel-esque"/>
    <x v="2"/>
    <n v="3"/>
    <n v="3"/>
    <s v="They are trying to determine if a student of the FNWI faculty gets a cumlaude based on the results of his/her exams and the result of the thesis."/>
    <n v="1"/>
    <n v="4"/>
    <n v="4"/>
    <s v="decisionTable"/>
    <n v="4"/>
    <x v="5"/>
    <x v="0"/>
    <n v="4"/>
    <x v="0"/>
    <n v="3"/>
    <x v="0"/>
    <n v="4"/>
    <n v="2"/>
    <x v="0"/>
    <n v="4"/>
    <x v="3"/>
    <m/>
    <m/>
    <m/>
    <n v="1"/>
    <s v="Netbeans"/>
    <n v="2"/>
    <s v="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
  </r>
  <r>
    <n v="12892108857"/>
    <s v="D"/>
    <s v="Email Invitation"/>
    <d v="2021-08-14T00:00:00"/>
    <d v="1899-12-30T01:48:06"/>
    <x v="0"/>
    <x v="17"/>
    <s v="blackdrag@gmx.org"/>
    <s v="LinkedIn"/>
    <x v="2"/>
    <n v="3"/>
    <m/>
    <m/>
    <s v="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
    <n v="2"/>
    <s v="projection before text"/>
    <s v="Excel-esque"/>
    <x v="2"/>
    <n v="3"/>
    <n v="3"/>
    <s v="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
    <n v="1"/>
    <n v="3"/>
    <n v="3"/>
    <s v="decisionTable"/>
    <n v="4"/>
    <x v="0"/>
    <x v="0"/>
    <n v="5"/>
    <x v="4"/>
    <n v="2"/>
    <x v="4"/>
    <n v="4"/>
    <n v="2"/>
    <x v="0"/>
    <n v="2"/>
    <x v="2"/>
    <m/>
    <m/>
    <m/>
    <n v="1"/>
    <s v="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
    <n v="1"/>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9D25D2-486B-45F2-8B43-2C24FC525FF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1:F16" firstHeaderRow="1" firstDataRow="1" firstDataCol="1" rowPageCount="1" colPageCount="1"/>
  <pivotFields count="29">
    <pivotField dataField="1" showAll="0"/>
    <pivotField showAll="0"/>
    <pivotField showAll="0"/>
    <pivotField numFmtId="14" showAll="0"/>
    <pivotField numFmtId="165"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axis="axisRow" showAll="0">
      <items count="6">
        <item x="1"/>
        <item x="0"/>
        <item x="2"/>
        <item x="4"/>
        <item x="3"/>
        <item t="default"/>
      </items>
    </pivotField>
    <pivotField showAll="0"/>
    <pivotField showAll="0"/>
    <pivotField showAll="0"/>
    <pivotField showAll="0"/>
    <pivotField showAll="0"/>
    <pivotField showAll="0"/>
  </pivotFields>
  <rowFields count="1">
    <field x="22"/>
  </rowFields>
  <rowItems count="5">
    <i>
      <x v="1"/>
    </i>
    <i>
      <x v="2"/>
    </i>
    <i>
      <x v="3"/>
    </i>
    <i>
      <x v="4"/>
    </i>
    <i t="grand">
      <x/>
    </i>
  </rowItems>
  <colItems count="1">
    <i/>
  </colItems>
  <pageFields count="1">
    <pageField fld="5" item="1" hier="-1"/>
  </pageFields>
  <dataFields count="1">
    <dataField name="Count of Respondent ID" fld="0" subtotal="count" baseField="2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24DE0F-B479-4E43-A407-7F4A6D86F76C}"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8" firstHeaderRow="1" firstDataRow="1" firstDataCol="1"/>
  <pivotFields count="44">
    <pivotField dataField="1" showAll="0"/>
    <pivotField showAll="0"/>
    <pivotField showAll="0"/>
    <pivotField showAll="0"/>
    <pivotField showAll="0"/>
    <pivotField axis="axisRow" showAll="0" includeNewItemsInFilter="1">
      <items count="4">
        <item x="1"/>
        <item x="0"/>
        <item x="2"/>
        <item t="default"/>
      </items>
    </pivotField>
    <pivotField axis="axisRow" showAll="0">
      <items count="20">
        <item x="4"/>
        <item x="16"/>
        <item x="17"/>
        <item x="13"/>
        <item x="8"/>
        <item x="7"/>
        <item x="1"/>
        <item x="11"/>
        <item x="0"/>
        <item x="6"/>
        <item x="9"/>
        <item x="15"/>
        <item x="3"/>
        <item x="12"/>
        <item x="5"/>
        <item x="14"/>
        <item x="10"/>
        <item x="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5"/>
  </rowFields>
  <rowItems count="45">
    <i>
      <x/>
    </i>
    <i r="1">
      <x/>
    </i>
    <i>
      <x v="1"/>
    </i>
    <i r="1">
      <x/>
    </i>
    <i>
      <x v="2"/>
    </i>
    <i r="1">
      <x v="1"/>
    </i>
    <i>
      <x v="3"/>
    </i>
    <i r="1">
      <x v="1"/>
    </i>
    <i>
      <x v="4"/>
    </i>
    <i r="1">
      <x/>
    </i>
    <i r="1">
      <x v="1"/>
    </i>
    <i>
      <x v="5"/>
    </i>
    <i r="1">
      <x v="1"/>
    </i>
    <i>
      <x v="6"/>
    </i>
    <i r="1">
      <x/>
    </i>
    <i r="1">
      <x v="1"/>
    </i>
    <i>
      <x v="7"/>
    </i>
    <i r="1">
      <x v="1"/>
    </i>
    <i>
      <x v="8"/>
    </i>
    <i r="1">
      <x/>
    </i>
    <i r="1">
      <x v="1"/>
    </i>
    <i>
      <x v="9"/>
    </i>
    <i r="1">
      <x v="1"/>
    </i>
    <i>
      <x v="10"/>
    </i>
    <i r="1">
      <x v="1"/>
    </i>
    <i>
      <x v="11"/>
    </i>
    <i r="1">
      <x v="1"/>
    </i>
    <i>
      <x v="12"/>
    </i>
    <i r="1">
      <x/>
    </i>
    <i r="1">
      <x v="1"/>
    </i>
    <i>
      <x v="13"/>
    </i>
    <i r="1">
      <x/>
    </i>
    <i>
      <x v="14"/>
    </i>
    <i r="1">
      <x/>
    </i>
    <i r="1">
      <x v="1"/>
    </i>
    <i>
      <x v="15"/>
    </i>
    <i r="1">
      <x v="1"/>
    </i>
    <i>
      <x v="16"/>
    </i>
    <i r="1">
      <x v="1"/>
    </i>
    <i>
      <x v="17"/>
    </i>
    <i r="1">
      <x/>
    </i>
    <i r="1">
      <x v="1"/>
    </i>
    <i>
      <x v="18"/>
    </i>
    <i r="1">
      <x v="2"/>
    </i>
    <i t="grand">
      <x/>
    </i>
  </rowItems>
  <colItems count="1">
    <i/>
  </colItems>
  <dataFields count="1">
    <dataField name="Count of Respondent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EB97D2-B220-420F-9482-6B2082BF4693}"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9:J25" firstHeaderRow="1" firstDataRow="1" firstDataCol="1" rowPageCount="1" colPageCount="1"/>
  <pivotFields count="44">
    <pivotField dataField="1" showAll="0"/>
    <pivotField showAll="0"/>
    <pivotField showAll="0"/>
    <pivotField showAll="0"/>
    <pivotField showAll="0"/>
    <pivotField axis="axisPage" showAll="0">
      <items count="4">
        <item x="1"/>
        <item x="0"/>
        <item x="2"/>
        <item t="default"/>
      </items>
    </pivotField>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items count="8">
        <item x="1"/>
        <item x="4"/>
        <item x="3"/>
        <item x="2"/>
        <item x="0"/>
        <item x="5"/>
        <item x="6"/>
        <item t="default"/>
      </items>
    </pivotField>
    <pivotField axis="axisRow" showAll="0">
      <items count="4">
        <item x="2"/>
        <item x="0"/>
        <item x="1"/>
        <item t="default"/>
      </items>
    </pivotField>
    <pivotField showAll="0"/>
    <pivotField showAll="0">
      <items count="6">
        <item x="3"/>
        <item x="2"/>
        <item x="0"/>
        <item x="4"/>
        <item x="1"/>
        <item t="default"/>
      </items>
    </pivotField>
    <pivotField showAll="0"/>
    <pivotField axis="axisRow" showAll="0">
      <items count="7">
        <item x="5"/>
        <item x="4"/>
        <item x="0"/>
        <item x="2"/>
        <item x="3"/>
        <item x="1"/>
        <item t="default"/>
      </items>
    </pivotField>
    <pivotField showAll="0"/>
    <pivotField showAll="0"/>
    <pivotField showAll="0">
      <items count="4">
        <item x="2"/>
        <item x="0"/>
        <item x="1"/>
        <item t="default"/>
      </items>
    </pivotField>
    <pivotField showAll="0"/>
    <pivotField showAll="0">
      <items count="5">
        <item x="3"/>
        <item x="0"/>
        <item x="2"/>
        <item x="1"/>
        <item t="default"/>
      </items>
    </pivotField>
    <pivotField showAll="0"/>
    <pivotField showAll="0"/>
    <pivotField showAll="0"/>
    <pivotField showAll="0"/>
    <pivotField showAll="0"/>
    <pivotField showAll="0"/>
    <pivotField showAll="0"/>
  </pivotFields>
  <rowFields count="2">
    <field x="31"/>
    <field x="27"/>
  </rowFields>
  <rowItems count="16">
    <i>
      <x/>
    </i>
    <i r="1">
      <x/>
    </i>
    <i r="1">
      <x v="1"/>
    </i>
    <i>
      <x v="1"/>
    </i>
    <i r="1">
      <x/>
    </i>
    <i r="1">
      <x v="1"/>
    </i>
    <i>
      <x v="2"/>
    </i>
    <i r="1">
      <x/>
    </i>
    <i r="1">
      <x v="1"/>
    </i>
    <i>
      <x v="3"/>
    </i>
    <i r="1">
      <x/>
    </i>
    <i r="1">
      <x v="1"/>
    </i>
    <i>
      <x v="4"/>
    </i>
    <i r="1">
      <x/>
    </i>
    <i r="1">
      <x v="1"/>
    </i>
    <i t="grand">
      <x/>
    </i>
  </rowItems>
  <colItems count="1">
    <i/>
  </colItems>
  <pageFields count="1">
    <pageField fld="5" item="1" hier="-1"/>
  </pageFields>
  <dataFields count="1">
    <dataField name="Count of Respondent ID"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manuelcampos@um.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DE2B-E370-4018-85D8-70AFC67FB2C6}">
  <dimension ref="A1:O9"/>
  <sheetViews>
    <sheetView workbookViewId="0">
      <selection activeCell="O7" sqref="O7"/>
    </sheetView>
  </sheetViews>
  <sheetFormatPr defaultRowHeight="14.5" x14ac:dyDescent="0.35"/>
  <cols>
    <col min="1" max="1" width="20.26953125" bestFit="1" customWidth="1"/>
    <col min="2" max="2" width="2.81640625" bestFit="1" customWidth="1"/>
    <col min="3" max="3" width="2.81640625" style="24" customWidth="1"/>
    <col min="4" max="4" width="2.81640625" bestFit="1" customWidth="1"/>
    <col min="5" max="5" width="2.81640625" style="24" customWidth="1"/>
    <col min="6" max="6" width="2.81640625" bestFit="1" customWidth="1"/>
    <col min="7" max="7" width="2.81640625" style="24" customWidth="1"/>
    <col min="8" max="8" width="2.81640625" bestFit="1" customWidth="1"/>
    <col min="9" max="9" width="2.81640625" style="7" customWidth="1"/>
    <col min="10" max="10" width="6.1796875" bestFit="1" customWidth="1"/>
    <col min="11" max="12" width="8.7265625" style="7"/>
    <col min="13" max="13" width="9.90625" style="7" bestFit="1" customWidth="1"/>
    <col min="14" max="14" width="6.08984375" style="7" bestFit="1" customWidth="1"/>
  </cols>
  <sheetData>
    <row r="1" spans="1:15" s="7" customFormat="1" x14ac:dyDescent="0.35">
      <c r="B1" s="7" t="s">
        <v>0</v>
      </c>
      <c r="C1" s="24"/>
      <c r="D1" s="7" t="s">
        <v>1</v>
      </c>
      <c r="E1" s="24"/>
      <c r="F1" s="7" t="s">
        <v>2</v>
      </c>
      <c r="G1" s="24"/>
      <c r="H1" s="7" t="s">
        <v>3</v>
      </c>
      <c r="J1" s="7" t="s">
        <v>277</v>
      </c>
      <c r="K1" s="7" t="s">
        <v>278</v>
      </c>
      <c r="L1" s="7" t="s">
        <v>287</v>
      </c>
      <c r="M1" s="7" t="s">
        <v>280</v>
      </c>
      <c r="N1" s="7" t="s">
        <v>279</v>
      </c>
    </row>
    <row r="3" spans="1:15" x14ac:dyDescent="0.35">
      <c r="A3" t="s">
        <v>273</v>
      </c>
      <c r="B3">
        <v>14</v>
      </c>
      <c r="C3" s="24">
        <v>0</v>
      </c>
      <c r="D3">
        <v>14</v>
      </c>
      <c r="E3" s="24">
        <v>2</v>
      </c>
      <c r="F3">
        <v>14</v>
      </c>
      <c r="G3" s="24">
        <v>3</v>
      </c>
      <c r="H3">
        <v>15</v>
      </c>
      <c r="I3" s="24">
        <v>2</v>
      </c>
      <c r="J3">
        <f>SUM(B3,D3,F3,H3)</f>
        <v>57</v>
      </c>
      <c r="K3" s="7">
        <v>56</v>
      </c>
      <c r="L3" s="7">
        <f>J3-K3</f>
        <v>1</v>
      </c>
      <c r="M3" s="7">
        <v>7</v>
      </c>
      <c r="N3" s="7">
        <v>2</v>
      </c>
      <c r="O3">
        <f>K3-M3-N3</f>
        <v>47</v>
      </c>
    </row>
    <row r="4" spans="1:15" x14ac:dyDescent="0.35">
      <c r="A4" t="s">
        <v>274</v>
      </c>
      <c r="B4">
        <v>9</v>
      </c>
      <c r="C4" s="24">
        <v>1</v>
      </c>
      <c r="D4">
        <v>10</v>
      </c>
      <c r="E4" s="24">
        <v>0</v>
      </c>
      <c r="F4">
        <v>9</v>
      </c>
      <c r="G4" s="24">
        <v>1</v>
      </c>
      <c r="H4">
        <v>11</v>
      </c>
      <c r="I4" s="24">
        <v>1</v>
      </c>
      <c r="J4" s="7">
        <f t="shared" ref="J4:J7" si="0">SUM(B4,D4,F4,H4)</f>
        <v>39</v>
      </c>
      <c r="K4" s="7">
        <v>13</v>
      </c>
      <c r="L4" s="7">
        <f t="shared" ref="L4:L8" si="1">J4-K4</f>
        <v>26</v>
      </c>
      <c r="M4" s="7">
        <v>3</v>
      </c>
      <c r="N4" s="7">
        <v>0</v>
      </c>
      <c r="O4" s="7">
        <f t="shared" ref="O4:O7" si="2">K4-M4-N4</f>
        <v>10</v>
      </c>
    </row>
    <row r="5" spans="1:15" x14ac:dyDescent="0.35">
      <c r="A5" s="7" t="s">
        <v>275</v>
      </c>
      <c r="B5">
        <v>4</v>
      </c>
      <c r="C5" s="24">
        <v>1</v>
      </c>
      <c r="D5">
        <v>4</v>
      </c>
      <c r="E5" s="24">
        <v>1</v>
      </c>
      <c r="F5">
        <v>3</v>
      </c>
      <c r="G5" s="24">
        <v>0</v>
      </c>
      <c r="H5">
        <v>2</v>
      </c>
      <c r="I5" s="24">
        <v>1</v>
      </c>
      <c r="J5" s="7">
        <f t="shared" si="0"/>
        <v>13</v>
      </c>
      <c r="K5" s="7">
        <v>12</v>
      </c>
      <c r="L5" s="7">
        <f t="shared" si="1"/>
        <v>1</v>
      </c>
      <c r="M5" s="7">
        <v>3</v>
      </c>
      <c r="N5" s="7">
        <v>1</v>
      </c>
      <c r="O5" s="7">
        <f t="shared" si="2"/>
        <v>8</v>
      </c>
    </row>
    <row r="6" spans="1:15" x14ac:dyDescent="0.35">
      <c r="A6" s="7" t="s">
        <v>276</v>
      </c>
      <c r="B6">
        <v>1</v>
      </c>
      <c r="C6" s="24">
        <v>0</v>
      </c>
      <c r="D6">
        <v>1</v>
      </c>
      <c r="E6" s="24">
        <v>0</v>
      </c>
      <c r="F6">
        <v>1</v>
      </c>
      <c r="G6" s="24">
        <v>1</v>
      </c>
      <c r="H6">
        <v>1</v>
      </c>
      <c r="I6" s="24">
        <v>0</v>
      </c>
      <c r="J6" s="7">
        <f t="shared" si="0"/>
        <v>4</v>
      </c>
      <c r="K6" s="7">
        <v>3</v>
      </c>
      <c r="L6" s="7">
        <f t="shared" si="1"/>
        <v>1</v>
      </c>
      <c r="M6" s="7">
        <v>1</v>
      </c>
      <c r="N6" s="7">
        <v>0</v>
      </c>
      <c r="O6" s="7">
        <f t="shared" si="2"/>
        <v>2</v>
      </c>
    </row>
    <row r="7" spans="1:15" x14ac:dyDescent="0.35">
      <c r="A7" t="s">
        <v>269</v>
      </c>
      <c r="B7">
        <v>25</v>
      </c>
      <c r="C7" s="24">
        <v>5</v>
      </c>
      <c r="D7">
        <v>23</v>
      </c>
      <c r="E7" s="24">
        <v>2</v>
      </c>
      <c r="F7">
        <v>0</v>
      </c>
      <c r="G7" s="24">
        <v>0</v>
      </c>
      <c r="H7">
        <v>25</v>
      </c>
      <c r="I7" s="24">
        <v>3</v>
      </c>
      <c r="J7" s="7">
        <f t="shared" si="0"/>
        <v>73</v>
      </c>
      <c r="K7" s="7">
        <v>70</v>
      </c>
      <c r="L7" s="7">
        <f t="shared" si="1"/>
        <v>3</v>
      </c>
      <c r="M7" s="7">
        <v>10</v>
      </c>
      <c r="N7" s="7">
        <v>4</v>
      </c>
      <c r="O7" s="7">
        <f t="shared" si="2"/>
        <v>56</v>
      </c>
    </row>
    <row r="8" spans="1:15" x14ac:dyDescent="0.35">
      <c r="B8" s="7">
        <f t="shared" ref="B8:I8" si="3">SUM(B3:B7)</f>
        <v>53</v>
      </c>
      <c r="C8" s="7">
        <f t="shared" si="3"/>
        <v>7</v>
      </c>
      <c r="D8" s="7">
        <f t="shared" si="3"/>
        <v>52</v>
      </c>
      <c r="E8" s="7">
        <f t="shared" si="3"/>
        <v>5</v>
      </c>
      <c r="F8" s="7">
        <f t="shared" si="3"/>
        <v>27</v>
      </c>
      <c r="G8" s="7">
        <f t="shared" si="3"/>
        <v>5</v>
      </c>
      <c r="H8" s="7">
        <f t="shared" si="3"/>
        <v>54</v>
      </c>
      <c r="I8" s="7">
        <f t="shared" si="3"/>
        <v>7</v>
      </c>
      <c r="J8">
        <f>SUM(J3:J7)</f>
        <v>186</v>
      </c>
      <c r="K8" s="7">
        <f t="shared" ref="K8:O8" si="4">SUM(K3:K7)</f>
        <v>154</v>
      </c>
      <c r="L8" s="7">
        <f t="shared" si="1"/>
        <v>32</v>
      </c>
      <c r="M8" s="7">
        <f t="shared" si="4"/>
        <v>24</v>
      </c>
      <c r="N8" s="7">
        <f t="shared" si="4"/>
        <v>7</v>
      </c>
      <c r="O8" s="7">
        <f t="shared" si="4"/>
        <v>123</v>
      </c>
    </row>
    <row r="9" spans="1:15" x14ac:dyDescent="0.35">
      <c r="A9" s="1" t="s">
        <v>286</v>
      </c>
      <c r="G9" s="24">
        <v>6</v>
      </c>
      <c r="K9" s="7">
        <v>10</v>
      </c>
      <c r="M9" s="7">
        <v>6</v>
      </c>
      <c r="N9" s="7">
        <v>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3328-AE59-4804-B9D0-19F41318D13C}">
  <dimension ref="A1:M21"/>
  <sheetViews>
    <sheetView workbookViewId="0">
      <selection activeCell="K15" sqref="K15:M15"/>
    </sheetView>
  </sheetViews>
  <sheetFormatPr defaultRowHeight="14.5" x14ac:dyDescent="0.35"/>
  <cols>
    <col min="1" max="1" width="11" bestFit="1" customWidth="1"/>
    <col min="2" max="2" width="8.81640625" bestFit="1" customWidth="1"/>
    <col min="3" max="3" width="5.1796875" bestFit="1" customWidth="1"/>
    <col min="4" max="8" width="8.7265625" customWidth="1"/>
    <col min="9" max="9" width="24.90625" bestFit="1" customWidth="1"/>
    <col min="10" max="10" width="37.1796875" bestFit="1" customWidth="1"/>
  </cols>
  <sheetData>
    <row r="1" spans="1:13" x14ac:dyDescent="0.35">
      <c r="A1" s="7"/>
      <c r="B1" s="7" t="s">
        <v>315</v>
      </c>
      <c r="C1" s="7" t="s">
        <v>316</v>
      </c>
      <c r="D1" s="1">
        <v>1</v>
      </c>
      <c r="E1" s="1">
        <v>2</v>
      </c>
      <c r="F1" s="1">
        <v>3</v>
      </c>
      <c r="G1" s="1">
        <v>4</v>
      </c>
      <c r="H1" s="1">
        <v>5</v>
      </c>
      <c r="I1" s="7"/>
      <c r="J1" s="7"/>
    </row>
    <row r="2" spans="1:13" x14ac:dyDescent="0.35">
      <c r="A2" s="7" t="s">
        <v>311</v>
      </c>
      <c r="B2" s="7">
        <v>30</v>
      </c>
      <c r="C2" s="7" t="b">
        <f t="shared" ref="C2:C11" si="0">SUM(D2:H2)=B2</f>
        <v>1</v>
      </c>
      <c r="D2" s="7">
        <v>2</v>
      </c>
      <c r="E2" s="7">
        <v>9</v>
      </c>
      <c r="F2" s="7">
        <v>0</v>
      </c>
      <c r="G2" s="7">
        <v>14</v>
      </c>
      <c r="H2" s="7">
        <v>5</v>
      </c>
      <c r="I2" s="7" t="str">
        <f>"'"&amp;SUBSTITUTE(A2," ","_") &amp; "' : [" &amp; (F2*-1) &amp; "," &amp; (E2*-1) &amp; "," &amp;(D2*-1)&amp; "," &amp; G2 &amp; "," &amp; H2 &amp; "],"</f>
        <v>'total' : [0,-9,-2,14,5],</v>
      </c>
      <c r="J2" s="7" t="str">
        <f>"'" &amp; SUBSTITUTE(A2," ","_")  &amp; "_pct' : [" &amp; ROUND(((F2/B2)*-1),2) &amp; "," &amp; ROUND(((E2/B2)*-1),2) &amp; "," &amp; ROUND(((D2/B2)*-1),2)  &amp; "," &amp; ROUND((G2/B2),2) &amp; "," &amp; ROUND((H2/B2),2) &amp; "],"</f>
        <v>'total_pct' : [0,-0.3,-0.07,0.47,0.17],</v>
      </c>
      <c r="K2" s="7" t="str">
        <f>IF(ISBLANK(A2),K3,K3&amp;",df."&amp; SUBSTITUTE(A2," ","_") &amp;"_pct[xx]]")</f>
        <v>[df.circuit_first_pct[xx],df.tt_first_pct[xx],df.past_pct[xx],df.current_pct[xx],df.novice_pct[xx],df.senior_pct[xx],df.expert_pct[xx],df.practicioner_pct[xx],df.academic_pct[xx],df.total_pct[xx]]</v>
      </c>
      <c r="L2" s="7" t="str">
        <f>IF(ISBLANK(A2),L3,L3&amp;",'"&amp; A2 &amp;"']")</f>
        <v>['circuit first','tt first','past','current','novice','senior','expert','practicioner','academic','total']</v>
      </c>
      <c r="M2" s="7" t="str">
        <f>IF(ISBLANK(A2),M3,M3&amp;",df."&amp; SUBSTITUTE(A2," ","_") &amp;"[xx]]")</f>
        <v>[df.circuit_first[xx],df.tt_first[xx],df.past[xx],df.current[xx],df.novice[xx],df.senior[xx],df.expert[xx],df.practicioner[xx],df.academic[xx],df.total[xx]]</v>
      </c>
    </row>
    <row r="3" spans="1:13" x14ac:dyDescent="0.35">
      <c r="A3" s="7"/>
      <c r="B3" s="7"/>
      <c r="C3" s="7"/>
      <c r="D3" s="7"/>
      <c r="E3" s="7"/>
      <c r="F3" s="7"/>
      <c r="G3" s="7"/>
      <c r="H3" s="7"/>
      <c r="I3" s="7"/>
      <c r="J3" s="7"/>
      <c r="K3" s="7" t="str">
        <f t="shared" ref="K3:K13" si="1">IF(ISBLANK(A3),K4,K4&amp;",df."&amp; SUBSTITUTE(A3," ","_") &amp;"_pct[xx]")</f>
        <v>[df.circuit_first_pct[xx],df.tt_first_pct[xx],df.past_pct[xx],df.current_pct[xx],df.novice_pct[xx],df.senior_pct[xx],df.expert_pct[xx],df.practicioner_pct[xx],df.academic_pct[xx]</v>
      </c>
      <c r="L3" s="7" t="str">
        <f t="shared" ref="L3:L13" si="2">IF(ISBLANK(A3),L4,L4&amp;",'"&amp; A3 &amp;"'")</f>
        <v>['circuit first','tt first','past','current','novice','senior','expert','practicioner','academic'</v>
      </c>
      <c r="M3" s="7" t="str">
        <f t="shared" ref="M3:M13" si="3">IF(ISBLANK(A3),M4,M4&amp;",df."&amp; SUBSTITUTE(A3," ","_") &amp;"[xx]")</f>
        <v>[df.circuit_first[xx],df.tt_first[xx],df.past[xx],df.current[xx],df.novice[xx],df.senior[xx],df.expert[xx],df.practicioner[xx],df.academic[xx]</v>
      </c>
    </row>
    <row r="4" spans="1:13" x14ac:dyDescent="0.35">
      <c r="A4" s="7" t="s">
        <v>312</v>
      </c>
      <c r="B4" s="7">
        <v>10</v>
      </c>
      <c r="C4" s="7" t="b">
        <f t="shared" si="0"/>
        <v>1</v>
      </c>
      <c r="D4" s="7">
        <v>1</v>
      </c>
      <c r="E4" s="7">
        <v>5</v>
      </c>
      <c r="F4" s="7">
        <v>0</v>
      </c>
      <c r="G4" s="7">
        <v>3</v>
      </c>
      <c r="H4" s="7">
        <v>1</v>
      </c>
      <c r="I4" s="7" t="str">
        <f>"'"&amp;SUBSTITUTE(A4," ","_") &amp; "' : [" &amp; (F4*-1) &amp; "," &amp; (E4*-1) &amp; "," &amp;(D4*-1)&amp; "," &amp; G4 &amp; "," &amp; H4 &amp; "],"</f>
        <v>'academic' : [0,-5,-1,3,1],</v>
      </c>
      <c r="J4" s="7" t="str">
        <f>"'" &amp; SUBSTITUTE(A4," ","_")  &amp; "_pct' : [" &amp; ROUND(((F4/B4)*-1),2) &amp; "," &amp; ROUND(((E4/B4)*-1),2) &amp; "," &amp; ROUND(((D4/B4)*-1),2)  &amp; "," &amp; ROUND((G4/B4),2) &amp; "," &amp; ROUND((H4/B4),2) &amp; "],"</f>
        <v>'academic_pct' : [0,-0.5,-0.1,0.3,0.1],</v>
      </c>
      <c r="K4" s="7" t="str">
        <f t="shared" si="1"/>
        <v>[df.circuit_first_pct[xx],df.tt_first_pct[xx],df.past_pct[xx],df.current_pct[xx],df.novice_pct[xx],df.senior_pct[xx],df.expert_pct[xx],df.practicioner_pct[xx],df.academic_pct[xx]</v>
      </c>
      <c r="L4" s="7" t="str">
        <f t="shared" si="2"/>
        <v>['circuit first','tt first','past','current','novice','senior','expert','practicioner','academic'</v>
      </c>
      <c r="M4" s="7" t="str">
        <f t="shared" si="3"/>
        <v>[df.circuit_first[xx],df.tt_first[xx],df.past[xx],df.current[xx],df.novice[xx],df.senior[xx],df.expert[xx],df.practicioner[xx],df.academic[xx]</v>
      </c>
    </row>
    <row r="5" spans="1:13" x14ac:dyDescent="0.35">
      <c r="A5" s="7" t="s">
        <v>313</v>
      </c>
      <c r="B5" s="7">
        <v>20</v>
      </c>
      <c r="C5" s="7" t="b">
        <f t="shared" si="0"/>
        <v>1</v>
      </c>
      <c r="D5" s="7">
        <v>1</v>
      </c>
      <c r="E5" s="7">
        <v>4</v>
      </c>
      <c r="F5" s="7">
        <v>0</v>
      </c>
      <c r="G5" s="7">
        <v>11</v>
      </c>
      <c r="H5" s="7">
        <v>4</v>
      </c>
      <c r="I5" s="7" t="str">
        <f>"'"&amp;SUBSTITUTE(A5," ","_") &amp; "' : [" &amp; (F5*-1) &amp; "," &amp; (E5*-1) &amp; "," &amp;(D5*-1)&amp; "," &amp; G5 &amp; "," &amp; H5 &amp; "],"</f>
        <v>'practicioner' : [0,-4,-1,11,4],</v>
      </c>
      <c r="J5" s="7" t="str">
        <f>"'" &amp; SUBSTITUTE(A5," ","_")  &amp; "_pct' : [" &amp; ROUND(((F5/B5)*-1),2) &amp; "," &amp; ROUND(((E5/B5)*-1),2) &amp; "," &amp; ROUND(((D5/B5)*-1),2)  &amp; "," &amp; ROUND((G5/B5),2) &amp; "," &amp; ROUND((H5/B5),2) &amp; "],"</f>
        <v>'practicioner_pct' : [0,-0.2,-0.05,0.55,0.2],</v>
      </c>
      <c r="K5" s="7" t="str">
        <f t="shared" si="1"/>
        <v>[df.circuit_first_pct[xx],df.tt_first_pct[xx],df.past_pct[xx],df.current_pct[xx],df.novice_pct[xx],df.senior_pct[xx],df.expert_pct[xx],df.practicioner_pct[xx]</v>
      </c>
      <c r="L5" s="7" t="str">
        <f t="shared" si="2"/>
        <v>['circuit first','tt first','past','current','novice','senior','expert','practicioner'</v>
      </c>
      <c r="M5" s="7" t="str">
        <f t="shared" si="3"/>
        <v>[df.circuit_first[xx],df.tt_first[xx],df.past[xx],df.current[xx],df.novice[xx],df.senior[xx],df.expert[xx],df.practicioner[xx]</v>
      </c>
    </row>
    <row r="6" spans="1:13" x14ac:dyDescent="0.35">
      <c r="A6" s="7"/>
      <c r="B6" s="7"/>
      <c r="C6" s="7"/>
      <c r="D6" s="7" t="b">
        <f>SUM(D4:D5)=D2</f>
        <v>1</v>
      </c>
      <c r="E6" s="7" t="b">
        <f t="shared" ref="E6:H6" si="4">SUM(E4:E5)=E2</f>
        <v>1</v>
      </c>
      <c r="F6" s="7" t="b">
        <f t="shared" si="4"/>
        <v>1</v>
      </c>
      <c r="G6" s="7" t="b">
        <f t="shared" si="4"/>
        <v>1</v>
      </c>
      <c r="H6" s="7" t="b">
        <f t="shared" si="4"/>
        <v>1</v>
      </c>
      <c r="I6" s="7"/>
      <c r="J6" s="7"/>
      <c r="K6" s="7" t="str">
        <f t="shared" si="1"/>
        <v>[df.circuit_first_pct[xx],df.tt_first_pct[xx],df.past_pct[xx],df.current_pct[xx],df.novice_pct[xx],df.senior_pct[xx],df.expert_pct[xx]</v>
      </c>
      <c r="L6" s="7" t="str">
        <f t="shared" si="2"/>
        <v>['circuit first','tt first','past','current','novice','senior','expert'</v>
      </c>
      <c r="M6" s="7" t="str">
        <f t="shared" si="3"/>
        <v>[df.circuit_first[xx],df.tt_first[xx],df.past[xx],df.current[xx],df.novice[xx],df.senior[xx],df.expert[xx]</v>
      </c>
    </row>
    <row r="7" spans="1:13" x14ac:dyDescent="0.35">
      <c r="A7" s="7" t="s">
        <v>317</v>
      </c>
      <c r="B7" s="7">
        <v>9</v>
      </c>
      <c r="C7" s="7" t="b">
        <f t="shared" si="0"/>
        <v>1</v>
      </c>
      <c r="D7" s="7">
        <v>0</v>
      </c>
      <c r="E7" s="7">
        <v>2</v>
      </c>
      <c r="F7" s="7">
        <v>0</v>
      </c>
      <c r="G7" s="7">
        <v>6</v>
      </c>
      <c r="H7" s="7">
        <v>1</v>
      </c>
      <c r="I7" s="7" t="str">
        <f t="shared" ref="I7" si="5">"'"&amp;SUBSTITUTE(A7," ","_") &amp; "' : [" &amp; (F7*-1) &amp; "," &amp; (E7*-1) &amp; "," &amp;(D7*-1)&amp; "," &amp; G7 &amp; "," &amp; H7 &amp; "],"</f>
        <v>'expert' : [0,-2,0,6,1],</v>
      </c>
      <c r="J7" s="7" t="str">
        <f>"'" &amp; SUBSTITUTE(A7," ","_")  &amp; "_pct' : [" &amp; ROUND(((F7/B7)*-1),2) &amp; "," &amp; ROUND(((E7/B7)*-1),2) &amp; "," &amp; ROUND(((D7/B7)*-1),2)  &amp; "," &amp; ROUND((G7/B7),2) &amp; "," &amp; ROUND((H7/B7),2) &amp; "],"</f>
        <v>'expert_pct' : [0,-0.22,0,0.67,0.11],</v>
      </c>
      <c r="K7" s="7" t="str">
        <f t="shared" si="1"/>
        <v>[df.circuit_first_pct[xx],df.tt_first_pct[xx],df.past_pct[xx],df.current_pct[xx],df.novice_pct[xx],df.senior_pct[xx],df.expert_pct[xx]</v>
      </c>
      <c r="L7" s="7" t="str">
        <f t="shared" si="2"/>
        <v>['circuit first','tt first','past','current','novice','senior','expert'</v>
      </c>
      <c r="M7" s="7" t="str">
        <f t="shared" si="3"/>
        <v>[df.circuit_first[xx],df.tt_first[xx],df.past[xx],df.current[xx],df.novice[xx],df.senior[xx],df.expert[xx]</v>
      </c>
    </row>
    <row r="8" spans="1:13" x14ac:dyDescent="0.35">
      <c r="A8" s="7" t="s">
        <v>318</v>
      </c>
      <c r="B8" s="7">
        <v>16</v>
      </c>
      <c r="C8" s="7" t="b">
        <f t="shared" si="0"/>
        <v>1</v>
      </c>
      <c r="D8" s="7">
        <v>2</v>
      </c>
      <c r="E8" s="7">
        <v>5</v>
      </c>
      <c r="F8" s="7">
        <v>0</v>
      </c>
      <c r="G8" s="7">
        <v>5</v>
      </c>
      <c r="H8" s="7">
        <v>4</v>
      </c>
      <c r="I8" s="7" t="str">
        <f>"'"&amp;SUBSTITUTE(A8," ","_") &amp; "' : [" &amp; (F8*-1) &amp; "," &amp; (E8*-1) &amp; "," &amp;(D8*-1)&amp; "," &amp; G8 &amp; "," &amp; H8 &amp; "],"</f>
        <v>'senior' : [0,-5,-2,5,4],</v>
      </c>
      <c r="J8" s="7" t="str">
        <f>"'" &amp; SUBSTITUTE(A8," ","_")  &amp; "_pct' : [" &amp; ROUND(((F8/B8)*-1),2) &amp; "," &amp; ROUND(((E8/B8)*-1),2) &amp; "," &amp; ROUND(((D8/B8)*-1),2)  &amp; "," &amp; ROUND((G8/B8),2) &amp; "," &amp; ROUND((H8/B8),2) &amp; "],"</f>
        <v>'senior_pct' : [0,-0.31,-0.13,0.31,0.25],</v>
      </c>
      <c r="K8" s="7" t="str">
        <f t="shared" si="1"/>
        <v>[df.circuit_first_pct[xx],df.tt_first_pct[xx],df.past_pct[xx],df.current_pct[xx],df.novice_pct[xx],df.senior_pct[xx]</v>
      </c>
      <c r="L8" s="7" t="str">
        <f t="shared" si="2"/>
        <v>['circuit first','tt first','past','current','novice','senior'</v>
      </c>
      <c r="M8" s="7" t="str">
        <f t="shared" si="3"/>
        <v>[df.circuit_first[xx],df.tt_first[xx],df.past[xx],df.current[xx],df.novice[xx],df.senior[xx]</v>
      </c>
    </row>
    <row r="9" spans="1:13" x14ac:dyDescent="0.35">
      <c r="A9" s="7" t="s">
        <v>319</v>
      </c>
      <c r="B9" s="7">
        <v>5</v>
      </c>
      <c r="C9" s="7" t="b">
        <f t="shared" si="0"/>
        <v>1</v>
      </c>
      <c r="D9" s="7">
        <v>0</v>
      </c>
      <c r="E9" s="7">
        <v>2</v>
      </c>
      <c r="F9" s="7">
        <v>0</v>
      </c>
      <c r="G9" s="7">
        <v>3</v>
      </c>
      <c r="H9" s="7">
        <v>0</v>
      </c>
      <c r="I9" s="7" t="str">
        <f>"'"&amp;SUBSTITUTE(A9," ","_") &amp; "' : [" &amp; (F9*-1) &amp; "," &amp; (E9*-1) &amp; "," &amp;(D9*-1)&amp; "," &amp; G9 &amp; "," &amp; H9 &amp; "],"</f>
        <v>'novice' : [0,-2,0,3,0],</v>
      </c>
      <c r="J9" s="7" t="str">
        <f>"'" &amp; SUBSTITUTE(A9," ","_")  &amp; "_pct' : [" &amp; ROUND(((F9/B9)*-1),2) &amp; "," &amp; ROUND(((E9/B9)*-1),2) &amp; "," &amp; ROUND(((D9/B9)*-1),2)  &amp; "," &amp; ROUND((G9/B9),2) &amp; "," &amp; ROUND((H9/B9),2) &amp; "],"</f>
        <v>'novice_pct' : [0,-0.4,0,0.6,0],</v>
      </c>
      <c r="K9" s="7" t="str">
        <f t="shared" si="1"/>
        <v>[df.circuit_first_pct[xx],df.tt_first_pct[xx],df.past_pct[xx],df.current_pct[xx],df.novice_pct[xx]</v>
      </c>
      <c r="L9" s="7" t="str">
        <f t="shared" si="2"/>
        <v>['circuit first','tt first','past','current','novice'</v>
      </c>
      <c r="M9" s="7" t="str">
        <f t="shared" si="3"/>
        <v>[df.circuit_first[xx],df.tt_first[xx],df.past[xx],df.current[xx],df.novice[xx]</v>
      </c>
    </row>
    <row r="10" spans="1:13" x14ac:dyDescent="0.35">
      <c r="A10" s="7"/>
      <c r="B10" s="7"/>
      <c r="C10" s="7"/>
      <c r="D10" s="7" t="b">
        <f>SUM(D7:D9)=D2</f>
        <v>1</v>
      </c>
      <c r="E10" s="7" t="b">
        <f t="shared" ref="E10:H10" si="6">SUM(E7:E9)=E2</f>
        <v>1</v>
      </c>
      <c r="F10" s="7" t="b">
        <f t="shared" si="6"/>
        <v>1</v>
      </c>
      <c r="G10" s="7" t="b">
        <f t="shared" si="6"/>
        <v>1</v>
      </c>
      <c r="H10" s="7" t="b">
        <f t="shared" si="6"/>
        <v>1</v>
      </c>
      <c r="I10" s="7"/>
      <c r="J10" s="7"/>
      <c r="K10" s="7" t="str">
        <f t="shared" si="1"/>
        <v>[df.circuit_first_pct[xx],df.tt_first_pct[xx],df.past_pct[xx],df.current_pct[xx]</v>
      </c>
      <c r="L10" s="7" t="str">
        <f t="shared" si="2"/>
        <v>['circuit first','tt first','past','current'</v>
      </c>
      <c r="M10" s="7" t="str">
        <f t="shared" si="3"/>
        <v>[df.circuit_first[xx],df.tt_first[xx],df.past[xx],df.current[xx]</v>
      </c>
    </row>
    <row r="11" spans="1:13" x14ac:dyDescent="0.35">
      <c r="A11" s="7" t="s">
        <v>320</v>
      </c>
      <c r="B11" s="7">
        <v>12</v>
      </c>
      <c r="C11" s="7" t="b">
        <f t="shared" si="0"/>
        <v>1</v>
      </c>
      <c r="D11" s="7">
        <v>1</v>
      </c>
      <c r="E11" s="7">
        <v>2</v>
      </c>
      <c r="F11" s="7">
        <v>0</v>
      </c>
      <c r="G11" s="7">
        <v>7</v>
      </c>
      <c r="H11" s="7">
        <v>2</v>
      </c>
      <c r="I11" s="7" t="str">
        <f t="shared" ref="I11" si="7">"'"&amp;SUBSTITUTE(A11," ","_") &amp; "' : [" &amp; (F11*-1) &amp; "," &amp; (E11*-1) &amp; "," &amp;(D11*-1)&amp; "," &amp; G11 &amp; "," &amp; H11 &amp; "],"</f>
        <v>'current' : [0,-2,-1,7,2],</v>
      </c>
      <c r="J11" s="7" t="str">
        <f>"'" &amp; SUBSTITUTE(A11," ","_")  &amp; "_pct' : [" &amp; ROUND(((F11/B11)*-1),2) &amp; "," &amp; ROUND(((E11/B11)*-1),2) &amp; "," &amp; ROUND(((D11/B11)*-1),2)  &amp; "," &amp; ROUND((G11/B11),2) &amp; "," &amp; ROUND((H11/B11),2) &amp; "],"</f>
        <v>'current_pct' : [0,-0.17,-0.08,0.58,0.17],</v>
      </c>
      <c r="K11" s="7" t="str">
        <f t="shared" si="1"/>
        <v>[df.circuit_first_pct[xx],df.tt_first_pct[xx],df.past_pct[xx],df.current_pct[xx]</v>
      </c>
      <c r="L11" s="7" t="str">
        <f t="shared" si="2"/>
        <v>['circuit first','tt first','past','current'</v>
      </c>
      <c r="M11" s="7" t="str">
        <f t="shared" si="3"/>
        <v>[df.circuit_first[xx],df.tt_first[xx],df.past[xx],df.current[xx]</v>
      </c>
    </row>
    <row r="12" spans="1:13" x14ac:dyDescent="0.35">
      <c r="A12" s="7" t="s">
        <v>321</v>
      </c>
      <c r="B12" s="7">
        <v>18</v>
      </c>
      <c r="C12" s="7" t="b">
        <f>SUM(D12:H12)=B12</f>
        <v>1</v>
      </c>
      <c r="D12" s="7">
        <v>1</v>
      </c>
      <c r="E12" s="7">
        <v>7</v>
      </c>
      <c r="F12" s="7">
        <v>0</v>
      </c>
      <c r="G12" s="7">
        <v>7</v>
      </c>
      <c r="H12" s="7">
        <v>3</v>
      </c>
      <c r="I12" s="7" t="str">
        <f>"'"&amp;SUBSTITUTE(A12," ","_") &amp; "' : [" &amp; (F12*-1) &amp; "," &amp; (E12*-1) &amp; "," &amp;(D12*-1)&amp; "," &amp; G12 &amp; "," &amp; H12 &amp; "],"</f>
        <v>'past' : [0,-7,-1,7,3],</v>
      </c>
      <c r="J12" s="7" t="str">
        <f>"'" &amp; SUBSTITUTE(A12," ","_")  &amp; "_pct' : [" &amp; ROUND(((F12/B12)*-1),2) &amp; "," &amp; ROUND(((E12/B12)*-1),2) &amp; "," &amp; ROUND(((D12/B12)*-1),2)  &amp; "," &amp; ROUND((G12/B12),2) &amp; "," &amp; ROUND((H12/B12),2) &amp; "],"</f>
        <v>'past_pct' : [0,-0.39,-0.06,0.39,0.17],</v>
      </c>
      <c r="K12" s="7" t="str">
        <f t="shared" si="1"/>
        <v>[df.circuit_first_pct[xx],df.tt_first_pct[xx],df.past_pct[xx]</v>
      </c>
      <c r="L12" s="7" t="str">
        <f t="shared" si="2"/>
        <v>['circuit first','tt first','past'</v>
      </c>
      <c r="M12" s="7" t="str">
        <f t="shared" si="3"/>
        <v>[df.circuit_first[xx],df.tt_first[xx],df.past[xx]</v>
      </c>
    </row>
    <row r="13" spans="1:13" x14ac:dyDescent="0.35">
      <c r="A13" s="7"/>
      <c r="B13" s="7"/>
      <c r="C13" s="7"/>
      <c r="D13" s="7" t="b">
        <f>SUM(D11:D12)=D2</f>
        <v>1</v>
      </c>
      <c r="E13" s="7" t="b">
        <f t="shared" ref="E13:H13" si="8">SUM(E11:E12)=E2</f>
        <v>1</v>
      </c>
      <c r="F13" s="7" t="b">
        <f t="shared" si="8"/>
        <v>1</v>
      </c>
      <c r="G13" s="7" t="b">
        <f t="shared" si="8"/>
        <v>1</v>
      </c>
      <c r="H13" s="7" t="b">
        <f t="shared" si="8"/>
        <v>1</v>
      </c>
      <c r="I13" s="7"/>
      <c r="J13" s="7"/>
      <c r="K13" s="7" t="str">
        <f t="shared" si="1"/>
        <v>[df.circuit_first_pct[xx],df.tt_first_pct[xx]</v>
      </c>
      <c r="L13" s="7" t="str">
        <f t="shared" si="2"/>
        <v>['circuit first','tt first'</v>
      </c>
      <c r="M13" s="7" t="str">
        <f t="shared" si="3"/>
        <v>[df.circuit_first[xx],df.tt_first[xx]</v>
      </c>
    </row>
    <row r="14" spans="1:13" x14ac:dyDescent="0.35">
      <c r="A14" s="7" t="s">
        <v>339</v>
      </c>
      <c r="B14" s="7">
        <v>14</v>
      </c>
      <c r="C14" s="7" t="b">
        <f>SUM(D14:H14)=B14</f>
        <v>1</v>
      </c>
      <c r="D14" s="7">
        <v>0</v>
      </c>
      <c r="E14" s="7">
        <v>5</v>
      </c>
      <c r="F14" s="7">
        <v>0</v>
      </c>
      <c r="G14" s="7">
        <v>7</v>
      </c>
      <c r="H14" s="7">
        <v>2</v>
      </c>
      <c r="I14" s="7" t="str">
        <f t="shared" ref="I14" si="9">"'"&amp;SUBSTITUTE(A14," ","_") &amp; "' : [" &amp; (F14*-1) &amp; "," &amp; (E14*-1) &amp; "," &amp;(D14*-1)&amp; "," &amp; G14 &amp; "," &amp; H14 &amp; "],"</f>
        <v>'tt_first' : [0,-5,0,7,2],</v>
      </c>
      <c r="J14" s="7" t="str">
        <f>"'" &amp; SUBSTITUTE(A14," ","_")  &amp; "_pct' : [" &amp; ROUND(((F14/B14)*-1),2) &amp; "," &amp; ROUND(((E14/B14)*-1),2) &amp; "," &amp; ROUND(((D14/B14)*-1),2)  &amp; "," &amp; ROUND((G14/B14),2) &amp; "," &amp; ROUND((H14/B14),2) &amp; "],"</f>
        <v>'tt_first_pct' : [0,-0.36,0,0.5,0.14],</v>
      </c>
      <c r="K14" s="7" t="str">
        <f>IF(ISBLANK(A14),K15,K15&amp;",df."&amp; SUBSTITUTE(A14," ","_") &amp;"_pct[xx]")</f>
        <v>[df.circuit_first_pct[xx],df.tt_first_pct[xx]</v>
      </c>
      <c r="L14" s="7" t="str">
        <f t="shared" ref="L14" si="10">IF(ISBLANK(A14),L15,L15&amp;",'"&amp; A14 &amp;"'")</f>
        <v>['circuit first','tt first'</v>
      </c>
      <c r="M14" s="7" t="str">
        <f>IF(ISBLANK(A14),M15,M15&amp;",df."&amp; SUBSTITUTE(A14," ","_") &amp;"[xx]")</f>
        <v>[df.circuit_first[xx],df.tt_first[xx]</v>
      </c>
    </row>
    <row r="15" spans="1:13" x14ac:dyDescent="0.35">
      <c r="A15" s="7" t="s">
        <v>338</v>
      </c>
      <c r="B15" s="7">
        <v>16</v>
      </c>
      <c r="C15" s="7" t="b">
        <f>SUM(D15:H15)=B15</f>
        <v>1</v>
      </c>
      <c r="D15" s="7">
        <v>2</v>
      </c>
      <c r="E15" s="7">
        <v>4</v>
      </c>
      <c r="F15" s="7">
        <v>0</v>
      </c>
      <c r="G15" s="7">
        <v>7</v>
      </c>
      <c r="H15" s="7">
        <v>3</v>
      </c>
      <c r="I15" s="7" t="str">
        <f>"'"&amp;SUBSTITUTE(A15," ","_") &amp; "' : [" &amp; (F15*-1) &amp; "," &amp; (E15*-1) &amp; "," &amp;(D15*-1)&amp; "," &amp; G15 &amp; "," &amp; H15 &amp; "],"</f>
        <v>'circuit_first' : [0,-4,-2,7,3],</v>
      </c>
      <c r="J15" s="7" t="str">
        <f>"'" &amp; SUBSTITUTE(A15," ","_")  &amp; "_pct' : [" &amp; ROUND(((F15/B15)*-1),2) &amp; "," &amp; ROUND(((E15/B15)*-1),2) &amp; "," &amp; ROUND(((D15/B15)*-1),2)  &amp; "," &amp; ROUND((G15/B15),2) &amp; "," &amp; ROUND((H15/B15),2) &amp; "],"</f>
        <v>'circuit_first_pct' : [0,-0.25,-0.13,0.44,0.19],</v>
      </c>
      <c r="K15" s="7" t="str">
        <f>"[df."&amp; SUBSTITUTE(A15," ","_") &amp;"_pct[xx]"</f>
        <v>[df.circuit_first_pct[xx]</v>
      </c>
      <c r="L15" s="7" t="str">
        <f>"['"&amp; A15&amp;"'"</f>
        <v>['circuit first'</v>
      </c>
      <c r="M15" s="7" t="str">
        <f>"[df."&amp; SUBSTITUTE(A15," ","_") &amp;"[xx]"</f>
        <v>[df.circuit_first[xx]</v>
      </c>
    </row>
    <row r="16" spans="1:13" x14ac:dyDescent="0.35">
      <c r="A16" s="7"/>
      <c r="B16" s="7"/>
      <c r="C16" s="7"/>
      <c r="D16" s="7" t="b">
        <f>SUM(D14:D15)=D$2</f>
        <v>1</v>
      </c>
      <c r="E16" s="7" t="b">
        <f t="shared" ref="E16:H16" si="11">SUM(E14:E15)=E$2</f>
        <v>1</v>
      </c>
      <c r="F16" s="7" t="b">
        <f t="shared" si="11"/>
        <v>1</v>
      </c>
      <c r="G16" s="7" t="b">
        <f t="shared" si="11"/>
        <v>1</v>
      </c>
      <c r="H16" s="7" t="b">
        <f t="shared" si="11"/>
        <v>1</v>
      </c>
      <c r="I16" s="7"/>
      <c r="J16" s="7"/>
    </row>
    <row r="17" spans="9:10" x14ac:dyDescent="0.35">
      <c r="I17" s="7"/>
      <c r="J17" s="7"/>
    </row>
    <row r="18" spans="9:10" x14ac:dyDescent="0.35">
      <c r="I18" s="7"/>
      <c r="J18" s="7"/>
    </row>
    <row r="19" spans="9:10" x14ac:dyDescent="0.35">
      <c r="I19" s="7"/>
      <c r="J19" s="7"/>
    </row>
    <row r="20" spans="9:10" x14ac:dyDescent="0.35">
      <c r="I20" s="7"/>
      <c r="J20" s="7"/>
    </row>
    <row r="21" spans="9:10" x14ac:dyDescent="0.35">
      <c r="I21" s="7"/>
      <c r="J21"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89FD6-A5B3-49FA-9795-07F4C25BE734}">
  <dimension ref="A1:M16"/>
  <sheetViews>
    <sheetView tabSelected="1" workbookViewId="0">
      <selection activeCell="J26" sqref="J26"/>
    </sheetView>
  </sheetViews>
  <sheetFormatPr defaultRowHeight="14.5" x14ac:dyDescent="0.35"/>
  <cols>
    <col min="1" max="1" width="11" style="7" bestFit="1" customWidth="1"/>
    <col min="2" max="2" width="8.81640625" style="7" bestFit="1" customWidth="1"/>
    <col min="3" max="3" width="5.81640625" style="7" bestFit="1" customWidth="1"/>
    <col min="4" max="8" width="7.453125" style="7" customWidth="1"/>
    <col min="9" max="9" width="26.453125" style="7" bestFit="1" customWidth="1"/>
    <col min="10" max="10" width="42.81640625" style="7" bestFit="1" customWidth="1"/>
    <col min="11" max="16384" width="8.7265625" style="7"/>
  </cols>
  <sheetData>
    <row r="1" spans="1:13" x14ac:dyDescent="0.35">
      <c r="B1" s="7" t="s">
        <v>315</v>
      </c>
      <c r="C1" s="7" t="s">
        <v>316</v>
      </c>
      <c r="D1" s="1">
        <v>1</v>
      </c>
      <c r="E1" s="1">
        <v>2</v>
      </c>
      <c r="F1" s="1">
        <v>3</v>
      </c>
      <c r="G1" s="1">
        <v>4</v>
      </c>
      <c r="H1" s="1">
        <v>5</v>
      </c>
    </row>
    <row r="2" spans="1:13" x14ac:dyDescent="0.35">
      <c r="A2" s="7" t="s">
        <v>311</v>
      </c>
      <c r="B2" s="7">
        <v>30</v>
      </c>
      <c r="C2" s="7" t="b">
        <f t="shared" ref="C2:C11" si="0">SUM(D2:H2)=B2</f>
        <v>1</v>
      </c>
      <c r="D2" s="7">
        <v>3</v>
      </c>
      <c r="E2" s="7">
        <v>7</v>
      </c>
      <c r="F2" s="7">
        <v>4</v>
      </c>
      <c r="G2" s="7">
        <v>14</v>
      </c>
      <c r="H2" s="7">
        <v>2</v>
      </c>
      <c r="I2" s="7" t="str">
        <f>"'"&amp;SUBSTITUTE(A2," ","_") &amp; "' : [" &amp; (F2*-1) &amp; "," &amp; (E2*-1) &amp; "," &amp;(D2*-1)&amp; "," &amp; G2 &amp; "," &amp; H2 &amp; "],"</f>
        <v>'total' : [-4,-7,-3,14,2],</v>
      </c>
      <c r="J2" s="7" t="str">
        <f>"'" &amp; SUBSTITUTE(A2," ","_")  &amp; "_pct' : [" &amp; ROUND(((F2/B2)*-1),2) &amp; "," &amp; ROUND(((E2/B2)*-1),2) &amp; "," &amp; ROUND(((D2/B2)*-1),2)  &amp; "," &amp; ROUND((G2/B2),2) &amp; "," &amp; ROUND((H2/B2),2) &amp; "],"</f>
        <v>'total_pct' : [-0.13,-0.23,-0.1,0.47,0.07],</v>
      </c>
      <c r="K2" s="7" t="str">
        <f>IF(ISBLANK(A2),K3,K3&amp;",df."&amp; SUBSTITUTE(A2," ","_") &amp;"_pct[xx]]")</f>
        <v>[df.circuit_first_pct[xx],df.tt_first_pct[xx],df.past_pct[xx],df.current_pct[xx],df.novice_pct[xx],df.senior_pct[xx],df.expert_pct[xx],df.practicioner_pct[xx],df.academic_pct[xx],df.total_pct[xx]]</v>
      </c>
      <c r="L2" s="7" t="str">
        <f>IF(ISBLANK(A2),L3,L3&amp;",'"&amp; A2 &amp;"']")</f>
        <v>['circuit first','tt first','past','current','novice','senior','expert','practicioner','academic','total']</v>
      </c>
      <c r="M2" s="7" t="str">
        <f>IF(ISBLANK(A2),M3,M3&amp;",df."&amp; SUBSTITUTE(A2," ","_") &amp;"[xx]]")</f>
        <v>[df.circuit_first[xx],df.tt_first[xx],df.past[xx],df.current[xx],df.novice[xx],df.senior[xx],df.expert[xx],df.practicioner[xx],df.academic[xx],df.total[xx]]</v>
      </c>
    </row>
    <row r="3" spans="1:13" x14ac:dyDescent="0.35">
      <c r="K3" s="7" t="str">
        <f t="shared" ref="K3:K13" si="1">IF(ISBLANK(A3),K4,K4&amp;",df."&amp; SUBSTITUTE(A3," ","_") &amp;"_pct[xx]")</f>
        <v>[df.circuit_first_pct[xx],df.tt_first_pct[xx],df.past_pct[xx],df.current_pct[xx],df.novice_pct[xx],df.senior_pct[xx],df.expert_pct[xx],df.practicioner_pct[xx],df.academic_pct[xx]</v>
      </c>
      <c r="L3" s="7" t="str">
        <f t="shared" ref="L3:L14" si="2">IF(ISBLANK(A3),L4,L4&amp;",'"&amp; A3 &amp;"'")</f>
        <v>['circuit first','tt first','past','current','novice','senior','expert','practicioner','academic'</v>
      </c>
      <c r="M3" s="7" t="str">
        <f t="shared" ref="M3:M13" si="3">IF(ISBLANK(A3),M4,M4&amp;",df."&amp; SUBSTITUTE(A3," ","_") &amp;"[xx]")</f>
        <v>[df.circuit_first[xx],df.tt_first[xx],df.past[xx],df.current[xx],df.novice[xx],df.senior[xx],df.expert[xx],df.practicioner[xx],df.academic[xx]</v>
      </c>
    </row>
    <row r="4" spans="1:13" x14ac:dyDescent="0.35">
      <c r="A4" s="7" t="s">
        <v>312</v>
      </c>
      <c r="B4" s="7">
        <v>10</v>
      </c>
      <c r="C4" s="7" t="b">
        <f t="shared" si="0"/>
        <v>1</v>
      </c>
      <c r="D4" s="7">
        <v>1</v>
      </c>
      <c r="E4" s="7">
        <v>1</v>
      </c>
      <c r="F4" s="7">
        <v>1</v>
      </c>
      <c r="G4" s="7">
        <v>7</v>
      </c>
      <c r="H4" s="7">
        <v>0</v>
      </c>
      <c r="I4" s="7" t="str">
        <f>"'"&amp;SUBSTITUTE(A4," ","_") &amp; "' : [" &amp; (F4*-1) &amp; "," &amp; (E4*-1) &amp; "," &amp;(D4*-1)&amp; "," &amp; G4 &amp; "," &amp; H4 &amp; "],"</f>
        <v>'academic' : [-1,-1,-1,7,0],</v>
      </c>
      <c r="J4" s="7" t="str">
        <f>"'" &amp; SUBSTITUTE(A4," ","_")  &amp; "_pct' : [" &amp; ROUND(((F4/B4)*-1),2) &amp; "," &amp; ROUND(((E4/B4)*-1),2) &amp; "," &amp; ROUND(((D4/B4)*-1),2)  &amp; "," &amp; ROUND((G4/B4),2) &amp; "," &amp; ROUND((H4/B4),2) &amp; "],"</f>
        <v>'academic_pct' : [-0.1,-0.1,-0.1,0.7,0],</v>
      </c>
      <c r="K4" s="7" t="str">
        <f t="shared" si="1"/>
        <v>[df.circuit_first_pct[xx],df.tt_first_pct[xx],df.past_pct[xx],df.current_pct[xx],df.novice_pct[xx],df.senior_pct[xx],df.expert_pct[xx],df.practicioner_pct[xx],df.academic_pct[xx]</v>
      </c>
      <c r="L4" s="7" t="str">
        <f t="shared" si="2"/>
        <v>['circuit first','tt first','past','current','novice','senior','expert','practicioner','academic'</v>
      </c>
      <c r="M4" s="7" t="str">
        <f t="shared" si="3"/>
        <v>[df.circuit_first[xx],df.tt_first[xx],df.past[xx],df.current[xx],df.novice[xx],df.senior[xx],df.expert[xx],df.practicioner[xx],df.academic[xx]</v>
      </c>
    </row>
    <row r="5" spans="1:13" x14ac:dyDescent="0.35">
      <c r="A5" s="7" t="s">
        <v>313</v>
      </c>
      <c r="B5" s="7">
        <v>20</v>
      </c>
      <c r="C5" s="7" t="b">
        <f t="shared" si="0"/>
        <v>1</v>
      </c>
      <c r="D5" s="7">
        <v>2</v>
      </c>
      <c r="E5" s="7">
        <v>6</v>
      </c>
      <c r="F5" s="7">
        <v>3</v>
      </c>
      <c r="G5" s="7">
        <v>7</v>
      </c>
      <c r="H5" s="7">
        <v>2</v>
      </c>
      <c r="I5" s="7" t="str">
        <f>"'"&amp;SUBSTITUTE(A5," ","_") &amp; "' : [" &amp; (F5*-1) &amp; "," &amp; (E5*-1) &amp; "," &amp;(D5*-1)&amp; "," &amp; G5 &amp; "," &amp; H5 &amp; "],"</f>
        <v>'practicioner' : [-3,-6,-2,7,2],</v>
      </c>
      <c r="J5" s="7" t="str">
        <f>"'" &amp; SUBSTITUTE(A5," ","_")  &amp; "_pct' : [" &amp; ROUND(((F5/B5)*-1),2) &amp; "," &amp; ROUND(((E5/B5)*-1),2) &amp; "," &amp; ROUND(((D5/B5)*-1),2)  &amp; "," &amp; ROUND((G5/B5),2) &amp; "," &amp; ROUND((H5/B5),2) &amp; "],"</f>
        <v>'practicioner_pct' : [-0.15,-0.3,-0.1,0.35,0.1],</v>
      </c>
      <c r="K5" s="7" t="str">
        <f t="shared" si="1"/>
        <v>[df.circuit_first_pct[xx],df.tt_first_pct[xx],df.past_pct[xx],df.current_pct[xx],df.novice_pct[xx],df.senior_pct[xx],df.expert_pct[xx],df.practicioner_pct[xx]</v>
      </c>
      <c r="L5" s="7" t="str">
        <f t="shared" si="2"/>
        <v>['circuit first','tt first','past','current','novice','senior','expert','practicioner'</v>
      </c>
      <c r="M5" s="7" t="str">
        <f t="shared" si="3"/>
        <v>[df.circuit_first[xx],df.tt_first[xx],df.past[xx],df.current[xx],df.novice[xx],df.senior[xx],df.expert[xx],df.practicioner[xx]</v>
      </c>
    </row>
    <row r="6" spans="1:13" x14ac:dyDescent="0.35">
      <c r="D6" s="7" t="b">
        <f>SUM(D4:D5)=D2</f>
        <v>1</v>
      </c>
      <c r="E6" s="7" t="b">
        <f t="shared" ref="E6:H6" si="4">SUM(E4:E5)=E2</f>
        <v>1</v>
      </c>
      <c r="F6" s="7" t="b">
        <f t="shared" si="4"/>
        <v>1</v>
      </c>
      <c r="G6" s="7" t="b">
        <f t="shared" si="4"/>
        <v>1</v>
      </c>
      <c r="H6" s="7" t="b">
        <f t="shared" si="4"/>
        <v>1</v>
      </c>
      <c r="K6" s="7" t="str">
        <f t="shared" si="1"/>
        <v>[df.circuit_first_pct[xx],df.tt_first_pct[xx],df.past_pct[xx],df.current_pct[xx],df.novice_pct[xx],df.senior_pct[xx],df.expert_pct[xx]</v>
      </c>
      <c r="L6" s="7" t="str">
        <f t="shared" si="2"/>
        <v>['circuit first','tt first','past','current','novice','senior','expert'</v>
      </c>
      <c r="M6" s="7" t="str">
        <f t="shared" si="3"/>
        <v>[df.circuit_first[xx],df.tt_first[xx],df.past[xx],df.current[xx],df.novice[xx],df.senior[xx],df.expert[xx]</v>
      </c>
    </row>
    <row r="7" spans="1:13" x14ac:dyDescent="0.35">
      <c r="A7" s="7" t="s">
        <v>317</v>
      </c>
      <c r="B7" s="7">
        <v>9</v>
      </c>
      <c r="C7" s="7" t="b">
        <f t="shared" si="0"/>
        <v>1</v>
      </c>
      <c r="D7" s="7">
        <v>0</v>
      </c>
      <c r="E7" s="7">
        <v>1</v>
      </c>
      <c r="F7" s="7">
        <v>3</v>
      </c>
      <c r="G7" s="7">
        <v>4</v>
      </c>
      <c r="H7" s="7">
        <v>1</v>
      </c>
      <c r="I7" s="7" t="str">
        <f t="shared" ref="I7" si="5">"'"&amp;SUBSTITUTE(A7," ","_") &amp; "' : [" &amp; (F7*-1) &amp; "," &amp; (E7*-1) &amp; "," &amp;(D7*-1)&amp; "," &amp; G7 &amp; "," &amp; H7 &amp; "],"</f>
        <v>'expert' : [-3,-1,0,4,1],</v>
      </c>
      <c r="J7" s="7" t="str">
        <f>"'" &amp; SUBSTITUTE(A7," ","_")  &amp; "_pct' : [" &amp; ROUND(((F7/B7)*-1),2) &amp; "," &amp; ROUND(((E7/B7)*-1),2) &amp; "," &amp; ROUND(((D7/B7)*-1),2)  &amp; "," &amp; ROUND((G7/B7),2) &amp; "," &amp; ROUND((H7/B7),2) &amp; "],"</f>
        <v>'expert_pct' : [-0.33,-0.11,0,0.44,0.11],</v>
      </c>
      <c r="K7" s="7" t="str">
        <f t="shared" si="1"/>
        <v>[df.circuit_first_pct[xx],df.tt_first_pct[xx],df.past_pct[xx],df.current_pct[xx],df.novice_pct[xx],df.senior_pct[xx],df.expert_pct[xx]</v>
      </c>
      <c r="L7" s="7" t="str">
        <f t="shared" si="2"/>
        <v>['circuit first','tt first','past','current','novice','senior','expert'</v>
      </c>
      <c r="M7" s="7" t="str">
        <f t="shared" si="3"/>
        <v>[df.circuit_first[xx],df.tt_first[xx],df.past[xx],df.current[xx],df.novice[xx],df.senior[xx],df.expert[xx]</v>
      </c>
    </row>
    <row r="8" spans="1:13" x14ac:dyDescent="0.35">
      <c r="A8" s="7" t="s">
        <v>318</v>
      </c>
      <c r="B8" s="7">
        <v>16</v>
      </c>
      <c r="C8" s="7" t="b">
        <f t="shared" si="0"/>
        <v>1</v>
      </c>
      <c r="D8" s="7">
        <v>3</v>
      </c>
      <c r="E8" s="7">
        <v>4</v>
      </c>
      <c r="F8" s="7">
        <v>0</v>
      </c>
      <c r="G8" s="7">
        <v>8</v>
      </c>
      <c r="H8" s="7">
        <v>1</v>
      </c>
      <c r="I8" s="7" t="str">
        <f>"'"&amp;SUBSTITUTE(A8," ","_") &amp; "' : [" &amp; (F8*-1) &amp; "," &amp; (E8*-1) &amp; "," &amp;(D8*-1)&amp; "," &amp; G8 &amp; "," &amp; H8 &amp; "],"</f>
        <v>'senior' : [0,-4,-3,8,1],</v>
      </c>
      <c r="J8" s="7" t="str">
        <f>"'" &amp; SUBSTITUTE(A8," ","_")  &amp; "_pct' : [" &amp; ROUND(((F8/B8)*-1),2) &amp; "," &amp; ROUND(((E8/B8)*-1),2) &amp; "," &amp; ROUND(((D8/B8)*-1),2)  &amp; "," &amp; ROUND((G8/B8),2) &amp; "," &amp; ROUND((H8/B8),2) &amp; "],"</f>
        <v>'senior_pct' : [0,-0.25,-0.19,0.5,0.06],</v>
      </c>
      <c r="K8" s="7" t="str">
        <f t="shared" si="1"/>
        <v>[df.circuit_first_pct[xx],df.tt_first_pct[xx],df.past_pct[xx],df.current_pct[xx],df.novice_pct[xx],df.senior_pct[xx]</v>
      </c>
      <c r="L8" s="7" t="str">
        <f t="shared" si="2"/>
        <v>['circuit first','tt first','past','current','novice','senior'</v>
      </c>
      <c r="M8" s="7" t="str">
        <f t="shared" si="3"/>
        <v>[df.circuit_first[xx],df.tt_first[xx],df.past[xx],df.current[xx],df.novice[xx],df.senior[xx]</v>
      </c>
    </row>
    <row r="9" spans="1:13" x14ac:dyDescent="0.35">
      <c r="A9" s="7" t="s">
        <v>319</v>
      </c>
      <c r="B9" s="7">
        <v>5</v>
      </c>
      <c r="C9" s="7" t="b">
        <f t="shared" si="0"/>
        <v>1</v>
      </c>
      <c r="D9" s="7">
        <v>0</v>
      </c>
      <c r="E9" s="7">
        <v>2</v>
      </c>
      <c r="F9" s="7">
        <v>1</v>
      </c>
      <c r="G9" s="7">
        <v>2</v>
      </c>
      <c r="H9" s="7">
        <v>0</v>
      </c>
      <c r="I9" s="7" t="str">
        <f>"'"&amp;SUBSTITUTE(A9," ","_") &amp; "' : [" &amp; (F9*-1) &amp; "," &amp; (E9*-1) &amp; "," &amp;(D9*-1)&amp; "," &amp; G9 &amp; "," &amp; H9 &amp; "],"</f>
        <v>'novice' : [-1,-2,0,2,0],</v>
      </c>
      <c r="J9" s="7" t="str">
        <f>"'" &amp; SUBSTITUTE(A9," ","_")  &amp; "_pct' : [" &amp; ROUND(((F9/B9)*-1),2) &amp; "," &amp; ROUND(((E9/B9)*-1),2) &amp; "," &amp; ROUND(((D9/B9)*-1),2)  &amp; "," &amp; ROUND((G9/B9),2) &amp; "," &amp; ROUND((H9/B9),2) &amp; "],"</f>
        <v>'novice_pct' : [-0.2,-0.4,0,0.4,0],</v>
      </c>
      <c r="K9" s="7" t="str">
        <f t="shared" si="1"/>
        <v>[df.circuit_first_pct[xx],df.tt_first_pct[xx],df.past_pct[xx],df.current_pct[xx],df.novice_pct[xx]</v>
      </c>
      <c r="L9" s="7" t="str">
        <f t="shared" si="2"/>
        <v>['circuit first','tt first','past','current','novice'</v>
      </c>
      <c r="M9" s="7" t="str">
        <f t="shared" si="3"/>
        <v>[df.circuit_first[xx],df.tt_first[xx],df.past[xx],df.current[xx],df.novice[xx]</v>
      </c>
    </row>
    <row r="10" spans="1:13" x14ac:dyDescent="0.35">
      <c r="D10" s="7" t="b">
        <f>SUM(D7:D9)=D2</f>
        <v>1</v>
      </c>
      <c r="E10" s="7" t="b">
        <f t="shared" ref="E10:H10" si="6">SUM(E7:E9)=E2</f>
        <v>1</v>
      </c>
      <c r="F10" s="7" t="b">
        <f t="shared" si="6"/>
        <v>1</v>
      </c>
      <c r="G10" s="7" t="b">
        <f t="shared" si="6"/>
        <v>1</v>
      </c>
      <c r="H10" s="7" t="b">
        <f t="shared" si="6"/>
        <v>1</v>
      </c>
      <c r="K10" s="7" t="str">
        <f t="shared" si="1"/>
        <v>[df.circuit_first_pct[xx],df.tt_first_pct[xx],df.past_pct[xx],df.current_pct[xx]</v>
      </c>
      <c r="L10" s="7" t="str">
        <f t="shared" si="2"/>
        <v>['circuit first','tt first','past','current'</v>
      </c>
      <c r="M10" s="7" t="str">
        <f t="shared" si="3"/>
        <v>[df.circuit_first[xx],df.tt_first[xx],df.past[xx],df.current[xx]</v>
      </c>
    </row>
    <row r="11" spans="1:13" x14ac:dyDescent="0.35">
      <c r="A11" s="7" t="s">
        <v>320</v>
      </c>
      <c r="B11" s="7">
        <v>12</v>
      </c>
      <c r="C11" s="7" t="b">
        <f t="shared" si="0"/>
        <v>1</v>
      </c>
      <c r="D11" s="7">
        <v>0</v>
      </c>
      <c r="E11" s="7">
        <v>2</v>
      </c>
      <c r="F11" s="7">
        <v>2</v>
      </c>
      <c r="G11" s="7">
        <v>8</v>
      </c>
      <c r="H11" s="7">
        <v>0</v>
      </c>
      <c r="I11" s="7" t="str">
        <f t="shared" ref="I11" si="7">"'"&amp;SUBSTITUTE(A11," ","_") &amp; "' : [" &amp; (F11*-1) &amp; "," &amp; (E11*-1) &amp; "," &amp;(D11*-1)&amp; "," &amp; G11 &amp; "," &amp; H11 &amp; "],"</f>
        <v>'current' : [-2,-2,0,8,0],</v>
      </c>
      <c r="J11" s="7" t="str">
        <f>"'" &amp; SUBSTITUTE(A11," ","_")  &amp; "_pct' : [" &amp; ROUND(((F11/B11)*-1),2) &amp; "," &amp; ROUND(((E11/B11)*-1),2) &amp; "," &amp; ROUND(((D11/B11)*-1),2)  &amp; "," &amp; ROUND((G11/B11),2) &amp; "," &amp; ROUND((H11/B11),2) &amp; "],"</f>
        <v>'current_pct' : [-0.17,-0.17,0,0.67,0],</v>
      </c>
      <c r="K11" s="7" t="str">
        <f t="shared" si="1"/>
        <v>[df.circuit_first_pct[xx],df.tt_first_pct[xx],df.past_pct[xx],df.current_pct[xx]</v>
      </c>
      <c r="L11" s="7" t="str">
        <f t="shared" si="2"/>
        <v>['circuit first','tt first','past','current'</v>
      </c>
      <c r="M11" s="7" t="str">
        <f t="shared" si="3"/>
        <v>[df.circuit_first[xx],df.tt_first[xx],df.past[xx],df.current[xx]</v>
      </c>
    </row>
    <row r="12" spans="1:13" x14ac:dyDescent="0.35">
      <c r="A12" s="7" t="s">
        <v>321</v>
      </c>
      <c r="B12" s="7">
        <v>18</v>
      </c>
      <c r="C12" s="7" t="b">
        <f>SUM(D12:H12)=B12</f>
        <v>1</v>
      </c>
      <c r="D12" s="7">
        <v>3</v>
      </c>
      <c r="E12" s="7">
        <v>5</v>
      </c>
      <c r="F12" s="7">
        <v>2</v>
      </c>
      <c r="G12" s="7">
        <v>6</v>
      </c>
      <c r="H12" s="7">
        <v>2</v>
      </c>
      <c r="I12" s="7" t="str">
        <f>"'"&amp;SUBSTITUTE(A12," ","_") &amp; "' : [" &amp; (F12*-1) &amp; "," &amp; (E12*-1) &amp; "," &amp;(D12*-1)&amp; "," &amp; G12 &amp; "," &amp; H12 &amp; "],"</f>
        <v>'past' : [-2,-5,-3,6,2],</v>
      </c>
      <c r="J12" s="7" t="str">
        <f>"'" &amp; SUBSTITUTE(A12," ","_")  &amp; "_pct' : [" &amp; ROUND(((F12/B12)*-1),2) &amp; "," &amp; ROUND(((E12/B12)*-1),2) &amp; "," &amp; ROUND(((D12/B12)*-1),2)  &amp; "," &amp; ROUND((G12/B12),2) &amp; "," &amp; ROUND((H12/B12),2) &amp; "],"</f>
        <v>'past_pct' : [-0.11,-0.28,-0.17,0.33,0.11],</v>
      </c>
      <c r="K12" s="7" t="str">
        <f t="shared" si="1"/>
        <v>[df.circuit_first_pct[xx],df.tt_first_pct[xx],df.past_pct[xx]</v>
      </c>
      <c r="L12" s="7" t="str">
        <f t="shared" si="2"/>
        <v>['circuit first','tt first','past'</v>
      </c>
      <c r="M12" s="7" t="str">
        <f t="shared" si="3"/>
        <v>[df.circuit_first[xx],df.tt_first[xx],df.past[xx]</v>
      </c>
    </row>
    <row r="13" spans="1:13" x14ac:dyDescent="0.35">
      <c r="D13" s="7" t="b">
        <f>SUM(D11:D12)=D2</f>
        <v>1</v>
      </c>
      <c r="E13" s="7" t="b">
        <f t="shared" ref="E13:H13" si="8">SUM(E11:E12)=E2</f>
        <v>1</v>
      </c>
      <c r="F13" s="7" t="b">
        <f t="shared" si="8"/>
        <v>1</v>
      </c>
      <c r="G13" s="7" t="b">
        <f t="shared" si="8"/>
        <v>1</v>
      </c>
      <c r="H13" s="7" t="b">
        <f t="shared" si="8"/>
        <v>1</v>
      </c>
      <c r="K13" s="7" t="str">
        <f t="shared" si="1"/>
        <v>[df.circuit_first_pct[xx],df.tt_first_pct[xx]</v>
      </c>
      <c r="L13" s="7" t="str">
        <f t="shared" si="2"/>
        <v>['circuit first','tt first'</v>
      </c>
      <c r="M13" s="7" t="str">
        <f t="shared" si="3"/>
        <v>[df.circuit_first[xx],df.tt_first[xx]</v>
      </c>
    </row>
    <row r="14" spans="1:13" x14ac:dyDescent="0.35">
      <c r="A14" s="7" t="s">
        <v>339</v>
      </c>
      <c r="B14" s="7">
        <v>14</v>
      </c>
      <c r="C14" s="7" t="b">
        <f>SUM(D14:H14)=B14</f>
        <v>1</v>
      </c>
      <c r="D14" s="7">
        <v>1</v>
      </c>
      <c r="E14" s="7">
        <v>3</v>
      </c>
      <c r="F14" s="7">
        <v>3</v>
      </c>
      <c r="G14" s="7">
        <v>6</v>
      </c>
      <c r="H14" s="7">
        <v>1</v>
      </c>
      <c r="I14" s="7" t="str">
        <f t="shared" ref="I14" si="9">"'"&amp;SUBSTITUTE(A14," ","_") &amp; "' : [" &amp; (F14*-1) &amp; "," &amp; (E14*-1) &amp; "," &amp;(D14*-1)&amp; "," &amp; G14 &amp; "," &amp; H14 &amp; "],"</f>
        <v>'tt_first' : [-3,-3,-1,6,1],</v>
      </c>
      <c r="J14" s="7" t="str">
        <f>"'" &amp; SUBSTITUTE(A14," ","_")  &amp; "_pct' : [" &amp; ROUND(((F14/B14)*-1),2) &amp; "," &amp; ROUND(((E14/B14)*-1),2) &amp; "," &amp; ROUND(((D14/B14)*-1),2)  &amp; "," &amp; ROUND((G14/B14),2) &amp; "," &amp; ROUND((H14/B14),2) &amp; "],"</f>
        <v>'tt_first_pct' : [-0.21,-0.21,-0.07,0.43,0.07],</v>
      </c>
      <c r="K14" s="7" t="str">
        <f>IF(ISBLANK(A14),K15,K15&amp;",df."&amp; SUBSTITUTE(A14," ","_") &amp;"_pct[xx]")</f>
        <v>[df.circuit_first_pct[xx],df.tt_first_pct[xx]</v>
      </c>
      <c r="L14" s="7" t="str">
        <f t="shared" si="2"/>
        <v>['circuit first','tt first'</v>
      </c>
      <c r="M14" s="7" t="str">
        <f>IF(ISBLANK(A14),M15,M15&amp;",df."&amp; SUBSTITUTE(A14," ","_") &amp;"[xx]")</f>
        <v>[df.circuit_first[xx],df.tt_first[xx]</v>
      </c>
    </row>
    <row r="15" spans="1:13" x14ac:dyDescent="0.35">
      <c r="A15" s="7" t="s">
        <v>338</v>
      </c>
      <c r="B15" s="7">
        <v>16</v>
      </c>
      <c r="C15" s="7" t="b">
        <f>SUM(D15:H15)=B15</f>
        <v>1</v>
      </c>
      <c r="D15" s="7">
        <v>2</v>
      </c>
      <c r="E15" s="7">
        <v>4</v>
      </c>
      <c r="F15" s="7">
        <v>1</v>
      </c>
      <c r="G15" s="7">
        <v>8</v>
      </c>
      <c r="H15" s="7">
        <v>1</v>
      </c>
      <c r="I15" s="7" t="str">
        <f>"'"&amp;SUBSTITUTE(A15," ","_") &amp; "' : [" &amp; (F15*-1) &amp; "," &amp; (E15*-1) &amp; "," &amp;(D15*-1)&amp; "," &amp; G15 &amp; "," &amp; H15 &amp; "],"</f>
        <v>'circuit_first' : [-1,-4,-2,8,1],</v>
      </c>
      <c r="J15" s="7" t="str">
        <f>"'" &amp; SUBSTITUTE(A15," ","_")  &amp; "_pct' : [" &amp; ROUND(((F15/B15)*-1),2) &amp; "," &amp; ROUND(((E15/B15)*-1),2) &amp; "," &amp; ROUND(((D15/B15)*-1),2)  &amp; "," &amp; ROUND((G15/B15),2) &amp; "," &amp; ROUND((H15/B15),2) &amp; "],"</f>
        <v>'circuit_first_pct' : [-0.06,-0.25,-0.13,0.5,0.06],</v>
      </c>
      <c r="K15" s="7" t="str">
        <f>"[df."&amp; SUBSTITUTE(A15," ","_") &amp;"_pct[xx]"</f>
        <v>[df.circuit_first_pct[xx]</v>
      </c>
      <c r="L15" s="7" t="str">
        <f>"['"&amp; A15&amp;"'"</f>
        <v>['circuit first'</v>
      </c>
      <c r="M15" s="7" t="str">
        <f>"[df."&amp; SUBSTITUTE(A15," ","_") &amp;"[xx]"</f>
        <v>[df.circuit_first[xx]</v>
      </c>
    </row>
    <row r="16" spans="1:13" x14ac:dyDescent="0.35">
      <c r="D16" s="7" t="b">
        <f>SUM(D14:D15)=D$2</f>
        <v>1</v>
      </c>
      <c r="E16" s="7" t="b">
        <f t="shared" ref="E16:H16" si="10">SUM(E14:E15)=E$2</f>
        <v>1</v>
      </c>
      <c r="F16" s="7" t="b">
        <f t="shared" si="10"/>
        <v>1</v>
      </c>
      <c r="G16" s="7" t="b">
        <f t="shared" si="10"/>
        <v>1</v>
      </c>
      <c r="H16" s="7" t="b">
        <f t="shared" si="10"/>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EE89F-B243-4590-B25B-17036D270629}">
  <dimension ref="A3:J48"/>
  <sheetViews>
    <sheetView workbookViewId="0">
      <selection activeCell="I9" sqref="I9"/>
    </sheetView>
  </sheetViews>
  <sheetFormatPr defaultRowHeight="14.5" x14ac:dyDescent="0.35"/>
  <cols>
    <col min="1" max="1" width="12.6328125" bestFit="1" customWidth="1"/>
    <col min="2" max="2" width="21.36328125" bestFit="1" customWidth="1"/>
    <col min="9" max="9" width="12.6328125" bestFit="1" customWidth="1"/>
    <col min="10" max="10" width="21.36328125" bestFit="1" customWidth="1"/>
    <col min="11" max="11" width="19.36328125" bestFit="1" customWidth="1"/>
  </cols>
  <sheetData>
    <row r="3" spans="1:10" x14ac:dyDescent="0.35">
      <c r="A3" s="25" t="s">
        <v>288</v>
      </c>
      <c r="B3" t="s">
        <v>293</v>
      </c>
    </row>
    <row r="4" spans="1:10" x14ac:dyDescent="0.35">
      <c r="A4" s="26" t="s">
        <v>248</v>
      </c>
      <c r="B4" s="28">
        <v>1</v>
      </c>
    </row>
    <row r="5" spans="1:10" x14ac:dyDescent="0.35">
      <c r="A5" s="27" t="s">
        <v>291</v>
      </c>
      <c r="B5" s="28">
        <v>1</v>
      </c>
    </row>
    <row r="6" spans="1:10" x14ac:dyDescent="0.35">
      <c r="A6" s="26" t="s">
        <v>257</v>
      </c>
      <c r="B6" s="28">
        <v>1</v>
      </c>
    </row>
    <row r="7" spans="1:10" x14ac:dyDescent="0.35">
      <c r="A7" s="27" t="s">
        <v>291</v>
      </c>
      <c r="B7" s="28">
        <v>1</v>
      </c>
      <c r="I7" s="25" t="s">
        <v>259</v>
      </c>
      <c r="J7" s="7" t="s">
        <v>292</v>
      </c>
    </row>
    <row r="8" spans="1:10" x14ac:dyDescent="0.35">
      <c r="A8" s="26" t="s">
        <v>258</v>
      </c>
      <c r="B8" s="28">
        <v>2</v>
      </c>
    </row>
    <row r="9" spans="1:10" x14ac:dyDescent="0.35">
      <c r="A9" s="27" t="s">
        <v>292</v>
      </c>
      <c r="B9" s="28">
        <v>2</v>
      </c>
      <c r="E9" s="25" t="s">
        <v>259</v>
      </c>
      <c r="F9" s="7" t="s">
        <v>292</v>
      </c>
      <c r="I9" s="25" t="s">
        <v>288</v>
      </c>
      <c r="J9" t="s">
        <v>293</v>
      </c>
    </row>
    <row r="10" spans="1:10" x14ac:dyDescent="0.35">
      <c r="A10" s="26" t="s">
        <v>254</v>
      </c>
      <c r="B10" s="28">
        <v>1</v>
      </c>
      <c r="I10" s="26">
        <v>1</v>
      </c>
      <c r="J10" s="28">
        <v>3</v>
      </c>
    </row>
    <row r="11" spans="1:10" x14ac:dyDescent="0.35">
      <c r="A11" s="27" t="s">
        <v>292</v>
      </c>
      <c r="B11" s="28">
        <v>1</v>
      </c>
      <c r="E11" s="25" t="s">
        <v>288</v>
      </c>
      <c r="F11" t="s">
        <v>293</v>
      </c>
      <c r="I11" s="27" t="s">
        <v>337</v>
      </c>
      <c r="J11" s="28">
        <v>2</v>
      </c>
    </row>
    <row r="12" spans="1:10" x14ac:dyDescent="0.35">
      <c r="A12" s="26" t="s">
        <v>249</v>
      </c>
      <c r="B12" s="28">
        <v>3</v>
      </c>
      <c r="E12" s="26">
        <v>1</v>
      </c>
      <c r="F12" s="28">
        <v>5</v>
      </c>
      <c r="I12" s="27" t="s">
        <v>336</v>
      </c>
      <c r="J12" s="28">
        <v>1</v>
      </c>
    </row>
    <row r="13" spans="1:10" x14ac:dyDescent="0.35">
      <c r="A13" s="27" t="s">
        <v>291</v>
      </c>
      <c r="B13" s="28">
        <v>1</v>
      </c>
      <c r="E13" s="26">
        <v>2</v>
      </c>
      <c r="F13" s="28">
        <v>6</v>
      </c>
      <c r="I13" s="26">
        <v>2</v>
      </c>
      <c r="J13" s="28">
        <v>7</v>
      </c>
    </row>
    <row r="14" spans="1:10" x14ac:dyDescent="0.35">
      <c r="A14" s="27" t="s">
        <v>292</v>
      </c>
      <c r="B14" s="28">
        <v>2</v>
      </c>
      <c r="E14" s="26">
        <v>3</v>
      </c>
      <c r="F14" s="28">
        <v>10</v>
      </c>
      <c r="I14" s="27" t="s">
        <v>337</v>
      </c>
      <c r="J14" s="28">
        <v>4</v>
      </c>
    </row>
    <row r="15" spans="1:10" x14ac:dyDescent="0.35">
      <c r="A15" s="26" t="s">
        <v>244</v>
      </c>
      <c r="B15" s="28">
        <v>1</v>
      </c>
      <c r="E15" s="26">
        <v>4</v>
      </c>
      <c r="F15" s="28">
        <v>9</v>
      </c>
      <c r="I15" s="27" t="s">
        <v>336</v>
      </c>
      <c r="J15" s="28">
        <v>3</v>
      </c>
    </row>
    <row r="16" spans="1:10" x14ac:dyDescent="0.35">
      <c r="A16" s="27" t="s">
        <v>292</v>
      </c>
      <c r="B16" s="28">
        <v>1</v>
      </c>
      <c r="E16" s="26" t="s">
        <v>290</v>
      </c>
      <c r="F16" s="28">
        <v>30</v>
      </c>
      <c r="I16" s="26">
        <v>3</v>
      </c>
      <c r="J16" s="28">
        <v>4</v>
      </c>
    </row>
    <row r="17" spans="1:10" x14ac:dyDescent="0.35">
      <c r="A17" s="26" t="s">
        <v>241</v>
      </c>
      <c r="B17" s="28">
        <v>3</v>
      </c>
      <c r="I17" s="27" t="s">
        <v>337</v>
      </c>
      <c r="J17" s="28">
        <v>1</v>
      </c>
    </row>
    <row r="18" spans="1:10" x14ac:dyDescent="0.35">
      <c r="A18" s="27" t="s">
        <v>291</v>
      </c>
      <c r="B18" s="28">
        <v>2</v>
      </c>
      <c r="I18" s="27" t="s">
        <v>336</v>
      </c>
      <c r="J18" s="28">
        <v>3</v>
      </c>
    </row>
    <row r="19" spans="1:10" x14ac:dyDescent="0.35">
      <c r="A19" s="27" t="s">
        <v>292</v>
      </c>
      <c r="B19" s="28">
        <v>1</v>
      </c>
      <c r="I19" s="26">
        <v>4</v>
      </c>
      <c r="J19" s="28">
        <v>14</v>
      </c>
    </row>
    <row r="20" spans="1:10" x14ac:dyDescent="0.35">
      <c r="A20" s="26" t="s">
        <v>252</v>
      </c>
      <c r="B20" s="28">
        <v>1</v>
      </c>
      <c r="I20" s="27" t="s">
        <v>337</v>
      </c>
      <c r="J20" s="28">
        <v>8</v>
      </c>
    </row>
    <row r="21" spans="1:10" x14ac:dyDescent="0.35">
      <c r="A21" s="27" t="s">
        <v>292</v>
      </c>
      <c r="B21" s="28">
        <v>1</v>
      </c>
      <c r="I21" s="27" t="s">
        <v>336</v>
      </c>
      <c r="J21" s="28">
        <v>6</v>
      </c>
    </row>
    <row r="22" spans="1:10" x14ac:dyDescent="0.35">
      <c r="A22" s="26" t="s">
        <v>247</v>
      </c>
      <c r="B22" s="28">
        <v>4</v>
      </c>
      <c r="I22" s="26">
        <v>5</v>
      </c>
      <c r="J22" s="28">
        <v>2</v>
      </c>
    </row>
    <row r="23" spans="1:10" x14ac:dyDescent="0.35">
      <c r="A23" s="27" t="s">
        <v>291</v>
      </c>
      <c r="B23" s="28">
        <v>1</v>
      </c>
      <c r="I23" s="27" t="s">
        <v>337</v>
      </c>
      <c r="J23" s="28">
        <v>1</v>
      </c>
    </row>
    <row r="24" spans="1:10" x14ac:dyDescent="0.35">
      <c r="A24" s="27" t="s">
        <v>292</v>
      </c>
      <c r="B24" s="28">
        <v>3</v>
      </c>
      <c r="I24" s="27" t="s">
        <v>336</v>
      </c>
      <c r="J24" s="28">
        <v>1</v>
      </c>
    </row>
    <row r="25" spans="1:10" x14ac:dyDescent="0.35">
      <c r="A25" s="26" t="s">
        <v>243</v>
      </c>
      <c r="B25" s="28">
        <v>1</v>
      </c>
      <c r="I25" s="26" t="s">
        <v>290</v>
      </c>
      <c r="J25" s="28">
        <v>30</v>
      </c>
    </row>
    <row r="26" spans="1:10" x14ac:dyDescent="0.35">
      <c r="A26" s="27" t="s">
        <v>292</v>
      </c>
      <c r="B26" s="28">
        <v>1</v>
      </c>
    </row>
    <row r="27" spans="1:10" x14ac:dyDescent="0.35">
      <c r="A27" s="26" t="s">
        <v>250</v>
      </c>
      <c r="B27" s="28">
        <v>1</v>
      </c>
    </row>
    <row r="28" spans="1:10" x14ac:dyDescent="0.35">
      <c r="A28" s="27" t="s">
        <v>292</v>
      </c>
      <c r="B28" s="28">
        <v>1</v>
      </c>
    </row>
    <row r="29" spans="1:10" x14ac:dyDescent="0.35">
      <c r="A29" s="26" t="s">
        <v>256</v>
      </c>
      <c r="B29" s="28">
        <v>1</v>
      </c>
    </row>
    <row r="30" spans="1:10" x14ac:dyDescent="0.35">
      <c r="A30" s="27" t="s">
        <v>292</v>
      </c>
      <c r="B30" s="28">
        <v>1</v>
      </c>
    </row>
    <row r="31" spans="1:10" x14ac:dyDescent="0.35">
      <c r="A31" s="26" t="s">
        <v>242</v>
      </c>
      <c r="B31" s="28">
        <v>8</v>
      </c>
    </row>
    <row r="32" spans="1:10" x14ac:dyDescent="0.35">
      <c r="A32" s="27" t="s">
        <v>291</v>
      </c>
      <c r="B32" s="28">
        <v>1</v>
      </c>
    </row>
    <row r="33" spans="1:2" x14ac:dyDescent="0.35">
      <c r="A33" s="27" t="s">
        <v>292</v>
      </c>
      <c r="B33" s="28">
        <v>7</v>
      </c>
    </row>
    <row r="34" spans="1:2" x14ac:dyDescent="0.35">
      <c r="A34" s="26" t="s">
        <v>253</v>
      </c>
      <c r="B34" s="28">
        <v>1</v>
      </c>
    </row>
    <row r="35" spans="1:2" x14ac:dyDescent="0.35">
      <c r="A35" s="27" t="s">
        <v>291</v>
      </c>
      <c r="B35" s="28">
        <v>1</v>
      </c>
    </row>
    <row r="36" spans="1:2" x14ac:dyDescent="0.35">
      <c r="A36" s="26" t="s">
        <v>245</v>
      </c>
      <c r="B36" s="28">
        <v>6</v>
      </c>
    </row>
    <row r="37" spans="1:2" x14ac:dyDescent="0.35">
      <c r="A37" s="27" t="s">
        <v>291</v>
      </c>
      <c r="B37" s="28">
        <v>1</v>
      </c>
    </row>
    <row r="38" spans="1:2" x14ac:dyDescent="0.35">
      <c r="A38" s="27" t="s">
        <v>292</v>
      </c>
      <c r="B38" s="28">
        <v>5</v>
      </c>
    </row>
    <row r="39" spans="1:2" x14ac:dyDescent="0.35">
      <c r="A39" s="26" t="s">
        <v>255</v>
      </c>
      <c r="B39" s="28">
        <v>1</v>
      </c>
    </row>
    <row r="40" spans="1:2" x14ac:dyDescent="0.35">
      <c r="A40" s="27" t="s">
        <v>292</v>
      </c>
      <c r="B40" s="28">
        <v>1</v>
      </c>
    </row>
    <row r="41" spans="1:2" x14ac:dyDescent="0.35">
      <c r="A41" s="26" t="s">
        <v>251</v>
      </c>
      <c r="B41" s="28">
        <v>1</v>
      </c>
    </row>
    <row r="42" spans="1:2" x14ac:dyDescent="0.35">
      <c r="A42" s="27" t="s">
        <v>292</v>
      </c>
      <c r="B42" s="28">
        <v>1</v>
      </c>
    </row>
    <row r="43" spans="1:2" x14ac:dyDescent="0.35">
      <c r="A43" s="26" t="s">
        <v>246</v>
      </c>
      <c r="B43" s="28">
        <v>6</v>
      </c>
    </row>
    <row r="44" spans="1:2" x14ac:dyDescent="0.35">
      <c r="A44" s="27" t="s">
        <v>291</v>
      </c>
      <c r="B44" s="28">
        <v>4</v>
      </c>
    </row>
    <row r="45" spans="1:2" x14ac:dyDescent="0.35">
      <c r="A45" s="27" t="s">
        <v>292</v>
      </c>
      <c r="B45" s="28">
        <v>2</v>
      </c>
    </row>
    <row r="46" spans="1:2" x14ac:dyDescent="0.35">
      <c r="A46" s="26" t="s">
        <v>289</v>
      </c>
      <c r="B46" s="28"/>
    </row>
    <row r="47" spans="1:2" x14ac:dyDescent="0.35">
      <c r="A47" s="27" t="s">
        <v>289</v>
      </c>
      <c r="B47" s="28"/>
    </row>
    <row r="48" spans="1:2" x14ac:dyDescent="0.35">
      <c r="A48" s="26" t="s">
        <v>290</v>
      </c>
      <c r="B48" s="28">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9D63-3F6C-4814-8FEF-7C72272CE149}">
  <dimension ref="A1:BQ45"/>
  <sheetViews>
    <sheetView topLeftCell="Q1" workbookViewId="0">
      <selection activeCell="V2" sqref="R2:V45"/>
    </sheetView>
  </sheetViews>
  <sheetFormatPr defaultRowHeight="14.5" x14ac:dyDescent="0.35"/>
  <cols>
    <col min="1" max="1" width="14.26953125" customWidth="1"/>
    <col min="2" max="2" width="11.26953125" customWidth="1"/>
    <col min="3" max="4" width="17.81640625" customWidth="1"/>
    <col min="5" max="5" width="14.54296875" customWidth="1"/>
    <col min="6" max="6" width="35.7265625" customWidth="1"/>
    <col min="7" max="7" width="10.7265625" customWidth="1"/>
    <col min="8" max="8" width="10.6328125" customWidth="1"/>
    <col min="9" max="9" width="14.54296875" customWidth="1"/>
    <col min="10" max="10" width="50.81640625" customWidth="1"/>
    <col min="11" max="11" width="20.26953125" customWidth="1"/>
    <col min="12" max="12" width="9.54296875" customWidth="1"/>
    <col min="13" max="13" width="21" customWidth="1"/>
    <col min="14" max="14" width="15.26953125" customWidth="1"/>
    <col min="15" max="15" width="255.6328125" customWidth="1"/>
    <col min="16" max="16" width="89.81640625" customWidth="1"/>
    <col min="17" max="17" width="255.6328125" customWidth="1"/>
    <col min="18" max="18" width="47.81640625" customWidth="1"/>
    <col min="19" max="19" width="17.7265625" customWidth="1"/>
    <col min="20" max="20" width="9.54296875" customWidth="1"/>
    <col min="21" max="21" width="19.7265625" customWidth="1"/>
    <col min="22" max="22" width="13.90625" customWidth="1"/>
    <col min="23" max="23" width="255.6328125" customWidth="1"/>
    <col min="24" max="24" width="47.81640625" bestFit="1" customWidth="1"/>
    <col min="25" max="25" width="17.7265625" bestFit="1" customWidth="1"/>
    <col min="26" max="26" width="9.54296875" bestFit="1" customWidth="1"/>
    <col min="27" max="27" width="19.7265625" bestFit="1" customWidth="1"/>
    <col min="28" max="28" width="13.90625" bestFit="1" customWidth="1"/>
    <col min="29" max="67" width="0" hidden="1" customWidth="1"/>
    <col min="68" max="68" width="19.7265625" hidden="1" customWidth="1"/>
    <col min="69" max="102" width="0" hidden="1" customWidth="1"/>
  </cols>
  <sheetData>
    <row r="1" spans="1:69" s="2" customFormat="1" ht="14" x14ac:dyDescent="0.3">
      <c r="A1" s="2" t="s">
        <v>4</v>
      </c>
      <c r="B1" s="2" t="s">
        <v>5</v>
      </c>
      <c r="C1" s="2" t="s">
        <v>6</v>
      </c>
      <c r="D1" s="2" t="s">
        <v>7</v>
      </c>
      <c r="E1" s="2" t="s">
        <v>8</v>
      </c>
      <c r="F1" s="2" t="s">
        <v>9</v>
      </c>
      <c r="G1" s="2" t="s">
        <v>10</v>
      </c>
      <c r="H1" s="2" t="s">
        <v>11</v>
      </c>
      <c r="I1" s="2" t="s">
        <v>12</v>
      </c>
      <c r="J1" s="2" t="s">
        <v>13</v>
      </c>
      <c r="O1" s="2" t="s">
        <v>14</v>
      </c>
      <c r="P1" s="2" t="s">
        <v>15</v>
      </c>
      <c r="Q1" s="2" t="s">
        <v>16</v>
      </c>
      <c r="R1" s="2" t="s">
        <v>17</v>
      </c>
      <c r="W1" s="2" t="s">
        <v>16</v>
      </c>
      <c r="X1" s="2" t="s">
        <v>17</v>
      </c>
      <c r="AC1" s="2" t="s">
        <v>18</v>
      </c>
      <c r="AH1" s="2" t="s">
        <v>19</v>
      </c>
      <c r="AM1" s="2" t="s">
        <v>20</v>
      </c>
      <c r="AR1" s="2" t="s">
        <v>20</v>
      </c>
      <c r="AW1" s="2" t="s">
        <v>21</v>
      </c>
      <c r="BB1" s="2" t="s">
        <v>22</v>
      </c>
      <c r="BG1" s="2" t="s">
        <v>23</v>
      </c>
      <c r="BK1" s="2" t="s">
        <v>24</v>
      </c>
      <c r="BQ1" s="2" t="s">
        <v>25</v>
      </c>
    </row>
    <row r="2" spans="1:69" s="2" customFormat="1" ht="14" x14ac:dyDescent="0.3">
      <c r="J2" s="2" t="s">
        <v>26</v>
      </c>
      <c r="K2" s="2" t="s">
        <v>27</v>
      </c>
      <c r="L2" s="2" t="s">
        <v>28</v>
      </c>
      <c r="M2" s="2" t="s">
        <v>29</v>
      </c>
      <c r="N2" s="2" t="s">
        <v>30</v>
      </c>
      <c r="O2" s="2" t="s">
        <v>31</v>
      </c>
      <c r="P2" s="2" t="s">
        <v>31</v>
      </c>
      <c r="Q2" s="2" t="s">
        <v>31</v>
      </c>
      <c r="R2" s="2" t="s">
        <v>32</v>
      </c>
      <c r="S2" s="2" t="s">
        <v>33</v>
      </c>
      <c r="T2" s="2" t="s">
        <v>28</v>
      </c>
      <c r="U2" s="2" t="s">
        <v>34</v>
      </c>
      <c r="V2" s="2" t="s">
        <v>35</v>
      </c>
      <c r="W2" s="2" t="s">
        <v>31</v>
      </c>
      <c r="X2" s="2" t="s">
        <v>32</v>
      </c>
      <c r="Y2" s="2" t="s">
        <v>33</v>
      </c>
      <c r="Z2" s="2" t="s">
        <v>28</v>
      </c>
      <c r="AA2" s="2" t="s">
        <v>34</v>
      </c>
      <c r="AB2" s="2" t="s">
        <v>35</v>
      </c>
      <c r="AC2" s="2" t="s">
        <v>36</v>
      </c>
      <c r="AD2" s="2" t="s">
        <v>37</v>
      </c>
      <c r="AE2" s="2" t="s">
        <v>28</v>
      </c>
      <c r="AF2" s="2" t="s">
        <v>38</v>
      </c>
      <c r="AG2" s="2" t="s">
        <v>39</v>
      </c>
      <c r="AH2" s="2" t="s">
        <v>36</v>
      </c>
      <c r="AI2" s="2" t="s">
        <v>37</v>
      </c>
      <c r="AJ2" s="2" t="s">
        <v>28</v>
      </c>
      <c r="AK2" s="2" t="s">
        <v>38</v>
      </c>
      <c r="AL2" s="2" t="s">
        <v>39</v>
      </c>
      <c r="AM2" s="2" t="s">
        <v>40</v>
      </c>
      <c r="AN2" s="2" t="s">
        <v>41</v>
      </c>
      <c r="AO2" s="2" t="s">
        <v>28</v>
      </c>
      <c r="AP2" s="2" t="s">
        <v>42</v>
      </c>
      <c r="AQ2" s="2" t="s">
        <v>43</v>
      </c>
      <c r="AR2" s="2" t="s">
        <v>44</v>
      </c>
      <c r="AS2" s="2" t="s">
        <v>41</v>
      </c>
      <c r="AT2" s="2" t="s">
        <v>28</v>
      </c>
      <c r="AU2" s="2" t="s">
        <v>42</v>
      </c>
      <c r="AV2" s="2" t="s">
        <v>43</v>
      </c>
      <c r="AW2" s="2" t="s">
        <v>45</v>
      </c>
      <c r="AX2" s="2" t="s">
        <v>46</v>
      </c>
      <c r="AY2" s="2" t="s">
        <v>47</v>
      </c>
      <c r="AZ2" s="2" t="s">
        <v>48</v>
      </c>
      <c r="BA2" s="2" t="s">
        <v>49</v>
      </c>
      <c r="BB2" s="2" t="s">
        <v>50</v>
      </c>
      <c r="BC2" s="2" t="s">
        <v>51</v>
      </c>
      <c r="BD2" s="2" t="s">
        <v>52</v>
      </c>
      <c r="BE2" s="2" t="s">
        <v>53</v>
      </c>
      <c r="BF2" s="2" t="s">
        <v>54</v>
      </c>
      <c r="BG2" s="2" t="s">
        <v>55</v>
      </c>
      <c r="BH2" s="2" t="s">
        <v>56</v>
      </c>
      <c r="BI2" s="2" t="s">
        <v>57</v>
      </c>
      <c r="BJ2" s="2" t="s">
        <v>58</v>
      </c>
      <c r="BK2" s="2" t="s">
        <v>45</v>
      </c>
      <c r="BL2" s="2" t="s">
        <v>59</v>
      </c>
      <c r="BM2" s="2" t="s">
        <v>60</v>
      </c>
      <c r="BN2" s="2" t="s">
        <v>61</v>
      </c>
      <c r="BO2" s="2" t="s">
        <v>62</v>
      </c>
      <c r="BP2" s="2" t="s">
        <v>63</v>
      </c>
      <c r="BQ2" s="2" t="s">
        <v>31</v>
      </c>
    </row>
    <row r="3" spans="1:69" x14ac:dyDescent="0.35">
      <c r="A3">
        <v>12911218992</v>
      </c>
      <c r="B3">
        <v>408345334</v>
      </c>
      <c r="C3" s="3">
        <v>44431.489710648151</v>
      </c>
      <c r="D3" s="3">
        <v>44431.499930555554</v>
      </c>
      <c r="E3" t="s">
        <v>64</v>
      </c>
      <c r="F3" t="s">
        <v>65</v>
      </c>
      <c r="K3" t="s">
        <v>27</v>
      </c>
      <c r="O3" t="s">
        <v>66</v>
      </c>
      <c r="Q3" t="s">
        <v>67</v>
      </c>
      <c r="U3" t="s">
        <v>34</v>
      </c>
      <c r="W3" t="s">
        <v>68</v>
      </c>
      <c r="Z3" t="s">
        <v>28</v>
      </c>
      <c r="AD3" t="s">
        <v>37</v>
      </c>
      <c r="AI3" t="s">
        <v>37</v>
      </c>
      <c r="AN3" t="s">
        <v>41</v>
      </c>
      <c r="AT3" t="s">
        <v>28</v>
      </c>
      <c r="BA3" t="s">
        <v>49</v>
      </c>
      <c r="BF3" t="s">
        <v>54</v>
      </c>
      <c r="BJ3" t="s">
        <v>58</v>
      </c>
      <c r="BM3" t="s">
        <v>60</v>
      </c>
    </row>
    <row r="4" spans="1:69" x14ac:dyDescent="0.35">
      <c r="A4">
        <v>12910401260</v>
      </c>
      <c r="B4">
        <v>408345334</v>
      </c>
      <c r="C4" s="3">
        <v>44431.026365740741</v>
      </c>
      <c r="D4" s="3">
        <v>44431.029398148145</v>
      </c>
      <c r="E4" t="s">
        <v>69</v>
      </c>
      <c r="F4" t="s">
        <v>70</v>
      </c>
      <c r="L4" t="s">
        <v>28</v>
      </c>
    </row>
    <row r="5" spans="1:69" x14ac:dyDescent="0.35">
      <c r="A5">
        <v>12906891193</v>
      </c>
      <c r="B5">
        <v>408345334</v>
      </c>
      <c r="C5" s="3">
        <v>44428.702870370369</v>
      </c>
      <c r="D5" s="3">
        <v>44428.703645833331</v>
      </c>
      <c r="E5" t="s">
        <v>71</v>
      </c>
      <c r="F5" t="s">
        <v>72</v>
      </c>
      <c r="J5" t="s">
        <v>26</v>
      </c>
      <c r="O5" t="s">
        <v>73</v>
      </c>
    </row>
    <row r="6" spans="1:69" x14ac:dyDescent="0.35">
      <c r="A6">
        <v>12900124256</v>
      </c>
      <c r="B6">
        <v>408345334</v>
      </c>
      <c r="C6" s="3">
        <v>44426.211111111108</v>
      </c>
      <c r="D6" s="3">
        <v>44426.218946759262</v>
      </c>
      <c r="E6" t="s">
        <v>74</v>
      </c>
      <c r="F6" t="s">
        <v>75</v>
      </c>
      <c r="J6" t="s">
        <v>26</v>
      </c>
      <c r="O6" t="s">
        <v>76</v>
      </c>
      <c r="Q6" t="s">
        <v>77</v>
      </c>
      <c r="T6" t="s">
        <v>28</v>
      </c>
      <c r="W6" t="s">
        <v>78</v>
      </c>
      <c r="Y6" t="s">
        <v>33</v>
      </c>
      <c r="AD6" t="s">
        <v>37</v>
      </c>
      <c r="AJ6" t="s">
        <v>28</v>
      </c>
      <c r="AP6" t="s">
        <v>42</v>
      </c>
      <c r="AS6" t="s">
        <v>41</v>
      </c>
      <c r="AZ6" t="s">
        <v>48</v>
      </c>
      <c r="BE6" t="s">
        <v>53</v>
      </c>
      <c r="BI6" t="s">
        <v>57</v>
      </c>
      <c r="BO6" t="s">
        <v>62</v>
      </c>
      <c r="BP6" t="s">
        <v>79</v>
      </c>
      <c r="BQ6" t="s">
        <v>80</v>
      </c>
    </row>
    <row r="7" spans="1:69" x14ac:dyDescent="0.35">
      <c r="A7">
        <v>12899531363</v>
      </c>
      <c r="B7">
        <v>408347691</v>
      </c>
      <c r="C7" s="3">
        <v>44426.001597222225</v>
      </c>
      <c r="D7" s="3">
        <v>44426.008483796293</v>
      </c>
      <c r="E7" t="s">
        <v>81</v>
      </c>
      <c r="L7" t="s">
        <v>28</v>
      </c>
      <c r="Q7" t="s">
        <v>82</v>
      </c>
      <c r="T7" t="s">
        <v>28</v>
      </c>
      <c r="AA7" t="s">
        <v>34</v>
      </c>
    </row>
    <row r="8" spans="1:69" x14ac:dyDescent="0.35">
      <c r="A8">
        <v>12897741246</v>
      </c>
      <c r="B8">
        <v>408345334</v>
      </c>
      <c r="C8" s="3">
        <v>44425.462557870371</v>
      </c>
      <c r="D8" s="3">
        <v>44425.478518518517</v>
      </c>
      <c r="E8" t="s">
        <v>83</v>
      </c>
      <c r="F8" t="s">
        <v>84</v>
      </c>
      <c r="J8" t="s">
        <v>26</v>
      </c>
      <c r="O8" t="s">
        <v>85</v>
      </c>
      <c r="Q8" t="s">
        <v>86</v>
      </c>
      <c r="U8" t="s">
        <v>34</v>
      </c>
      <c r="W8" t="s">
        <v>87</v>
      </c>
      <c r="Y8" t="s">
        <v>33</v>
      </c>
      <c r="AC8" t="s">
        <v>36</v>
      </c>
      <c r="AJ8" t="s">
        <v>28</v>
      </c>
      <c r="AP8" t="s">
        <v>42</v>
      </c>
      <c r="AS8" t="s">
        <v>41</v>
      </c>
      <c r="BA8" t="s">
        <v>49</v>
      </c>
      <c r="BF8" t="s">
        <v>54</v>
      </c>
      <c r="BJ8" t="s">
        <v>58</v>
      </c>
      <c r="BL8" t="s">
        <v>59</v>
      </c>
      <c r="BM8" t="s">
        <v>60</v>
      </c>
    </row>
    <row r="9" spans="1:69" x14ac:dyDescent="0.35">
      <c r="A9">
        <v>12897615131</v>
      </c>
      <c r="B9">
        <v>408345334</v>
      </c>
      <c r="C9" s="3">
        <v>44425.399837962963</v>
      </c>
      <c r="D9" s="3">
        <v>44425.435439814813</v>
      </c>
      <c r="E9" t="s">
        <v>88</v>
      </c>
      <c r="F9" t="s">
        <v>89</v>
      </c>
      <c r="K9" t="s">
        <v>27</v>
      </c>
      <c r="O9" t="s">
        <v>90</v>
      </c>
      <c r="Q9" t="s">
        <v>91</v>
      </c>
      <c r="T9" t="s">
        <v>28</v>
      </c>
      <c r="W9" t="s">
        <v>92</v>
      </c>
      <c r="X9" t="s">
        <v>32</v>
      </c>
      <c r="AD9" t="s">
        <v>37</v>
      </c>
      <c r="AJ9" t="s">
        <v>28</v>
      </c>
      <c r="AN9" t="s">
        <v>41</v>
      </c>
      <c r="AS9" t="s">
        <v>41</v>
      </c>
      <c r="BA9" t="s">
        <v>49</v>
      </c>
      <c r="BC9" t="s">
        <v>51</v>
      </c>
      <c r="BG9" t="s">
        <v>55</v>
      </c>
      <c r="BM9" t="s">
        <v>60</v>
      </c>
      <c r="BQ9" t="s">
        <v>93</v>
      </c>
    </row>
    <row r="10" spans="1:69" x14ac:dyDescent="0.35">
      <c r="A10">
        <v>12897591538</v>
      </c>
      <c r="B10">
        <v>408345334</v>
      </c>
      <c r="C10" s="3">
        <v>44425.390046296299</v>
      </c>
      <c r="D10" s="3">
        <v>44425.401076388887</v>
      </c>
      <c r="E10" t="s">
        <v>94</v>
      </c>
      <c r="F10" t="s">
        <v>95</v>
      </c>
      <c r="L10" t="s">
        <v>28</v>
      </c>
      <c r="Q10" t="s">
        <v>96</v>
      </c>
      <c r="T10" t="s">
        <v>28</v>
      </c>
      <c r="W10" t="s">
        <v>97</v>
      </c>
      <c r="X10" t="s">
        <v>32</v>
      </c>
      <c r="AF10" t="s">
        <v>38</v>
      </c>
      <c r="AI10" t="s">
        <v>37</v>
      </c>
      <c r="AN10" t="s">
        <v>41</v>
      </c>
      <c r="AS10" t="s">
        <v>41</v>
      </c>
      <c r="AZ10" t="s">
        <v>48</v>
      </c>
      <c r="BF10" t="s">
        <v>54</v>
      </c>
      <c r="BH10" t="s">
        <v>56</v>
      </c>
      <c r="BM10" t="s">
        <v>60</v>
      </c>
      <c r="BO10" t="s">
        <v>62</v>
      </c>
      <c r="BQ10" t="s">
        <v>98</v>
      </c>
    </row>
    <row r="11" spans="1:69" x14ac:dyDescent="0.35">
      <c r="A11">
        <v>12894927604</v>
      </c>
      <c r="B11">
        <v>408345334</v>
      </c>
      <c r="C11" s="3">
        <v>44424.440081018518</v>
      </c>
      <c r="D11" s="3">
        <v>44424.461018518516</v>
      </c>
      <c r="E11" t="s">
        <v>99</v>
      </c>
      <c r="F11" t="s">
        <v>100</v>
      </c>
      <c r="K11" t="s">
        <v>27</v>
      </c>
      <c r="O11" t="s">
        <v>101</v>
      </c>
      <c r="Q11" t="s">
        <v>102</v>
      </c>
      <c r="S11" t="s">
        <v>33</v>
      </c>
      <c r="W11" t="s">
        <v>103</v>
      </c>
      <c r="Y11" t="s">
        <v>33</v>
      </c>
      <c r="AD11" t="s">
        <v>37</v>
      </c>
      <c r="AJ11" t="s">
        <v>28</v>
      </c>
      <c r="AN11" t="s">
        <v>41</v>
      </c>
      <c r="AS11" t="s">
        <v>41</v>
      </c>
      <c r="BA11" t="s">
        <v>49</v>
      </c>
      <c r="BE11" t="s">
        <v>53</v>
      </c>
      <c r="BI11" t="s">
        <v>57</v>
      </c>
      <c r="BL11" t="s">
        <v>59</v>
      </c>
      <c r="BM11" t="s">
        <v>60</v>
      </c>
    </row>
    <row r="12" spans="1:69" x14ac:dyDescent="0.35">
      <c r="A12">
        <v>12894165209</v>
      </c>
      <c r="B12">
        <v>408345334</v>
      </c>
      <c r="C12" s="3">
        <v>44424.119664351849</v>
      </c>
      <c r="D12" s="3">
        <v>44424.124386574076</v>
      </c>
      <c r="E12" t="s">
        <v>104</v>
      </c>
      <c r="F12" t="s">
        <v>105</v>
      </c>
      <c r="K12" t="s">
        <v>27</v>
      </c>
      <c r="O12" t="s">
        <v>106</v>
      </c>
      <c r="Q12" t="s">
        <v>107</v>
      </c>
      <c r="T12" t="s">
        <v>28</v>
      </c>
    </row>
    <row r="13" spans="1:69" x14ac:dyDescent="0.35">
      <c r="A13">
        <v>12889889233</v>
      </c>
      <c r="B13">
        <v>408347691</v>
      </c>
      <c r="C13" s="3">
        <v>44421.735729166663</v>
      </c>
      <c r="D13" s="3">
        <v>44421.757395833331</v>
      </c>
      <c r="E13" t="s">
        <v>108</v>
      </c>
      <c r="L13" t="s">
        <v>28</v>
      </c>
      <c r="Q13" t="s">
        <v>109</v>
      </c>
      <c r="U13" t="s">
        <v>34</v>
      </c>
      <c r="W13" t="s">
        <v>110</v>
      </c>
      <c r="X13" t="s">
        <v>32</v>
      </c>
      <c r="AD13" t="s">
        <v>37</v>
      </c>
      <c r="AJ13" t="s">
        <v>28</v>
      </c>
      <c r="AP13" t="s">
        <v>42</v>
      </c>
      <c r="AR13" t="s">
        <v>44</v>
      </c>
      <c r="BA13" t="s">
        <v>49</v>
      </c>
      <c r="BE13" t="s">
        <v>53</v>
      </c>
      <c r="BG13" t="s">
        <v>55</v>
      </c>
      <c r="BO13" t="s">
        <v>62</v>
      </c>
    </row>
    <row r="14" spans="1:69" x14ac:dyDescent="0.35">
      <c r="A14">
        <v>12921009287</v>
      </c>
      <c r="B14">
        <v>408348968</v>
      </c>
      <c r="C14" s="3">
        <v>44434.893842592595</v>
      </c>
      <c r="D14" s="3">
        <v>44434.902025462965</v>
      </c>
      <c r="E14" t="s">
        <v>111</v>
      </c>
      <c r="F14" t="s">
        <v>112</v>
      </c>
      <c r="K14" t="s">
        <v>27</v>
      </c>
      <c r="O14" t="s">
        <v>113</v>
      </c>
      <c r="W14" t="s">
        <v>114</v>
      </c>
      <c r="Z14" t="s">
        <v>28</v>
      </c>
      <c r="AD14" t="s">
        <v>37</v>
      </c>
      <c r="AK14" t="s">
        <v>38</v>
      </c>
      <c r="AP14" t="s">
        <v>42</v>
      </c>
      <c r="AS14" t="s">
        <v>41</v>
      </c>
      <c r="BA14" t="s">
        <v>49</v>
      </c>
      <c r="BB14" t="s">
        <v>50</v>
      </c>
      <c r="BJ14" t="s">
        <v>58</v>
      </c>
      <c r="BN14" t="s">
        <v>61</v>
      </c>
    </row>
    <row r="15" spans="1:69" x14ac:dyDescent="0.35">
      <c r="A15">
        <v>12911096988</v>
      </c>
      <c r="B15">
        <v>408348968</v>
      </c>
      <c r="C15" s="3">
        <v>44431.430358796293</v>
      </c>
      <c r="D15" s="3">
        <v>44431.49145833333</v>
      </c>
      <c r="E15" t="s">
        <v>115</v>
      </c>
      <c r="F15" t="s">
        <v>116</v>
      </c>
      <c r="K15" t="s">
        <v>27</v>
      </c>
      <c r="W15" t="s">
        <v>117</v>
      </c>
      <c r="Y15" t="s">
        <v>33</v>
      </c>
      <c r="AE15" t="s">
        <v>28</v>
      </c>
      <c r="AK15" t="s">
        <v>38</v>
      </c>
      <c r="AN15" t="s">
        <v>41</v>
      </c>
      <c r="AV15" t="s">
        <v>43</v>
      </c>
      <c r="AY15" t="s">
        <v>47</v>
      </c>
      <c r="BD15" t="s">
        <v>52</v>
      </c>
      <c r="BI15" t="s">
        <v>57</v>
      </c>
      <c r="BN15" t="s">
        <v>61</v>
      </c>
    </row>
    <row r="16" spans="1:69" x14ac:dyDescent="0.35">
      <c r="A16">
        <v>12908856275</v>
      </c>
      <c r="B16">
        <v>408348968</v>
      </c>
      <c r="C16" s="3">
        <v>44429.71230324074</v>
      </c>
      <c r="D16" s="3">
        <v>44429.713275462964</v>
      </c>
      <c r="E16" t="s">
        <v>118</v>
      </c>
      <c r="F16" t="s">
        <v>119</v>
      </c>
      <c r="K16" t="s">
        <v>27</v>
      </c>
      <c r="O16" t="s">
        <v>120</v>
      </c>
    </row>
    <row r="17" spans="1:69" x14ac:dyDescent="0.35">
      <c r="A17">
        <v>12897774784</v>
      </c>
      <c r="B17">
        <v>408348968</v>
      </c>
      <c r="C17" s="3">
        <v>44425.477118055554</v>
      </c>
      <c r="D17" s="3">
        <v>44425.582916666666</v>
      </c>
      <c r="E17" t="s">
        <v>121</v>
      </c>
      <c r="F17" t="s">
        <v>122</v>
      </c>
      <c r="K17" t="s">
        <v>27</v>
      </c>
      <c r="O17" t="s">
        <v>123</v>
      </c>
      <c r="W17" t="s">
        <v>124</v>
      </c>
      <c r="AA17" t="s">
        <v>34</v>
      </c>
      <c r="AD17" t="s">
        <v>37</v>
      </c>
      <c r="AK17" t="s">
        <v>38</v>
      </c>
      <c r="AN17" t="s">
        <v>41</v>
      </c>
      <c r="AU17" t="s">
        <v>42</v>
      </c>
      <c r="AZ17" t="s">
        <v>48</v>
      </c>
      <c r="BD17" t="s">
        <v>52</v>
      </c>
      <c r="BI17" t="s">
        <v>57</v>
      </c>
      <c r="BM17" t="s">
        <v>60</v>
      </c>
      <c r="BO17" t="s">
        <v>62</v>
      </c>
      <c r="BP17" t="s">
        <v>125</v>
      </c>
    </row>
    <row r="18" spans="1:69" x14ac:dyDescent="0.35">
      <c r="A18">
        <v>12891420826</v>
      </c>
      <c r="B18">
        <v>408348968</v>
      </c>
      <c r="C18" s="3">
        <v>44422.30228009259</v>
      </c>
      <c r="D18" s="3">
        <v>44422.312395833331</v>
      </c>
      <c r="E18" t="s">
        <v>126</v>
      </c>
      <c r="F18" t="s">
        <v>127</v>
      </c>
      <c r="M18" t="s">
        <v>29</v>
      </c>
      <c r="P18" t="s">
        <v>128</v>
      </c>
      <c r="Q18" t="s">
        <v>129</v>
      </c>
      <c r="S18" t="s">
        <v>33</v>
      </c>
      <c r="W18" t="s">
        <v>130</v>
      </c>
      <c r="AA18" t="s">
        <v>34</v>
      </c>
      <c r="AD18" t="s">
        <v>37</v>
      </c>
      <c r="AN18" t="s">
        <v>41</v>
      </c>
      <c r="AS18" t="s">
        <v>41</v>
      </c>
      <c r="BA18" t="s">
        <v>49</v>
      </c>
      <c r="BD18" t="s">
        <v>52</v>
      </c>
      <c r="BH18" t="s">
        <v>56</v>
      </c>
      <c r="BL18" t="s">
        <v>59</v>
      </c>
      <c r="BM18" t="s">
        <v>60</v>
      </c>
      <c r="BN18" t="s">
        <v>61</v>
      </c>
      <c r="BQ18" t="s">
        <v>131</v>
      </c>
    </row>
    <row r="19" spans="1:69" x14ac:dyDescent="0.35">
      <c r="A19">
        <v>12891204879</v>
      </c>
      <c r="B19">
        <v>408348968</v>
      </c>
      <c r="C19" s="3">
        <v>44422.180833333332</v>
      </c>
      <c r="D19" s="3">
        <v>44422.197777777779</v>
      </c>
      <c r="E19" t="s">
        <v>132</v>
      </c>
      <c r="F19" t="s">
        <v>133</v>
      </c>
      <c r="M19" t="s">
        <v>29</v>
      </c>
      <c r="P19" t="s">
        <v>134</v>
      </c>
      <c r="Q19" t="s">
        <v>135</v>
      </c>
      <c r="R19" t="s">
        <v>32</v>
      </c>
      <c r="W19" t="s">
        <v>136</v>
      </c>
      <c r="X19" t="s">
        <v>32</v>
      </c>
      <c r="AD19" t="s">
        <v>37</v>
      </c>
      <c r="AJ19" t="s">
        <v>28</v>
      </c>
      <c r="AQ19" t="s">
        <v>43</v>
      </c>
      <c r="AU19" t="s">
        <v>42</v>
      </c>
      <c r="AZ19" t="s">
        <v>48</v>
      </c>
      <c r="BF19" t="s">
        <v>54</v>
      </c>
      <c r="BI19" t="s">
        <v>57</v>
      </c>
      <c r="BM19" t="s">
        <v>60</v>
      </c>
    </row>
    <row r="20" spans="1:69" x14ac:dyDescent="0.35">
      <c r="A20">
        <v>12914204918</v>
      </c>
      <c r="B20">
        <v>408351744</v>
      </c>
      <c r="C20" s="3">
        <v>44432.582858796297</v>
      </c>
      <c r="D20" s="3">
        <v>44433.621099537035</v>
      </c>
      <c r="E20" t="s">
        <v>137</v>
      </c>
      <c r="L20" t="s">
        <v>28</v>
      </c>
      <c r="W20" t="s">
        <v>138</v>
      </c>
      <c r="Z20" t="s">
        <v>28</v>
      </c>
      <c r="AF20" t="s">
        <v>38</v>
      </c>
      <c r="AJ20" t="s">
        <v>28</v>
      </c>
      <c r="AN20" t="s">
        <v>41</v>
      </c>
      <c r="AR20" t="s">
        <v>40</v>
      </c>
      <c r="BA20" t="s">
        <v>49</v>
      </c>
      <c r="BB20" t="s">
        <v>50</v>
      </c>
      <c r="BG20" t="s">
        <v>55</v>
      </c>
      <c r="BM20" t="s">
        <v>60</v>
      </c>
      <c r="BO20" t="s">
        <v>62</v>
      </c>
      <c r="BQ20" t="s">
        <v>139</v>
      </c>
    </row>
    <row r="21" spans="1:69" x14ac:dyDescent="0.35">
      <c r="A21">
        <v>12905417024</v>
      </c>
      <c r="B21">
        <v>408351733</v>
      </c>
      <c r="C21" s="3">
        <v>44428.057430555556</v>
      </c>
      <c r="D21" s="3">
        <v>44428.064502314817</v>
      </c>
      <c r="E21" t="s">
        <v>140</v>
      </c>
      <c r="F21" t="s">
        <v>141</v>
      </c>
      <c r="K21" t="s">
        <v>27</v>
      </c>
      <c r="O21" t="s">
        <v>142</v>
      </c>
      <c r="W21" t="s">
        <v>143</v>
      </c>
      <c r="Y21" t="s">
        <v>33</v>
      </c>
      <c r="AF21" t="s">
        <v>38</v>
      </c>
      <c r="AK21" t="s">
        <v>38</v>
      </c>
      <c r="AN21" t="s">
        <v>41</v>
      </c>
      <c r="AS21" t="s">
        <v>41</v>
      </c>
      <c r="BA21" t="s">
        <v>49</v>
      </c>
      <c r="BF21" t="s">
        <v>54</v>
      </c>
      <c r="BH21" t="s">
        <v>56</v>
      </c>
      <c r="BM21" t="s">
        <v>60</v>
      </c>
    </row>
    <row r="22" spans="1:69" x14ac:dyDescent="0.35">
      <c r="A22">
        <v>12905312749</v>
      </c>
      <c r="B22">
        <v>408351733</v>
      </c>
      <c r="C22" s="3">
        <v>44428.028460648151</v>
      </c>
      <c r="D22" s="3">
        <v>44428.044016203705</v>
      </c>
      <c r="E22" t="s">
        <v>144</v>
      </c>
      <c r="F22" t="s">
        <v>145</v>
      </c>
      <c r="K22" t="s">
        <v>27</v>
      </c>
      <c r="O22" t="s">
        <v>146</v>
      </c>
      <c r="W22" t="s">
        <v>147</v>
      </c>
      <c r="X22" t="s">
        <v>32</v>
      </c>
      <c r="AD22" t="s">
        <v>37</v>
      </c>
      <c r="AJ22" t="s">
        <v>28</v>
      </c>
      <c r="AP22" t="s">
        <v>42</v>
      </c>
      <c r="AR22" t="s">
        <v>40</v>
      </c>
      <c r="BA22" t="s">
        <v>49</v>
      </c>
      <c r="BF22" t="s">
        <v>54</v>
      </c>
      <c r="BH22" t="s">
        <v>56</v>
      </c>
      <c r="BM22" t="s">
        <v>60</v>
      </c>
      <c r="BP22" t="s">
        <v>148</v>
      </c>
      <c r="BQ22" t="s">
        <v>149</v>
      </c>
    </row>
    <row r="23" spans="1:69" x14ac:dyDescent="0.35">
      <c r="A23">
        <v>12896640415</v>
      </c>
      <c r="B23">
        <v>408351744</v>
      </c>
      <c r="C23" s="3">
        <v>44424.978715277779</v>
      </c>
      <c r="D23" s="3">
        <v>44424.979525462964</v>
      </c>
      <c r="E23" t="s">
        <v>150</v>
      </c>
      <c r="J23" t="s">
        <v>26</v>
      </c>
    </row>
    <row r="24" spans="1:69" x14ac:dyDescent="0.35">
      <c r="A24">
        <v>12895176842</v>
      </c>
      <c r="B24">
        <v>408351744</v>
      </c>
      <c r="C24" s="3">
        <v>44424.548958333333</v>
      </c>
      <c r="D24" s="3">
        <v>44424.550219907411</v>
      </c>
      <c r="E24" t="s">
        <v>151</v>
      </c>
      <c r="K24" t="s">
        <v>27</v>
      </c>
    </row>
    <row r="25" spans="1:69" x14ac:dyDescent="0.35">
      <c r="A25">
        <v>12895032826</v>
      </c>
      <c r="B25">
        <v>408351733</v>
      </c>
      <c r="C25" s="3">
        <v>44424.486527777779</v>
      </c>
      <c r="D25" s="3">
        <v>44424.494432870371</v>
      </c>
      <c r="E25" t="s">
        <v>152</v>
      </c>
      <c r="F25" t="s">
        <v>153</v>
      </c>
      <c r="K25" t="s">
        <v>27</v>
      </c>
      <c r="O25" t="s">
        <v>154</v>
      </c>
      <c r="W25" t="s">
        <v>155</v>
      </c>
      <c r="Y25" t="s">
        <v>33</v>
      </c>
      <c r="AG25" t="s">
        <v>39</v>
      </c>
      <c r="AK25" t="s">
        <v>38</v>
      </c>
      <c r="AM25" t="s">
        <v>44</v>
      </c>
      <c r="AS25" t="s">
        <v>41</v>
      </c>
      <c r="BA25" t="s">
        <v>49</v>
      </c>
      <c r="BF25" t="s">
        <v>54</v>
      </c>
      <c r="BH25" t="s">
        <v>56</v>
      </c>
      <c r="BM25" t="s">
        <v>60</v>
      </c>
      <c r="BQ25" t="s">
        <v>156</v>
      </c>
    </row>
    <row r="26" spans="1:69" x14ac:dyDescent="0.35">
      <c r="A26">
        <v>12894797941</v>
      </c>
      <c r="B26">
        <v>408351744</v>
      </c>
      <c r="C26" s="3">
        <v>44424.377650462964</v>
      </c>
      <c r="D26" s="3">
        <v>44424.389745370368</v>
      </c>
      <c r="E26" t="s">
        <v>157</v>
      </c>
      <c r="K26" t="s">
        <v>27</v>
      </c>
      <c r="O26" t="s">
        <v>158</v>
      </c>
      <c r="W26" t="s">
        <v>159</v>
      </c>
      <c r="Z26" t="s">
        <v>28</v>
      </c>
      <c r="AE26" t="s">
        <v>28</v>
      </c>
      <c r="AI26" t="s">
        <v>37</v>
      </c>
      <c r="AP26" t="s">
        <v>42</v>
      </c>
      <c r="AU26" t="s">
        <v>42</v>
      </c>
      <c r="AZ26" t="s">
        <v>48</v>
      </c>
      <c r="BD26" t="s">
        <v>52</v>
      </c>
      <c r="BH26" t="s">
        <v>56</v>
      </c>
      <c r="BK26" t="s">
        <v>45</v>
      </c>
      <c r="BP26" t="s">
        <v>160</v>
      </c>
      <c r="BQ26" t="s">
        <v>161</v>
      </c>
    </row>
    <row r="27" spans="1:69" x14ac:dyDescent="0.35">
      <c r="A27">
        <v>12894358986</v>
      </c>
      <c r="B27">
        <v>408351744</v>
      </c>
      <c r="C27" s="3">
        <v>44424.175740740742</v>
      </c>
      <c r="D27" s="3">
        <v>44424.186122685183</v>
      </c>
      <c r="E27" t="s">
        <v>162</v>
      </c>
      <c r="J27" t="s">
        <v>26</v>
      </c>
      <c r="O27" t="s">
        <v>163</v>
      </c>
      <c r="W27" t="s">
        <v>164</v>
      </c>
      <c r="X27" t="s">
        <v>32</v>
      </c>
      <c r="AF27" t="s">
        <v>38</v>
      </c>
      <c r="AK27" t="s">
        <v>38</v>
      </c>
      <c r="AN27" t="s">
        <v>41</v>
      </c>
      <c r="AS27" t="s">
        <v>41</v>
      </c>
      <c r="BA27" t="s">
        <v>49</v>
      </c>
      <c r="BC27" t="s">
        <v>51</v>
      </c>
      <c r="BG27" t="s">
        <v>55</v>
      </c>
      <c r="BL27" t="s">
        <v>59</v>
      </c>
      <c r="BO27" t="s">
        <v>62</v>
      </c>
      <c r="BP27" t="s">
        <v>160</v>
      </c>
      <c r="BQ27" t="s">
        <v>165</v>
      </c>
    </row>
    <row r="28" spans="1:69" x14ac:dyDescent="0.35">
      <c r="A28">
        <v>12893687034</v>
      </c>
      <c r="B28">
        <v>408351744</v>
      </c>
      <c r="C28" s="3">
        <v>44423.810266203705</v>
      </c>
      <c r="D28" s="3">
        <v>44423.817858796298</v>
      </c>
      <c r="E28" t="s">
        <v>166</v>
      </c>
      <c r="K28" t="s">
        <v>27</v>
      </c>
      <c r="O28" t="s">
        <v>167</v>
      </c>
      <c r="W28" t="s">
        <v>168</v>
      </c>
      <c r="Y28" t="s">
        <v>33</v>
      </c>
      <c r="AG28" t="s">
        <v>39</v>
      </c>
      <c r="AL28" t="s">
        <v>39</v>
      </c>
      <c r="AQ28" t="s">
        <v>43</v>
      </c>
      <c r="AV28" t="s">
        <v>43</v>
      </c>
      <c r="BA28" t="s">
        <v>49</v>
      </c>
      <c r="BF28" t="s">
        <v>54</v>
      </c>
      <c r="BH28" t="s">
        <v>56</v>
      </c>
      <c r="BM28" t="s">
        <v>60</v>
      </c>
      <c r="BQ28" t="s">
        <v>169</v>
      </c>
    </row>
    <row r="29" spans="1:69" x14ac:dyDescent="0.35">
      <c r="A29">
        <v>12892882771</v>
      </c>
      <c r="B29">
        <v>408351744</v>
      </c>
      <c r="C29" s="3">
        <v>44423.27851851852</v>
      </c>
      <c r="D29" s="3">
        <v>44423.313067129631</v>
      </c>
      <c r="E29" t="s">
        <v>170</v>
      </c>
      <c r="M29" t="s">
        <v>29</v>
      </c>
      <c r="P29" t="s">
        <v>171</v>
      </c>
      <c r="Q29" t="s">
        <v>172</v>
      </c>
      <c r="R29" t="s">
        <v>32</v>
      </c>
      <c r="W29" t="s">
        <v>173</v>
      </c>
      <c r="X29" t="s">
        <v>32</v>
      </c>
      <c r="AG29" t="s">
        <v>39</v>
      </c>
      <c r="AK29" t="s">
        <v>38</v>
      </c>
      <c r="AO29" t="s">
        <v>28</v>
      </c>
      <c r="AS29" t="s">
        <v>41</v>
      </c>
      <c r="BA29" t="s">
        <v>49</v>
      </c>
      <c r="BC29" t="s">
        <v>51</v>
      </c>
      <c r="BG29" t="s">
        <v>55</v>
      </c>
      <c r="BM29" t="s">
        <v>60</v>
      </c>
      <c r="BQ29" t="s">
        <v>174</v>
      </c>
    </row>
    <row r="30" spans="1:69" x14ac:dyDescent="0.35">
      <c r="A30">
        <v>12892276831</v>
      </c>
      <c r="B30">
        <v>408351744</v>
      </c>
      <c r="C30" s="3">
        <v>44422.889398148145</v>
      </c>
      <c r="D30" s="3">
        <v>44422.908587962964</v>
      </c>
      <c r="E30" t="s">
        <v>175</v>
      </c>
      <c r="K30" t="s">
        <v>27</v>
      </c>
      <c r="O30" t="s">
        <v>176</v>
      </c>
      <c r="W30" t="s">
        <v>177</v>
      </c>
      <c r="Z30" t="s">
        <v>28</v>
      </c>
      <c r="AD30" t="s">
        <v>37</v>
      </c>
      <c r="AI30" t="s">
        <v>37</v>
      </c>
      <c r="AN30" t="s">
        <v>41</v>
      </c>
      <c r="AR30" t="s">
        <v>40</v>
      </c>
      <c r="BA30" t="s">
        <v>49</v>
      </c>
      <c r="BB30" t="s">
        <v>50</v>
      </c>
      <c r="BH30" t="s">
        <v>56</v>
      </c>
      <c r="BL30" t="s">
        <v>59</v>
      </c>
      <c r="BM30" t="s">
        <v>60</v>
      </c>
      <c r="BN30" t="s">
        <v>61</v>
      </c>
      <c r="BP30" t="s">
        <v>178</v>
      </c>
      <c r="BQ30" t="s">
        <v>179</v>
      </c>
    </row>
    <row r="31" spans="1:69" x14ac:dyDescent="0.35">
      <c r="A31">
        <v>12891749969</v>
      </c>
      <c r="B31">
        <v>408351744</v>
      </c>
      <c r="C31" s="3">
        <v>44422.54315972222</v>
      </c>
      <c r="D31" s="3">
        <v>44422.545277777775</v>
      </c>
      <c r="E31" t="s">
        <v>180</v>
      </c>
      <c r="L31" t="s">
        <v>28</v>
      </c>
    </row>
    <row r="32" spans="1:69" x14ac:dyDescent="0.35">
      <c r="A32">
        <v>12891678998</v>
      </c>
      <c r="B32">
        <v>408351744</v>
      </c>
      <c r="C32" s="3">
        <v>44422.491307870368</v>
      </c>
      <c r="D32" s="3">
        <v>44422.506215277775</v>
      </c>
      <c r="E32" t="s">
        <v>181</v>
      </c>
      <c r="M32" t="s">
        <v>29</v>
      </c>
      <c r="Q32" t="s">
        <v>182</v>
      </c>
      <c r="V32" t="s">
        <v>35</v>
      </c>
      <c r="W32" t="s">
        <v>182</v>
      </c>
      <c r="AB32" t="s">
        <v>35</v>
      </c>
      <c r="AF32" t="s">
        <v>38</v>
      </c>
      <c r="AK32" t="s">
        <v>38</v>
      </c>
      <c r="AN32" t="s">
        <v>41</v>
      </c>
      <c r="AS32" t="s">
        <v>41</v>
      </c>
      <c r="BA32" t="s">
        <v>49</v>
      </c>
      <c r="BB32" t="s">
        <v>50</v>
      </c>
      <c r="BG32" t="s">
        <v>55</v>
      </c>
      <c r="BL32" t="s">
        <v>59</v>
      </c>
      <c r="BM32" t="s">
        <v>60</v>
      </c>
      <c r="BN32" t="s">
        <v>61</v>
      </c>
      <c r="BO32" t="s">
        <v>62</v>
      </c>
      <c r="BP32" t="s">
        <v>183</v>
      </c>
    </row>
    <row r="33" spans="1:69" x14ac:dyDescent="0.35">
      <c r="A33">
        <v>12891685601</v>
      </c>
      <c r="B33">
        <v>408351744</v>
      </c>
      <c r="C33" s="3">
        <v>44422.495347222219</v>
      </c>
      <c r="D33" s="3">
        <v>44422.497581018521</v>
      </c>
      <c r="E33" t="s">
        <v>184</v>
      </c>
      <c r="K33" t="s">
        <v>27</v>
      </c>
      <c r="O33" t="s">
        <v>185</v>
      </c>
    </row>
    <row r="34" spans="1:69" x14ac:dyDescent="0.35">
      <c r="A34">
        <v>12891613833</v>
      </c>
      <c r="B34">
        <v>408351733</v>
      </c>
      <c r="C34" s="3">
        <v>44422.443796296298</v>
      </c>
      <c r="D34" s="3">
        <v>44422.444791666669</v>
      </c>
      <c r="E34" t="s">
        <v>186</v>
      </c>
      <c r="F34" t="s">
        <v>187</v>
      </c>
      <c r="K34" t="s">
        <v>27</v>
      </c>
    </row>
    <row r="35" spans="1:69" x14ac:dyDescent="0.35">
      <c r="A35">
        <v>12890156476</v>
      </c>
      <c r="B35">
        <v>408351744</v>
      </c>
      <c r="C35" s="3">
        <v>44421.818680555552</v>
      </c>
      <c r="D35" s="3">
        <v>44421.82439814815</v>
      </c>
      <c r="E35" t="s">
        <v>188</v>
      </c>
      <c r="K35" t="s">
        <v>27</v>
      </c>
      <c r="O35" t="s">
        <v>189</v>
      </c>
      <c r="W35" t="s">
        <v>190</v>
      </c>
      <c r="Y35" t="s">
        <v>33</v>
      </c>
      <c r="AG35" t="s">
        <v>39</v>
      </c>
      <c r="AK35" t="s">
        <v>38</v>
      </c>
      <c r="AP35" t="s">
        <v>42</v>
      </c>
      <c r="AU35" t="s">
        <v>42</v>
      </c>
      <c r="BA35" t="s">
        <v>49</v>
      </c>
      <c r="BE35" t="s">
        <v>53</v>
      </c>
      <c r="BG35" t="s">
        <v>55</v>
      </c>
      <c r="BL35" t="s">
        <v>59</v>
      </c>
      <c r="BM35" t="s">
        <v>60</v>
      </c>
      <c r="BO35" t="s">
        <v>62</v>
      </c>
      <c r="BQ35" t="s">
        <v>191</v>
      </c>
    </row>
    <row r="36" spans="1:69" x14ac:dyDescent="0.35">
      <c r="A36" s="4">
        <v>12911214937</v>
      </c>
      <c r="B36" s="4">
        <v>408354498</v>
      </c>
      <c r="C36" s="5">
        <v>44431.487916666665</v>
      </c>
      <c r="D36" s="5">
        <v>44431.495740740742</v>
      </c>
      <c r="E36" s="4" t="s">
        <v>192</v>
      </c>
      <c r="F36" s="4" t="s">
        <v>193</v>
      </c>
      <c r="G36" s="4"/>
      <c r="H36" s="4"/>
      <c r="I36" s="4"/>
      <c r="J36" s="4"/>
      <c r="K36" s="4" t="s">
        <v>27</v>
      </c>
      <c r="L36" s="4"/>
      <c r="M36" s="4"/>
      <c r="N36" s="4"/>
      <c r="O36" s="4" t="s">
        <v>194</v>
      </c>
      <c r="P36" s="4"/>
      <c r="Q36" s="4" t="s">
        <v>195</v>
      </c>
      <c r="R36" s="4" t="s">
        <v>32</v>
      </c>
      <c r="S36" s="4"/>
      <c r="T36" s="4"/>
      <c r="U36" s="4"/>
      <c r="V36" s="4"/>
      <c r="W36" s="4" t="s">
        <v>196</v>
      </c>
      <c r="X36" s="4"/>
      <c r="Y36" s="4"/>
      <c r="Z36" s="4"/>
      <c r="AA36" s="4" t="s">
        <v>34</v>
      </c>
      <c r="AB36" s="4"/>
      <c r="AC36" s="4"/>
      <c r="AD36" s="4" t="s">
        <v>37</v>
      </c>
      <c r="AE36" s="4"/>
      <c r="AF36" s="4"/>
      <c r="AG36" s="4"/>
      <c r="AH36" s="4"/>
      <c r="AI36" s="4" t="s">
        <v>37</v>
      </c>
      <c r="AJ36" s="4"/>
      <c r="AK36" s="4"/>
      <c r="AL36" s="4"/>
      <c r="AM36" s="4" t="s">
        <v>40</v>
      </c>
      <c r="AN36" s="4"/>
      <c r="AO36" s="4"/>
      <c r="AP36" s="4"/>
      <c r="AQ36" s="4"/>
      <c r="AR36" s="4"/>
      <c r="AS36" s="4"/>
      <c r="AT36" s="4"/>
      <c r="AU36" s="4" t="s">
        <v>42</v>
      </c>
      <c r="AV36" s="4"/>
      <c r="AW36" s="4"/>
      <c r="AX36" s="4"/>
      <c r="AY36" s="4"/>
      <c r="AZ36" s="4"/>
      <c r="BA36" s="4" t="s">
        <v>49</v>
      </c>
      <c r="BB36" s="4"/>
      <c r="BC36" s="4"/>
      <c r="BD36" s="4"/>
      <c r="BE36" s="4" t="s">
        <v>53</v>
      </c>
      <c r="BF36" s="4"/>
      <c r="BG36" s="4"/>
      <c r="BH36" s="4" t="s">
        <v>56</v>
      </c>
      <c r="BI36" s="4"/>
      <c r="BJ36" s="4"/>
      <c r="BK36" s="4"/>
      <c r="BL36" s="4"/>
      <c r="BM36" s="4" t="s">
        <v>60</v>
      </c>
      <c r="BN36" s="4"/>
      <c r="BO36" s="4"/>
      <c r="BP36" s="4"/>
      <c r="BQ36" s="4"/>
    </row>
    <row r="37" spans="1:69" x14ac:dyDescent="0.35">
      <c r="A37" s="4">
        <v>12911152204</v>
      </c>
      <c r="B37" s="4">
        <v>408354498</v>
      </c>
      <c r="C37" s="5">
        <v>44431.458657407406</v>
      </c>
      <c r="D37" s="5">
        <v>44431.475891203707</v>
      </c>
      <c r="E37" s="4" t="s">
        <v>197</v>
      </c>
      <c r="F37" s="4" t="s">
        <v>198</v>
      </c>
      <c r="G37" s="4"/>
      <c r="H37" s="4"/>
      <c r="I37" s="4"/>
      <c r="J37" s="4" t="s">
        <v>26</v>
      </c>
      <c r="K37" s="4"/>
      <c r="L37" s="4"/>
      <c r="M37" s="4"/>
      <c r="N37" s="4"/>
      <c r="O37" s="4" t="s">
        <v>199</v>
      </c>
      <c r="P37" s="4"/>
      <c r="Q37" s="4" t="s">
        <v>200</v>
      </c>
      <c r="R37" s="4"/>
      <c r="S37" s="4"/>
      <c r="T37" s="4" t="s">
        <v>28</v>
      </c>
      <c r="U37" s="4"/>
      <c r="V37" s="4"/>
      <c r="W37" s="4" t="s">
        <v>201</v>
      </c>
      <c r="X37" s="4"/>
      <c r="Y37" s="4"/>
      <c r="Z37" s="4" t="s">
        <v>28</v>
      </c>
      <c r="AA37" s="4"/>
      <c r="AB37" s="4"/>
      <c r="AC37" s="4"/>
      <c r="AD37" s="4"/>
      <c r="AE37" s="4" t="s">
        <v>28</v>
      </c>
      <c r="AF37" s="4"/>
      <c r="AG37" s="4"/>
      <c r="AH37" s="4"/>
      <c r="AI37" s="4"/>
      <c r="AJ37" s="4" t="s">
        <v>28</v>
      </c>
      <c r="AK37" s="4"/>
      <c r="AL37" s="4"/>
      <c r="AM37" s="4"/>
      <c r="AN37" s="4"/>
      <c r="AO37" s="4"/>
      <c r="AP37" s="4" t="s">
        <v>42</v>
      </c>
      <c r="AQ37" s="4"/>
      <c r="AR37" s="4"/>
      <c r="AS37" s="4" t="s">
        <v>41</v>
      </c>
      <c r="AT37" s="4"/>
      <c r="AU37" s="4"/>
      <c r="AV37" s="4"/>
      <c r="AW37" s="4"/>
      <c r="AX37" s="4"/>
      <c r="AY37" s="4"/>
      <c r="AZ37" s="4" t="s">
        <v>48</v>
      </c>
      <c r="BA37" s="4"/>
      <c r="BB37" s="4"/>
      <c r="BC37" s="4"/>
      <c r="BD37" s="4"/>
      <c r="BE37" s="4"/>
      <c r="BF37" s="4" t="s">
        <v>54</v>
      </c>
      <c r="BG37" s="4"/>
      <c r="BH37" s="4"/>
      <c r="BI37" s="4"/>
      <c r="BJ37" s="4" t="s">
        <v>58</v>
      </c>
      <c r="BK37" s="4"/>
      <c r="BL37" s="4"/>
      <c r="BM37" s="4"/>
      <c r="BN37" s="4"/>
      <c r="BO37" s="4" t="s">
        <v>62</v>
      </c>
      <c r="BP37" s="4" t="s">
        <v>202</v>
      </c>
      <c r="BQ37" s="4" t="s">
        <v>203</v>
      </c>
    </row>
    <row r="38" spans="1:69" x14ac:dyDescent="0.35">
      <c r="A38" s="4">
        <v>12908628270</v>
      </c>
      <c r="B38" s="4">
        <v>408354813</v>
      </c>
      <c r="C38" s="5">
        <v>44429.564722222225</v>
      </c>
      <c r="D38" s="5">
        <v>44429.587789351855</v>
      </c>
      <c r="E38" s="4" t="s">
        <v>204</v>
      </c>
      <c r="F38" s="4"/>
      <c r="G38" s="4"/>
      <c r="H38" s="4"/>
      <c r="I38" s="4"/>
      <c r="J38" s="4"/>
      <c r="K38" s="4" t="s">
        <v>27</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row>
    <row r="39" spans="1:69" x14ac:dyDescent="0.35">
      <c r="A39" s="4">
        <v>12903401040</v>
      </c>
      <c r="B39" s="4">
        <v>408354498</v>
      </c>
      <c r="C39" s="5">
        <v>44427.434571759259</v>
      </c>
      <c r="D39" s="5">
        <v>44427.668333333335</v>
      </c>
      <c r="E39" s="4" t="s">
        <v>205</v>
      </c>
      <c r="F39" s="4" t="s">
        <v>206</v>
      </c>
      <c r="G39" s="4"/>
      <c r="H39" s="4"/>
      <c r="I39" s="4"/>
      <c r="J39" s="4"/>
      <c r="K39" s="4" t="s">
        <v>27</v>
      </c>
      <c r="L39" s="4"/>
      <c r="M39" s="4"/>
      <c r="N39" s="4"/>
      <c r="O39" s="4" t="s">
        <v>207</v>
      </c>
      <c r="P39" s="4"/>
      <c r="Q39" s="4" t="s">
        <v>208</v>
      </c>
      <c r="R39" s="4" t="s">
        <v>32</v>
      </c>
      <c r="S39" s="4"/>
      <c r="T39" s="4"/>
      <c r="U39" s="4"/>
      <c r="V39" s="4"/>
      <c r="W39" s="4" t="s">
        <v>209</v>
      </c>
      <c r="X39" s="4"/>
      <c r="Y39" s="4"/>
      <c r="Z39" s="4" t="s">
        <v>28</v>
      </c>
      <c r="AA39" s="4"/>
      <c r="AB39" s="4"/>
      <c r="AC39" s="4"/>
      <c r="AD39" s="4"/>
      <c r="AE39" s="4"/>
      <c r="AF39" s="4" t="s">
        <v>38</v>
      </c>
      <c r="AG39" s="4"/>
      <c r="AH39" s="4"/>
      <c r="AI39" s="4"/>
      <c r="AJ39" s="4"/>
      <c r="AK39" s="4"/>
      <c r="AL39" s="4" t="s">
        <v>39</v>
      </c>
      <c r="AM39" s="4"/>
      <c r="AN39" s="4"/>
      <c r="AO39" s="4"/>
      <c r="AP39" s="4" t="s">
        <v>42</v>
      </c>
      <c r="AQ39" s="4"/>
      <c r="AR39" s="4"/>
      <c r="AS39" s="4"/>
      <c r="AT39" s="4"/>
      <c r="AU39" s="4"/>
      <c r="AV39" s="4" t="s">
        <v>43</v>
      </c>
      <c r="AW39" s="4"/>
      <c r="AX39" s="4"/>
      <c r="AY39" s="4"/>
      <c r="AZ39" s="4"/>
      <c r="BA39" s="4" t="s">
        <v>49</v>
      </c>
      <c r="BB39" s="4"/>
      <c r="BC39" s="4"/>
      <c r="BD39" s="4"/>
      <c r="BE39" s="4" t="s">
        <v>53</v>
      </c>
      <c r="BF39" s="4"/>
      <c r="BG39" s="4"/>
      <c r="BH39" s="4" t="s">
        <v>56</v>
      </c>
      <c r="BI39" s="4"/>
      <c r="BJ39" s="4"/>
      <c r="BK39" s="4"/>
      <c r="BL39" s="4"/>
      <c r="BM39" s="4" t="s">
        <v>60</v>
      </c>
      <c r="BN39" s="4"/>
      <c r="BO39" s="4" t="s">
        <v>62</v>
      </c>
      <c r="BP39" s="4"/>
      <c r="BQ39" s="4"/>
    </row>
    <row r="40" spans="1:69" x14ac:dyDescent="0.35">
      <c r="A40" s="4">
        <v>12898289953</v>
      </c>
      <c r="B40" s="4">
        <v>408354498</v>
      </c>
      <c r="C40" s="5">
        <v>44425.659166666665</v>
      </c>
      <c r="D40" s="5">
        <v>44425.891562500001</v>
      </c>
      <c r="E40" s="4" t="s">
        <v>210</v>
      </c>
      <c r="F40" s="4" t="s">
        <v>211</v>
      </c>
      <c r="G40" s="4"/>
      <c r="H40" s="4"/>
      <c r="I40" s="4"/>
      <c r="J40" s="4"/>
      <c r="K40" s="4" t="s">
        <v>27</v>
      </c>
      <c r="L40" s="4"/>
      <c r="M40" s="4"/>
      <c r="N40" s="4"/>
      <c r="O40" s="4" t="s">
        <v>212</v>
      </c>
      <c r="P40" s="4"/>
      <c r="Q40" s="4"/>
      <c r="R40" s="4"/>
      <c r="S40" s="4"/>
      <c r="T40" s="4"/>
      <c r="U40" s="4" t="s">
        <v>34</v>
      </c>
      <c r="V40" s="4"/>
      <c r="W40" s="4"/>
      <c r="X40" s="4"/>
      <c r="Y40" s="4"/>
      <c r="Z40" s="4" t="s">
        <v>28</v>
      </c>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row>
    <row r="41" spans="1:69" x14ac:dyDescent="0.35">
      <c r="A41" s="4">
        <v>12897667053</v>
      </c>
      <c r="B41" s="4">
        <v>408354498</v>
      </c>
      <c r="C41" s="5">
        <v>44425.428136574075</v>
      </c>
      <c r="D41" s="5">
        <v>44425.428668981483</v>
      </c>
      <c r="E41" s="4" t="s">
        <v>213</v>
      </c>
      <c r="F41" s="4" t="s">
        <v>214</v>
      </c>
      <c r="G41" s="4"/>
      <c r="H41" s="4"/>
      <c r="I41" s="4"/>
      <c r="J41" s="4"/>
      <c r="K41" s="4"/>
      <c r="L41" s="4"/>
      <c r="M41" s="4" t="s">
        <v>29</v>
      </c>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row>
    <row r="42" spans="1:69" x14ac:dyDescent="0.35">
      <c r="A42" s="4">
        <v>12897594233</v>
      </c>
      <c r="B42" s="4">
        <v>408354498</v>
      </c>
      <c r="C42" s="5">
        <v>44425.391111111108</v>
      </c>
      <c r="D42" s="5">
        <v>44425.397581018522</v>
      </c>
      <c r="E42" s="4" t="s">
        <v>215</v>
      </c>
      <c r="F42" s="4" t="s">
        <v>216</v>
      </c>
      <c r="G42" s="4"/>
      <c r="H42" s="4"/>
      <c r="I42" s="4"/>
      <c r="J42" s="4"/>
      <c r="K42" s="4" t="s">
        <v>27</v>
      </c>
      <c r="L42" s="4"/>
      <c r="M42" s="4"/>
      <c r="N42" s="4"/>
      <c r="O42" s="4" t="s">
        <v>217</v>
      </c>
      <c r="P42" s="4"/>
      <c r="Q42" s="4" t="s">
        <v>218</v>
      </c>
      <c r="R42" s="4"/>
      <c r="S42" s="4" t="s">
        <v>33</v>
      </c>
      <c r="T42" s="4"/>
      <c r="U42" s="4"/>
      <c r="V42" s="4"/>
      <c r="W42" s="4" t="s">
        <v>219</v>
      </c>
      <c r="X42" s="4"/>
      <c r="Y42" s="4"/>
      <c r="Z42" s="4" t="s">
        <v>28</v>
      </c>
      <c r="AA42" s="4"/>
      <c r="AB42" s="4"/>
      <c r="AC42" s="4"/>
      <c r="AD42" s="4" t="s">
        <v>37</v>
      </c>
      <c r="AE42" s="4"/>
      <c r="AF42" s="4"/>
      <c r="AG42" s="4"/>
      <c r="AH42" s="4"/>
      <c r="AI42" s="4" t="s">
        <v>37</v>
      </c>
      <c r="AJ42" s="4"/>
      <c r="AK42" s="4"/>
      <c r="AL42" s="4"/>
      <c r="AM42" s="4"/>
      <c r="AN42" s="4" t="s">
        <v>41</v>
      </c>
      <c r="AO42" s="4"/>
      <c r="AP42" s="4"/>
      <c r="AQ42" s="4"/>
      <c r="AR42" s="4"/>
      <c r="AS42" s="4"/>
      <c r="AT42" s="4" t="s">
        <v>28</v>
      </c>
      <c r="AU42" s="4"/>
      <c r="AV42" s="4"/>
      <c r="AW42" s="4"/>
      <c r="AX42" s="4"/>
      <c r="AY42" s="4"/>
      <c r="AZ42" s="4"/>
      <c r="BA42" s="4" t="s">
        <v>49</v>
      </c>
      <c r="BB42" s="4" t="s">
        <v>50</v>
      </c>
      <c r="BC42" s="4"/>
      <c r="BD42" s="4"/>
      <c r="BE42" s="4"/>
      <c r="BF42" s="4"/>
      <c r="BG42" s="4" t="s">
        <v>55</v>
      </c>
      <c r="BH42" s="4"/>
      <c r="BI42" s="4"/>
      <c r="BJ42" s="4"/>
      <c r="BK42" s="4"/>
      <c r="BL42" s="4" t="s">
        <v>59</v>
      </c>
      <c r="BM42" s="4" t="s">
        <v>60</v>
      </c>
      <c r="BN42" s="4" t="s">
        <v>61</v>
      </c>
      <c r="BO42" s="4" t="s">
        <v>62</v>
      </c>
      <c r="BP42" s="4"/>
      <c r="BQ42" s="4" t="s">
        <v>220</v>
      </c>
    </row>
    <row r="43" spans="1:69" x14ac:dyDescent="0.35">
      <c r="A43" s="4">
        <v>12894836898</v>
      </c>
      <c r="B43" s="4">
        <v>408354813</v>
      </c>
      <c r="C43" s="5">
        <v>44424.397546296299</v>
      </c>
      <c r="D43" s="5">
        <v>44424.423472222225</v>
      </c>
      <c r="E43" s="4" t="s">
        <v>221</v>
      </c>
      <c r="F43" s="4"/>
      <c r="G43" s="4"/>
      <c r="H43" s="4"/>
      <c r="I43" s="4"/>
      <c r="J43" s="4"/>
      <c r="K43" s="4" t="s">
        <v>27</v>
      </c>
      <c r="L43" s="4"/>
      <c r="M43" s="4"/>
      <c r="N43" s="4"/>
      <c r="O43" s="4" t="s">
        <v>222</v>
      </c>
      <c r="P43" s="4"/>
      <c r="Q43" s="4" t="s">
        <v>223</v>
      </c>
      <c r="R43" s="4" t="s">
        <v>32</v>
      </c>
      <c r="S43" s="4"/>
      <c r="T43" s="4"/>
      <c r="U43" s="4"/>
      <c r="V43" s="4"/>
      <c r="W43" s="4" t="s">
        <v>224</v>
      </c>
      <c r="X43" s="4"/>
      <c r="Y43" s="4" t="s">
        <v>33</v>
      </c>
      <c r="Z43" s="4"/>
      <c r="AA43" s="4"/>
      <c r="AB43" s="4"/>
      <c r="AC43" s="4"/>
      <c r="AD43" s="4"/>
      <c r="AE43" s="4"/>
      <c r="AF43" s="4" t="s">
        <v>38</v>
      </c>
      <c r="AG43" s="4"/>
      <c r="AH43" s="4"/>
      <c r="AI43" s="4"/>
      <c r="AJ43" s="4"/>
      <c r="AK43" s="4" t="s">
        <v>38</v>
      </c>
      <c r="AL43" s="4"/>
      <c r="AM43" s="4"/>
      <c r="AN43" s="4" t="s">
        <v>41</v>
      </c>
      <c r="AO43" s="4"/>
      <c r="AP43" s="4"/>
      <c r="AQ43" s="4"/>
      <c r="AR43" s="4"/>
      <c r="AS43" s="4"/>
      <c r="AT43" s="4"/>
      <c r="AU43" s="4" t="s">
        <v>42</v>
      </c>
      <c r="AV43" s="4"/>
      <c r="AW43" s="4"/>
      <c r="AX43" s="4"/>
      <c r="AY43" s="4"/>
      <c r="AZ43" s="4" t="s">
        <v>48</v>
      </c>
      <c r="BA43" s="4"/>
      <c r="BB43" s="4"/>
      <c r="BC43" s="4"/>
      <c r="BD43" s="4"/>
      <c r="BE43" s="4" t="s">
        <v>53</v>
      </c>
      <c r="BF43" s="4"/>
      <c r="BG43" s="4"/>
      <c r="BH43" s="4"/>
      <c r="BI43" s="4"/>
      <c r="BJ43" s="4" t="s">
        <v>58</v>
      </c>
      <c r="BK43" s="4"/>
      <c r="BL43" s="4"/>
      <c r="BM43" s="4"/>
      <c r="BN43" s="4"/>
      <c r="BO43" s="4" t="s">
        <v>62</v>
      </c>
      <c r="BP43" s="4"/>
      <c r="BQ43" s="4" t="s">
        <v>225</v>
      </c>
    </row>
    <row r="44" spans="1:69" x14ac:dyDescent="0.35">
      <c r="A44" s="4">
        <v>12894677080</v>
      </c>
      <c r="B44" s="4">
        <v>408354498</v>
      </c>
      <c r="C44" s="5">
        <v>44424.309560185182</v>
      </c>
      <c r="D44" s="5">
        <v>44424.322314814817</v>
      </c>
      <c r="E44" s="4" t="s">
        <v>226</v>
      </c>
      <c r="F44" s="4" t="s">
        <v>227</v>
      </c>
      <c r="G44" s="4"/>
      <c r="H44" s="4"/>
      <c r="I44" s="4"/>
      <c r="J44" s="4"/>
      <c r="K44" s="4"/>
      <c r="L44" s="4" t="s">
        <v>28</v>
      </c>
      <c r="M44" s="4"/>
      <c r="N44" s="4"/>
      <c r="O44" s="4"/>
      <c r="P44" s="4"/>
      <c r="Q44" s="4" t="s">
        <v>228</v>
      </c>
      <c r="R44" s="4"/>
      <c r="S44" s="4"/>
      <c r="T44" s="4" t="s">
        <v>28</v>
      </c>
      <c r="U44" s="4"/>
      <c r="V44" s="4"/>
      <c r="W44" s="4" t="s">
        <v>229</v>
      </c>
      <c r="X44" s="4"/>
      <c r="Y44" s="4" t="s">
        <v>33</v>
      </c>
      <c r="Z44" s="4"/>
      <c r="AA44" s="4"/>
      <c r="AB44" s="4"/>
      <c r="AC44" s="4"/>
      <c r="AD44" s="4" t="s">
        <v>37</v>
      </c>
      <c r="AE44" s="4"/>
      <c r="AF44" s="4"/>
      <c r="AG44" s="4"/>
      <c r="AH44" s="4" t="s">
        <v>36</v>
      </c>
      <c r="AI44" s="4"/>
      <c r="AJ44" s="4"/>
      <c r="AK44" s="4"/>
      <c r="AL44" s="4"/>
      <c r="AM44" s="4"/>
      <c r="AN44" s="4" t="s">
        <v>41</v>
      </c>
      <c r="AO44" s="4"/>
      <c r="AP44" s="4"/>
      <c r="AQ44" s="4"/>
      <c r="AR44" s="4"/>
      <c r="AS44" s="4"/>
      <c r="AT44" s="4" t="s">
        <v>28</v>
      </c>
      <c r="AU44" s="4"/>
      <c r="AV44" s="4"/>
      <c r="AW44" s="4"/>
      <c r="AX44" s="4"/>
      <c r="AY44" s="4"/>
      <c r="AZ44" s="4"/>
      <c r="BA44" s="4" t="s">
        <v>49</v>
      </c>
      <c r="BB44" s="4"/>
      <c r="BC44" s="4"/>
      <c r="BD44" s="4"/>
      <c r="BE44" s="4" t="s">
        <v>53</v>
      </c>
      <c r="BF44" s="4"/>
      <c r="BG44" s="4" t="s">
        <v>55</v>
      </c>
      <c r="BH44" s="4"/>
      <c r="BI44" s="4"/>
      <c r="BJ44" s="4"/>
      <c r="BK44" s="4"/>
      <c r="BL44" s="4"/>
      <c r="BM44" s="4"/>
      <c r="BN44" s="4"/>
      <c r="BO44" s="4" t="s">
        <v>62</v>
      </c>
      <c r="BP44" s="4" t="s">
        <v>230</v>
      </c>
      <c r="BQ44" s="4" t="s">
        <v>231</v>
      </c>
    </row>
    <row r="45" spans="1:69" x14ac:dyDescent="0.35">
      <c r="A45" s="4">
        <v>12892108857</v>
      </c>
      <c r="B45" s="4">
        <v>408354498</v>
      </c>
      <c r="C45" s="5">
        <v>44422.767430555556</v>
      </c>
      <c r="D45" s="5">
        <v>44422.842499999999</v>
      </c>
      <c r="E45" s="4" t="s">
        <v>232</v>
      </c>
      <c r="F45" s="4" t="s">
        <v>233</v>
      </c>
      <c r="G45" s="4"/>
      <c r="H45" s="4"/>
      <c r="I45" s="4"/>
      <c r="J45" s="4"/>
      <c r="K45" s="4"/>
      <c r="L45" s="4" t="s">
        <v>28</v>
      </c>
      <c r="M45" s="4"/>
      <c r="N45" s="4"/>
      <c r="O45" s="4"/>
      <c r="P45" s="4"/>
      <c r="Q45" s="4" t="s">
        <v>234</v>
      </c>
      <c r="R45" s="4"/>
      <c r="S45" s="4"/>
      <c r="T45" s="4" t="s">
        <v>28</v>
      </c>
      <c r="U45" s="4"/>
      <c r="V45" s="4"/>
      <c r="W45" s="4" t="s">
        <v>235</v>
      </c>
      <c r="X45" s="4"/>
      <c r="Y45" s="4"/>
      <c r="Z45" s="4" t="s">
        <v>28</v>
      </c>
      <c r="AA45" s="4"/>
      <c r="AB45" s="4"/>
      <c r="AC45" s="4"/>
      <c r="AD45" s="4" t="s">
        <v>37</v>
      </c>
      <c r="AE45" s="4"/>
      <c r="AF45" s="4"/>
      <c r="AG45" s="4"/>
      <c r="AH45" s="4"/>
      <c r="AI45" s="4" t="s">
        <v>37</v>
      </c>
      <c r="AJ45" s="4"/>
      <c r="AK45" s="4"/>
      <c r="AL45" s="4"/>
      <c r="AM45" s="4" t="s">
        <v>40</v>
      </c>
      <c r="AN45" s="4"/>
      <c r="AO45" s="4"/>
      <c r="AP45" s="4"/>
      <c r="AQ45" s="4"/>
      <c r="AR45" s="4"/>
      <c r="AS45" s="4"/>
      <c r="AT45" s="4"/>
      <c r="AU45" s="4" t="s">
        <v>42</v>
      </c>
      <c r="AV45" s="4"/>
      <c r="AW45" s="4"/>
      <c r="AX45" s="4"/>
      <c r="AY45" s="4"/>
      <c r="AZ45" s="4"/>
      <c r="BA45" s="4" t="s">
        <v>49</v>
      </c>
      <c r="BB45" s="4"/>
      <c r="BC45" s="4"/>
      <c r="BD45" s="4"/>
      <c r="BE45" s="4" t="s">
        <v>53</v>
      </c>
      <c r="BF45" s="4"/>
      <c r="BG45" s="4"/>
      <c r="BH45" s="4"/>
      <c r="BI45" s="4" t="s">
        <v>57</v>
      </c>
      <c r="BJ45" s="4"/>
      <c r="BK45" s="4"/>
      <c r="BL45" s="4"/>
      <c r="BM45" s="4"/>
      <c r="BN45" s="4"/>
      <c r="BO45" s="4" t="s">
        <v>62</v>
      </c>
      <c r="BP45" s="4" t="s">
        <v>236</v>
      </c>
      <c r="BQ45" s="4"/>
    </row>
  </sheetData>
  <autoFilter ref="A2:BQ45" xr:uid="{85DE9D63-3F6C-4814-8FEF-7C72272CE1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8579-3EAB-4A8E-AC2E-5F0A9ACDF432}">
  <sheetPr filterMode="1"/>
  <dimension ref="A1:AR56"/>
  <sheetViews>
    <sheetView topLeftCell="R1" workbookViewId="0">
      <selection activeCell="AB13" sqref="AB13"/>
    </sheetView>
  </sheetViews>
  <sheetFormatPr defaultRowHeight="14.5" x14ac:dyDescent="0.35"/>
  <cols>
    <col min="1" max="1" width="14" style="4" bestFit="1" customWidth="1"/>
    <col min="2" max="2" width="11.1796875" style="7" customWidth="1"/>
    <col min="3" max="3" width="13.81640625" style="7" bestFit="1" customWidth="1"/>
    <col min="4" max="4" width="11.1796875" style="7" customWidth="1"/>
    <col min="5" max="6" width="7.90625" style="20" customWidth="1"/>
    <col min="7" max="7" width="14.54296875" style="7" customWidth="1"/>
    <col min="8" max="8" width="34.7265625" style="4" customWidth="1"/>
    <col min="9" max="9" width="19.90625" style="4" customWidth="1"/>
    <col min="10" max="10" width="19.90625" style="7" customWidth="1"/>
    <col min="11" max="11" width="10.1796875" style="7" customWidth="1"/>
    <col min="12" max="13" width="18.7265625" style="4" customWidth="1"/>
    <col min="14" max="14" width="26.1796875" style="4" customWidth="1"/>
    <col min="15" max="15" width="6" style="7" customWidth="1"/>
    <col min="16" max="16" width="13.6328125" style="7" customWidth="1"/>
    <col min="17" max="18" width="11.6328125" style="7" customWidth="1"/>
    <col min="19" max="20" width="10.1796875" style="7" customWidth="1"/>
    <col min="21" max="21" width="8.7265625" style="4" customWidth="1"/>
    <col min="22" max="37" width="8.7265625" style="7" customWidth="1"/>
    <col min="38" max="42" width="8.7265625" style="4" customWidth="1"/>
    <col min="43" max="43" width="8.7265625" style="7" customWidth="1"/>
    <col min="44" max="45" width="8.7265625" style="4" customWidth="1"/>
    <col min="46" max="16384" width="8.7265625" style="4"/>
  </cols>
  <sheetData>
    <row r="1" spans="1:44" s="6" customFormat="1" ht="14" x14ac:dyDescent="0.3">
      <c r="A1" s="6" t="s">
        <v>4</v>
      </c>
      <c r="B1" s="6" t="s">
        <v>240</v>
      </c>
      <c r="C1" s="6" t="s">
        <v>239</v>
      </c>
      <c r="D1" s="6" t="s">
        <v>260</v>
      </c>
      <c r="E1" s="19" t="s">
        <v>261</v>
      </c>
      <c r="F1" s="19" t="s">
        <v>259</v>
      </c>
      <c r="G1" s="6" t="s">
        <v>266</v>
      </c>
      <c r="H1" s="6" t="s">
        <v>9</v>
      </c>
      <c r="I1" s="6" t="s">
        <v>267</v>
      </c>
      <c r="J1" s="6" t="s">
        <v>322</v>
      </c>
      <c r="K1" s="6" t="s">
        <v>281</v>
      </c>
      <c r="L1" s="6" t="s">
        <v>14</v>
      </c>
      <c r="M1" s="6" t="s">
        <v>15</v>
      </c>
      <c r="N1" s="6" t="s">
        <v>16</v>
      </c>
      <c r="O1" s="6" t="s">
        <v>300</v>
      </c>
      <c r="P1" s="6" t="s">
        <v>331</v>
      </c>
      <c r="Q1" s="6" t="s">
        <v>297</v>
      </c>
      <c r="R1" s="6" t="s">
        <v>330</v>
      </c>
      <c r="S1" s="6" t="s">
        <v>294</v>
      </c>
      <c r="T1" s="6" t="s">
        <v>295</v>
      </c>
      <c r="U1" s="6" t="s">
        <v>16</v>
      </c>
      <c r="V1" s="6" t="s">
        <v>301</v>
      </c>
      <c r="W1" s="6" t="s">
        <v>302</v>
      </c>
      <c r="X1" s="6" t="s">
        <v>296</v>
      </c>
      <c r="Y1" s="6" t="s">
        <v>305</v>
      </c>
      <c r="Z1" s="6" t="s">
        <v>303</v>
      </c>
      <c r="AA1" s="6" t="s">
        <v>304</v>
      </c>
      <c r="AB1" s="6" t="s">
        <v>335</v>
      </c>
      <c r="AC1" s="6" t="s">
        <v>306</v>
      </c>
      <c r="AD1" s="6" t="s">
        <v>308</v>
      </c>
      <c r="AE1" s="6" t="s">
        <v>307</v>
      </c>
      <c r="AF1" s="6" t="s">
        <v>309</v>
      </c>
      <c r="AG1" s="6" t="s">
        <v>282</v>
      </c>
      <c r="AH1" s="6" t="s">
        <v>283</v>
      </c>
      <c r="AI1" s="6" t="s">
        <v>324</v>
      </c>
      <c r="AJ1" s="6" t="s">
        <v>284</v>
      </c>
      <c r="AK1" s="6" t="s">
        <v>325</v>
      </c>
      <c r="AL1" s="6" t="s">
        <v>59</v>
      </c>
      <c r="AM1" s="6" t="s">
        <v>60</v>
      </c>
      <c r="AN1" s="6" t="s">
        <v>61</v>
      </c>
      <c r="AO1" s="6" t="s">
        <v>62</v>
      </c>
      <c r="AP1" s="6" t="s">
        <v>63</v>
      </c>
      <c r="AQ1" s="6" t="s">
        <v>310</v>
      </c>
      <c r="AR1" s="6" t="s">
        <v>285</v>
      </c>
    </row>
    <row r="2" spans="1:44" hidden="1" x14ac:dyDescent="0.35">
      <c r="A2" s="4">
        <v>12911218992</v>
      </c>
      <c r="B2" s="7" t="s">
        <v>0</v>
      </c>
      <c r="C2" s="7" t="s">
        <v>237</v>
      </c>
      <c r="D2" s="18">
        <v>44431</v>
      </c>
      <c r="E2" s="20">
        <v>1.0219907402643003E-2</v>
      </c>
      <c r="F2" s="20" t="b">
        <v>1</v>
      </c>
      <c r="G2" s="7" t="s">
        <v>247</v>
      </c>
      <c r="H2" s="4" t="s">
        <v>65</v>
      </c>
      <c r="I2" s="4" t="s">
        <v>269</v>
      </c>
      <c r="J2" s="7" t="s">
        <v>312</v>
      </c>
      <c r="K2" s="7">
        <v>4</v>
      </c>
      <c r="L2" s="4" t="s">
        <v>66</v>
      </c>
      <c r="N2" s="4" t="s">
        <v>67</v>
      </c>
      <c r="O2" s="7">
        <v>1</v>
      </c>
      <c r="P2" s="7" t="s">
        <v>332</v>
      </c>
      <c r="Q2" s="7" t="s">
        <v>298</v>
      </c>
      <c r="R2" s="7" t="s">
        <v>328</v>
      </c>
      <c r="S2" s="7">
        <v>2</v>
      </c>
      <c r="T2" s="7">
        <f>S2</f>
        <v>2</v>
      </c>
      <c r="U2" s="4" t="s">
        <v>68</v>
      </c>
      <c r="V2" s="7">
        <v>2</v>
      </c>
      <c r="W2" s="7">
        <v>3</v>
      </c>
      <c r="X2" s="7">
        <f>W2</f>
        <v>3</v>
      </c>
      <c r="Y2" s="7" t="s">
        <v>299</v>
      </c>
      <c r="Z2" s="7">
        <v>4</v>
      </c>
      <c r="AA2" s="7">
        <v>4</v>
      </c>
      <c r="AB2" s="7" t="s">
        <v>336</v>
      </c>
      <c r="AC2" s="7">
        <v>4</v>
      </c>
      <c r="AD2" s="7">
        <f>AC2</f>
        <v>4</v>
      </c>
      <c r="AE2" s="7">
        <v>3</v>
      </c>
      <c r="AF2" s="7">
        <f>AE2</f>
        <v>3</v>
      </c>
      <c r="AG2" s="7">
        <v>4</v>
      </c>
      <c r="AH2" s="7">
        <v>1</v>
      </c>
      <c r="AI2" s="7" t="s">
        <v>321</v>
      </c>
      <c r="AJ2" s="7">
        <v>1</v>
      </c>
      <c r="AK2" s="7" t="s">
        <v>319</v>
      </c>
      <c r="AM2" s="4">
        <v>1</v>
      </c>
      <c r="AQ2" s="7">
        <v>1</v>
      </c>
    </row>
    <row r="3" spans="1:44" hidden="1" x14ac:dyDescent="0.35">
      <c r="A3" s="4">
        <v>12910401260</v>
      </c>
      <c r="B3" s="7" t="s">
        <v>0</v>
      </c>
      <c r="C3" s="7" t="s">
        <v>237</v>
      </c>
      <c r="D3" s="18">
        <v>44431</v>
      </c>
      <c r="E3" s="20">
        <v>3.0324074032250792E-3</v>
      </c>
      <c r="F3" s="20" t="b">
        <v>0</v>
      </c>
      <c r="G3" s="7" t="s">
        <v>241</v>
      </c>
      <c r="H3" s="4" t="s">
        <v>70</v>
      </c>
      <c r="I3" s="7" t="s">
        <v>269</v>
      </c>
      <c r="K3" s="7">
        <v>3</v>
      </c>
      <c r="S3" s="7">
        <v>0</v>
      </c>
      <c r="W3" s="7">
        <v>0</v>
      </c>
      <c r="Z3" s="7">
        <v>0</v>
      </c>
      <c r="AA3" s="7">
        <v>0</v>
      </c>
      <c r="AC3" s="7">
        <v>0</v>
      </c>
      <c r="AE3" s="7">
        <v>0</v>
      </c>
      <c r="AG3" s="7">
        <v>0</v>
      </c>
      <c r="AH3" s="7">
        <v>0</v>
      </c>
      <c r="AJ3" s="7">
        <v>0</v>
      </c>
    </row>
    <row r="4" spans="1:44" hidden="1" x14ac:dyDescent="0.35">
      <c r="A4" s="4">
        <v>12906891193</v>
      </c>
      <c r="B4" s="7" t="s">
        <v>0</v>
      </c>
      <c r="C4" s="7" t="s">
        <v>237</v>
      </c>
      <c r="D4" s="18">
        <v>44428</v>
      </c>
      <c r="E4" s="20">
        <v>7.7546296233776957E-4</v>
      </c>
      <c r="F4" s="20" t="b">
        <v>0</v>
      </c>
      <c r="G4" s="7" t="s">
        <v>246</v>
      </c>
      <c r="H4" s="4" t="s">
        <v>72</v>
      </c>
      <c r="I4" s="4" t="s">
        <v>268</v>
      </c>
      <c r="K4" s="7">
        <v>5</v>
      </c>
      <c r="L4" s="4" t="s">
        <v>73</v>
      </c>
      <c r="S4" s="7">
        <v>0</v>
      </c>
      <c r="W4" s="7">
        <v>0</v>
      </c>
      <c r="Z4" s="7">
        <v>0</v>
      </c>
      <c r="AA4" s="7">
        <v>0</v>
      </c>
      <c r="AC4" s="7">
        <v>0</v>
      </c>
      <c r="AE4" s="7">
        <v>0</v>
      </c>
      <c r="AG4" s="7">
        <v>0</v>
      </c>
      <c r="AH4" s="7">
        <v>0</v>
      </c>
      <c r="AJ4" s="7">
        <v>0</v>
      </c>
    </row>
    <row r="5" spans="1:44" hidden="1" x14ac:dyDescent="0.35">
      <c r="A5" s="4">
        <v>12900124256</v>
      </c>
      <c r="B5" s="7" t="s">
        <v>0</v>
      </c>
      <c r="C5" s="7" t="s">
        <v>237</v>
      </c>
      <c r="D5" s="18">
        <v>44426</v>
      </c>
      <c r="E5" s="20">
        <v>7.8356481535593048E-3</v>
      </c>
      <c r="F5" s="20" t="b">
        <v>1</v>
      </c>
      <c r="G5" s="17" t="s">
        <v>246</v>
      </c>
      <c r="H5" s="4" t="s">
        <v>75</v>
      </c>
      <c r="I5" s="7" t="s">
        <v>269</v>
      </c>
      <c r="J5" s="7" t="s">
        <v>312</v>
      </c>
      <c r="K5" s="7">
        <v>5</v>
      </c>
      <c r="L5" s="4" t="s">
        <v>76</v>
      </c>
      <c r="N5" s="4" t="s">
        <v>77</v>
      </c>
      <c r="O5" s="7">
        <v>1</v>
      </c>
      <c r="P5" s="7" t="s">
        <v>332</v>
      </c>
      <c r="Q5" s="7" t="s">
        <v>298</v>
      </c>
      <c r="R5" s="7" t="s">
        <v>328</v>
      </c>
      <c r="S5" s="7">
        <v>3</v>
      </c>
      <c r="T5" s="7">
        <f>S5</f>
        <v>3</v>
      </c>
      <c r="U5" s="4" t="s">
        <v>78</v>
      </c>
      <c r="V5" s="7">
        <v>2</v>
      </c>
      <c r="W5" s="7">
        <v>4</v>
      </c>
      <c r="X5" s="7">
        <f>W5</f>
        <v>4</v>
      </c>
      <c r="Y5" s="7" t="s">
        <v>299</v>
      </c>
      <c r="Z5" s="7">
        <v>4</v>
      </c>
      <c r="AA5" s="7">
        <v>3</v>
      </c>
      <c r="AB5" s="7" t="s">
        <v>336</v>
      </c>
      <c r="AC5" s="7">
        <v>2</v>
      </c>
      <c r="AD5" s="7">
        <f>AC5</f>
        <v>2</v>
      </c>
      <c r="AE5" s="7">
        <v>4</v>
      </c>
      <c r="AF5" s="7">
        <f>AE5</f>
        <v>4</v>
      </c>
      <c r="AG5" s="7">
        <v>3</v>
      </c>
      <c r="AH5" s="7">
        <v>2</v>
      </c>
      <c r="AI5" s="7" t="s">
        <v>321</v>
      </c>
      <c r="AJ5" s="7">
        <v>2</v>
      </c>
      <c r="AK5" s="7" t="s">
        <v>318</v>
      </c>
      <c r="AO5" s="4">
        <v>1</v>
      </c>
      <c r="AP5" s="4" t="s">
        <v>79</v>
      </c>
      <c r="AQ5" s="7">
        <v>1</v>
      </c>
      <c r="AR5" s="4" t="s">
        <v>80</v>
      </c>
    </row>
    <row r="6" spans="1:44" hidden="1" x14ac:dyDescent="0.35">
      <c r="A6" s="4">
        <v>12899531363</v>
      </c>
      <c r="B6" s="7" t="s">
        <v>0</v>
      </c>
      <c r="C6" s="7" t="s">
        <v>238</v>
      </c>
      <c r="D6" s="18">
        <v>44426</v>
      </c>
      <c r="E6" s="20">
        <v>6.8865740686305799E-3</v>
      </c>
      <c r="F6" s="20" t="b">
        <v>0</v>
      </c>
      <c r="G6" s="17" t="s">
        <v>242</v>
      </c>
      <c r="I6" s="4" t="s">
        <v>268</v>
      </c>
      <c r="K6" s="7">
        <v>3</v>
      </c>
      <c r="N6" s="4" t="s">
        <v>82</v>
      </c>
      <c r="S6" s="7">
        <v>3</v>
      </c>
      <c r="W6" s="7">
        <v>2</v>
      </c>
      <c r="Z6" s="7">
        <v>0</v>
      </c>
      <c r="AA6" s="7">
        <v>0</v>
      </c>
      <c r="AC6" s="7">
        <v>0</v>
      </c>
      <c r="AE6" s="7">
        <v>0</v>
      </c>
      <c r="AG6" s="7">
        <v>0</v>
      </c>
      <c r="AH6" s="7">
        <v>0</v>
      </c>
      <c r="AJ6" s="7">
        <v>0</v>
      </c>
    </row>
    <row r="7" spans="1:44" hidden="1" x14ac:dyDescent="0.35">
      <c r="A7" s="4">
        <v>12897741246</v>
      </c>
      <c r="B7" s="7" t="s">
        <v>0</v>
      </c>
      <c r="C7" s="7" t="s">
        <v>237</v>
      </c>
      <c r="D7" s="18">
        <v>44425</v>
      </c>
      <c r="E7" s="20">
        <v>1.5960648146574385E-2</v>
      </c>
      <c r="F7" s="20" t="b">
        <v>1</v>
      </c>
      <c r="G7" s="17" t="s">
        <v>242</v>
      </c>
      <c r="H7" s="4" t="s">
        <v>84</v>
      </c>
      <c r="I7" s="4" t="s">
        <v>269</v>
      </c>
      <c r="J7" s="7" t="s">
        <v>312</v>
      </c>
      <c r="K7" s="7">
        <v>5</v>
      </c>
      <c r="L7" s="4" t="s">
        <v>85</v>
      </c>
      <c r="N7" s="4" t="s">
        <v>86</v>
      </c>
      <c r="O7" s="7">
        <v>1</v>
      </c>
      <c r="P7" s="7" t="s">
        <v>332</v>
      </c>
      <c r="Q7" s="7" t="s">
        <v>298</v>
      </c>
      <c r="R7" s="7" t="s">
        <v>328</v>
      </c>
      <c r="S7" s="7">
        <v>2</v>
      </c>
      <c r="T7" s="7">
        <f>S7</f>
        <v>2</v>
      </c>
      <c r="U7" s="4" t="s">
        <v>87</v>
      </c>
      <c r="V7" s="7">
        <v>2</v>
      </c>
      <c r="W7" s="7">
        <v>4</v>
      </c>
      <c r="X7" s="7">
        <f>W7</f>
        <v>4</v>
      </c>
      <c r="Y7" s="7" t="s">
        <v>299</v>
      </c>
      <c r="Z7" s="7">
        <v>5</v>
      </c>
      <c r="AA7" s="7">
        <v>3</v>
      </c>
      <c r="AB7" s="7" t="s">
        <v>336</v>
      </c>
      <c r="AC7" s="7">
        <v>2</v>
      </c>
      <c r="AD7" s="7">
        <f>AC7</f>
        <v>2</v>
      </c>
      <c r="AE7" s="7">
        <v>4</v>
      </c>
      <c r="AF7" s="7">
        <f t="shared" ref="AF7:AF10" si="0">AE7</f>
        <v>4</v>
      </c>
      <c r="AG7" s="7">
        <v>4</v>
      </c>
      <c r="AH7" s="7">
        <v>1</v>
      </c>
      <c r="AI7" s="7" t="s">
        <v>321</v>
      </c>
      <c r="AJ7" s="7">
        <v>1</v>
      </c>
      <c r="AK7" s="7" t="s">
        <v>319</v>
      </c>
      <c r="AL7" s="4">
        <v>1</v>
      </c>
      <c r="AM7" s="4">
        <v>1</v>
      </c>
      <c r="AQ7" s="7">
        <v>2</v>
      </c>
    </row>
    <row r="8" spans="1:44" hidden="1" x14ac:dyDescent="0.35">
      <c r="A8" s="4">
        <v>12897615131</v>
      </c>
      <c r="B8" s="7" t="s">
        <v>0</v>
      </c>
      <c r="C8" s="7" t="s">
        <v>237</v>
      </c>
      <c r="D8" s="18">
        <v>44425</v>
      </c>
      <c r="E8" s="20">
        <v>3.5601851850515231E-2</v>
      </c>
      <c r="F8" s="20" t="b">
        <v>1</v>
      </c>
      <c r="G8" s="17" t="s">
        <v>241</v>
      </c>
      <c r="H8" s="4" t="s">
        <v>89</v>
      </c>
      <c r="I8" s="4" t="s">
        <v>269</v>
      </c>
      <c r="J8" s="7" t="s">
        <v>312</v>
      </c>
      <c r="K8" s="7">
        <v>4</v>
      </c>
      <c r="L8" s="4" t="s">
        <v>90</v>
      </c>
      <c r="N8" s="4" t="s">
        <v>91</v>
      </c>
      <c r="O8" s="7">
        <v>1</v>
      </c>
      <c r="P8" s="7" t="s">
        <v>332</v>
      </c>
      <c r="Q8" s="7" t="s">
        <v>298</v>
      </c>
      <c r="R8" s="7" t="s">
        <v>328</v>
      </c>
      <c r="S8" s="7">
        <v>3</v>
      </c>
      <c r="T8" s="7">
        <f>S8</f>
        <v>3</v>
      </c>
      <c r="U8" s="4" t="s">
        <v>92</v>
      </c>
      <c r="V8" s="7">
        <v>2</v>
      </c>
      <c r="W8" s="7">
        <v>5</v>
      </c>
      <c r="X8" s="7">
        <f>W8</f>
        <v>5</v>
      </c>
      <c r="Y8" s="7" t="s">
        <v>299</v>
      </c>
      <c r="Z8" s="7">
        <v>4</v>
      </c>
      <c r="AA8" s="7">
        <v>3</v>
      </c>
      <c r="AB8" s="7" t="s">
        <v>336</v>
      </c>
      <c r="AC8" s="7">
        <v>4</v>
      </c>
      <c r="AD8" s="7">
        <f>AC8</f>
        <v>4</v>
      </c>
      <c r="AE8" s="7">
        <v>4</v>
      </c>
      <c r="AF8" s="7">
        <f t="shared" si="0"/>
        <v>4</v>
      </c>
      <c r="AG8" s="7">
        <v>4</v>
      </c>
      <c r="AH8" s="7">
        <v>4</v>
      </c>
      <c r="AI8" s="7" t="s">
        <v>320</v>
      </c>
      <c r="AJ8" s="7">
        <v>4</v>
      </c>
      <c r="AK8" s="7" t="s">
        <v>314</v>
      </c>
      <c r="AM8" s="4">
        <v>1</v>
      </c>
      <c r="AQ8" s="17">
        <v>1</v>
      </c>
      <c r="AR8" s="4" t="s">
        <v>93</v>
      </c>
    </row>
    <row r="9" spans="1:44" hidden="1" x14ac:dyDescent="0.35">
      <c r="A9" s="4">
        <v>12897591538</v>
      </c>
      <c r="B9" s="7" t="s">
        <v>0</v>
      </c>
      <c r="C9" s="7" t="s">
        <v>237</v>
      </c>
      <c r="D9" s="18">
        <v>44425</v>
      </c>
      <c r="E9" s="20">
        <v>1.1030092588043772E-2</v>
      </c>
      <c r="F9" s="20" t="b">
        <v>1</v>
      </c>
      <c r="G9" s="17" t="s">
        <v>242</v>
      </c>
      <c r="H9" s="4" t="s">
        <v>95</v>
      </c>
      <c r="I9" s="4" t="s">
        <v>269</v>
      </c>
      <c r="J9" s="7" t="s">
        <v>312</v>
      </c>
      <c r="K9" s="7">
        <v>3</v>
      </c>
      <c r="N9" s="4" t="s">
        <v>96</v>
      </c>
      <c r="O9" s="7">
        <v>1</v>
      </c>
      <c r="P9" s="7" t="s">
        <v>332</v>
      </c>
      <c r="Q9" s="7" t="s">
        <v>298</v>
      </c>
      <c r="R9" s="7" t="s">
        <v>328</v>
      </c>
      <c r="S9" s="7">
        <v>3</v>
      </c>
      <c r="T9" s="7">
        <f>S9</f>
        <v>3</v>
      </c>
      <c r="U9" s="4" t="s">
        <v>97</v>
      </c>
      <c r="V9" s="7">
        <v>2</v>
      </c>
      <c r="W9" s="7">
        <v>5</v>
      </c>
      <c r="X9" s="7">
        <f>W9</f>
        <v>5</v>
      </c>
      <c r="Y9" s="7" t="s">
        <v>299</v>
      </c>
      <c r="Z9" s="7">
        <v>2</v>
      </c>
      <c r="AA9" s="7">
        <v>4</v>
      </c>
      <c r="AB9" s="7" t="s">
        <v>336</v>
      </c>
      <c r="AC9" s="7">
        <v>4</v>
      </c>
      <c r="AD9" s="7">
        <f>AC9</f>
        <v>4</v>
      </c>
      <c r="AE9" s="7">
        <v>4</v>
      </c>
      <c r="AF9" s="7">
        <f t="shared" si="0"/>
        <v>4</v>
      </c>
      <c r="AG9" s="7">
        <v>3</v>
      </c>
      <c r="AH9" s="7">
        <v>1</v>
      </c>
      <c r="AI9" s="7" t="s">
        <v>321</v>
      </c>
      <c r="AJ9" s="7">
        <v>3</v>
      </c>
      <c r="AK9" s="7" t="s">
        <v>318</v>
      </c>
      <c r="AM9" s="4">
        <v>1</v>
      </c>
      <c r="AO9" s="4">
        <v>1</v>
      </c>
      <c r="AQ9" s="17">
        <v>2</v>
      </c>
      <c r="AR9" s="4" t="s">
        <v>98</v>
      </c>
    </row>
    <row r="10" spans="1:44" hidden="1" x14ac:dyDescent="0.35">
      <c r="A10" s="4">
        <v>12894927604</v>
      </c>
      <c r="B10" s="7" t="s">
        <v>0</v>
      </c>
      <c r="C10" s="7" t="s">
        <v>237</v>
      </c>
      <c r="D10" s="18">
        <v>44424</v>
      </c>
      <c r="E10" s="20">
        <v>2.0937499997671694E-2</v>
      </c>
      <c r="F10" s="20" t="b">
        <v>1</v>
      </c>
      <c r="G10" s="7" t="s">
        <v>247</v>
      </c>
      <c r="H10" s="4" t="s">
        <v>100</v>
      </c>
      <c r="I10" s="4" t="s">
        <v>270</v>
      </c>
      <c r="J10" s="7" t="s">
        <v>323</v>
      </c>
      <c r="K10" s="7">
        <v>4</v>
      </c>
      <c r="L10" s="4" t="s">
        <v>101</v>
      </c>
      <c r="N10" s="4" t="s">
        <v>102</v>
      </c>
      <c r="O10" s="7">
        <v>1</v>
      </c>
      <c r="P10" s="7" t="s">
        <v>332</v>
      </c>
      <c r="Q10" s="7" t="s">
        <v>298</v>
      </c>
      <c r="R10" s="7" t="s">
        <v>328</v>
      </c>
      <c r="S10" s="7">
        <v>4</v>
      </c>
      <c r="T10" s="7">
        <f>S10</f>
        <v>4</v>
      </c>
      <c r="U10" s="4" t="s">
        <v>103</v>
      </c>
      <c r="V10" s="7">
        <v>2</v>
      </c>
      <c r="W10" s="7">
        <v>4</v>
      </c>
      <c r="X10" s="7">
        <f>W10</f>
        <v>4</v>
      </c>
      <c r="Y10" s="7" t="s">
        <v>299</v>
      </c>
      <c r="Z10" s="7">
        <v>4</v>
      </c>
      <c r="AA10" s="7">
        <v>3</v>
      </c>
      <c r="AB10" s="7" t="s">
        <v>336</v>
      </c>
      <c r="AC10" s="7">
        <v>4</v>
      </c>
      <c r="AD10" s="7">
        <f>AC10</f>
        <v>4</v>
      </c>
      <c r="AE10" s="7">
        <v>4</v>
      </c>
      <c r="AF10" s="7">
        <f t="shared" si="0"/>
        <v>4</v>
      </c>
      <c r="AG10" s="7">
        <v>4</v>
      </c>
      <c r="AH10" s="7">
        <v>2</v>
      </c>
      <c r="AI10" s="7" t="s">
        <v>321</v>
      </c>
      <c r="AJ10" s="7">
        <v>2</v>
      </c>
      <c r="AK10" s="7" t="s">
        <v>318</v>
      </c>
      <c r="AL10" s="4">
        <v>1</v>
      </c>
      <c r="AM10" s="4">
        <v>1</v>
      </c>
      <c r="AQ10" s="17">
        <v>2</v>
      </c>
    </row>
    <row r="11" spans="1:44" hidden="1" x14ac:dyDescent="0.35">
      <c r="A11" s="4">
        <v>12894165209</v>
      </c>
      <c r="B11" s="7" t="s">
        <v>0</v>
      </c>
      <c r="C11" s="7" t="s">
        <v>237</v>
      </c>
      <c r="D11" s="18">
        <v>44424</v>
      </c>
      <c r="E11" s="20">
        <v>4.7222222274285741E-3</v>
      </c>
      <c r="F11" s="20" t="b">
        <v>0</v>
      </c>
      <c r="G11" s="7" t="s">
        <v>248</v>
      </c>
      <c r="H11" s="4" t="s">
        <v>105</v>
      </c>
      <c r="I11" s="4" t="s">
        <v>268</v>
      </c>
      <c r="K11" s="7">
        <v>4</v>
      </c>
      <c r="L11" s="4" t="s">
        <v>106</v>
      </c>
      <c r="N11" s="4" t="s">
        <v>107</v>
      </c>
      <c r="S11" s="7">
        <v>3</v>
      </c>
      <c r="W11" s="7">
        <v>0</v>
      </c>
      <c r="Z11" s="7">
        <v>0</v>
      </c>
      <c r="AA11" s="7">
        <v>0</v>
      </c>
      <c r="AC11" s="7">
        <v>0</v>
      </c>
      <c r="AE11" s="7">
        <v>0</v>
      </c>
      <c r="AG11" s="7">
        <v>0</v>
      </c>
      <c r="AH11" s="7">
        <v>0</v>
      </c>
      <c r="AJ11" s="7">
        <v>0</v>
      </c>
    </row>
    <row r="12" spans="1:44" hidden="1" x14ac:dyDescent="0.35">
      <c r="A12" s="4">
        <v>12889889233</v>
      </c>
      <c r="B12" s="7" t="s">
        <v>0</v>
      </c>
      <c r="C12" s="7" t="s">
        <v>238</v>
      </c>
      <c r="D12" s="18">
        <v>44421</v>
      </c>
      <c r="E12" s="20">
        <v>2.1666666667442769E-2</v>
      </c>
      <c r="F12" s="20" t="b">
        <v>1</v>
      </c>
      <c r="G12" s="7" t="s">
        <v>245</v>
      </c>
      <c r="H12" s="21" t="s">
        <v>262</v>
      </c>
      <c r="I12" s="4" t="s">
        <v>268</v>
      </c>
      <c r="J12" s="7" t="s">
        <v>323</v>
      </c>
      <c r="K12" s="7">
        <v>3</v>
      </c>
      <c r="N12" s="4" t="s">
        <v>109</v>
      </c>
      <c r="O12" s="7">
        <v>1</v>
      </c>
      <c r="P12" s="7" t="s">
        <v>332</v>
      </c>
      <c r="Q12" s="7" t="s">
        <v>298</v>
      </c>
      <c r="R12" s="7" t="s">
        <v>328</v>
      </c>
      <c r="S12" s="7">
        <v>2</v>
      </c>
      <c r="T12" s="7">
        <f>S12</f>
        <v>2</v>
      </c>
      <c r="U12" s="4" t="s">
        <v>110</v>
      </c>
      <c r="V12" s="7">
        <v>2</v>
      </c>
      <c r="W12" s="7">
        <v>5</v>
      </c>
      <c r="X12" s="7">
        <f>W12</f>
        <v>5</v>
      </c>
      <c r="Y12" s="7" t="s">
        <v>299</v>
      </c>
      <c r="Z12" s="7">
        <v>4</v>
      </c>
      <c r="AA12" s="7">
        <v>3</v>
      </c>
      <c r="AB12" s="7" t="s">
        <v>336</v>
      </c>
      <c r="AC12" s="7">
        <v>2</v>
      </c>
      <c r="AD12" s="7">
        <f>AC12</f>
        <v>2</v>
      </c>
      <c r="AE12" s="7">
        <v>5</v>
      </c>
      <c r="AF12" s="7">
        <f t="shared" ref="AF12" si="1">AE12</f>
        <v>5</v>
      </c>
      <c r="AG12" s="7">
        <v>4</v>
      </c>
      <c r="AH12" s="7">
        <v>2</v>
      </c>
      <c r="AI12" s="7" t="s">
        <v>321</v>
      </c>
      <c r="AJ12" s="7">
        <v>4</v>
      </c>
      <c r="AK12" s="7" t="s">
        <v>314</v>
      </c>
      <c r="AO12" s="4">
        <v>1</v>
      </c>
      <c r="AQ12" s="17">
        <v>1</v>
      </c>
    </row>
    <row r="13" spans="1:44" x14ac:dyDescent="0.35">
      <c r="A13" s="4">
        <v>12921009287</v>
      </c>
      <c r="B13" s="7" t="s">
        <v>1</v>
      </c>
      <c r="C13" s="7" t="s">
        <v>237</v>
      </c>
      <c r="D13" s="18">
        <v>44434</v>
      </c>
      <c r="E13" s="20">
        <v>8.182870369637385E-3</v>
      </c>
      <c r="F13" s="20" t="b">
        <v>1</v>
      </c>
      <c r="G13" s="7" t="s">
        <v>245</v>
      </c>
      <c r="H13" s="4" t="s">
        <v>112</v>
      </c>
      <c r="I13" s="4" t="s">
        <v>268</v>
      </c>
      <c r="J13" s="7" t="s">
        <v>323</v>
      </c>
      <c r="K13" s="7">
        <v>4</v>
      </c>
      <c r="L13" s="4" t="s">
        <v>113</v>
      </c>
      <c r="O13" s="7">
        <v>2</v>
      </c>
      <c r="P13" s="7" t="s">
        <v>333</v>
      </c>
      <c r="Q13" s="7" t="s">
        <v>298</v>
      </c>
      <c r="R13" s="7" t="s">
        <v>329</v>
      </c>
      <c r="S13" s="7">
        <v>0</v>
      </c>
      <c r="T13" s="7">
        <f>W13</f>
        <v>3</v>
      </c>
      <c r="U13" s="4" t="s">
        <v>114</v>
      </c>
      <c r="V13" s="7">
        <v>1</v>
      </c>
      <c r="W13" s="7">
        <v>3</v>
      </c>
      <c r="X13" s="7">
        <f>S13</f>
        <v>0</v>
      </c>
      <c r="Y13" s="7" t="s">
        <v>299</v>
      </c>
      <c r="Z13" s="7">
        <v>4</v>
      </c>
      <c r="AA13" s="7">
        <v>2</v>
      </c>
      <c r="AB13" s="7" t="s">
        <v>337</v>
      </c>
      <c r="AC13" s="7">
        <v>2</v>
      </c>
      <c r="AD13" s="7">
        <f>AE13</f>
        <v>4</v>
      </c>
      <c r="AE13" s="7">
        <v>4</v>
      </c>
      <c r="AF13" s="7">
        <f>AC13</f>
        <v>2</v>
      </c>
      <c r="AG13" s="7">
        <v>4</v>
      </c>
      <c r="AH13" s="7">
        <v>5</v>
      </c>
      <c r="AI13" s="7" t="s">
        <v>320</v>
      </c>
      <c r="AJ13" s="7">
        <v>1</v>
      </c>
      <c r="AK13" s="7" t="s">
        <v>319</v>
      </c>
      <c r="AN13" s="4">
        <v>1</v>
      </c>
      <c r="AQ13" s="17">
        <v>1</v>
      </c>
    </row>
    <row r="14" spans="1:44" x14ac:dyDescent="0.35">
      <c r="A14" s="4">
        <v>12911096988</v>
      </c>
      <c r="B14" s="7" t="s">
        <v>1</v>
      </c>
      <c r="C14" s="7" t="s">
        <v>237</v>
      </c>
      <c r="D14" s="18">
        <v>44431</v>
      </c>
      <c r="E14" s="20">
        <v>6.1099537037080154E-2</v>
      </c>
      <c r="F14" s="20" t="b">
        <v>1</v>
      </c>
      <c r="G14" s="7" t="s">
        <v>243</v>
      </c>
      <c r="H14" s="4" t="s">
        <v>116</v>
      </c>
      <c r="I14" s="4" t="s">
        <v>269</v>
      </c>
      <c r="J14" s="7" t="s">
        <v>312</v>
      </c>
      <c r="K14" s="7">
        <v>4</v>
      </c>
      <c r="O14" s="7">
        <v>2</v>
      </c>
      <c r="P14" s="7" t="s">
        <v>333</v>
      </c>
      <c r="Q14" s="7" t="s">
        <v>298</v>
      </c>
      <c r="R14" s="7" t="s">
        <v>329</v>
      </c>
      <c r="S14" s="7">
        <v>0</v>
      </c>
      <c r="T14" s="7">
        <f>W14</f>
        <v>4</v>
      </c>
      <c r="U14" s="4" t="s">
        <v>117</v>
      </c>
      <c r="V14" s="7">
        <v>1</v>
      </c>
      <c r="W14" s="7">
        <v>4</v>
      </c>
      <c r="X14" s="7">
        <f>S14</f>
        <v>0</v>
      </c>
      <c r="Y14" s="7" t="s">
        <v>299</v>
      </c>
      <c r="Z14" s="7">
        <v>3</v>
      </c>
      <c r="AA14" s="7">
        <v>2</v>
      </c>
      <c r="AB14" s="7" t="s">
        <v>337</v>
      </c>
      <c r="AC14" s="7">
        <v>4</v>
      </c>
      <c r="AD14" s="7">
        <f>AE14</f>
        <v>1</v>
      </c>
      <c r="AE14" s="7">
        <v>1</v>
      </c>
      <c r="AF14" s="7">
        <f>AC14</f>
        <v>4</v>
      </c>
      <c r="AG14" s="7">
        <v>2</v>
      </c>
      <c r="AH14" s="7">
        <v>3</v>
      </c>
      <c r="AI14" s="7" t="s">
        <v>320</v>
      </c>
      <c r="AJ14" s="7">
        <v>2</v>
      </c>
      <c r="AK14" s="7" t="s">
        <v>318</v>
      </c>
      <c r="AN14" s="4">
        <v>1</v>
      </c>
      <c r="AQ14" s="17">
        <v>1</v>
      </c>
    </row>
    <row r="15" spans="1:44" hidden="1" x14ac:dyDescent="0.35">
      <c r="A15" s="4">
        <v>12908856275</v>
      </c>
      <c r="B15" s="7" t="s">
        <v>1</v>
      </c>
      <c r="C15" s="7" t="s">
        <v>237</v>
      </c>
      <c r="D15" s="18">
        <v>44429</v>
      </c>
      <c r="E15" s="20">
        <v>9.7222222393611446E-4</v>
      </c>
      <c r="F15" s="20" t="b">
        <v>0</v>
      </c>
      <c r="G15" s="7" t="s">
        <v>247</v>
      </c>
      <c r="H15" s="4" t="s">
        <v>119</v>
      </c>
      <c r="I15" s="4" t="s">
        <v>269</v>
      </c>
      <c r="K15" s="7">
        <v>4</v>
      </c>
      <c r="L15" s="4" t="s">
        <v>120</v>
      </c>
      <c r="S15" s="7">
        <v>0</v>
      </c>
      <c r="W15" s="7">
        <v>0</v>
      </c>
      <c r="Z15" s="7">
        <v>0</v>
      </c>
      <c r="AA15" s="7">
        <v>0</v>
      </c>
      <c r="AC15" s="7">
        <v>0</v>
      </c>
      <c r="AE15" s="7">
        <v>0</v>
      </c>
      <c r="AG15" s="7">
        <v>0</v>
      </c>
      <c r="AH15" s="7">
        <v>0</v>
      </c>
      <c r="AJ15" s="7">
        <v>0</v>
      </c>
    </row>
    <row r="16" spans="1:44" x14ac:dyDescent="0.35">
      <c r="A16" s="4">
        <v>12897774784</v>
      </c>
      <c r="B16" s="7" t="s">
        <v>1</v>
      </c>
      <c r="C16" s="7" t="s">
        <v>237</v>
      </c>
      <c r="D16" s="18">
        <v>44425</v>
      </c>
      <c r="E16" s="20">
        <v>0.10579861111182254</v>
      </c>
      <c r="F16" s="20" t="b">
        <v>1</v>
      </c>
      <c r="G16" s="7" t="s">
        <v>244</v>
      </c>
      <c r="H16" s="4" t="s">
        <v>122</v>
      </c>
      <c r="I16" s="17" t="s">
        <v>269</v>
      </c>
      <c r="J16" s="7" t="s">
        <v>312</v>
      </c>
      <c r="K16" s="7">
        <v>4</v>
      </c>
      <c r="L16" s="4" t="s">
        <v>123</v>
      </c>
      <c r="O16" s="7">
        <v>2</v>
      </c>
      <c r="P16" s="7" t="s">
        <v>333</v>
      </c>
      <c r="Q16" s="7" t="s">
        <v>298</v>
      </c>
      <c r="R16" s="7" t="s">
        <v>329</v>
      </c>
      <c r="S16" s="7">
        <v>0</v>
      </c>
      <c r="T16" s="7">
        <f t="shared" ref="T16:T21" si="2">W16</f>
        <v>2</v>
      </c>
      <c r="U16" s="4" t="s">
        <v>124</v>
      </c>
      <c r="V16" s="7">
        <v>1</v>
      </c>
      <c r="W16" s="7">
        <v>2</v>
      </c>
      <c r="X16" s="7">
        <f t="shared" ref="X16:X21" si="3">S16</f>
        <v>0</v>
      </c>
      <c r="Y16" s="7" t="s">
        <v>299</v>
      </c>
      <c r="Z16" s="7">
        <v>4</v>
      </c>
      <c r="AA16" s="7">
        <v>2</v>
      </c>
      <c r="AB16" s="7" t="s">
        <v>337</v>
      </c>
      <c r="AC16" s="7">
        <v>4</v>
      </c>
      <c r="AD16" s="7">
        <f t="shared" ref="AD16:AD21" si="4">AE16</f>
        <v>2</v>
      </c>
      <c r="AE16" s="7">
        <v>2</v>
      </c>
      <c r="AF16" s="7">
        <f t="shared" ref="AF16:AF21" si="5">AC16</f>
        <v>4</v>
      </c>
      <c r="AG16" s="7">
        <v>3</v>
      </c>
      <c r="AH16" s="7">
        <v>3</v>
      </c>
      <c r="AI16" s="7" t="s">
        <v>320</v>
      </c>
      <c r="AJ16" s="7">
        <v>2</v>
      </c>
      <c r="AK16" s="7" t="s">
        <v>318</v>
      </c>
      <c r="AM16" s="4">
        <v>1</v>
      </c>
      <c r="AO16" s="4">
        <v>1</v>
      </c>
      <c r="AP16" s="4" t="s">
        <v>125</v>
      </c>
      <c r="AQ16" s="17">
        <v>2</v>
      </c>
    </row>
    <row r="17" spans="1:44" x14ac:dyDescent="0.35">
      <c r="A17" s="4">
        <v>12891420826</v>
      </c>
      <c r="B17" s="7" t="s">
        <v>1</v>
      </c>
      <c r="C17" s="7" t="s">
        <v>237</v>
      </c>
      <c r="D17" s="18">
        <v>44422</v>
      </c>
      <c r="E17" s="20">
        <v>1.0115740740729962E-2</v>
      </c>
      <c r="F17" s="20" t="b">
        <v>1</v>
      </c>
      <c r="G17" s="7" t="s">
        <v>249</v>
      </c>
      <c r="H17" s="4" t="s">
        <v>127</v>
      </c>
      <c r="I17" s="17" t="s">
        <v>270</v>
      </c>
      <c r="J17" s="7" t="s">
        <v>323</v>
      </c>
      <c r="K17" s="7">
        <v>2</v>
      </c>
      <c r="M17" s="4" t="s">
        <v>128</v>
      </c>
      <c r="N17" s="4" t="s">
        <v>129</v>
      </c>
      <c r="O17" s="7">
        <v>2</v>
      </c>
      <c r="P17" s="7" t="s">
        <v>333</v>
      </c>
      <c r="Q17" s="7" t="s">
        <v>298</v>
      </c>
      <c r="R17" s="7" t="s">
        <v>329</v>
      </c>
      <c r="S17" s="7">
        <v>4</v>
      </c>
      <c r="T17" s="7">
        <f t="shared" si="2"/>
        <v>2</v>
      </c>
      <c r="U17" s="4" t="s">
        <v>130</v>
      </c>
      <c r="V17" s="7">
        <v>1</v>
      </c>
      <c r="W17" s="7">
        <v>2</v>
      </c>
      <c r="X17" s="7">
        <f t="shared" si="3"/>
        <v>4</v>
      </c>
      <c r="Y17" s="7" t="s">
        <v>299</v>
      </c>
      <c r="Z17" s="7">
        <v>4</v>
      </c>
      <c r="AA17" s="7">
        <v>0</v>
      </c>
      <c r="AB17" s="7" t="s">
        <v>337</v>
      </c>
      <c r="AC17" s="7">
        <v>4</v>
      </c>
      <c r="AD17" s="7">
        <f t="shared" si="4"/>
        <v>4</v>
      </c>
      <c r="AE17" s="7">
        <v>4</v>
      </c>
      <c r="AF17" s="7">
        <f t="shared" si="5"/>
        <v>4</v>
      </c>
      <c r="AG17" s="7">
        <v>4</v>
      </c>
      <c r="AH17" s="7">
        <v>3</v>
      </c>
      <c r="AI17" s="7" t="s">
        <v>320</v>
      </c>
      <c r="AJ17" s="7">
        <v>3</v>
      </c>
      <c r="AK17" s="7" t="s">
        <v>318</v>
      </c>
      <c r="AL17" s="4">
        <v>1</v>
      </c>
      <c r="AM17" s="4">
        <v>1</v>
      </c>
      <c r="AN17" s="4">
        <v>1</v>
      </c>
      <c r="AQ17" s="17">
        <v>3</v>
      </c>
      <c r="AR17" s="4" t="s">
        <v>131</v>
      </c>
    </row>
    <row r="18" spans="1:44" x14ac:dyDescent="0.35">
      <c r="A18" s="4">
        <v>12891204879</v>
      </c>
      <c r="B18" s="7" t="s">
        <v>1</v>
      </c>
      <c r="C18" s="7" t="s">
        <v>237</v>
      </c>
      <c r="D18" s="18">
        <v>44422</v>
      </c>
      <c r="E18" s="20">
        <v>1.6944444447290152E-2</v>
      </c>
      <c r="F18" s="20" t="b">
        <v>1</v>
      </c>
      <c r="G18" s="7" t="s">
        <v>250</v>
      </c>
      <c r="H18" s="4" t="s">
        <v>133</v>
      </c>
      <c r="I18" s="17" t="s">
        <v>268</v>
      </c>
      <c r="J18" s="7" t="s">
        <v>323</v>
      </c>
      <c r="K18" s="7">
        <v>2</v>
      </c>
      <c r="M18" s="4" t="s">
        <v>134</v>
      </c>
      <c r="N18" s="4" t="s">
        <v>135</v>
      </c>
      <c r="O18" s="7">
        <v>2</v>
      </c>
      <c r="P18" s="7" t="s">
        <v>333</v>
      </c>
      <c r="Q18" s="7" t="s">
        <v>298</v>
      </c>
      <c r="R18" s="7" t="s">
        <v>329</v>
      </c>
      <c r="S18" s="7">
        <v>5</v>
      </c>
      <c r="T18" s="7">
        <f t="shared" si="2"/>
        <v>5</v>
      </c>
      <c r="U18" s="4" t="s">
        <v>136</v>
      </c>
      <c r="V18" s="7">
        <v>1</v>
      </c>
      <c r="W18" s="7">
        <v>5</v>
      </c>
      <c r="X18" s="7">
        <f t="shared" si="3"/>
        <v>5</v>
      </c>
      <c r="Y18" s="7" t="s">
        <v>299</v>
      </c>
      <c r="Z18" s="7">
        <v>4</v>
      </c>
      <c r="AA18" s="7">
        <v>3</v>
      </c>
      <c r="AB18" s="7" t="s">
        <v>337</v>
      </c>
      <c r="AC18" s="7">
        <v>1</v>
      </c>
      <c r="AD18" s="7">
        <f t="shared" si="4"/>
        <v>2</v>
      </c>
      <c r="AE18" s="7">
        <v>2</v>
      </c>
      <c r="AF18" s="7">
        <f t="shared" si="5"/>
        <v>1</v>
      </c>
      <c r="AG18" s="7">
        <v>3</v>
      </c>
      <c r="AH18" s="7">
        <v>1</v>
      </c>
      <c r="AI18" s="7" t="s">
        <v>321</v>
      </c>
      <c r="AJ18" s="7">
        <v>2</v>
      </c>
      <c r="AK18" s="7" t="s">
        <v>318</v>
      </c>
      <c r="AM18" s="4">
        <v>1</v>
      </c>
      <c r="AQ18" s="17">
        <v>1</v>
      </c>
    </row>
    <row r="19" spans="1:44" x14ac:dyDescent="0.35">
      <c r="A19" s="4">
        <v>12914204918</v>
      </c>
      <c r="B19" s="7" t="s">
        <v>2</v>
      </c>
      <c r="C19" s="7" t="s">
        <v>238</v>
      </c>
      <c r="D19" s="18">
        <v>44432</v>
      </c>
      <c r="E19" s="20">
        <v>1.0382407407378196</v>
      </c>
      <c r="F19" s="20" t="b">
        <v>1</v>
      </c>
      <c r="G19" s="7" t="s">
        <v>242</v>
      </c>
      <c r="I19" s="7" t="s">
        <v>272</v>
      </c>
      <c r="J19" s="7" t="s">
        <v>323</v>
      </c>
      <c r="K19" s="7">
        <v>3</v>
      </c>
      <c r="O19" s="7">
        <v>1</v>
      </c>
      <c r="P19" s="7" t="s">
        <v>333</v>
      </c>
      <c r="Q19" s="7" t="s">
        <v>299</v>
      </c>
      <c r="R19" s="7" t="s">
        <v>328</v>
      </c>
      <c r="S19" s="7">
        <v>0</v>
      </c>
      <c r="T19" s="7">
        <f t="shared" si="2"/>
        <v>3</v>
      </c>
      <c r="U19" s="4" t="s">
        <v>138</v>
      </c>
      <c r="V19" s="7">
        <v>2</v>
      </c>
      <c r="W19" s="7">
        <v>3</v>
      </c>
      <c r="X19" s="7">
        <f t="shared" si="3"/>
        <v>0</v>
      </c>
      <c r="Y19" s="7" t="s">
        <v>298</v>
      </c>
      <c r="Z19" s="7">
        <v>2</v>
      </c>
      <c r="AA19" s="7">
        <v>3</v>
      </c>
      <c r="AB19" s="7" t="s">
        <v>337</v>
      </c>
      <c r="AC19" s="7">
        <v>4</v>
      </c>
      <c r="AD19" s="7">
        <f t="shared" si="4"/>
        <v>5</v>
      </c>
      <c r="AE19" s="7">
        <v>5</v>
      </c>
      <c r="AF19" s="7">
        <f t="shared" si="5"/>
        <v>4</v>
      </c>
      <c r="AG19" s="7">
        <v>4</v>
      </c>
      <c r="AH19" s="7">
        <v>5</v>
      </c>
      <c r="AI19" s="7" t="s">
        <v>320</v>
      </c>
      <c r="AJ19" s="7">
        <v>4</v>
      </c>
      <c r="AK19" s="7" t="s">
        <v>314</v>
      </c>
      <c r="AM19" s="4">
        <v>1</v>
      </c>
      <c r="AO19" s="4">
        <v>1</v>
      </c>
      <c r="AQ19" s="17">
        <v>2</v>
      </c>
      <c r="AR19" s="4" t="s">
        <v>139</v>
      </c>
    </row>
    <row r="20" spans="1:44" x14ac:dyDescent="0.35">
      <c r="A20" s="4">
        <v>12905417024</v>
      </c>
      <c r="B20" s="7" t="s">
        <v>2</v>
      </c>
      <c r="C20" s="7" t="s">
        <v>237</v>
      </c>
      <c r="D20" s="18">
        <v>44428</v>
      </c>
      <c r="E20" s="20">
        <v>7.07175926072523E-3</v>
      </c>
      <c r="F20" s="20" t="b">
        <v>1</v>
      </c>
      <c r="G20" s="7" t="s">
        <v>245</v>
      </c>
      <c r="H20" s="4" t="s">
        <v>141</v>
      </c>
      <c r="I20" s="4" t="s">
        <v>268</v>
      </c>
      <c r="J20" s="7" t="s">
        <v>323</v>
      </c>
      <c r="K20" s="7">
        <v>4</v>
      </c>
      <c r="L20" s="4" t="s">
        <v>142</v>
      </c>
      <c r="O20" s="7">
        <v>1</v>
      </c>
      <c r="P20" s="7" t="s">
        <v>333</v>
      </c>
      <c r="Q20" s="7" t="s">
        <v>299</v>
      </c>
      <c r="R20" s="7" t="s">
        <v>328</v>
      </c>
      <c r="S20" s="7">
        <v>0</v>
      </c>
      <c r="T20" s="7">
        <f t="shared" si="2"/>
        <v>4</v>
      </c>
      <c r="U20" s="4" t="s">
        <v>143</v>
      </c>
      <c r="V20" s="7">
        <v>2</v>
      </c>
      <c r="W20" s="7">
        <v>4</v>
      </c>
      <c r="X20" s="7">
        <f t="shared" si="3"/>
        <v>0</v>
      </c>
      <c r="Y20" s="7" t="s">
        <v>298</v>
      </c>
      <c r="Z20" s="7">
        <v>2</v>
      </c>
      <c r="AA20" s="7">
        <v>2</v>
      </c>
      <c r="AB20" s="7" t="s">
        <v>337</v>
      </c>
      <c r="AC20" s="7">
        <v>4</v>
      </c>
      <c r="AD20" s="7">
        <f t="shared" si="4"/>
        <v>4</v>
      </c>
      <c r="AE20" s="7">
        <v>4</v>
      </c>
      <c r="AF20" s="7">
        <f t="shared" si="5"/>
        <v>4</v>
      </c>
      <c r="AG20" s="7">
        <v>4</v>
      </c>
      <c r="AH20" s="7">
        <v>1</v>
      </c>
      <c r="AI20" s="7" t="s">
        <v>321</v>
      </c>
      <c r="AJ20" s="7">
        <v>3</v>
      </c>
      <c r="AK20" s="7" t="s">
        <v>318</v>
      </c>
      <c r="AM20" s="4">
        <v>1</v>
      </c>
      <c r="AQ20" s="17">
        <v>1</v>
      </c>
    </row>
    <row r="21" spans="1:44" x14ac:dyDescent="0.35">
      <c r="A21" s="4">
        <v>12905312749</v>
      </c>
      <c r="B21" s="7" t="s">
        <v>2</v>
      </c>
      <c r="C21" s="7" t="s">
        <v>237</v>
      </c>
      <c r="D21" s="18">
        <v>44428</v>
      </c>
      <c r="E21" s="20">
        <v>1.5555555553874001E-2</v>
      </c>
      <c r="F21" s="20" t="b">
        <v>1</v>
      </c>
      <c r="G21" s="7" t="s">
        <v>245</v>
      </c>
      <c r="H21" s="4" t="s">
        <v>145</v>
      </c>
      <c r="I21" s="4" t="s">
        <v>268</v>
      </c>
      <c r="J21" s="7" t="s">
        <v>323</v>
      </c>
      <c r="K21" s="7">
        <v>4</v>
      </c>
      <c r="L21" s="4" t="s">
        <v>146</v>
      </c>
      <c r="O21" s="7">
        <v>1</v>
      </c>
      <c r="P21" s="7" t="s">
        <v>333</v>
      </c>
      <c r="Q21" s="7" t="s">
        <v>299</v>
      </c>
      <c r="R21" s="7" t="s">
        <v>328</v>
      </c>
      <c r="S21" s="7">
        <v>0</v>
      </c>
      <c r="T21" s="7">
        <f t="shared" si="2"/>
        <v>5</v>
      </c>
      <c r="U21" s="4" t="s">
        <v>147</v>
      </c>
      <c r="V21" s="7">
        <v>2</v>
      </c>
      <c r="W21" s="7">
        <v>5</v>
      </c>
      <c r="X21" s="7">
        <f t="shared" si="3"/>
        <v>0</v>
      </c>
      <c r="Y21" s="7" t="s">
        <v>298</v>
      </c>
      <c r="Z21" s="7">
        <v>4</v>
      </c>
      <c r="AA21" s="7">
        <v>3</v>
      </c>
      <c r="AB21" s="7" t="s">
        <v>337</v>
      </c>
      <c r="AC21" s="7">
        <v>2</v>
      </c>
      <c r="AD21" s="7">
        <f t="shared" si="4"/>
        <v>5</v>
      </c>
      <c r="AE21" s="7">
        <v>5</v>
      </c>
      <c r="AF21" s="7">
        <f t="shared" si="5"/>
        <v>2</v>
      </c>
      <c r="AG21" s="7">
        <v>4</v>
      </c>
      <c r="AH21" s="7">
        <v>1</v>
      </c>
      <c r="AI21" s="7" t="s">
        <v>321</v>
      </c>
      <c r="AJ21" s="7">
        <v>3</v>
      </c>
      <c r="AK21" s="7" t="s">
        <v>318</v>
      </c>
      <c r="AM21" s="4">
        <v>1</v>
      </c>
      <c r="AP21" s="4" t="s">
        <v>148</v>
      </c>
      <c r="AQ21" s="17">
        <v>2</v>
      </c>
      <c r="AR21" s="4" t="s">
        <v>149</v>
      </c>
    </row>
    <row r="22" spans="1:44" hidden="1" x14ac:dyDescent="0.35">
      <c r="A22" s="4">
        <v>12896640415</v>
      </c>
      <c r="B22" s="7" t="s">
        <v>2</v>
      </c>
      <c r="C22" s="7" t="s">
        <v>238</v>
      </c>
      <c r="D22" s="18">
        <v>44424</v>
      </c>
      <c r="E22" s="20">
        <v>8.1018518540076911E-4</v>
      </c>
      <c r="F22" s="20" t="b">
        <v>0</v>
      </c>
      <c r="G22" s="7" t="s">
        <v>246</v>
      </c>
      <c r="I22" s="7" t="s">
        <v>272</v>
      </c>
      <c r="K22" s="7">
        <v>5</v>
      </c>
      <c r="S22" s="7">
        <v>0</v>
      </c>
      <c r="W22" s="7">
        <v>0</v>
      </c>
      <c r="Z22" s="7">
        <v>0</v>
      </c>
      <c r="AA22" s="7">
        <v>0</v>
      </c>
      <c r="AC22" s="7">
        <v>0</v>
      </c>
      <c r="AE22" s="7">
        <v>0</v>
      </c>
      <c r="AG22" s="7">
        <v>0</v>
      </c>
      <c r="AH22" s="7">
        <v>0</v>
      </c>
      <c r="AJ22" s="7">
        <v>0</v>
      </c>
    </row>
    <row r="23" spans="1:44" hidden="1" x14ac:dyDescent="0.35">
      <c r="A23" s="4">
        <v>12895176842</v>
      </c>
      <c r="B23" s="7" t="s">
        <v>2</v>
      </c>
      <c r="C23" s="7" t="s">
        <v>238</v>
      </c>
      <c r="D23" s="18">
        <v>44424</v>
      </c>
      <c r="E23" s="20">
        <v>1.2615740779438056E-3</v>
      </c>
      <c r="F23" s="20" t="b">
        <v>0</v>
      </c>
      <c r="G23" s="7" t="s">
        <v>246</v>
      </c>
      <c r="I23" s="7" t="s">
        <v>272</v>
      </c>
      <c r="K23" s="7">
        <v>4</v>
      </c>
      <c r="S23" s="7">
        <v>0</v>
      </c>
      <c r="W23" s="7">
        <v>0</v>
      </c>
      <c r="Z23" s="7">
        <v>0</v>
      </c>
      <c r="AA23" s="7">
        <v>0</v>
      </c>
      <c r="AC23" s="7">
        <v>0</v>
      </c>
      <c r="AE23" s="7">
        <v>0</v>
      </c>
      <c r="AG23" s="7">
        <v>0</v>
      </c>
      <c r="AH23" s="7">
        <v>0</v>
      </c>
      <c r="AJ23" s="7">
        <v>0</v>
      </c>
    </row>
    <row r="24" spans="1:44" x14ac:dyDescent="0.35">
      <c r="A24" s="4">
        <v>12895032826</v>
      </c>
      <c r="B24" s="7" t="s">
        <v>2</v>
      </c>
      <c r="C24" s="7" t="s">
        <v>237</v>
      </c>
      <c r="D24" s="18">
        <v>44424</v>
      </c>
      <c r="E24" s="20">
        <v>7.9050925924093463E-3</v>
      </c>
      <c r="F24" s="20" t="b">
        <v>1</v>
      </c>
      <c r="G24" s="7" t="s">
        <v>242</v>
      </c>
      <c r="H24" s="4" t="s">
        <v>153</v>
      </c>
      <c r="I24" s="4" t="s">
        <v>268</v>
      </c>
      <c r="J24" s="7" t="s">
        <v>323</v>
      </c>
      <c r="K24" s="7">
        <v>4</v>
      </c>
      <c r="L24" s="4" t="s">
        <v>154</v>
      </c>
      <c r="O24" s="7">
        <v>1</v>
      </c>
      <c r="P24" s="7" t="s">
        <v>333</v>
      </c>
      <c r="Q24" s="7" t="s">
        <v>299</v>
      </c>
      <c r="R24" s="7" t="s">
        <v>328</v>
      </c>
      <c r="S24" s="7">
        <v>0</v>
      </c>
      <c r="T24" s="7">
        <f t="shared" ref="T24:T29" si="6">W24</f>
        <v>4</v>
      </c>
      <c r="U24" s="4" t="s">
        <v>155</v>
      </c>
      <c r="V24" s="7">
        <v>2</v>
      </c>
      <c r="W24" s="7">
        <v>4</v>
      </c>
      <c r="X24" s="7">
        <f t="shared" ref="X24:X29" si="7">S24</f>
        <v>0</v>
      </c>
      <c r="Y24" s="7" t="s">
        <v>298</v>
      </c>
      <c r="Z24" s="7">
        <v>1</v>
      </c>
      <c r="AA24" s="7">
        <v>2</v>
      </c>
      <c r="AB24" s="7" t="s">
        <v>337</v>
      </c>
      <c r="AC24" s="7">
        <v>5</v>
      </c>
      <c r="AD24" s="7">
        <f t="shared" ref="AD24:AD29" si="8">AE24</f>
        <v>4</v>
      </c>
      <c r="AE24" s="7">
        <v>4</v>
      </c>
      <c r="AF24" s="7">
        <f t="shared" ref="AF24:AF29" si="9">AC24</f>
        <v>5</v>
      </c>
      <c r="AG24" s="7">
        <v>4</v>
      </c>
      <c r="AH24" s="7">
        <v>1</v>
      </c>
      <c r="AI24" s="7" t="s">
        <v>321</v>
      </c>
      <c r="AJ24" s="7">
        <v>3</v>
      </c>
      <c r="AK24" s="7" t="s">
        <v>318</v>
      </c>
      <c r="AM24" s="4">
        <v>1</v>
      </c>
      <c r="AQ24" s="17">
        <v>1</v>
      </c>
      <c r="AR24" s="4" t="s">
        <v>156</v>
      </c>
    </row>
    <row r="25" spans="1:44" x14ac:dyDescent="0.35">
      <c r="A25" s="4">
        <v>12894797941</v>
      </c>
      <c r="B25" s="7" t="s">
        <v>2</v>
      </c>
      <c r="C25" s="7" t="s">
        <v>238</v>
      </c>
      <c r="D25" s="18">
        <v>44424</v>
      </c>
      <c r="E25" s="20">
        <v>1.2094907404389232E-2</v>
      </c>
      <c r="F25" s="20" t="b">
        <v>1</v>
      </c>
      <c r="G25" s="7" t="s">
        <v>242</v>
      </c>
      <c r="I25" s="7" t="s">
        <v>272</v>
      </c>
      <c r="J25" s="7" t="s">
        <v>323</v>
      </c>
      <c r="K25" s="7">
        <v>4</v>
      </c>
      <c r="L25" s="4" t="s">
        <v>158</v>
      </c>
      <c r="O25" s="7">
        <v>1</v>
      </c>
      <c r="P25" s="7" t="s">
        <v>333</v>
      </c>
      <c r="Q25" s="7" t="s">
        <v>299</v>
      </c>
      <c r="R25" s="7" t="s">
        <v>328</v>
      </c>
      <c r="S25" s="7">
        <v>0</v>
      </c>
      <c r="T25" s="7">
        <f t="shared" si="6"/>
        <v>3</v>
      </c>
      <c r="U25" s="4" t="s">
        <v>159</v>
      </c>
      <c r="V25" s="7">
        <v>2</v>
      </c>
      <c r="W25" s="7">
        <v>3</v>
      </c>
      <c r="X25" s="7">
        <f t="shared" si="7"/>
        <v>0</v>
      </c>
      <c r="Y25" s="7" t="s">
        <v>298</v>
      </c>
      <c r="Z25" s="7">
        <v>3</v>
      </c>
      <c r="AA25" s="7">
        <v>4</v>
      </c>
      <c r="AB25" s="7" t="s">
        <v>337</v>
      </c>
      <c r="AC25" s="7">
        <v>2</v>
      </c>
      <c r="AD25" s="7">
        <f t="shared" si="8"/>
        <v>2</v>
      </c>
      <c r="AE25" s="7">
        <v>2</v>
      </c>
      <c r="AF25" s="7">
        <f t="shared" si="9"/>
        <v>2</v>
      </c>
      <c r="AG25" s="7">
        <v>3</v>
      </c>
      <c r="AH25" s="7">
        <v>3</v>
      </c>
      <c r="AI25" s="7" t="s">
        <v>320</v>
      </c>
      <c r="AJ25" s="7">
        <v>3</v>
      </c>
      <c r="AK25" s="7" t="s">
        <v>318</v>
      </c>
      <c r="AP25" s="4" t="s">
        <v>160</v>
      </c>
      <c r="AQ25" s="17">
        <v>1</v>
      </c>
      <c r="AR25" s="4" t="s">
        <v>161</v>
      </c>
    </row>
    <row r="26" spans="1:44" x14ac:dyDescent="0.35">
      <c r="A26" s="4">
        <v>12894358986</v>
      </c>
      <c r="B26" s="7" t="s">
        <v>2</v>
      </c>
      <c r="C26" s="7" t="s">
        <v>238</v>
      </c>
      <c r="D26" s="18">
        <v>44424</v>
      </c>
      <c r="E26" s="20">
        <v>1.0381944441178348E-2</v>
      </c>
      <c r="F26" s="20" t="b">
        <v>1</v>
      </c>
      <c r="G26" s="7" t="s">
        <v>251</v>
      </c>
      <c r="I26" s="7" t="s">
        <v>272</v>
      </c>
      <c r="J26" s="7" t="s">
        <v>323</v>
      </c>
      <c r="K26" s="7">
        <v>5</v>
      </c>
      <c r="L26" s="4" t="s">
        <v>163</v>
      </c>
      <c r="O26" s="7">
        <v>1</v>
      </c>
      <c r="P26" s="7" t="s">
        <v>333</v>
      </c>
      <c r="Q26" s="7" t="s">
        <v>299</v>
      </c>
      <c r="R26" s="7" t="s">
        <v>328</v>
      </c>
      <c r="S26" s="7">
        <v>0</v>
      </c>
      <c r="T26" s="7">
        <f t="shared" si="6"/>
        <v>5</v>
      </c>
      <c r="U26" s="4" t="s">
        <v>164</v>
      </c>
      <c r="V26" s="7">
        <v>2</v>
      </c>
      <c r="W26" s="7">
        <v>5</v>
      </c>
      <c r="X26" s="7">
        <f t="shared" si="7"/>
        <v>0</v>
      </c>
      <c r="Y26" s="7" t="s">
        <v>298</v>
      </c>
      <c r="Z26" s="7">
        <v>2</v>
      </c>
      <c r="AA26" s="7">
        <v>2</v>
      </c>
      <c r="AB26" s="7" t="s">
        <v>337</v>
      </c>
      <c r="AC26" s="7">
        <v>4</v>
      </c>
      <c r="AD26" s="7">
        <f t="shared" si="8"/>
        <v>4</v>
      </c>
      <c r="AE26" s="7">
        <v>4</v>
      </c>
      <c r="AF26" s="7">
        <f t="shared" si="9"/>
        <v>4</v>
      </c>
      <c r="AG26" s="7">
        <v>4</v>
      </c>
      <c r="AH26" s="7">
        <v>4</v>
      </c>
      <c r="AI26" s="7" t="s">
        <v>320</v>
      </c>
      <c r="AJ26" s="7">
        <v>4</v>
      </c>
      <c r="AK26" s="7" t="s">
        <v>314</v>
      </c>
      <c r="AL26" s="4">
        <v>1</v>
      </c>
      <c r="AO26" s="4">
        <v>1</v>
      </c>
      <c r="AP26" s="4" t="s">
        <v>160</v>
      </c>
      <c r="AQ26" s="17">
        <v>2</v>
      </c>
      <c r="AR26" s="4" t="s">
        <v>165</v>
      </c>
    </row>
    <row r="27" spans="1:44" x14ac:dyDescent="0.35">
      <c r="A27" s="4">
        <v>12893687034</v>
      </c>
      <c r="B27" s="7" t="s">
        <v>2</v>
      </c>
      <c r="C27" s="7" t="s">
        <v>238</v>
      </c>
      <c r="D27" s="18">
        <v>44423</v>
      </c>
      <c r="E27" s="20">
        <v>7.5925925921183079E-3</v>
      </c>
      <c r="F27" s="20" t="b">
        <v>1</v>
      </c>
      <c r="G27" s="7" t="s">
        <v>245</v>
      </c>
      <c r="I27" s="7" t="s">
        <v>272</v>
      </c>
      <c r="J27" s="7" t="s">
        <v>323</v>
      </c>
      <c r="K27" s="7">
        <v>4</v>
      </c>
      <c r="L27" s="4" t="s">
        <v>167</v>
      </c>
      <c r="O27" s="7">
        <v>1</v>
      </c>
      <c r="P27" s="7" t="s">
        <v>333</v>
      </c>
      <c r="Q27" s="7" t="s">
        <v>299</v>
      </c>
      <c r="R27" s="7" t="s">
        <v>328</v>
      </c>
      <c r="S27" s="7">
        <v>0</v>
      </c>
      <c r="T27" s="7">
        <f t="shared" si="6"/>
        <v>4</v>
      </c>
      <c r="U27" s="4" t="s">
        <v>168</v>
      </c>
      <c r="V27" s="7">
        <v>2</v>
      </c>
      <c r="W27" s="7">
        <v>4</v>
      </c>
      <c r="X27" s="7">
        <f t="shared" si="7"/>
        <v>0</v>
      </c>
      <c r="Y27" s="7" t="s">
        <v>298</v>
      </c>
      <c r="Z27" s="7">
        <v>1</v>
      </c>
      <c r="AA27" s="7">
        <v>1</v>
      </c>
      <c r="AB27" s="7" t="s">
        <v>337</v>
      </c>
      <c r="AC27" s="7">
        <v>1</v>
      </c>
      <c r="AD27" s="7">
        <f t="shared" si="8"/>
        <v>1</v>
      </c>
      <c r="AE27" s="7">
        <v>1</v>
      </c>
      <c r="AF27" s="7">
        <f t="shared" si="9"/>
        <v>1</v>
      </c>
      <c r="AG27" s="7">
        <v>4</v>
      </c>
      <c r="AH27" s="7">
        <v>1</v>
      </c>
      <c r="AI27" s="7" t="s">
        <v>321</v>
      </c>
      <c r="AJ27" s="7">
        <v>3</v>
      </c>
      <c r="AK27" s="7" t="s">
        <v>318</v>
      </c>
      <c r="AM27" s="4">
        <v>1</v>
      </c>
      <c r="AQ27" s="17">
        <v>1</v>
      </c>
      <c r="AR27" s="4" t="s">
        <v>169</v>
      </c>
    </row>
    <row r="28" spans="1:44" x14ac:dyDescent="0.35">
      <c r="A28" s="4">
        <v>12892882771</v>
      </c>
      <c r="B28" s="7" t="s">
        <v>2</v>
      </c>
      <c r="C28" s="7" t="s">
        <v>238</v>
      </c>
      <c r="D28" s="18">
        <v>44423</v>
      </c>
      <c r="E28" s="20">
        <v>3.4548611110949423E-2</v>
      </c>
      <c r="F28" s="20" t="b">
        <v>1</v>
      </c>
      <c r="G28" s="7" t="s">
        <v>242</v>
      </c>
      <c r="H28" s="22" t="s">
        <v>264</v>
      </c>
      <c r="I28" s="17" t="s">
        <v>268</v>
      </c>
      <c r="J28" s="7" t="s">
        <v>323</v>
      </c>
      <c r="K28" s="7">
        <v>2</v>
      </c>
      <c r="M28" s="4" t="s">
        <v>171</v>
      </c>
      <c r="N28" s="4" t="s">
        <v>172</v>
      </c>
      <c r="O28" s="7">
        <v>1</v>
      </c>
      <c r="P28" s="7" t="s">
        <v>333</v>
      </c>
      <c r="Q28" s="7" t="s">
        <v>299</v>
      </c>
      <c r="R28" s="7" t="s">
        <v>328</v>
      </c>
      <c r="S28" s="7">
        <v>5</v>
      </c>
      <c r="T28" s="7">
        <f t="shared" si="6"/>
        <v>5</v>
      </c>
      <c r="U28" s="4" t="s">
        <v>173</v>
      </c>
      <c r="V28" s="7">
        <v>2</v>
      </c>
      <c r="W28" s="7">
        <v>5</v>
      </c>
      <c r="X28" s="7">
        <f t="shared" si="7"/>
        <v>5</v>
      </c>
      <c r="Y28" s="7" t="s">
        <v>298</v>
      </c>
      <c r="Z28" s="7">
        <v>1</v>
      </c>
      <c r="AA28" s="7">
        <v>2</v>
      </c>
      <c r="AB28" s="7" t="s">
        <v>337</v>
      </c>
      <c r="AC28" s="7">
        <v>3</v>
      </c>
      <c r="AD28" s="7">
        <f t="shared" si="8"/>
        <v>4</v>
      </c>
      <c r="AE28" s="7">
        <v>4</v>
      </c>
      <c r="AF28" s="7">
        <f t="shared" si="9"/>
        <v>3</v>
      </c>
      <c r="AG28" s="7">
        <v>4</v>
      </c>
      <c r="AH28" s="7">
        <v>4</v>
      </c>
      <c r="AI28" s="7" t="s">
        <v>320</v>
      </c>
      <c r="AJ28" s="7">
        <v>4</v>
      </c>
      <c r="AK28" s="7" t="s">
        <v>314</v>
      </c>
      <c r="AM28" s="4">
        <v>1</v>
      </c>
      <c r="AQ28" s="17">
        <v>1</v>
      </c>
      <c r="AR28" s="4" t="s">
        <v>174</v>
      </c>
    </row>
    <row r="29" spans="1:44" x14ac:dyDescent="0.35">
      <c r="A29" s="4">
        <v>12892276831</v>
      </c>
      <c r="B29" s="7" t="s">
        <v>2</v>
      </c>
      <c r="C29" s="7" t="s">
        <v>238</v>
      </c>
      <c r="D29" s="18">
        <v>44422</v>
      </c>
      <c r="E29" s="20">
        <v>1.9189814818673767E-2</v>
      </c>
      <c r="F29" s="20" t="b">
        <v>1</v>
      </c>
      <c r="G29" s="7" t="s">
        <v>246</v>
      </c>
      <c r="I29" s="7" t="s">
        <v>272</v>
      </c>
      <c r="J29" s="7" t="s">
        <v>323</v>
      </c>
      <c r="K29" s="7">
        <v>4</v>
      </c>
      <c r="L29" s="4" t="s">
        <v>176</v>
      </c>
      <c r="O29" s="7">
        <v>1</v>
      </c>
      <c r="P29" s="7" t="s">
        <v>333</v>
      </c>
      <c r="Q29" s="7" t="s">
        <v>299</v>
      </c>
      <c r="R29" s="7" t="s">
        <v>328</v>
      </c>
      <c r="S29" s="7">
        <v>0</v>
      </c>
      <c r="T29" s="7">
        <f t="shared" si="6"/>
        <v>3</v>
      </c>
      <c r="U29" s="4" t="s">
        <v>177</v>
      </c>
      <c r="V29" s="7">
        <v>2</v>
      </c>
      <c r="W29" s="7">
        <v>3</v>
      </c>
      <c r="X29" s="7">
        <f t="shared" si="7"/>
        <v>0</v>
      </c>
      <c r="Y29" s="7" t="s">
        <v>298</v>
      </c>
      <c r="Z29" s="7">
        <v>4</v>
      </c>
      <c r="AA29" s="7">
        <v>4</v>
      </c>
      <c r="AB29" s="7" t="s">
        <v>337</v>
      </c>
      <c r="AC29" s="7">
        <v>4</v>
      </c>
      <c r="AD29" s="7">
        <f t="shared" si="8"/>
        <v>5</v>
      </c>
      <c r="AE29" s="7">
        <v>5</v>
      </c>
      <c r="AF29" s="7">
        <f t="shared" si="9"/>
        <v>4</v>
      </c>
      <c r="AG29" s="7">
        <v>4</v>
      </c>
      <c r="AH29" s="7">
        <v>5</v>
      </c>
      <c r="AI29" s="7" t="s">
        <v>320</v>
      </c>
      <c r="AJ29" s="7">
        <v>3</v>
      </c>
      <c r="AK29" s="7" t="s">
        <v>318</v>
      </c>
      <c r="AL29" s="4">
        <v>1</v>
      </c>
      <c r="AM29" s="4">
        <v>1</v>
      </c>
      <c r="AN29" s="4">
        <v>1</v>
      </c>
      <c r="AP29" s="4" t="s">
        <v>178</v>
      </c>
      <c r="AQ29" s="17">
        <v>4</v>
      </c>
      <c r="AR29" s="4" t="s">
        <v>179</v>
      </c>
    </row>
    <row r="30" spans="1:44" hidden="1" x14ac:dyDescent="0.35">
      <c r="A30" s="4">
        <v>12891749969</v>
      </c>
      <c r="B30" s="7" t="s">
        <v>2</v>
      </c>
      <c r="C30" s="7" t="s">
        <v>238</v>
      </c>
      <c r="D30" s="18">
        <v>44422</v>
      </c>
      <c r="E30" s="20">
        <v>2.118055555911269E-3</v>
      </c>
      <c r="F30" s="20" t="b">
        <v>0</v>
      </c>
      <c r="G30" s="7" t="s">
        <v>246</v>
      </c>
      <c r="I30" s="7" t="s">
        <v>272</v>
      </c>
      <c r="K30" s="7">
        <v>3</v>
      </c>
      <c r="S30" s="7">
        <v>0</v>
      </c>
      <c r="W30" s="7">
        <v>0</v>
      </c>
      <c r="Z30" s="7">
        <v>0</v>
      </c>
      <c r="AA30" s="7">
        <v>0</v>
      </c>
      <c r="AC30" s="7">
        <v>0</v>
      </c>
      <c r="AE30" s="7">
        <v>0</v>
      </c>
      <c r="AG30" s="7">
        <v>0</v>
      </c>
      <c r="AH30" s="7">
        <v>0</v>
      </c>
      <c r="AJ30" s="7">
        <v>0</v>
      </c>
    </row>
    <row r="31" spans="1:44" x14ac:dyDescent="0.35">
      <c r="A31" s="4">
        <v>12891678998</v>
      </c>
      <c r="B31" s="7" t="s">
        <v>2</v>
      </c>
      <c r="C31" s="7" t="s">
        <v>238</v>
      </c>
      <c r="D31" s="18">
        <v>44422</v>
      </c>
      <c r="E31" s="20">
        <v>1.4907407407008577E-2</v>
      </c>
      <c r="F31" s="20" t="b">
        <v>1</v>
      </c>
      <c r="G31" s="7" t="s">
        <v>252</v>
      </c>
      <c r="I31" s="7" t="s">
        <v>272</v>
      </c>
      <c r="J31" s="7" t="s">
        <v>323</v>
      </c>
      <c r="K31" s="7">
        <v>2</v>
      </c>
      <c r="N31" s="4" t="s">
        <v>182</v>
      </c>
      <c r="O31" s="7">
        <v>1</v>
      </c>
      <c r="P31" s="7" t="s">
        <v>333</v>
      </c>
      <c r="Q31" s="7" t="s">
        <v>299</v>
      </c>
      <c r="R31" s="7" t="s">
        <v>328</v>
      </c>
      <c r="S31" s="7">
        <v>1</v>
      </c>
      <c r="T31" s="7">
        <f>W31</f>
        <v>1</v>
      </c>
      <c r="U31" s="4" t="s">
        <v>182</v>
      </c>
      <c r="V31" s="7">
        <v>2</v>
      </c>
      <c r="W31" s="7">
        <v>1</v>
      </c>
      <c r="X31" s="7">
        <f>S31</f>
        <v>1</v>
      </c>
      <c r="Y31" s="7" t="s">
        <v>298</v>
      </c>
      <c r="Z31" s="7">
        <v>2</v>
      </c>
      <c r="AA31" s="7">
        <v>2</v>
      </c>
      <c r="AB31" s="7" t="s">
        <v>337</v>
      </c>
      <c r="AC31" s="7">
        <v>4</v>
      </c>
      <c r="AD31" s="7">
        <f>AE31</f>
        <v>4</v>
      </c>
      <c r="AE31" s="7">
        <v>4</v>
      </c>
      <c r="AF31" s="7">
        <f>AC31</f>
        <v>4</v>
      </c>
      <c r="AG31" s="7">
        <v>4</v>
      </c>
      <c r="AH31" s="7">
        <v>5</v>
      </c>
      <c r="AI31" s="7" t="s">
        <v>320</v>
      </c>
      <c r="AJ31" s="7">
        <v>4</v>
      </c>
      <c r="AK31" s="7" t="s">
        <v>314</v>
      </c>
      <c r="AL31" s="4">
        <v>1</v>
      </c>
      <c r="AM31" s="4">
        <v>1</v>
      </c>
      <c r="AN31" s="4">
        <v>1</v>
      </c>
      <c r="AO31" s="4">
        <v>1</v>
      </c>
      <c r="AP31" s="4" t="s">
        <v>183</v>
      </c>
      <c r="AQ31" s="17">
        <v>5</v>
      </c>
    </row>
    <row r="32" spans="1:44" hidden="1" x14ac:dyDescent="0.35">
      <c r="A32" s="4">
        <v>12891685601</v>
      </c>
      <c r="B32" s="7" t="s">
        <v>2</v>
      </c>
      <c r="C32" s="7" t="s">
        <v>238</v>
      </c>
      <c r="D32" s="18">
        <v>44422</v>
      </c>
      <c r="E32" s="20">
        <v>2.2337963018799201E-3</v>
      </c>
      <c r="F32" s="20" t="b">
        <v>0</v>
      </c>
      <c r="G32" s="7" t="s">
        <v>249</v>
      </c>
      <c r="I32" s="7" t="s">
        <v>272</v>
      </c>
      <c r="K32" s="7">
        <v>4</v>
      </c>
      <c r="L32" s="4" t="s">
        <v>185</v>
      </c>
      <c r="S32" s="7">
        <v>0</v>
      </c>
      <c r="W32" s="7">
        <v>0</v>
      </c>
      <c r="Z32" s="7">
        <v>0</v>
      </c>
      <c r="AA32" s="7">
        <v>0</v>
      </c>
      <c r="AC32" s="7">
        <v>0</v>
      </c>
      <c r="AE32" s="7">
        <v>0</v>
      </c>
      <c r="AG32" s="7">
        <v>0</v>
      </c>
      <c r="AH32" s="7">
        <v>0</v>
      </c>
      <c r="AJ32" s="7">
        <v>0</v>
      </c>
    </row>
    <row r="33" spans="1:44" hidden="1" x14ac:dyDescent="0.35">
      <c r="A33" s="4">
        <v>12891613833</v>
      </c>
      <c r="B33" s="7" t="s">
        <v>2</v>
      </c>
      <c r="C33" s="7" t="s">
        <v>237</v>
      </c>
      <c r="D33" s="18">
        <v>44422</v>
      </c>
      <c r="E33" s="20">
        <v>9.9537037021946162E-4</v>
      </c>
      <c r="F33" s="20" t="b">
        <v>0</v>
      </c>
      <c r="G33" s="7" t="s">
        <v>253</v>
      </c>
      <c r="H33" s="4" t="s">
        <v>187</v>
      </c>
      <c r="I33" s="17" t="s">
        <v>270</v>
      </c>
      <c r="J33" s="17"/>
      <c r="K33" s="7">
        <v>4</v>
      </c>
      <c r="S33" s="7">
        <v>0</v>
      </c>
      <c r="W33" s="7">
        <v>0</v>
      </c>
      <c r="Z33" s="7">
        <v>0</v>
      </c>
      <c r="AA33" s="7">
        <v>0</v>
      </c>
      <c r="AC33" s="7">
        <v>0</v>
      </c>
      <c r="AE33" s="7">
        <v>0</v>
      </c>
      <c r="AG33" s="7">
        <v>0</v>
      </c>
      <c r="AH33" s="7">
        <v>0</v>
      </c>
      <c r="AJ33" s="7">
        <v>0</v>
      </c>
    </row>
    <row r="34" spans="1:44" x14ac:dyDescent="0.35">
      <c r="A34" s="4">
        <v>12890156476</v>
      </c>
      <c r="B34" s="7" t="s">
        <v>2</v>
      </c>
      <c r="C34" s="7" t="s">
        <v>238</v>
      </c>
      <c r="D34" s="18">
        <v>44421</v>
      </c>
      <c r="E34" s="20">
        <v>5.7175925976480357E-3</v>
      </c>
      <c r="F34" s="20" t="b">
        <v>1</v>
      </c>
      <c r="G34" s="7" t="s">
        <v>247</v>
      </c>
      <c r="H34" s="22" t="s">
        <v>271</v>
      </c>
      <c r="I34" s="7" t="s">
        <v>270</v>
      </c>
      <c r="J34" s="7" t="s">
        <v>323</v>
      </c>
      <c r="K34" s="7">
        <v>4</v>
      </c>
      <c r="L34" s="4" t="s">
        <v>189</v>
      </c>
      <c r="O34" s="7">
        <v>1</v>
      </c>
      <c r="P34" s="7" t="s">
        <v>333</v>
      </c>
      <c r="Q34" s="7" t="s">
        <v>299</v>
      </c>
      <c r="R34" s="7" t="s">
        <v>328</v>
      </c>
      <c r="S34" s="7">
        <v>0</v>
      </c>
      <c r="T34" s="7">
        <f>W34</f>
        <v>4</v>
      </c>
      <c r="U34" s="4" t="s">
        <v>190</v>
      </c>
      <c r="V34" s="7">
        <v>2</v>
      </c>
      <c r="W34" s="7">
        <v>4</v>
      </c>
      <c r="X34" s="7">
        <f>S34</f>
        <v>0</v>
      </c>
      <c r="Y34" s="7" t="s">
        <v>298</v>
      </c>
      <c r="Z34" s="7">
        <v>1</v>
      </c>
      <c r="AA34" s="7">
        <v>2</v>
      </c>
      <c r="AB34" s="7" t="s">
        <v>337</v>
      </c>
      <c r="AC34" s="7">
        <v>2</v>
      </c>
      <c r="AD34" s="7">
        <f>AE34</f>
        <v>2</v>
      </c>
      <c r="AE34" s="7">
        <v>2</v>
      </c>
      <c r="AF34" s="7">
        <f>AC34</f>
        <v>2</v>
      </c>
      <c r="AG34" s="7">
        <v>4</v>
      </c>
      <c r="AH34" s="7">
        <v>2</v>
      </c>
      <c r="AI34" s="7" t="s">
        <v>321</v>
      </c>
      <c r="AJ34" s="7">
        <v>4</v>
      </c>
      <c r="AK34" s="7" t="s">
        <v>314</v>
      </c>
      <c r="AL34" s="4">
        <v>1</v>
      </c>
      <c r="AM34" s="4">
        <v>1</v>
      </c>
      <c r="AO34" s="4">
        <v>1</v>
      </c>
      <c r="AQ34" s="17">
        <v>3</v>
      </c>
      <c r="AR34" s="4" t="s">
        <v>191</v>
      </c>
    </row>
    <row r="35" spans="1:44" hidden="1" x14ac:dyDescent="0.35">
      <c r="A35" s="4">
        <v>12911214937</v>
      </c>
      <c r="B35" s="7" t="s">
        <v>3</v>
      </c>
      <c r="C35" s="7" t="s">
        <v>237</v>
      </c>
      <c r="D35" s="18">
        <v>44431</v>
      </c>
      <c r="E35" s="20">
        <v>7.8240740767796524E-3</v>
      </c>
      <c r="F35" s="20" t="b">
        <v>1</v>
      </c>
      <c r="G35" s="7" t="s">
        <v>254</v>
      </c>
      <c r="H35" s="4" t="s">
        <v>193</v>
      </c>
      <c r="I35" s="4" t="s">
        <v>269</v>
      </c>
      <c r="J35" s="7" t="s">
        <v>312</v>
      </c>
      <c r="K35" s="7">
        <v>4</v>
      </c>
      <c r="L35" s="4" t="s">
        <v>194</v>
      </c>
      <c r="N35" s="4" t="s">
        <v>195</v>
      </c>
      <c r="O35" s="7">
        <v>2</v>
      </c>
      <c r="P35" s="7" t="s">
        <v>332</v>
      </c>
      <c r="Q35" s="7" t="s">
        <v>299</v>
      </c>
      <c r="R35" s="7" t="s">
        <v>329</v>
      </c>
      <c r="S35" s="7">
        <v>5</v>
      </c>
      <c r="T35" s="7">
        <f>S35</f>
        <v>5</v>
      </c>
      <c r="U35" s="4" t="s">
        <v>196</v>
      </c>
      <c r="V35" s="7">
        <v>1</v>
      </c>
      <c r="W35" s="7">
        <v>2</v>
      </c>
      <c r="X35" s="7">
        <f>W35</f>
        <v>2</v>
      </c>
      <c r="Y35" s="7" t="s">
        <v>298</v>
      </c>
      <c r="Z35" s="7">
        <v>4</v>
      </c>
      <c r="AA35" s="7">
        <v>4</v>
      </c>
      <c r="AB35" s="7" t="s">
        <v>336</v>
      </c>
      <c r="AC35" s="7">
        <v>5</v>
      </c>
      <c r="AD35" s="7">
        <f>AC35</f>
        <v>5</v>
      </c>
      <c r="AE35" s="7">
        <v>2</v>
      </c>
      <c r="AF35" s="7">
        <f t="shared" ref="AF35:AF36" si="10">AE35</f>
        <v>2</v>
      </c>
      <c r="AG35" s="7">
        <v>4</v>
      </c>
      <c r="AH35" s="7">
        <v>2</v>
      </c>
      <c r="AI35" s="7" t="s">
        <v>321</v>
      </c>
      <c r="AJ35" s="7">
        <v>3</v>
      </c>
      <c r="AK35" s="7" t="s">
        <v>318</v>
      </c>
      <c r="AM35" s="4">
        <v>1</v>
      </c>
      <c r="AQ35" s="17">
        <v>1</v>
      </c>
    </row>
    <row r="36" spans="1:44" hidden="1" x14ac:dyDescent="0.35">
      <c r="A36" s="4">
        <v>12911152204</v>
      </c>
      <c r="B36" s="7" t="s">
        <v>3</v>
      </c>
      <c r="C36" s="7" t="s">
        <v>237</v>
      </c>
      <c r="D36" s="18">
        <v>44431</v>
      </c>
      <c r="E36" s="20">
        <v>1.7233796301297843E-2</v>
      </c>
      <c r="F36" s="20" t="b">
        <v>1</v>
      </c>
      <c r="G36" s="7" t="s">
        <v>255</v>
      </c>
      <c r="H36" s="4" t="s">
        <v>198</v>
      </c>
      <c r="I36" s="7" t="s">
        <v>269</v>
      </c>
      <c r="J36" s="7" t="s">
        <v>312</v>
      </c>
      <c r="K36" s="7">
        <v>5</v>
      </c>
      <c r="L36" s="4" t="s">
        <v>199</v>
      </c>
      <c r="N36" s="4" t="s">
        <v>200</v>
      </c>
      <c r="O36" s="7">
        <v>2</v>
      </c>
      <c r="P36" s="7" t="s">
        <v>332</v>
      </c>
      <c r="Q36" s="7" t="s">
        <v>299</v>
      </c>
      <c r="R36" s="7" t="s">
        <v>329</v>
      </c>
      <c r="S36" s="7">
        <v>3</v>
      </c>
      <c r="T36" s="7">
        <f>S36</f>
        <v>3</v>
      </c>
      <c r="U36" s="4" t="s">
        <v>201</v>
      </c>
      <c r="V36" s="7">
        <v>1</v>
      </c>
      <c r="W36" s="7">
        <v>3</v>
      </c>
      <c r="X36" s="7">
        <f>W36</f>
        <v>3</v>
      </c>
      <c r="Y36" s="7" t="s">
        <v>298</v>
      </c>
      <c r="Z36" s="7">
        <v>3</v>
      </c>
      <c r="AA36" s="7">
        <v>3</v>
      </c>
      <c r="AB36" s="7" t="s">
        <v>336</v>
      </c>
      <c r="AC36" s="7">
        <v>2</v>
      </c>
      <c r="AD36" s="7">
        <f>AC36</f>
        <v>2</v>
      </c>
      <c r="AE36" s="7">
        <v>4</v>
      </c>
      <c r="AF36" s="7">
        <f t="shared" si="10"/>
        <v>4</v>
      </c>
      <c r="AG36" s="7">
        <v>3</v>
      </c>
      <c r="AH36" s="7">
        <v>1</v>
      </c>
      <c r="AI36" s="7" t="s">
        <v>321</v>
      </c>
      <c r="AJ36" s="7">
        <v>1</v>
      </c>
      <c r="AK36" s="7" t="s">
        <v>319</v>
      </c>
      <c r="AO36" s="4">
        <v>1</v>
      </c>
      <c r="AP36" s="4" t="s">
        <v>202</v>
      </c>
      <c r="AQ36" s="17">
        <v>2</v>
      </c>
      <c r="AR36" s="4" t="s">
        <v>203</v>
      </c>
    </row>
    <row r="37" spans="1:44" s="1" customFormat="1" hidden="1" x14ac:dyDescent="0.35">
      <c r="A37" s="1">
        <v>12908628270</v>
      </c>
      <c r="B37" s="1" t="s">
        <v>3</v>
      </c>
      <c r="C37" s="1" t="s">
        <v>238</v>
      </c>
      <c r="D37" s="18">
        <v>44429</v>
      </c>
      <c r="E37" s="20">
        <v>2.3067129630362615E-2</v>
      </c>
      <c r="F37" s="20" t="b">
        <v>0</v>
      </c>
      <c r="G37" s="1" t="s">
        <v>245</v>
      </c>
      <c r="H37" s="1" t="s">
        <v>263</v>
      </c>
      <c r="K37" s="7">
        <v>4</v>
      </c>
      <c r="S37" s="7">
        <v>0</v>
      </c>
      <c r="T37" s="7"/>
      <c r="W37" s="7">
        <v>0</v>
      </c>
      <c r="X37" s="7"/>
      <c r="Y37" s="7"/>
      <c r="Z37" s="7">
        <v>0</v>
      </c>
      <c r="AA37" s="7">
        <v>0</v>
      </c>
      <c r="AB37" s="7"/>
      <c r="AC37" s="7">
        <v>0</v>
      </c>
      <c r="AD37" s="7"/>
      <c r="AE37" s="7">
        <v>0</v>
      </c>
      <c r="AF37" s="7"/>
      <c r="AG37" s="7">
        <v>0</v>
      </c>
      <c r="AH37" s="7">
        <v>0</v>
      </c>
      <c r="AI37" s="7"/>
      <c r="AJ37" s="7">
        <v>0</v>
      </c>
      <c r="AK37" s="7"/>
    </row>
    <row r="38" spans="1:44" hidden="1" x14ac:dyDescent="0.35">
      <c r="A38" s="4">
        <v>12903401040</v>
      </c>
      <c r="B38" s="7" t="s">
        <v>3</v>
      </c>
      <c r="C38" s="7" t="s">
        <v>237</v>
      </c>
      <c r="D38" s="18">
        <v>44427</v>
      </c>
      <c r="E38" s="20">
        <v>0.23376157407619758</v>
      </c>
      <c r="F38" s="20" t="b">
        <v>1</v>
      </c>
      <c r="G38" s="7" t="s">
        <v>256</v>
      </c>
      <c r="H38" s="4" t="s">
        <v>206</v>
      </c>
      <c r="I38" s="7" t="s">
        <v>269</v>
      </c>
      <c r="J38" s="7" t="s">
        <v>312</v>
      </c>
      <c r="K38" s="7">
        <v>4</v>
      </c>
      <c r="L38" s="4" t="s">
        <v>207</v>
      </c>
      <c r="N38" s="4" t="s">
        <v>208</v>
      </c>
      <c r="O38" s="7">
        <v>2</v>
      </c>
      <c r="P38" s="7" t="s">
        <v>332</v>
      </c>
      <c r="Q38" s="7" t="s">
        <v>299</v>
      </c>
      <c r="R38" s="7" t="s">
        <v>329</v>
      </c>
      <c r="S38" s="7">
        <v>5</v>
      </c>
      <c r="T38" s="7">
        <f>S38</f>
        <v>5</v>
      </c>
      <c r="U38" s="4" t="s">
        <v>209</v>
      </c>
      <c r="V38" s="7">
        <v>1</v>
      </c>
      <c r="W38" s="7">
        <v>3</v>
      </c>
      <c r="X38" s="7">
        <f>W38</f>
        <v>3</v>
      </c>
      <c r="Y38" s="7" t="s">
        <v>298</v>
      </c>
      <c r="Z38" s="7">
        <v>2</v>
      </c>
      <c r="AA38" s="7">
        <v>1</v>
      </c>
      <c r="AB38" s="7" t="s">
        <v>336</v>
      </c>
      <c r="AC38" s="7">
        <v>2</v>
      </c>
      <c r="AD38" s="7">
        <f>AC38</f>
        <v>2</v>
      </c>
      <c r="AE38" s="7">
        <v>1</v>
      </c>
      <c r="AF38" s="7">
        <f>AE38</f>
        <v>1</v>
      </c>
      <c r="AG38" s="7">
        <v>4</v>
      </c>
      <c r="AH38" s="7">
        <v>2</v>
      </c>
      <c r="AI38" s="7" t="s">
        <v>321</v>
      </c>
      <c r="AJ38" s="7">
        <v>3</v>
      </c>
      <c r="AK38" s="7" t="s">
        <v>318</v>
      </c>
      <c r="AM38" s="4">
        <v>1</v>
      </c>
      <c r="AO38" s="4">
        <v>1</v>
      </c>
      <c r="AQ38" s="17">
        <v>2</v>
      </c>
    </row>
    <row r="39" spans="1:44" hidden="1" x14ac:dyDescent="0.35">
      <c r="A39" s="4">
        <v>12898289953</v>
      </c>
      <c r="B39" s="7" t="s">
        <v>3</v>
      </c>
      <c r="C39" s="7" t="s">
        <v>237</v>
      </c>
      <c r="D39" s="18">
        <v>44425</v>
      </c>
      <c r="E39" s="20">
        <v>0.23239583333634073</v>
      </c>
      <c r="F39" s="20" t="b">
        <v>0</v>
      </c>
      <c r="G39" s="7" t="s">
        <v>257</v>
      </c>
      <c r="H39" s="4" t="s">
        <v>211</v>
      </c>
      <c r="I39" s="7" t="s">
        <v>269</v>
      </c>
      <c r="K39" s="7">
        <v>4</v>
      </c>
      <c r="L39" s="4" t="s">
        <v>212</v>
      </c>
      <c r="S39" s="7">
        <v>2</v>
      </c>
      <c r="W39" s="7">
        <v>3</v>
      </c>
      <c r="Z39" s="7">
        <v>0</v>
      </c>
      <c r="AA39" s="7">
        <v>0</v>
      </c>
      <c r="AC39" s="7">
        <v>0</v>
      </c>
      <c r="AE39" s="7">
        <v>0</v>
      </c>
      <c r="AG39" s="7">
        <v>0</v>
      </c>
      <c r="AH39" s="7">
        <v>0</v>
      </c>
      <c r="AJ39" s="7">
        <v>0</v>
      </c>
    </row>
    <row r="40" spans="1:44" hidden="1" x14ac:dyDescent="0.35">
      <c r="A40" s="4">
        <v>12897667053</v>
      </c>
      <c r="B40" s="7" t="s">
        <v>3</v>
      </c>
      <c r="C40" s="7" t="s">
        <v>237</v>
      </c>
      <c r="D40" s="18">
        <v>44425</v>
      </c>
      <c r="E40" s="20">
        <v>5.3240740817273036E-4</v>
      </c>
      <c r="F40" s="20" t="b">
        <v>0</v>
      </c>
      <c r="G40" s="7" t="s">
        <v>241</v>
      </c>
      <c r="H40" s="23" t="s">
        <v>214</v>
      </c>
      <c r="I40" s="4" t="s">
        <v>269</v>
      </c>
      <c r="K40" s="7">
        <v>2</v>
      </c>
      <c r="S40" s="7">
        <v>0</v>
      </c>
      <c r="W40" s="7">
        <v>0</v>
      </c>
      <c r="Z40" s="7">
        <v>0</v>
      </c>
      <c r="AA40" s="7">
        <v>0</v>
      </c>
      <c r="AC40" s="7">
        <v>0</v>
      </c>
      <c r="AE40" s="7">
        <v>0</v>
      </c>
      <c r="AG40" s="7">
        <v>0</v>
      </c>
      <c r="AH40" s="7">
        <v>0</v>
      </c>
      <c r="AJ40" s="7">
        <v>0</v>
      </c>
    </row>
    <row r="41" spans="1:44" hidden="1" x14ac:dyDescent="0.35">
      <c r="A41" s="4">
        <v>12897594233</v>
      </c>
      <c r="B41" s="7" t="s">
        <v>3</v>
      </c>
      <c r="C41" s="7" t="s">
        <v>237</v>
      </c>
      <c r="D41" s="18">
        <v>44425</v>
      </c>
      <c r="E41" s="20">
        <v>6.4699074137024581E-3</v>
      </c>
      <c r="F41" s="20" t="b">
        <v>1</v>
      </c>
      <c r="G41" s="7" t="s">
        <v>242</v>
      </c>
      <c r="H41" s="4" t="s">
        <v>216</v>
      </c>
      <c r="I41" s="4" t="s">
        <v>270</v>
      </c>
      <c r="J41" s="7" t="s">
        <v>323</v>
      </c>
      <c r="K41" s="7">
        <v>4</v>
      </c>
      <c r="L41" s="4" t="s">
        <v>217</v>
      </c>
      <c r="N41" s="4" t="s">
        <v>218</v>
      </c>
      <c r="O41" s="7">
        <v>2</v>
      </c>
      <c r="P41" s="7" t="s">
        <v>332</v>
      </c>
      <c r="Q41" s="7" t="s">
        <v>299</v>
      </c>
      <c r="R41" s="7" t="s">
        <v>329</v>
      </c>
      <c r="S41" s="7">
        <v>4</v>
      </c>
      <c r="T41" s="7">
        <f>S41</f>
        <v>4</v>
      </c>
      <c r="U41" s="4" t="s">
        <v>219</v>
      </c>
      <c r="V41" s="7">
        <v>1</v>
      </c>
      <c r="W41" s="7">
        <v>3</v>
      </c>
      <c r="X41" s="7">
        <f>W41</f>
        <v>3</v>
      </c>
      <c r="Y41" s="7" t="s">
        <v>298</v>
      </c>
      <c r="Z41" s="7">
        <v>4</v>
      </c>
      <c r="AA41" s="7">
        <v>4</v>
      </c>
      <c r="AB41" s="7" t="s">
        <v>336</v>
      </c>
      <c r="AC41" s="7">
        <v>4</v>
      </c>
      <c r="AD41" s="7">
        <f>AC41</f>
        <v>4</v>
      </c>
      <c r="AE41" s="7">
        <v>3</v>
      </c>
      <c r="AF41" s="7">
        <f t="shared" ref="AF41:AF44" si="11">AE41</f>
        <v>3</v>
      </c>
      <c r="AG41" s="7">
        <v>4</v>
      </c>
      <c r="AH41" s="7">
        <v>5</v>
      </c>
      <c r="AI41" s="7" t="s">
        <v>320</v>
      </c>
      <c r="AJ41" s="7">
        <v>4</v>
      </c>
      <c r="AK41" s="7" t="s">
        <v>314</v>
      </c>
      <c r="AL41" s="4">
        <v>1</v>
      </c>
      <c r="AM41" s="4">
        <v>1</v>
      </c>
      <c r="AN41" s="4">
        <v>1</v>
      </c>
      <c r="AO41" s="4">
        <v>1</v>
      </c>
      <c r="AQ41" s="17">
        <v>4</v>
      </c>
      <c r="AR41" s="4" t="s">
        <v>220</v>
      </c>
    </row>
    <row r="42" spans="1:44" hidden="1" x14ac:dyDescent="0.35">
      <c r="A42" s="4">
        <v>12894836898</v>
      </c>
      <c r="B42" s="7" t="s">
        <v>3</v>
      </c>
      <c r="C42" s="7" t="s">
        <v>238</v>
      </c>
      <c r="D42" s="18">
        <v>44424</v>
      </c>
      <c r="E42" s="20">
        <v>2.5925925925548654E-2</v>
      </c>
      <c r="F42" s="20" t="b">
        <v>1</v>
      </c>
      <c r="G42" s="7" t="s">
        <v>249</v>
      </c>
      <c r="H42" s="22" t="s">
        <v>265</v>
      </c>
      <c r="I42" s="4" t="s">
        <v>268</v>
      </c>
      <c r="J42" s="7" t="s">
        <v>323</v>
      </c>
      <c r="K42" s="7">
        <v>4</v>
      </c>
      <c r="L42" s="4" t="s">
        <v>222</v>
      </c>
      <c r="N42" s="4" t="s">
        <v>223</v>
      </c>
      <c r="O42" s="7">
        <v>2</v>
      </c>
      <c r="P42" s="7" t="s">
        <v>332</v>
      </c>
      <c r="Q42" s="7" t="s">
        <v>299</v>
      </c>
      <c r="R42" s="7" t="s">
        <v>329</v>
      </c>
      <c r="S42" s="7">
        <v>5</v>
      </c>
      <c r="T42" s="7">
        <f>S42</f>
        <v>5</v>
      </c>
      <c r="U42" s="4" t="s">
        <v>224</v>
      </c>
      <c r="V42" s="7">
        <v>1</v>
      </c>
      <c r="W42" s="7">
        <v>4</v>
      </c>
      <c r="X42" s="7">
        <f>W42</f>
        <v>4</v>
      </c>
      <c r="Y42" s="7" t="s">
        <v>298</v>
      </c>
      <c r="Z42" s="7">
        <v>2</v>
      </c>
      <c r="AA42" s="7">
        <v>2</v>
      </c>
      <c r="AB42" s="7" t="s">
        <v>336</v>
      </c>
      <c r="AC42" s="7">
        <v>4</v>
      </c>
      <c r="AD42" s="7">
        <f>AC42</f>
        <v>4</v>
      </c>
      <c r="AE42" s="7">
        <v>2</v>
      </c>
      <c r="AF42" s="7">
        <f t="shared" si="11"/>
        <v>2</v>
      </c>
      <c r="AG42" s="7">
        <v>3</v>
      </c>
      <c r="AH42" s="7">
        <v>2</v>
      </c>
      <c r="AI42" s="7" t="s">
        <v>321</v>
      </c>
      <c r="AJ42" s="7">
        <v>1</v>
      </c>
      <c r="AK42" s="7" t="s">
        <v>319</v>
      </c>
      <c r="AO42" s="4">
        <v>1</v>
      </c>
      <c r="AQ42" s="17">
        <v>1</v>
      </c>
      <c r="AR42" s="4" t="s">
        <v>225</v>
      </c>
    </row>
    <row r="43" spans="1:44" hidden="1" x14ac:dyDescent="0.35">
      <c r="A43" s="4">
        <v>12894677080</v>
      </c>
      <c r="B43" s="7" t="s">
        <v>3</v>
      </c>
      <c r="C43" s="7" t="s">
        <v>237</v>
      </c>
      <c r="D43" s="18">
        <v>44424</v>
      </c>
      <c r="E43" s="20">
        <v>1.2754629635310266E-2</v>
      </c>
      <c r="F43" s="20" t="b">
        <v>1</v>
      </c>
      <c r="G43" s="7" t="s">
        <v>258</v>
      </c>
      <c r="H43" s="4" t="s">
        <v>227</v>
      </c>
      <c r="I43" s="4" t="s">
        <v>268</v>
      </c>
      <c r="J43" s="7" t="s">
        <v>323</v>
      </c>
      <c r="K43" s="7">
        <v>3</v>
      </c>
      <c r="N43" s="4" t="s">
        <v>228</v>
      </c>
      <c r="O43" s="7">
        <v>2</v>
      </c>
      <c r="P43" s="7" t="s">
        <v>332</v>
      </c>
      <c r="Q43" s="7" t="s">
        <v>299</v>
      </c>
      <c r="R43" s="7" t="s">
        <v>329</v>
      </c>
      <c r="S43" s="7">
        <v>3</v>
      </c>
      <c r="T43" s="7">
        <f>S43</f>
        <v>3</v>
      </c>
      <c r="U43" s="4" t="s">
        <v>229</v>
      </c>
      <c r="V43" s="7">
        <v>1</v>
      </c>
      <c r="W43" s="7">
        <v>4</v>
      </c>
      <c r="X43" s="7">
        <f>W43</f>
        <v>4</v>
      </c>
      <c r="Y43" s="7" t="s">
        <v>298</v>
      </c>
      <c r="Z43" s="7">
        <v>4</v>
      </c>
      <c r="AA43" s="7">
        <v>5</v>
      </c>
      <c r="AB43" s="7" t="s">
        <v>336</v>
      </c>
      <c r="AC43" s="7">
        <v>4</v>
      </c>
      <c r="AD43" s="7">
        <f>AC43</f>
        <v>4</v>
      </c>
      <c r="AE43" s="7">
        <v>3</v>
      </c>
      <c r="AF43" s="7">
        <f t="shared" si="11"/>
        <v>3</v>
      </c>
      <c r="AG43" s="7">
        <v>4</v>
      </c>
      <c r="AH43" s="7">
        <v>2</v>
      </c>
      <c r="AI43" s="7" t="s">
        <v>321</v>
      </c>
      <c r="AJ43" s="7">
        <v>4</v>
      </c>
      <c r="AK43" s="7" t="s">
        <v>314</v>
      </c>
      <c r="AO43" s="4">
        <v>1</v>
      </c>
      <c r="AP43" s="4" t="s">
        <v>230</v>
      </c>
      <c r="AQ43" s="17">
        <v>2</v>
      </c>
      <c r="AR43" s="4" t="s">
        <v>231</v>
      </c>
    </row>
    <row r="44" spans="1:44" hidden="1" x14ac:dyDescent="0.35">
      <c r="A44" s="4">
        <v>12892108857</v>
      </c>
      <c r="B44" s="7" t="s">
        <v>3</v>
      </c>
      <c r="C44" s="7" t="s">
        <v>237</v>
      </c>
      <c r="D44" s="18">
        <v>44422</v>
      </c>
      <c r="E44" s="20">
        <v>7.5069444443215616E-2</v>
      </c>
      <c r="F44" s="20" t="b">
        <v>1</v>
      </c>
      <c r="G44" s="7" t="s">
        <v>258</v>
      </c>
      <c r="H44" s="4" t="s">
        <v>233</v>
      </c>
      <c r="I44" s="4" t="s">
        <v>268</v>
      </c>
      <c r="J44" s="7" t="s">
        <v>323</v>
      </c>
      <c r="K44" s="7">
        <v>3</v>
      </c>
      <c r="N44" s="4" t="s">
        <v>234</v>
      </c>
      <c r="O44" s="7">
        <v>2</v>
      </c>
      <c r="P44" s="7" t="s">
        <v>332</v>
      </c>
      <c r="Q44" s="7" t="s">
        <v>299</v>
      </c>
      <c r="R44" s="7" t="s">
        <v>329</v>
      </c>
      <c r="S44" s="7">
        <v>3</v>
      </c>
      <c r="T44" s="7">
        <f>S44</f>
        <v>3</v>
      </c>
      <c r="U44" s="4" t="s">
        <v>235</v>
      </c>
      <c r="V44" s="7">
        <v>1</v>
      </c>
      <c r="W44" s="7">
        <v>3</v>
      </c>
      <c r="X44" s="7">
        <f>W44</f>
        <v>3</v>
      </c>
      <c r="Y44" s="7" t="s">
        <v>298</v>
      </c>
      <c r="Z44" s="7">
        <v>4</v>
      </c>
      <c r="AA44" s="7">
        <v>4</v>
      </c>
      <c r="AB44" s="7" t="s">
        <v>336</v>
      </c>
      <c r="AC44" s="7">
        <v>5</v>
      </c>
      <c r="AD44" s="7">
        <f>AC44</f>
        <v>5</v>
      </c>
      <c r="AE44" s="7">
        <v>2</v>
      </c>
      <c r="AF44" s="7">
        <f t="shared" si="11"/>
        <v>2</v>
      </c>
      <c r="AG44" s="7">
        <v>4</v>
      </c>
      <c r="AH44" s="7">
        <v>2</v>
      </c>
      <c r="AI44" s="7" t="s">
        <v>321</v>
      </c>
      <c r="AJ44" s="7">
        <v>2</v>
      </c>
      <c r="AK44" s="7" t="s">
        <v>318</v>
      </c>
      <c r="AO44" s="4">
        <v>1</v>
      </c>
      <c r="AP44" s="4" t="s">
        <v>236</v>
      </c>
      <c r="AQ44" s="17">
        <v>1</v>
      </c>
    </row>
    <row r="56" spans="13:13" x14ac:dyDescent="0.35">
      <c r="M56" s="7"/>
    </row>
  </sheetData>
  <autoFilter ref="A1:AS44" xr:uid="{B2878579-3EAB-4A8E-AC2E-5F0A9ACDF432}">
    <filterColumn colId="1">
      <filters>
        <filter val="B"/>
        <filter val="C"/>
      </filters>
    </filterColumn>
    <filterColumn colId="5">
      <filters>
        <filter val="TRUE"/>
      </filters>
    </filterColumn>
  </autoFilter>
  <hyperlinks>
    <hyperlink ref="H40" r:id="rId1" xr:uid="{91067D72-AD6A-4DA0-8A50-065B365FA0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618A-BB3E-4598-A533-CD0CCB8F7D5B}">
  <dimension ref="B1:D9"/>
  <sheetViews>
    <sheetView workbookViewId="0">
      <selection activeCell="B2" sqref="B2"/>
    </sheetView>
  </sheetViews>
  <sheetFormatPr defaultRowHeight="14.5" x14ac:dyDescent="0.35"/>
  <cols>
    <col min="2" max="2" width="9.81640625" bestFit="1" customWidth="1"/>
    <col min="3" max="3" width="2.08984375" style="7" bestFit="1" customWidth="1"/>
    <col min="4" max="4" width="15.54296875" bestFit="1" customWidth="1"/>
  </cols>
  <sheetData>
    <row r="1" spans="2:4" ht="15" thickBot="1" x14ac:dyDescent="0.4">
      <c r="B1" t="s">
        <v>239</v>
      </c>
    </row>
    <row r="2" spans="2:4" x14ac:dyDescent="0.35">
      <c r="B2" s="9">
        <v>408345334</v>
      </c>
      <c r="C2" s="10" t="s">
        <v>0</v>
      </c>
      <c r="D2" s="11" t="s">
        <v>237</v>
      </c>
    </row>
    <row r="3" spans="2:4" x14ac:dyDescent="0.35">
      <c r="B3" s="12">
        <v>408347691</v>
      </c>
      <c r="C3" s="8" t="s">
        <v>0</v>
      </c>
      <c r="D3" s="13" t="s">
        <v>238</v>
      </c>
    </row>
    <row r="4" spans="2:4" x14ac:dyDescent="0.35">
      <c r="B4" s="12">
        <v>408348968</v>
      </c>
      <c r="C4" s="8" t="s">
        <v>1</v>
      </c>
      <c r="D4" s="13" t="s">
        <v>237</v>
      </c>
    </row>
    <row r="5" spans="2:4" x14ac:dyDescent="0.35">
      <c r="B5" s="12">
        <v>408350865</v>
      </c>
      <c r="C5" s="8" t="s">
        <v>1</v>
      </c>
      <c r="D5" s="13" t="s">
        <v>238</v>
      </c>
    </row>
    <row r="6" spans="2:4" x14ac:dyDescent="0.35">
      <c r="B6" s="12">
        <v>408351744</v>
      </c>
      <c r="C6" s="8" t="s">
        <v>2</v>
      </c>
      <c r="D6" s="13" t="s">
        <v>238</v>
      </c>
    </row>
    <row r="7" spans="2:4" x14ac:dyDescent="0.35">
      <c r="B7" s="12">
        <v>408351733</v>
      </c>
      <c r="C7" s="8" t="s">
        <v>2</v>
      </c>
      <c r="D7" s="13" t="s">
        <v>237</v>
      </c>
    </row>
    <row r="8" spans="2:4" x14ac:dyDescent="0.35">
      <c r="B8" s="12">
        <v>408354498</v>
      </c>
      <c r="C8" s="8" t="s">
        <v>3</v>
      </c>
      <c r="D8" s="13" t="s">
        <v>237</v>
      </c>
    </row>
    <row r="9" spans="2:4" ht="15" thickBot="1" x14ac:dyDescent="0.4">
      <c r="B9" s="14">
        <v>408354813</v>
      </c>
      <c r="C9" s="15" t="s">
        <v>3</v>
      </c>
      <c r="D9" s="16" t="s">
        <v>238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A1243-A310-4207-BCAF-A3EEEC26C550}">
  <dimension ref="A1:J13"/>
  <sheetViews>
    <sheetView workbookViewId="0">
      <selection activeCell="K14" sqref="A1:K14"/>
    </sheetView>
  </sheetViews>
  <sheetFormatPr defaultRowHeight="14.5" x14ac:dyDescent="0.35"/>
  <cols>
    <col min="1" max="1" width="35.08984375" customWidth="1"/>
    <col min="2" max="2" width="8.81640625" style="7" bestFit="1" customWidth="1"/>
    <col min="3" max="3" width="7.08984375" style="7" customWidth="1"/>
    <col min="9" max="9" width="21.6328125" bestFit="1" customWidth="1"/>
  </cols>
  <sheetData>
    <row r="1" spans="1:10" x14ac:dyDescent="0.35">
      <c r="B1" s="7" t="s">
        <v>315</v>
      </c>
      <c r="C1" s="7" t="s">
        <v>316</v>
      </c>
      <c r="D1" s="1">
        <v>1</v>
      </c>
      <c r="E1" s="1">
        <v>2</v>
      </c>
      <c r="F1" s="1">
        <v>3</v>
      </c>
      <c r="G1" s="1">
        <v>4</v>
      </c>
      <c r="H1" s="1">
        <v>5</v>
      </c>
    </row>
    <row r="2" spans="1:10" x14ac:dyDescent="0.35">
      <c r="A2" t="s">
        <v>311</v>
      </c>
      <c r="B2" s="7">
        <v>30</v>
      </c>
      <c r="C2" s="7" t="b">
        <f t="shared" ref="C2:C11" si="0">SUM(D2:H2)=B2</f>
        <v>1</v>
      </c>
      <c r="D2">
        <v>0</v>
      </c>
      <c r="E2">
        <v>4</v>
      </c>
      <c r="F2">
        <v>5</v>
      </c>
      <c r="G2">
        <v>17</v>
      </c>
      <c r="H2">
        <v>4</v>
      </c>
      <c r="I2" t="str">
        <f>"'"&amp;A2 &amp; "' : [" &amp; (F2*-1) &amp; "," &amp; (E2*-1) &amp; "," &amp;(D2*-1)&amp; "," &amp; G2 &amp; "," &amp; H2 &amp; "],"</f>
        <v>'total' : [-5,-4,0,17,4],</v>
      </c>
      <c r="J2" t="str">
        <f>"'" &amp; A2 &amp; "_pct' : [" &amp; ROUND(((F2/B2)*-1),2) &amp; "," &amp; ROUND(((E2/B2)*-1),2) &amp; "," &amp; ROUND(((D2/B2)*-1),2)  &amp; "," &amp; ROUND((G2/B2),2) &amp; "," &amp; ROUND((H2/B2),2) &amp; "],"</f>
        <v>'total_pct' : [-0.17,-0.13,0,0.57,0.13],</v>
      </c>
    </row>
    <row r="3" spans="1:10" s="7" customFormat="1" x14ac:dyDescent="0.35"/>
    <row r="4" spans="1:10" x14ac:dyDescent="0.35">
      <c r="A4" t="s">
        <v>312</v>
      </c>
      <c r="B4" s="7">
        <v>10</v>
      </c>
      <c r="C4" s="7" t="b">
        <f t="shared" si="0"/>
        <v>1</v>
      </c>
      <c r="D4">
        <v>0</v>
      </c>
      <c r="E4">
        <v>0</v>
      </c>
      <c r="F4">
        <v>1</v>
      </c>
      <c r="G4">
        <v>6</v>
      </c>
      <c r="H4">
        <v>3</v>
      </c>
      <c r="I4" s="7" t="str">
        <f t="shared" ref="I4:I12" si="1">"'"&amp;A4 &amp; "' : [" &amp; (F4*-1) &amp; "," &amp; (E4*-1) &amp; "," &amp;(D4*-1)&amp; "," &amp; G4 &amp; "," &amp; H4 &amp; "],"</f>
        <v>'academic' : [-1,0,0,6,3],</v>
      </c>
      <c r="J4" s="7" t="str">
        <f t="shared" ref="J4:J12" si="2">"'" &amp; A4 &amp; "_pct' : [" &amp; ROUND(((F4/B4)*-1),2) &amp; "," &amp; ROUND(((E4/B4)*-1),2) &amp; "," &amp; ROUND(((D4/B4)*-1),2)  &amp; "," &amp; ROUND((G4/B4),2) &amp; "," &amp; ROUND((H4/B4),2) &amp; "],"</f>
        <v>'academic_pct' : [-0.1,0,0,0.6,0.3],</v>
      </c>
    </row>
    <row r="5" spans="1:10" x14ac:dyDescent="0.35">
      <c r="A5" t="s">
        <v>313</v>
      </c>
      <c r="B5" s="7">
        <v>20</v>
      </c>
      <c r="C5" s="7" t="b">
        <f t="shared" si="0"/>
        <v>1</v>
      </c>
      <c r="D5">
        <v>0</v>
      </c>
      <c r="E5">
        <v>4</v>
      </c>
      <c r="F5">
        <v>4</v>
      </c>
      <c r="G5">
        <v>11</v>
      </c>
      <c r="H5">
        <v>1</v>
      </c>
      <c r="I5" s="7" t="str">
        <f t="shared" si="1"/>
        <v>'practicioner' : [-4,-4,0,11,1],</v>
      </c>
      <c r="J5" s="7" t="str">
        <f t="shared" si="2"/>
        <v>'practicioner_pct' : [-0.2,-0.2,0,0.55,0.05],</v>
      </c>
    </row>
    <row r="6" spans="1:10" s="7" customFormat="1" x14ac:dyDescent="0.35">
      <c r="D6" s="7" t="b">
        <f>SUM(D4:D5)=D2</f>
        <v>1</v>
      </c>
      <c r="E6" s="7" t="b">
        <f t="shared" ref="E6:H6" si="3">SUM(E4:E5)=E2</f>
        <v>1</v>
      </c>
      <c r="F6" s="7" t="b">
        <f t="shared" si="3"/>
        <v>1</v>
      </c>
      <c r="G6" s="7" t="b">
        <f t="shared" si="3"/>
        <v>1</v>
      </c>
      <c r="H6" s="7" t="b">
        <f t="shared" si="3"/>
        <v>1</v>
      </c>
    </row>
    <row r="7" spans="1:10" x14ac:dyDescent="0.35">
      <c r="A7" t="s">
        <v>317</v>
      </c>
      <c r="B7" s="7">
        <v>9</v>
      </c>
      <c r="C7" s="7" t="b">
        <f t="shared" si="0"/>
        <v>1</v>
      </c>
      <c r="D7">
        <v>0</v>
      </c>
      <c r="E7">
        <v>2</v>
      </c>
      <c r="F7">
        <v>3</v>
      </c>
      <c r="G7">
        <v>3</v>
      </c>
      <c r="H7">
        <v>1</v>
      </c>
      <c r="I7" s="7" t="str">
        <f t="shared" si="1"/>
        <v>'expert' : [-3,-2,0,3,1],</v>
      </c>
      <c r="J7" s="7" t="str">
        <f t="shared" si="2"/>
        <v>'expert_pct' : [-0.33,-0.22,0,0.33,0.11],</v>
      </c>
    </row>
    <row r="8" spans="1:10" x14ac:dyDescent="0.35">
      <c r="A8" t="s">
        <v>318</v>
      </c>
      <c r="B8" s="7">
        <v>16</v>
      </c>
      <c r="C8" s="7" t="b">
        <f t="shared" si="0"/>
        <v>1</v>
      </c>
      <c r="D8">
        <v>0</v>
      </c>
      <c r="E8">
        <v>2</v>
      </c>
      <c r="F8">
        <v>2</v>
      </c>
      <c r="G8">
        <v>11</v>
      </c>
      <c r="H8">
        <v>1</v>
      </c>
      <c r="I8" s="7" t="str">
        <f t="shared" si="1"/>
        <v>'senior' : [-2,-2,0,11,1],</v>
      </c>
      <c r="J8" s="7" t="str">
        <f t="shared" si="2"/>
        <v>'senior_pct' : [-0.13,-0.13,0,0.69,0.06],</v>
      </c>
    </row>
    <row r="9" spans="1:10" x14ac:dyDescent="0.35">
      <c r="A9" t="s">
        <v>319</v>
      </c>
      <c r="B9" s="7">
        <v>5</v>
      </c>
      <c r="C9" s="7" t="b">
        <f t="shared" si="0"/>
        <v>1</v>
      </c>
      <c r="D9">
        <v>0</v>
      </c>
      <c r="E9">
        <v>0</v>
      </c>
      <c r="F9">
        <v>0</v>
      </c>
      <c r="G9">
        <v>3</v>
      </c>
      <c r="H9">
        <v>2</v>
      </c>
      <c r="I9" s="7" t="str">
        <f t="shared" si="1"/>
        <v>'novice' : [0,0,0,3,2],</v>
      </c>
      <c r="J9" s="7" t="str">
        <f t="shared" si="2"/>
        <v>'novice_pct' : [0,0,0,0.6,0.4],</v>
      </c>
    </row>
    <row r="10" spans="1:10" s="7" customFormat="1" x14ac:dyDescent="0.35">
      <c r="D10" s="7" t="b">
        <f>SUM(D7:D9)=D2</f>
        <v>1</v>
      </c>
      <c r="E10" s="7" t="b">
        <f t="shared" ref="E10:H10" si="4">SUM(E7:E9)=E2</f>
        <v>1</v>
      </c>
      <c r="F10" s="7" t="b">
        <f t="shared" si="4"/>
        <v>1</v>
      </c>
      <c r="G10" s="7" t="b">
        <f t="shared" si="4"/>
        <v>1</v>
      </c>
      <c r="H10" s="7" t="b">
        <f t="shared" si="4"/>
        <v>1</v>
      </c>
    </row>
    <row r="11" spans="1:10" x14ac:dyDescent="0.35">
      <c r="A11" t="s">
        <v>320</v>
      </c>
      <c r="B11" s="7">
        <v>12</v>
      </c>
      <c r="C11" s="7" t="b">
        <f t="shared" si="0"/>
        <v>1</v>
      </c>
      <c r="D11">
        <v>0</v>
      </c>
      <c r="E11">
        <v>3</v>
      </c>
      <c r="F11">
        <v>1</v>
      </c>
      <c r="G11">
        <v>7</v>
      </c>
      <c r="H11">
        <v>1</v>
      </c>
      <c r="I11" s="7" t="str">
        <f t="shared" si="1"/>
        <v>'current' : [-1,-3,0,7,1],</v>
      </c>
      <c r="J11" s="7" t="str">
        <f t="shared" si="2"/>
        <v>'current_pct' : [-0.08,-0.25,0,0.58,0.08],</v>
      </c>
    </row>
    <row r="12" spans="1:10" x14ac:dyDescent="0.35">
      <c r="A12" t="s">
        <v>321</v>
      </c>
      <c r="B12" s="7">
        <v>18</v>
      </c>
      <c r="C12" s="7" t="b">
        <f>SUM(D12:H12)=B12</f>
        <v>1</v>
      </c>
      <c r="D12">
        <v>0</v>
      </c>
      <c r="E12">
        <v>1</v>
      </c>
      <c r="F12">
        <v>4</v>
      </c>
      <c r="G12">
        <v>10</v>
      </c>
      <c r="H12">
        <v>3</v>
      </c>
      <c r="I12" s="7" t="str">
        <f t="shared" si="1"/>
        <v>'past' : [-4,-1,0,10,3],</v>
      </c>
      <c r="J12" s="7" t="str">
        <f t="shared" si="2"/>
        <v>'past_pct' : [-0.22,-0.06,0,0.56,0.17],</v>
      </c>
    </row>
    <row r="13" spans="1:10" x14ac:dyDescent="0.35">
      <c r="D13" t="b">
        <f>SUM(D11:D12)=D2</f>
        <v>1</v>
      </c>
      <c r="E13" s="7" t="b">
        <f t="shared" ref="E13:H13" si="5">SUM(E11:E12)=E2</f>
        <v>1</v>
      </c>
      <c r="F13" s="7" t="b">
        <f t="shared" si="5"/>
        <v>1</v>
      </c>
      <c r="G13" s="7" t="b">
        <f t="shared" si="5"/>
        <v>1</v>
      </c>
      <c r="H13" s="7" t="b">
        <f t="shared" si="5"/>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22359-5314-43E8-AF1A-50A8F1058A66}">
  <dimension ref="A1:M22"/>
  <sheetViews>
    <sheetView topLeftCell="I1" workbookViewId="0">
      <selection activeCell="L2" sqref="L2"/>
    </sheetView>
  </sheetViews>
  <sheetFormatPr defaultRowHeight="14.5" x14ac:dyDescent="0.35"/>
  <cols>
    <col min="1" max="1" width="12.90625" bestFit="1" customWidth="1"/>
    <col min="9" max="9" width="24.90625" bestFit="1" customWidth="1"/>
    <col min="10" max="10" width="35.7265625" bestFit="1" customWidth="1"/>
  </cols>
  <sheetData>
    <row r="1" spans="1:13" x14ac:dyDescent="0.35">
      <c r="A1" s="7"/>
      <c r="B1" s="7" t="s">
        <v>315</v>
      </c>
      <c r="C1" s="7" t="s">
        <v>316</v>
      </c>
      <c r="D1" s="1">
        <v>1</v>
      </c>
      <c r="E1" s="1">
        <v>2</v>
      </c>
      <c r="F1" s="1">
        <v>3</v>
      </c>
      <c r="G1" s="1">
        <v>4</v>
      </c>
      <c r="H1" s="1">
        <v>5</v>
      </c>
      <c r="I1" s="7"/>
      <c r="J1" s="7"/>
      <c r="L1" s="7"/>
    </row>
    <row r="2" spans="1:13" x14ac:dyDescent="0.35">
      <c r="A2" s="7" t="s">
        <v>311</v>
      </c>
      <c r="B2" s="7">
        <v>30</v>
      </c>
      <c r="C2" s="7" t="b">
        <f t="shared" ref="C2:C11" si="0">SUM(D2:H2)=B2</f>
        <v>1</v>
      </c>
      <c r="D2" s="7">
        <v>1</v>
      </c>
      <c r="E2" s="7">
        <v>5</v>
      </c>
      <c r="F2" s="7">
        <v>10</v>
      </c>
      <c r="G2" s="7">
        <v>7</v>
      </c>
      <c r="H2" s="7">
        <v>7</v>
      </c>
      <c r="I2" s="7" t="str">
        <f>"'"&amp;SUBSTITUTE(A2," ","_") &amp; "' : [" &amp; (F2*-1) &amp; "," &amp; (E2*-1) &amp; "," &amp;(D2*-1)&amp; "," &amp; G2 &amp; "," &amp; H2 &amp; "],"</f>
        <v>'total' : [-10,-5,-1,7,7],</v>
      </c>
      <c r="J2" s="7" t="str">
        <f>"'" &amp; SUBSTITUTE(A2," ","_")  &amp; "_pct' : [" &amp; ROUND(((F2/B2)*-1),2) &amp; "," &amp; ROUND(((E2/B2)*-1),2) &amp; "," &amp; ROUND(((D2/B2)*-1),2)  &amp; "," &amp; ROUND((G2/B2),2) &amp; "," &amp; ROUND((H2/B2),2) &amp; "],"</f>
        <v>'total_pct' : [-0.33,-0.17,-0.03,0.23,0.23],</v>
      </c>
      <c r="K2" s="7" t="str">
        <f>IF(ISBLANK(A2),K3,K3&amp;",df."&amp; SUBSTITUTE(A2," ","_") &amp;"_pct[xx]]")</f>
        <v>[df.text_pct[xx],df.projection_pct[xx],df.ruleset_2_pct[xx],df.ruleset_1_pct[xx],df.spreadsheet_pct[xx],df.decision_table_pct[xx],df.past_pct[xx],df.current_pct[xx],df.novice_pct[xx],df.senior_pct[xx],df.expert_pct[xx],df.practicioner_pct[xx],df.academic_pct[xx],df.total_pct[xx]]</v>
      </c>
      <c r="L2" s="7" t="str">
        <f>IF(ISBLANK(A2),L3,L3&amp;",'"&amp;A2&amp;"']")</f>
        <v>['text','projection','ruleset 2','ruleset 1','spreadsheet','decision table','past','current','novice','senior','expert','practicioner','academic','total']</v>
      </c>
      <c r="M2" t="str">
        <f>IF(ISBLANK(A2),M3,M3&amp;",df."&amp; SUBSTITUTE(A2," ","_") &amp;"[xx]]")</f>
        <v>[df.text[xx],df.projection[xx],df.ruleset_2[xx],df.ruleset_1[xx],df.spreadsheet[xx],df.decision_table[xx],df.past[xx],df.current[xx],df.novice[xx],df.senior[xx],df.expert[xx],df.practicioner[xx],df.academic[xx],df.total[xx]]</v>
      </c>
    </row>
    <row r="3" spans="1:13" x14ac:dyDescent="0.35">
      <c r="A3" s="7"/>
      <c r="B3" s="7"/>
      <c r="C3" s="7"/>
      <c r="D3" s="7"/>
      <c r="E3" s="7"/>
      <c r="F3" s="7"/>
      <c r="G3" s="7"/>
      <c r="H3" s="7"/>
      <c r="I3" s="7"/>
      <c r="J3" s="7"/>
      <c r="K3" s="7" t="str">
        <f>IF(ISBLANK(A3),K4,K4&amp;",df."&amp; SUBSTITUTE(A3," ","_") &amp;"_pct[xx]")</f>
        <v>[df.text_pct[xx],df.projection_pct[xx],df.ruleset_2_pct[xx],df.ruleset_1_pct[xx],df.spreadsheet_pct[xx],df.decision_table_pct[xx],df.past_pct[xx],df.current_pct[xx],df.novice_pct[xx],df.senior_pct[xx],df.expert_pct[xx],df.practicioner_pct[xx],df.academic_pct[xx]</v>
      </c>
      <c r="L3" s="7" t="str">
        <f>IF(ISBLANK(A3),L4,L4&amp;",'"&amp; A3 &amp;"'")</f>
        <v>['text','projection','ruleset 2','ruleset 1','spreadsheet','decision table','past','current','novice','senior','expert','practicioner','academic'</v>
      </c>
      <c r="M3" s="7" t="str">
        <f>IF(ISBLANK(A3),M4,M4&amp;",df."&amp; SUBSTITUTE(A3," ","_") &amp;"[xx]")</f>
        <v>[df.text[xx],df.projection[xx],df.ruleset_2[xx],df.ruleset_1[xx],df.spreadsheet[xx],df.decision_table[xx],df.past[xx],df.current[xx],df.novice[xx],df.senior[xx],df.expert[xx],df.practicioner[xx],df.academic[xx]</v>
      </c>
    </row>
    <row r="4" spans="1:13" x14ac:dyDescent="0.35">
      <c r="A4" s="7" t="s">
        <v>312</v>
      </c>
      <c r="B4" s="7">
        <v>10</v>
      </c>
      <c r="C4" s="7" t="b">
        <f t="shared" si="0"/>
        <v>1</v>
      </c>
      <c r="D4" s="7">
        <v>0</v>
      </c>
      <c r="E4" s="7">
        <v>3</v>
      </c>
      <c r="F4" s="7">
        <v>4</v>
      </c>
      <c r="G4" s="7">
        <v>1</v>
      </c>
      <c r="H4" s="7">
        <v>2</v>
      </c>
      <c r="I4" s="7" t="str">
        <f>"'"&amp;SUBSTITUTE(A4," ","_") &amp; "' : [" &amp; (F4*-1) &amp; "," &amp; (E4*-1) &amp; "," &amp;(D4*-1)&amp; "," &amp; G4 &amp; "," &amp; H4 &amp; "],"</f>
        <v>'academic' : [-4,-3,0,1,2],</v>
      </c>
      <c r="J4" s="7" t="str">
        <f>"'" &amp; SUBSTITUTE(A4," ","_")  &amp; "_pct' : [" &amp; ROUND(((F4/B4)*-1),2) &amp; "," &amp; ROUND(((E4/B4)*-1),2) &amp; "," &amp; ROUND(((D4/B4)*-1),2)  &amp; "," &amp; ROUND((G4/B4),2) &amp; "," &amp; ROUND((H4/B4),2) &amp; "],"</f>
        <v>'academic_pct' : [-0.4,-0.3,0,0.1,0.2],</v>
      </c>
      <c r="K4" s="7" t="str">
        <f>IF(ISBLANK(A4),K5,K5&amp;",df."&amp; SUBSTITUTE(A4," ","_") &amp;"_pct[xx]")</f>
        <v>[df.text_pct[xx],df.projection_pct[xx],df.ruleset_2_pct[xx],df.ruleset_1_pct[xx],df.spreadsheet_pct[xx],df.decision_table_pct[xx],df.past_pct[xx],df.current_pct[xx],df.novice_pct[xx],df.senior_pct[xx],df.expert_pct[xx],df.practicioner_pct[xx],df.academic_pct[xx]</v>
      </c>
      <c r="L4" s="7" t="str">
        <f t="shared" ref="L4:L20" si="1">IF(ISBLANK(A4),L5,L5&amp;",'"&amp; A4 &amp;"'")</f>
        <v>['text','projection','ruleset 2','ruleset 1','spreadsheet','decision table','past','current','novice','senior','expert','practicioner','academic'</v>
      </c>
      <c r="M4" s="7" t="str">
        <f>IF(ISBLANK(A4),M5,M5&amp;",df."&amp; SUBSTITUTE(A4," ","_") &amp;"[xx]")</f>
        <v>[df.text[xx],df.projection[xx],df.ruleset_2[xx],df.ruleset_1[xx],df.spreadsheet[xx],df.decision_table[xx],df.past[xx],df.current[xx],df.novice[xx],df.senior[xx],df.expert[xx],df.practicioner[xx],df.academic[xx]</v>
      </c>
    </row>
    <row r="5" spans="1:13" x14ac:dyDescent="0.35">
      <c r="A5" s="7" t="s">
        <v>313</v>
      </c>
      <c r="B5" s="7">
        <v>20</v>
      </c>
      <c r="C5" s="7" t="b">
        <f t="shared" si="0"/>
        <v>1</v>
      </c>
      <c r="D5" s="7">
        <v>1</v>
      </c>
      <c r="E5" s="7">
        <v>2</v>
      </c>
      <c r="F5" s="7">
        <v>6</v>
      </c>
      <c r="G5" s="7">
        <v>6</v>
      </c>
      <c r="H5" s="7">
        <v>5</v>
      </c>
      <c r="I5" s="7" t="str">
        <f>"'"&amp;SUBSTITUTE(A5," ","_") &amp; "' : [" &amp; (F5*-1) &amp; "," &amp; (E5*-1) &amp; "," &amp;(D5*-1)&amp; "," &amp; G5 &amp; "," &amp; H5 &amp; "],"</f>
        <v>'practicioner' : [-6,-2,-1,6,5],</v>
      </c>
      <c r="J5" s="7" t="str">
        <f>"'" &amp; SUBSTITUTE(A5," ","_")  &amp; "_pct' : [" &amp; ROUND(((F5/B5)*-1),2) &amp; "," &amp; ROUND(((E5/B5)*-1),2) &amp; "," &amp; ROUND(((D5/B5)*-1),2)  &amp; "," &amp; ROUND((G5/B5),2) &amp; "," &amp; ROUND((H5/B5),2) &amp; "],"</f>
        <v>'practicioner_pct' : [-0.3,-0.1,-0.05,0.3,0.25],</v>
      </c>
      <c r="K5" s="7" t="str">
        <f>IF(ISBLANK(A5),K6,K6&amp;",df."&amp; SUBSTITUTE(A5," ","_") &amp;"_pct[xx]")</f>
        <v>[df.text_pct[xx],df.projection_pct[xx],df.ruleset_2_pct[xx],df.ruleset_1_pct[xx],df.spreadsheet_pct[xx],df.decision_table_pct[xx],df.past_pct[xx],df.current_pct[xx],df.novice_pct[xx],df.senior_pct[xx],df.expert_pct[xx],df.practicioner_pct[xx]</v>
      </c>
      <c r="L5" s="7" t="str">
        <f t="shared" si="1"/>
        <v>['text','projection','ruleset 2','ruleset 1','spreadsheet','decision table','past','current','novice','senior','expert','practicioner'</v>
      </c>
      <c r="M5" s="7" t="str">
        <f>IF(ISBLANK(A5),M6,M6&amp;",df."&amp; SUBSTITUTE(A5," ","_") &amp;"[xx]")</f>
        <v>[df.text[xx],df.projection[xx],df.ruleset_2[xx],df.ruleset_1[xx],df.spreadsheet[xx],df.decision_table[xx],df.past[xx],df.current[xx],df.novice[xx],df.senior[xx],df.expert[xx],df.practicioner[xx]</v>
      </c>
    </row>
    <row r="6" spans="1:13" x14ac:dyDescent="0.35">
      <c r="A6" s="7"/>
      <c r="B6" s="7"/>
      <c r="C6" s="7"/>
      <c r="D6" s="7" t="b">
        <f>SUM(D4:D5)=D2</f>
        <v>1</v>
      </c>
      <c r="E6" s="7" t="b">
        <f t="shared" ref="E6:H6" si="2">SUM(E4:E5)=E2</f>
        <v>1</v>
      </c>
      <c r="F6" s="7" t="b">
        <f t="shared" si="2"/>
        <v>1</v>
      </c>
      <c r="G6" s="7" t="b">
        <f t="shared" si="2"/>
        <v>1</v>
      </c>
      <c r="H6" s="7" t="b">
        <f t="shared" si="2"/>
        <v>1</v>
      </c>
      <c r="I6" s="7"/>
      <c r="J6" s="7"/>
      <c r="K6" s="7" t="str">
        <f>IF(ISBLANK(A6),K7,K7&amp;",df."&amp; SUBSTITUTE(A6," ","_") &amp;"_pct[xx]")</f>
        <v>[df.text_pct[xx],df.projection_pct[xx],df.ruleset_2_pct[xx],df.ruleset_1_pct[xx],df.spreadsheet_pct[xx],df.decision_table_pct[xx],df.past_pct[xx],df.current_pct[xx],df.novice_pct[xx],df.senior_pct[xx],df.expert_pct[xx]</v>
      </c>
      <c r="L6" s="7" t="str">
        <f t="shared" si="1"/>
        <v>['text','projection','ruleset 2','ruleset 1','spreadsheet','decision table','past','current','novice','senior','expert'</v>
      </c>
      <c r="M6" s="7" t="str">
        <f>IF(ISBLANK(A6),M7,M7&amp;",df."&amp; SUBSTITUTE(A6," ","_") &amp;"[xx]")</f>
        <v>[df.text[xx],df.projection[xx],df.ruleset_2[xx],df.ruleset_1[xx],df.spreadsheet[xx],df.decision_table[xx],df.past[xx],df.current[xx],df.novice[xx],df.senior[xx],df.expert[xx]</v>
      </c>
    </row>
    <row r="7" spans="1:13" x14ac:dyDescent="0.35">
      <c r="A7" s="7" t="s">
        <v>317</v>
      </c>
      <c r="B7" s="7">
        <v>9</v>
      </c>
      <c r="C7" s="7" t="b">
        <f t="shared" si="0"/>
        <v>1</v>
      </c>
      <c r="D7" s="7">
        <v>1</v>
      </c>
      <c r="E7" s="7">
        <v>1</v>
      </c>
      <c r="F7" s="7">
        <v>3</v>
      </c>
      <c r="G7" s="7">
        <v>2</v>
      </c>
      <c r="H7" s="7">
        <v>2</v>
      </c>
      <c r="I7" s="7" t="str">
        <f t="shared" ref="I7" si="3">"'"&amp;SUBSTITUTE(A7," ","_") &amp; "' : [" &amp; (F7*-1) &amp; "," &amp; (E7*-1) &amp; "," &amp;(D7*-1)&amp; "," &amp; G7 &amp; "," &amp; H7 &amp; "],"</f>
        <v>'expert' : [-3,-1,-1,2,2],</v>
      </c>
      <c r="J7" s="7" t="str">
        <f>"'" &amp; SUBSTITUTE(A7," ","_")  &amp; "_pct' : [" &amp; ROUND(((F7/B7)*-1),2) &amp; "," &amp; ROUND(((E7/B7)*-1),2) &amp; "," &amp; ROUND(((D7/B7)*-1),2)  &amp; "," &amp; ROUND((G7/B7),2) &amp; "," &amp; ROUND((H7/B7),2) &amp; "],"</f>
        <v>'expert_pct' : [-0.33,-0.11,-0.11,0.22,0.22],</v>
      </c>
      <c r="K7" s="7" t="str">
        <f>IF(ISBLANK(A7),K8,K8&amp;",df."&amp; SUBSTITUTE(A7," ","_") &amp;"_pct[xx]")</f>
        <v>[df.text_pct[xx],df.projection_pct[xx],df.ruleset_2_pct[xx],df.ruleset_1_pct[xx],df.spreadsheet_pct[xx],df.decision_table_pct[xx],df.past_pct[xx],df.current_pct[xx],df.novice_pct[xx],df.senior_pct[xx],df.expert_pct[xx]</v>
      </c>
      <c r="L7" s="7" t="str">
        <f t="shared" si="1"/>
        <v>['text','projection','ruleset 2','ruleset 1','spreadsheet','decision table','past','current','novice','senior','expert'</v>
      </c>
      <c r="M7" s="7" t="str">
        <f>IF(ISBLANK(A7),M8,M8&amp;",df."&amp; SUBSTITUTE(A7," ","_") &amp;"[xx]")</f>
        <v>[df.text[xx],df.projection[xx],df.ruleset_2[xx],df.ruleset_1[xx],df.spreadsheet[xx],df.decision_table[xx],df.past[xx],df.current[xx],df.novice[xx],df.senior[xx],df.expert[xx]</v>
      </c>
    </row>
    <row r="8" spans="1:13" x14ac:dyDescent="0.35">
      <c r="A8" s="7" t="s">
        <v>318</v>
      </c>
      <c r="B8" s="7">
        <v>16</v>
      </c>
      <c r="C8" s="7" t="b">
        <f t="shared" si="0"/>
        <v>1</v>
      </c>
      <c r="D8" s="7">
        <v>0</v>
      </c>
      <c r="E8" s="7">
        <v>2</v>
      </c>
      <c r="F8" s="7">
        <v>5</v>
      </c>
      <c r="G8" s="7">
        <v>5</v>
      </c>
      <c r="H8" s="7">
        <v>4</v>
      </c>
      <c r="I8" s="7" t="str">
        <f>"'"&amp;SUBSTITUTE(A8," ","_") &amp; "' : [" &amp; (F8*-1) &amp; "," &amp; (E8*-1) &amp; "," &amp;(D8*-1)&amp; "," &amp; G8 &amp; "," &amp; H8 &amp; "],"</f>
        <v>'senior' : [-5,-2,0,5,4],</v>
      </c>
      <c r="J8" s="7" t="str">
        <f>"'" &amp; SUBSTITUTE(A8," ","_")  &amp; "_pct' : [" &amp; ROUND(((F8/B8)*-1),2) &amp; "," &amp; ROUND(((E8/B8)*-1),2) &amp; "," &amp; ROUND(((D8/B8)*-1),2)  &amp; "," &amp; ROUND((G8/B8),2) &amp; "," &amp; ROUND((H8/B8),2) &amp; "],"</f>
        <v>'senior_pct' : [-0.31,-0.13,0,0.31,0.25],</v>
      </c>
      <c r="K8" s="7" t="str">
        <f>IF(ISBLANK(A8),K9,K9&amp;",df."&amp; SUBSTITUTE(A8," ","_") &amp;"_pct[xx]")</f>
        <v>[df.text_pct[xx],df.projection_pct[xx],df.ruleset_2_pct[xx],df.ruleset_1_pct[xx],df.spreadsheet_pct[xx],df.decision_table_pct[xx],df.past_pct[xx],df.current_pct[xx],df.novice_pct[xx],df.senior_pct[xx]</v>
      </c>
      <c r="L8" s="7" t="str">
        <f t="shared" si="1"/>
        <v>['text','projection','ruleset 2','ruleset 1','spreadsheet','decision table','past','current','novice','senior'</v>
      </c>
      <c r="M8" s="7" t="str">
        <f>IF(ISBLANK(A8),M9,M9&amp;",df."&amp; SUBSTITUTE(A8," ","_") &amp;"[xx]")</f>
        <v>[df.text[xx],df.projection[xx],df.ruleset_2[xx],df.ruleset_1[xx],df.spreadsheet[xx],df.decision_table[xx],df.past[xx],df.current[xx],df.novice[xx],df.senior[xx]</v>
      </c>
    </row>
    <row r="9" spans="1:13" x14ac:dyDescent="0.35">
      <c r="A9" s="7" t="s">
        <v>319</v>
      </c>
      <c r="B9" s="7">
        <v>5</v>
      </c>
      <c r="C9" s="7" t="b">
        <f t="shared" si="0"/>
        <v>1</v>
      </c>
      <c r="D9" s="7">
        <v>0</v>
      </c>
      <c r="E9" s="7">
        <v>2</v>
      </c>
      <c r="F9" s="7">
        <v>2</v>
      </c>
      <c r="G9" s="7">
        <v>0</v>
      </c>
      <c r="H9" s="7">
        <v>1</v>
      </c>
      <c r="I9" s="7" t="str">
        <f>"'"&amp;SUBSTITUTE(A9," ","_") &amp; "' : [" &amp; (F9*-1) &amp; "," &amp; (E9*-1) &amp; "," &amp;(D9*-1)&amp; "," &amp; G9 &amp; "," &amp; H9 &amp; "],"</f>
        <v>'novice' : [-2,-2,0,0,1],</v>
      </c>
      <c r="J9" s="7" t="str">
        <f>"'" &amp; SUBSTITUTE(A9," ","_")  &amp; "_pct' : [" &amp; ROUND(((F9/B9)*-1),2) &amp; "," &amp; ROUND(((E9/B9)*-1),2) &amp; "," &amp; ROUND(((D9/B9)*-1),2)  &amp; "," &amp; ROUND((G9/B9),2) &amp; "," &amp; ROUND((H9/B9),2) &amp; "],"</f>
        <v>'novice_pct' : [-0.4,-0.4,0,0,0.2],</v>
      </c>
      <c r="K9" s="7" t="str">
        <f>IF(ISBLANK(A9),K10,K10&amp;",df."&amp; SUBSTITUTE(A9," ","_") &amp;"_pct[xx]")</f>
        <v>[df.text_pct[xx],df.projection_pct[xx],df.ruleset_2_pct[xx],df.ruleset_1_pct[xx],df.spreadsheet_pct[xx],df.decision_table_pct[xx],df.past_pct[xx],df.current_pct[xx],df.novice_pct[xx]</v>
      </c>
      <c r="L9" s="7" t="str">
        <f t="shared" si="1"/>
        <v>['text','projection','ruleset 2','ruleset 1','spreadsheet','decision table','past','current','novice'</v>
      </c>
      <c r="M9" s="7" t="str">
        <f>IF(ISBLANK(A9),M10,M10&amp;",df."&amp; SUBSTITUTE(A9," ","_") &amp;"[xx]")</f>
        <v>[df.text[xx],df.projection[xx],df.ruleset_2[xx],df.ruleset_1[xx],df.spreadsheet[xx],df.decision_table[xx],df.past[xx],df.current[xx],df.novice[xx]</v>
      </c>
    </row>
    <row r="10" spans="1:13" x14ac:dyDescent="0.35">
      <c r="A10" s="7"/>
      <c r="B10" s="7"/>
      <c r="C10" s="7"/>
      <c r="D10" s="7" t="b">
        <f>SUM(D7:D9)=D2</f>
        <v>1</v>
      </c>
      <c r="E10" s="7" t="b">
        <f t="shared" ref="E10:H10" si="4">SUM(E7:E9)=E2</f>
        <v>1</v>
      </c>
      <c r="F10" s="7" t="b">
        <f t="shared" si="4"/>
        <v>1</v>
      </c>
      <c r="G10" s="7" t="b">
        <f t="shared" si="4"/>
        <v>1</v>
      </c>
      <c r="H10" s="7" t="b">
        <f t="shared" si="4"/>
        <v>1</v>
      </c>
      <c r="I10" s="7"/>
      <c r="J10" s="7"/>
      <c r="K10" s="7" t="str">
        <f>IF(ISBLANK(A10),K11,K11&amp;",df."&amp; SUBSTITUTE(A10," ","_") &amp;"_pct[xx]")</f>
        <v>[df.text_pct[xx],df.projection_pct[xx],df.ruleset_2_pct[xx],df.ruleset_1_pct[xx],df.spreadsheet_pct[xx],df.decision_table_pct[xx],df.past_pct[xx],df.current_pct[xx]</v>
      </c>
      <c r="L10" s="7" t="str">
        <f t="shared" si="1"/>
        <v>['text','projection','ruleset 2','ruleset 1','spreadsheet','decision table','past','current'</v>
      </c>
      <c r="M10" s="7" t="str">
        <f>IF(ISBLANK(A10),M11,M11&amp;",df."&amp; SUBSTITUTE(A10," ","_") &amp;"[xx]")</f>
        <v>[df.text[xx],df.projection[xx],df.ruleset_2[xx],df.ruleset_1[xx],df.spreadsheet[xx],df.decision_table[xx],df.past[xx],df.current[xx]</v>
      </c>
    </row>
    <row r="11" spans="1:13" x14ac:dyDescent="0.35">
      <c r="A11" s="7" t="s">
        <v>320</v>
      </c>
      <c r="B11" s="7">
        <v>12</v>
      </c>
      <c r="C11" s="7" t="b">
        <f t="shared" si="0"/>
        <v>1</v>
      </c>
      <c r="D11" s="7">
        <v>1</v>
      </c>
      <c r="E11" s="7">
        <v>2</v>
      </c>
      <c r="F11" s="7">
        <v>5</v>
      </c>
      <c r="G11" s="7">
        <v>2</v>
      </c>
      <c r="H11" s="7">
        <v>2</v>
      </c>
      <c r="I11" s="7" t="str">
        <f t="shared" ref="I11" si="5">"'"&amp;SUBSTITUTE(A11," ","_") &amp; "' : [" &amp; (F11*-1) &amp; "," &amp; (E11*-1) &amp; "," &amp;(D11*-1)&amp; "," &amp; G11 &amp; "," &amp; H11 &amp; "],"</f>
        <v>'current' : [-5,-2,-1,2,2],</v>
      </c>
      <c r="J11" s="7" t="str">
        <f>"'" &amp; SUBSTITUTE(A11," ","_")  &amp; "_pct' : [" &amp; ROUND(((F11/B11)*-1),2) &amp; "," &amp; ROUND(((E11/B11)*-1),2) &amp; "," &amp; ROUND(((D11/B11)*-1),2)  &amp; "," &amp; ROUND((G11/B11),2) &amp; "," &amp; ROUND((H11/B11),2) &amp; "],"</f>
        <v>'current_pct' : [-0.42,-0.17,-0.08,0.17,0.17],</v>
      </c>
      <c r="K11" s="7" t="str">
        <f>IF(ISBLANK(A11),K12,K12&amp;",df."&amp; SUBSTITUTE(A11," ","_") &amp;"_pct[xx]")</f>
        <v>[df.text_pct[xx],df.projection_pct[xx],df.ruleset_2_pct[xx],df.ruleset_1_pct[xx],df.spreadsheet_pct[xx],df.decision_table_pct[xx],df.past_pct[xx],df.current_pct[xx]</v>
      </c>
      <c r="L11" s="7" t="str">
        <f t="shared" si="1"/>
        <v>['text','projection','ruleset 2','ruleset 1','spreadsheet','decision table','past','current'</v>
      </c>
      <c r="M11" s="7" t="str">
        <f>IF(ISBLANK(A11),M12,M12&amp;",df."&amp; SUBSTITUTE(A11," ","_") &amp;"[xx]")</f>
        <v>[df.text[xx],df.projection[xx],df.ruleset_2[xx],df.ruleset_1[xx],df.spreadsheet[xx],df.decision_table[xx],df.past[xx],df.current[xx]</v>
      </c>
    </row>
    <row r="12" spans="1:13" x14ac:dyDescent="0.35">
      <c r="A12" s="7" t="s">
        <v>321</v>
      </c>
      <c r="B12" s="7">
        <v>18</v>
      </c>
      <c r="C12" s="7" t="b">
        <f>SUM(D12:H12)=B12</f>
        <v>1</v>
      </c>
      <c r="D12" s="7">
        <v>0</v>
      </c>
      <c r="E12" s="7">
        <v>3</v>
      </c>
      <c r="F12" s="7">
        <v>5</v>
      </c>
      <c r="G12" s="7">
        <v>5</v>
      </c>
      <c r="H12" s="7">
        <v>5</v>
      </c>
      <c r="I12" s="7" t="str">
        <f>"'"&amp;SUBSTITUTE(A12," ","_") &amp; "' : [" &amp; (F12*-1) &amp; "," &amp; (E12*-1) &amp; "," &amp;(D12*-1)&amp; "," &amp; G12 &amp; "," &amp; H12 &amp; "],"</f>
        <v>'past' : [-5,-3,0,5,5],</v>
      </c>
      <c r="J12" s="7" t="str">
        <f>"'" &amp; SUBSTITUTE(A12," ","_")  &amp; "_pct' : [" &amp; ROUND(((F12/B12)*-1),2) &amp; "," &amp; ROUND(((E12/B12)*-1),2) &amp; "," &amp; ROUND(((D12/B12)*-1),2)  &amp; "," &amp; ROUND((G12/B12),2) &amp; "," &amp; ROUND((H12/B12),2) &amp; "],"</f>
        <v>'past_pct' : [-0.28,-0.17,0,0.28,0.28],</v>
      </c>
      <c r="K12" s="7" t="str">
        <f>IF(ISBLANK(A12),K13,K13&amp;",df."&amp; SUBSTITUTE(A12," ","_") &amp;"_pct[xx]")</f>
        <v>[df.text_pct[xx],df.projection_pct[xx],df.ruleset_2_pct[xx],df.ruleset_1_pct[xx],df.spreadsheet_pct[xx],df.decision_table_pct[xx],df.past_pct[xx]</v>
      </c>
      <c r="L12" s="7" t="str">
        <f t="shared" si="1"/>
        <v>['text','projection','ruleset 2','ruleset 1','spreadsheet','decision table','past'</v>
      </c>
      <c r="M12" s="7" t="str">
        <f>IF(ISBLANK(A12),M13,M13&amp;",df."&amp; SUBSTITUTE(A12," ","_") &amp;"[xx]")</f>
        <v>[df.text[xx],df.projection[xx],df.ruleset_2[xx],df.ruleset_1[xx],df.spreadsheet[xx],df.decision_table[xx],df.past[xx]</v>
      </c>
    </row>
    <row r="13" spans="1:13" x14ac:dyDescent="0.35">
      <c r="A13" s="7"/>
      <c r="B13" s="7"/>
      <c r="C13" s="7"/>
      <c r="D13" s="7" t="b">
        <f>SUM(D11:D12)=D2</f>
        <v>1</v>
      </c>
      <c r="E13" s="7" t="b">
        <f t="shared" ref="E13:H13" si="6">SUM(E11:E12)=E2</f>
        <v>1</v>
      </c>
      <c r="F13" s="7" t="b">
        <f t="shared" si="6"/>
        <v>1</v>
      </c>
      <c r="G13" s="7" t="b">
        <f t="shared" si="6"/>
        <v>1</v>
      </c>
      <c r="H13" s="7" t="b">
        <f t="shared" si="6"/>
        <v>1</v>
      </c>
      <c r="I13" s="7"/>
      <c r="J13" s="7"/>
      <c r="K13" s="7" t="str">
        <f>IF(ISBLANK(A13),K14,K14&amp;",df."&amp; SUBSTITUTE(A13," ","_") &amp;"_pct[xx]")</f>
        <v>[df.text_pct[xx],df.projection_pct[xx],df.ruleset_2_pct[xx],df.ruleset_1_pct[xx],df.spreadsheet_pct[xx],df.decision_table_pct[xx]</v>
      </c>
      <c r="L13" s="7" t="str">
        <f t="shared" si="1"/>
        <v>['text','projection','ruleset 2','ruleset 1','spreadsheet','decision table'</v>
      </c>
      <c r="M13" s="7" t="str">
        <f>IF(ISBLANK(A13),M14,M14&amp;",df."&amp; SUBSTITUTE(A13," ","_") &amp;"[xx]")</f>
        <v>[df.text[xx],df.projection[xx],df.ruleset_2[xx],df.ruleset_1[xx],df.spreadsheet[xx],df.decision_table[xx]</v>
      </c>
    </row>
    <row r="14" spans="1:13" x14ac:dyDescent="0.35">
      <c r="A14" s="7" t="s">
        <v>326</v>
      </c>
      <c r="B14" s="7">
        <v>12</v>
      </c>
      <c r="C14" s="7" t="b">
        <f>SUM(D14:H14)=B14</f>
        <v>1</v>
      </c>
      <c r="D14" s="7">
        <v>0</v>
      </c>
      <c r="E14" s="7">
        <v>5</v>
      </c>
      <c r="F14" s="7">
        <v>4</v>
      </c>
      <c r="G14" s="7">
        <v>2</v>
      </c>
      <c r="H14" s="7">
        <v>1</v>
      </c>
      <c r="I14" s="7" t="str">
        <f t="shared" ref="I14" si="7">"'"&amp;SUBSTITUTE(A14," ","_") &amp; "' : [" &amp; (F14*-1) &amp; "," &amp; (E14*-1) &amp; "," &amp;(D14*-1)&amp; "," &amp; G14 &amp; "," &amp; H14 &amp; "],"</f>
        <v>'decision_table' : [-4,-5,0,2,1],</v>
      </c>
      <c r="J14" s="7" t="str">
        <f>"'" &amp; SUBSTITUTE(A14," ","_")  &amp; "_pct' : [" &amp; ROUND(((F14/B14)*-1),2) &amp; "," &amp; ROUND(((E14/B14)*-1),2) &amp; "," &amp; ROUND(((D14/B14)*-1),2)  &amp; "," &amp; ROUND((G14/B14),2) &amp; "," &amp; ROUND((H14/B14),2) &amp; "],"</f>
        <v>'decision_table_pct' : [-0.33,-0.42,0,0.17,0.08],</v>
      </c>
      <c r="K14" s="7" t="str">
        <f>IF(ISBLANK(A14),K15,K15&amp;",df."&amp; SUBSTITUTE(A14," ","_") &amp;"_pct[xx]")</f>
        <v>[df.text_pct[xx],df.projection_pct[xx],df.ruleset_2_pct[xx],df.ruleset_1_pct[xx],df.spreadsheet_pct[xx],df.decision_table_pct[xx]</v>
      </c>
      <c r="L14" s="7" t="str">
        <f t="shared" si="1"/>
        <v>['text','projection','ruleset 2','ruleset 1','spreadsheet','decision table'</v>
      </c>
      <c r="M14" s="7" t="str">
        <f>IF(ISBLANK(A14),M15,M15&amp;",df."&amp; SUBSTITUTE(A14," ","_") &amp;"[xx]")</f>
        <v>[df.text[xx],df.projection[xx],df.ruleset_2[xx],df.ruleset_1[xx],df.spreadsheet[xx],df.decision_table[xx]</v>
      </c>
    </row>
    <row r="15" spans="1:13" x14ac:dyDescent="0.35">
      <c r="A15" t="s">
        <v>327</v>
      </c>
      <c r="B15">
        <v>18</v>
      </c>
      <c r="C15" s="7" t="b">
        <f>SUM(D15:H15)=B15</f>
        <v>1</v>
      </c>
      <c r="D15">
        <v>1</v>
      </c>
      <c r="E15">
        <v>0</v>
      </c>
      <c r="F15">
        <v>6</v>
      </c>
      <c r="G15">
        <v>5</v>
      </c>
      <c r="H15">
        <v>6</v>
      </c>
      <c r="I15" s="7" t="str">
        <f>"'"&amp;SUBSTITUTE(A15," ","_") &amp; "' : [" &amp; (F15*-1) &amp; "," &amp; (E15*-1) &amp; "," &amp;(D15*-1)&amp; "," &amp; G15 &amp; "," &amp; H15 &amp; "],"</f>
        <v>'spreadsheet' : [-6,0,-1,5,6],</v>
      </c>
      <c r="J15" s="7" t="str">
        <f>"'" &amp; SUBSTITUTE(A15," ","_")  &amp; "_pct' : [" &amp; ROUND(((F15/B15)*-1),2) &amp; "," &amp; ROUND(((E15/B15)*-1),2) &amp; "," &amp; ROUND(((D15/B15)*-1),2)  &amp; "," &amp; ROUND((G15/B15),2) &amp; "," &amp; ROUND((H15/B15),2) &amp; "],"</f>
        <v>'spreadsheet_pct' : [-0.33,0,-0.06,0.28,0.33],</v>
      </c>
      <c r="K15" s="7" t="str">
        <f>IF(ISBLANK(A15),K16,K16&amp;",df."&amp; SUBSTITUTE(A15," ","_") &amp;"_pct[xx]")</f>
        <v>[df.text_pct[xx],df.projection_pct[xx],df.ruleset_2_pct[xx],df.ruleset_1_pct[xx],df.spreadsheet_pct[xx]</v>
      </c>
      <c r="L15" s="7" t="str">
        <f t="shared" si="1"/>
        <v>['text','projection','ruleset 2','ruleset 1','spreadsheet'</v>
      </c>
      <c r="M15" s="7" t="str">
        <f>IF(ISBLANK(A15),M16,M16&amp;",df."&amp; SUBSTITUTE(A15," ","_") &amp;"[xx]")</f>
        <v>[df.text[xx],df.projection[xx],df.ruleset_2[xx],df.ruleset_1[xx],df.spreadsheet[xx]</v>
      </c>
    </row>
    <row r="16" spans="1:13" x14ac:dyDescent="0.35">
      <c r="D16" t="b">
        <f>SUM(D14:D15)=D$2</f>
        <v>1</v>
      </c>
      <c r="E16" s="7" t="b">
        <f t="shared" ref="E16:H16" si="8">SUM(E14:E15)=E$2</f>
        <v>1</v>
      </c>
      <c r="F16" s="7" t="b">
        <f t="shared" si="8"/>
        <v>1</v>
      </c>
      <c r="G16" s="7" t="b">
        <f t="shared" si="8"/>
        <v>1</v>
      </c>
      <c r="H16" s="7" t="b">
        <f t="shared" si="8"/>
        <v>1</v>
      </c>
      <c r="K16" s="7" t="str">
        <f>IF(ISBLANK(A16),K17,K17&amp;",df."&amp; SUBSTITUTE(A16," ","_") &amp;"_pct[xx]")</f>
        <v>[df.text_pct[xx],df.projection_pct[xx],df.ruleset_2_pct[xx],df.ruleset_1_pct[xx]</v>
      </c>
      <c r="L16" s="7" t="str">
        <f t="shared" si="1"/>
        <v>['text','projection','ruleset 2','ruleset 1'</v>
      </c>
      <c r="M16" s="7" t="str">
        <f>IF(ISBLANK(A16),M17,M17&amp;",df."&amp; SUBSTITUTE(A16," ","_") &amp;"[xx]")</f>
        <v>[df.text[xx],df.projection[xx],df.ruleset_2[xx],df.ruleset_1[xx]</v>
      </c>
    </row>
    <row r="17" spans="1:13" x14ac:dyDescent="0.35">
      <c r="A17" t="s">
        <v>328</v>
      </c>
      <c r="B17">
        <v>18</v>
      </c>
      <c r="C17" s="7" t="b">
        <f>SUM(D17:H17)=B17</f>
        <v>1</v>
      </c>
      <c r="D17">
        <v>1</v>
      </c>
      <c r="E17">
        <v>3</v>
      </c>
      <c r="F17">
        <v>6</v>
      </c>
      <c r="G17">
        <v>5</v>
      </c>
      <c r="H17">
        <v>3</v>
      </c>
      <c r="I17" s="7" t="str">
        <f t="shared" ref="I17" si="9">"'"&amp;SUBSTITUTE(A17," ","_") &amp; "' : [" &amp; (F17*-1) &amp; "," &amp; (E17*-1) &amp; "," &amp;(D17*-1)&amp; "," &amp; G17 &amp; "," &amp; H17 &amp; "],"</f>
        <v>'ruleset_1' : [-6,-3,-1,5,3],</v>
      </c>
      <c r="J17" s="7" t="str">
        <f>"'" &amp; SUBSTITUTE(A17," ","_")  &amp; "_pct' : [" &amp; ROUND(((F17/B17)*-1),2) &amp; "," &amp; ROUND(((E17/B17)*-1),2) &amp; "," &amp; ROUND(((D17/B17)*-1),2)  &amp; "," &amp; ROUND((G17/B17),2) &amp; "," &amp; ROUND((H17/B17),2) &amp; "],"</f>
        <v>'ruleset_1_pct' : [-0.33,-0.17,-0.06,0.28,0.17],</v>
      </c>
      <c r="K17" s="7" t="str">
        <f>IF(ISBLANK(A17),K18,K18&amp;",df."&amp; SUBSTITUTE(A17," ","_") &amp;"_pct[xx]")</f>
        <v>[df.text_pct[xx],df.projection_pct[xx],df.ruleset_2_pct[xx],df.ruleset_1_pct[xx]</v>
      </c>
      <c r="L17" s="7" t="str">
        <f t="shared" si="1"/>
        <v>['text','projection','ruleset 2','ruleset 1'</v>
      </c>
      <c r="M17" s="7" t="str">
        <f>IF(ISBLANK(A17),M18,M18&amp;",df."&amp; SUBSTITUTE(A17," ","_") &amp;"[xx]")</f>
        <v>[df.text[xx],df.projection[xx],df.ruleset_2[xx],df.ruleset_1[xx]</v>
      </c>
    </row>
    <row r="18" spans="1:13" x14ac:dyDescent="0.35">
      <c r="A18" s="7" t="s">
        <v>329</v>
      </c>
      <c r="B18">
        <v>12</v>
      </c>
      <c r="C18" s="7" t="b">
        <f>SUM(D18:H18)=B18</f>
        <v>1</v>
      </c>
      <c r="D18">
        <v>0</v>
      </c>
      <c r="E18">
        <v>2</v>
      </c>
      <c r="F18">
        <v>4</v>
      </c>
      <c r="G18">
        <v>2</v>
      </c>
      <c r="H18">
        <v>4</v>
      </c>
      <c r="I18" s="7" t="str">
        <f>"'"&amp;SUBSTITUTE(A18," ","_") &amp; "' : [" &amp; (F18*-1) &amp; "," &amp; (E18*-1) &amp; "," &amp;(D18*-1)&amp; "," &amp; G18 &amp; "," &amp; H18 &amp; "],"</f>
        <v>'ruleset_2' : [-4,-2,0,2,4],</v>
      </c>
      <c r="J18" s="7" t="str">
        <f>"'" &amp; SUBSTITUTE(A18," ","_")  &amp; "_pct' : [" &amp; ROUND(((F18/B18)*-1),2) &amp; "," &amp; ROUND(((E18/B18)*-1),2) &amp; "," &amp; ROUND(((D18/B18)*-1),2)  &amp; "," &amp; ROUND((G18/B18),2) &amp; "," &amp; ROUND((H18/B18),2) &amp; "],"</f>
        <v>'ruleset_2_pct' : [-0.33,-0.17,0,0.17,0.33],</v>
      </c>
      <c r="K18" s="7" t="str">
        <f>IF(ISBLANK(A18),K19,K19&amp;",df."&amp; SUBSTITUTE(A18," ","_") &amp;"_pct[xx]")</f>
        <v>[df.text_pct[xx],df.projection_pct[xx],df.ruleset_2_pct[xx]</v>
      </c>
      <c r="L18" s="7" t="str">
        <f t="shared" si="1"/>
        <v>['text','projection','ruleset 2'</v>
      </c>
      <c r="M18" s="7" t="str">
        <f>IF(ISBLANK(A18),M19,M19&amp;",df."&amp; SUBSTITUTE(A18," ","_") &amp;"[xx]")</f>
        <v>[df.text[xx],df.projection[xx],df.ruleset_2[xx]</v>
      </c>
    </row>
    <row r="19" spans="1:13" x14ac:dyDescent="0.35">
      <c r="C19" s="7"/>
      <c r="D19" s="7" t="b">
        <f>SUM(D17:D18)=D$2</f>
        <v>1</v>
      </c>
      <c r="E19" s="7" t="b">
        <f t="shared" ref="E19" si="10">SUM(E17:E18)=E$2</f>
        <v>1</v>
      </c>
      <c r="F19" s="7" t="b">
        <f t="shared" ref="F19" si="11">SUM(F17:F18)=F$2</f>
        <v>1</v>
      </c>
      <c r="G19" s="7" t="b">
        <f t="shared" ref="G19" si="12">SUM(G17:G18)=G$2</f>
        <v>1</v>
      </c>
      <c r="H19" s="7" t="b">
        <f t="shared" ref="H19" si="13">SUM(H17:H18)=H$2</f>
        <v>1</v>
      </c>
      <c r="K19" s="7" t="str">
        <f>IF(ISBLANK(A19),K20,K20&amp;",df."&amp; SUBSTITUTE(A19," ","_") &amp;"_pct[xx]")</f>
        <v>[df.text_pct[xx],df.projection_pct[xx]</v>
      </c>
      <c r="L19" s="7" t="str">
        <f t="shared" si="1"/>
        <v>['text','projection'</v>
      </c>
      <c r="M19" s="7" t="str">
        <f>IF(ISBLANK(A19),M20,M20&amp;",df."&amp; SUBSTITUTE(A19," ","_") &amp;"[xx]")</f>
        <v>[df.text[xx],df.projection[xx]</v>
      </c>
    </row>
    <row r="20" spans="1:13" x14ac:dyDescent="0.35">
      <c r="A20" t="s">
        <v>297</v>
      </c>
      <c r="B20">
        <v>14</v>
      </c>
      <c r="C20" s="7" t="b">
        <f>SUM(D20:H20)=B20</f>
        <v>1</v>
      </c>
      <c r="D20" s="7">
        <v>0</v>
      </c>
      <c r="E20" s="7">
        <v>3</v>
      </c>
      <c r="F20" s="7">
        <v>6</v>
      </c>
      <c r="G20" s="7">
        <v>2</v>
      </c>
      <c r="H20" s="7">
        <v>3</v>
      </c>
      <c r="I20" s="7" t="str">
        <f t="shared" ref="I20" si="14">"'"&amp;SUBSTITUTE(A20," ","_") &amp; "' : [" &amp; (F20*-1) &amp; "," &amp; (E20*-1) &amp; "," &amp;(D20*-1)&amp; "," &amp; G20 &amp; "," &amp; H20 &amp; "],"</f>
        <v>'projection' : [-6,-3,0,2,3],</v>
      </c>
      <c r="J20" s="7" t="str">
        <f>"'" &amp; SUBSTITUTE(A20," ","_")  &amp; "_pct' : [" &amp; ROUND(((F20/B20)*-1),2) &amp; "," &amp; ROUND(((E20/B20)*-1),2) &amp; "," &amp; ROUND(((D20/B20)*-1),2)  &amp; "," &amp; ROUND((G20/B20),2) &amp; "," &amp; ROUND((H20/B20),2) &amp; "],"</f>
        <v>'projection_pct' : [-0.43,-0.21,0,0.14,0.21],</v>
      </c>
      <c r="K20" s="7" t="str">
        <f>IF(ISBLANK(A20),K21,K21&amp;",df."&amp; SUBSTITUTE(A20," ","_") &amp;"_pct[xx]")</f>
        <v>[df.text_pct[xx],df.projection_pct[xx]</v>
      </c>
      <c r="L20" s="7" t="str">
        <f t="shared" si="1"/>
        <v>['text','projection'</v>
      </c>
      <c r="M20" t="str">
        <f>IF(ISBLANK(A20),M21,M21&amp;",df."&amp; SUBSTITUTE(A20," ","_") &amp;"[xx]")</f>
        <v>[df.text[xx],df.projection[xx]</v>
      </c>
    </row>
    <row r="21" spans="1:13" x14ac:dyDescent="0.35">
      <c r="A21" t="s">
        <v>334</v>
      </c>
      <c r="B21">
        <v>16</v>
      </c>
      <c r="C21" s="7" t="b">
        <f>SUM(D21:H21)=B21</f>
        <v>1</v>
      </c>
      <c r="D21" s="7">
        <v>1</v>
      </c>
      <c r="E21" s="7">
        <v>2</v>
      </c>
      <c r="F21" s="7">
        <v>4</v>
      </c>
      <c r="G21" s="7">
        <v>5</v>
      </c>
      <c r="H21" s="7">
        <v>4</v>
      </c>
      <c r="I21" s="7" t="str">
        <f>"'"&amp;SUBSTITUTE(A21," ","_") &amp; "' : [" &amp; (F21*-1) &amp; "," &amp; (E21*-1) &amp; "," &amp;(D21*-1)&amp; "," &amp; G21 &amp; "," &amp; H21 &amp; "],"</f>
        <v>'text' : [-4,-2,-1,5,4],</v>
      </c>
      <c r="J21" s="7" t="str">
        <f>"'" &amp; SUBSTITUTE(A21," ","_")  &amp; "_pct' : [" &amp; ROUND(((F21/B21)*-1),2) &amp; "," &amp; ROUND(((E21/B21)*-1),2) &amp; "," &amp; ROUND(((D21/B21)*-1),2)  &amp; "," &amp; ROUND((G21/B21),2) &amp; "," &amp; ROUND((H21/B21),2) &amp; "],"</f>
        <v>'text_pct' : [-0.25,-0.13,-0.06,0.31,0.25],</v>
      </c>
      <c r="K21" t="str">
        <f>"[df."&amp; SUBSTITUTE(A21," ","_") &amp;"_pct[xx]"</f>
        <v>[df.text_pct[xx]</v>
      </c>
      <c r="L21" t="str">
        <f>"['"&amp; A21 &amp;"'"</f>
        <v>['text'</v>
      </c>
      <c r="M21" t="str">
        <f>"[df."&amp; SUBSTITUTE(A21," ","_") &amp;"[xx]"</f>
        <v>[df.text[xx]</v>
      </c>
    </row>
    <row r="22" spans="1:13" x14ac:dyDescent="0.35">
      <c r="D22" s="7" t="b">
        <f>SUM(D20:D21)=D$2</f>
        <v>1</v>
      </c>
      <c r="E22" s="7" t="b">
        <f t="shared" ref="E22" si="15">SUM(E20:E21)=E$2</f>
        <v>1</v>
      </c>
      <c r="F22" s="7" t="b">
        <f t="shared" ref="F22" si="16">SUM(F20:F21)=F$2</f>
        <v>1</v>
      </c>
      <c r="G22" s="7" t="b">
        <f t="shared" ref="G22" si="17">SUM(G20:G21)=G$2</f>
        <v>1</v>
      </c>
      <c r="H22" s="7" t="b">
        <f t="shared" ref="H22" si="18">SUM(H20:H21)=H$2</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93DAA-EFB1-4118-8F7B-F1D73DB3BFF6}">
  <dimension ref="A1:M21"/>
  <sheetViews>
    <sheetView workbookViewId="0">
      <selection activeCell="K2" sqref="K2:M2"/>
    </sheetView>
  </sheetViews>
  <sheetFormatPr defaultRowHeight="14.5" x14ac:dyDescent="0.35"/>
  <sheetData>
    <row r="1" spans="1:13" x14ac:dyDescent="0.35">
      <c r="A1" s="7"/>
      <c r="B1" s="7" t="s">
        <v>315</v>
      </c>
      <c r="C1" s="7" t="s">
        <v>316</v>
      </c>
      <c r="D1" s="1">
        <v>1</v>
      </c>
      <c r="E1" s="1">
        <v>2</v>
      </c>
      <c r="F1" s="1">
        <v>3</v>
      </c>
      <c r="G1" s="1">
        <v>4</v>
      </c>
      <c r="H1" s="1">
        <v>5</v>
      </c>
      <c r="I1" s="7"/>
      <c r="J1" s="7"/>
    </row>
    <row r="2" spans="1:13" x14ac:dyDescent="0.35">
      <c r="A2" s="7" t="s">
        <v>311</v>
      </c>
      <c r="B2" s="7">
        <v>18</v>
      </c>
      <c r="C2" s="7" t="b">
        <f t="shared" ref="C2:C11" si="0">SUM(D2:H2)=B2</f>
        <v>1</v>
      </c>
      <c r="D2" s="7">
        <v>1</v>
      </c>
      <c r="E2" s="7">
        <v>1</v>
      </c>
      <c r="F2" s="7">
        <v>5</v>
      </c>
      <c r="G2" s="7">
        <v>6</v>
      </c>
      <c r="H2" s="7">
        <v>5</v>
      </c>
      <c r="I2" s="7" t="str">
        <f>"'"&amp;SUBSTITUTE(A2," ","_") &amp; "' : [" &amp; (F2*-1) &amp; "," &amp; (E2*-1) &amp; "," &amp;(D2*-1)&amp; "," &amp; G2 &amp; "," &amp; H2 &amp; "],"</f>
        <v>'total' : [-5,-1,-1,6,5],</v>
      </c>
      <c r="J2" s="7" t="str">
        <f>"'" &amp; SUBSTITUTE(A2," ","_")  &amp; "_pct' : [" &amp; ROUND(((F2/B2)*-1),2) &amp; "," &amp; ROUND(((E2/B2)*-1),2) &amp; "," &amp; ROUND(((D2/B2)*-1),2)  &amp; "," &amp; ROUND((G2/B2),2) &amp; "," &amp; ROUND((H2/B2),2) &amp; "],"</f>
        <v>'total_pct' : [-0.28,-0.06,-0.06,0.33,0.28],</v>
      </c>
      <c r="K2" s="7" t="str">
        <f>IF(ISBLANK(A2),K3,K3&amp;",df."&amp; SUBSTITUTE(A2," ","_") &amp;"_pct[xx]]")</f>
        <v>[df.text_pct[xx],df.projection_pct[xx],df.ruleset_2_pct[xx],df.ruleset_1_pct[xx],df.past_pct[xx],df.current_pct[xx],df.novice_pct[xx],df.senior_pct[xx],df.expert_pct[xx],df.practicioner_pct[xx],df.academic_pct[xx],df.total_pct[xx]]</v>
      </c>
      <c r="L2" s="7" t="str">
        <f>IF(ISBLANK(A2),L3,L3&amp;",'"&amp; A2 &amp;"']")</f>
        <v>['text','projection','ruleset 2','ruleset 1','past','current','novice','senior','expert','practicioner','academic','total']</v>
      </c>
      <c r="M2" s="7" t="str">
        <f>IF(ISBLANK(A2),M3,M3&amp;",df."&amp; SUBSTITUTE(A2," ","_") &amp;"[xx]]")</f>
        <v>[df.text[xx],df.projection[xx],df.ruleset_2[xx],df.ruleset_1[xx],df.past[xx],df.current[xx],df.novice[xx],df.senior[xx],df.expert[xx],df.practicioner[xx],df.academic[xx],df.total[xx]]</v>
      </c>
    </row>
    <row r="3" spans="1:13" x14ac:dyDescent="0.35">
      <c r="A3" s="7"/>
      <c r="B3" s="7"/>
      <c r="C3" s="7"/>
      <c r="D3" s="7"/>
      <c r="E3" s="7"/>
      <c r="F3" s="7"/>
      <c r="G3" s="7"/>
      <c r="H3" s="7"/>
      <c r="I3" s="7"/>
      <c r="J3" s="7"/>
      <c r="K3" s="7" t="str">
        <f t="shared" ref="K3:K16" si="1">IF(ISBLANK(A3),K4,K4&amp;",df."&amp; SUBSTITUTE(A3," ","_") &amp;"_pct[xx]")</f>
        <v>[df.text_pct[xx],df.projection_pct[xx],df.ruleset_2_pct[xx],df.ruleset_1_pct[xx],df.past_pct[xx],df.current_pct[xx],df.novice_pct[xx],df.senior_pct[xx],df.expert_pct[xx],df.practicioner_pct[xx],df.academic_pct[xx]</v>
      </c>
      <c r="L3" s="7" t="str">
        <f>IF(ISBLANK(A3),L4,L4&amp;",'"&amp; A3 &amp;"'")</f>
        <v>['text','projection','ruleset 2','ruleset 1','past','current','novice','senior','expert','practicioner','academic'</v>
      </c>
      <c r="M3" s="7" t="str">
        <f t="shared" ref="M3:M16" si="2">IF(ISBLANK(A3),M4,M4&amp;",df."&amp; SUBSTITUTE(A3," ","_") &amp;"[xx]")</f>
        <v>[df.text[xx],df.projection[xx],df.ruleset_2[xx],df.ruleset_1[xx],df.past[xx],df.current[xx],df.novice[xx],df.senior[xx],df.expert[xx],df.practicioner[xx],df.academic[xx]</v>
      </c>
    </row>
    <row r="4" spans="1:13" x14ac:dyDescent="0.35">
      <c r="A4" s="7" t="s">
        <v>312</v>
      </c>
      <c r="B4" s="7">
        <v>8</v>
      </c>
      <c r="C4" s="7" t="b">
        <f t="shared" si="0"/>
        <v>1</v>
      </c>
      <c r="D4" s="7">
        <v>0</v>
      </c>
      <c r="E4" s="7">
        <v>1</v>
      </c>
      <c r="F4" s="7">
        <v>3</v>
      </c>
      <c r="G4" s="7">
        <v>2</v>
      </c>
      <c r="H4" s="7">
        <v>2</v>
      </c>
      <c r="I4" s="7" t="str">
        <f>"'"&amp;SUBSTITUTE(A4," ","_") &amp; "' : [" &amp; (F4*-1) &amp; "," &amp; (E4*-1) &amp; "," &amp;(D4*-1)&amp; "," &amp; G4 &amp; "," &amp; H4 &amp; "],"</f>
        <v>'academic' : [-3,-1,0,2,2],</v>
      </c>
      <c r="J4" s="7" t="str">
        <f>"'" &amp; SUBSTITUTE(A4," ","_")  &amp; "_pct' : [" &amp; ROUND(((F4/B4)*-1),2) &amp; "," &amp; ROUND(((E4/B4)*-1),2) &amp; "," &amp; ROUND(((D4/B4)*-1),2)  &amp; "," &amp; ROUND((G4/B4),2) &amp; "," &amp; ROUND((H4/B4),2) &amp; "],"</f>
        <v>'academic_pct' : [-0.38,-0.13,0,0.25,0.25],</v>
      </c>
      <c r="K4" s="7" t="str">
        <f t="shared" si="1"/>
        <v>[df.text_pct[xx],df.projection_pct[xx],df.ruleset_2_pct[xx],df.ruleset_1_pct[xx],df.past_pct[xx],df.current_pct[xx],df.novice_pct[xx],df.senior_pct[xx],df.expert_pct[xx],df.practicioner_pct[xx],df.academic_pct[xx]</v>
      </c>
      <c r="L4" s="7" t="str">
        <f t="shared" ref="L4:L17" si="3">IF(ISBLANK(A4),L5,L5&amp;",'"&amp; A4 &amp;"'")</f>
        <v>['text','projection','ruleset 2','ruleset 1','past','current','novice','senior','expert','practicioner','academic'</v>
      </c>
      <c r="M4" s="7" t="str">
        <f t="shared" si="2"/>
        <v>[df.text[xx],df.projection[xx],df.ruleset_2[xx],df.ruleset_1[xx],df.past[xx],df.current[xx],df.novice[xx],df.senior[xx],df.expert[xx],df.practicioner[xx],df.academic[xx]</v>
      </c>
    </row>
    <row r="5" spans="1:13" x14ac:dyDescent="0.35">
      <c r="A5" s="7" t="s">
        <v>313</v>
      </c>
      <c r="B5" s="7">
        <v>10</v>
      </c>
      <c r="C5" s="7" t="b">
        <f t="shared" si="0"/>
        <v>1</v>
      </c>
      <c r="D5" s="7">
        <v>1</v>
      </c>
      <c r="E5" s="7">
        <v>0</v>
      </c>
      <c r="F5" s="7">
        <v>2</v>
      </c>
      <c r="G5" s="7">
        <v>4</v>
      </c>
      <c r="H5" s="7">
        <v>3</v>
      </c>
      <c r="I5" s="7" t="str">
        <f>"'"&amp;SUBSTITUTE(A5," ","_") &amp; "' : [" &amp; (F5*-1) &amp; "," &amp; (E5*-1) &amp; "," &amp;(D5*-1)&amp; "," &amp; G5 &amp; "," &amp; H5 &amp; "],"</f>
        <v>'practicioner' : [-2,0,-1,4,3],</v>
      </c>
      <c r="J5" s="7" t="str">
        <f>"'" &amp; SUBSTITUTE(A5," ","_")  &amp; "_pct' : [" &amp; ROUND(((F5/B5)*-1),2) &amp; "," &amp; ROUND(((E5/B5)*-1),2) &amp; "," &amp; ROUND(((D5/B5)*-1),2)  &amp; "," &amp; ROUND((G5/B5),2) &amp; "," &amp; ROUND((H5/B5),2) &amp; "],"</f>
        <v>'practicioner_pct' : [-0.2,0,-0.1,0.4,0.3],</v>
      </c>
      <c r="K5" s="7" t="str">
        <f t="shared" si="1"/>
        <v>[df.text_pct[xx],df.projection_pct[xx],df.ruleset_2_pct[xx],df.ruleset_1_pct[xx],df.past_pct[xx],df.current_pct[xx],df.novice_pct[xx],df.senior_pct[xx],df.expert_pct[xx],df.practicioner_pct[xx]</v>
      </c>
      <c r="L5" s="7" t="str">
        <f t="shared" si="3"/>
        <v>['text','projection','ruleset 2','ruleset 1','past','current','novice','senior','expert','practicioner'</v>
      </c>
      <c r="M5" s="7" t="str">
        <f t="shared" si="2"/>
        <v>[df.text[xx],df.projection[xx],df.ruleset_2[xx],df.ruleset_1[xx],df.past[xx],df.current[xx],df.novice[xx],df.senior[xx],df.expert[xx],df.practicioner[xx]</v>
      </c>
    </row>
    <row r="6" spans="1:13" x14ac:dyDescent="0.35">
      <c r="A6" s="7"/>
      <c r="B6" s="7"/>
      <c r="C6" s="7"/>
      <c r="D6" s="7" t="b">
        <f>SUM(D4:D5)=D2</f>
        <v>1</v>
      </c>
      <c r="E6" s="7" t="b">
        <f t="shared" ref="E6:H6" si="4">SUM(E4:E5)=E2</f>
        <v>1</v>
      </c>
      <c r="F6" s="7" t="b">
        <f t="shared" si="4"/>
        <v>1</v>
      </c>
      <c r="G6" s="7" t="b">
        <f t="shared" si="4"/>
        <v>1</v>
      </c>
      <c r="H6" s="7" t="b">
        <f t="shared" si="4"/>
        <v>1</v>
      </c>
      <c r="I6" s="7"/>
      <c r="J6" s="7"/>
      <c r="K6" s="7" t="str">
        <f t="shared" si="1"/>
        <v>[df.text_pct[xx],df.projection_pct[xx],df.ruleset_2_pct[xx],df.ruleset_1_pct[xx],df.past_pct[xx],df.current_pct[xx],df.novice_pct[xx],df.senior_pct[xx],df.expert_pct[xx]</v>
      </c>
      <c r="L6" s="7" t="str">
        <f t="shared" si="3"/>
        <v>['text','projection','ruleset 2','ruleset 1','past','current','novice','senior','expert'</v>
      </c>
      <c r="M6" s="7" t="str">
        <f t="shared" si="2"/>
        <v>[df.text[xx],df.projection[xx],df.ruleset_2[xx],df.ruleset_1[xx],df.past[xx],df.current[xx],df.novice[xx],df.senior[xx],df.expert[xx]</v>
      </c>
    </row>
    <row r="7" spans="1:13" x14ac:dyDescent="0.35">
      <c r="A7" s="7" t="s">
        <v>317</v>
      </c>
      <c r="B7" s="7">
        <v>6</v>
      </c>
      <c r="C7" s="7" t="b">
        <f t="shared" si="0"/>
        <v>1</v>
      </c>
      <c r="D7" s="7">
        <v>1</v>
      </c>
      <c r="E7" s="7">
        <v>0</v>
      </c>
      <c r="F7" s="7">
        <v>1</v>
      </c>
      <c r="G7" s="7">
        <v>1</v>
      </c>
      <c r="H7" s="7">
        <v>3</v>
      </c>
      <c r="I7" s="7" t="str">
        <f t="shared" ref="I7" si="5">"'"&amp;SUBSTITUTE(A7," ","_") &amp; "' : [" &amp; (F7*-1) &amp; "," &amp; (E7*-1) &amp; "," &amp;(D7*-1)&amp; "," &amp; G7 &amp; "," &amp; H7 &amp; "],"</f>
        <v>'expert' : [-1,0,-1,1,3],</v>
      </c>
      <c r="J7" s="7" t="str">
        <f>"'" &amp; SUBSTITUTE(A7," ","_")  &amp; "_pct' : [" &amp; ROUND(((F7/B7)*-1),2) &amp; "," &amp; ROUND(((E7/B7)*-1),2) &amp; "," &amp; ROUND(((D7/B7)*-1),2)  &amp; "," &amp; ROUND((G7/B7),2) &amp; "," &amp; ROUND((H7/B7),2) &amp; "],"</f>
        <v>'expert_pct' : [-0.17,0,-0.17,0.17,0.5],</v>
      </c>
      <c r="K7" s="7" t="str">
        <f t="shared" si="1"/>
        <v>[df.text_pct[xx],df.projection_pct[xx],df.ruleset_2_pct[xx],df.ruleset_1_pct[xx],df.past_pct[xx],df.current_pct[xx],df.novice_pct[xx],df.senior_pct[xx],df.expert_pct[xx]</v>
      </c>
      <c r="L7" s="7" t="str">
        <f t="shared" si="3"/>
        <v>['text','projection','ruleset 2','ruleset 1','past','current','novice','senior','expert'</v>
      </c>
      <c r="M7" s="7" t="str">
        <f t="shared" si="2"/>
        <v>[df.text[xx],df.projection[xx],df.ruleset_2[xx],df.ruleset_1[xx],df.past[xx],df.current[xx],df.novice[xx],df.senior[xx],df.expert[xx]</v>
      </c>
    </row>
    <row r="8" spans="1:13" x14ac:dyDescent="0.35">
      <c r="A8" s="7" t="s">
        <v>318</v>
      </c>
      <c r="B8" s="7">
        <v>8</v>
      </c>
      <c r="C8" s="7" t="b">
        <f t="shared" si="0"/>
        <v>1</v>
      </c>
      <c r="D8" s="7">
        <v>0</v>
      </c>
      <c r="E8" s="7">
        <v>1</v>
      </c>
      <c r="F8" s="7">
        <v>2</v>
      </c>
      <c r="G8" s="7">
        <v>3</v>
      </c>
      <c r="H8" s="7">
        <v>2</v>
      </c>
      <c r="I8" s="7" t="str">
        <f>"'"&amp;SUBSTITUTE(A8," ","_") &amp; "' : [" &amp; (F8*-1) &amp; "," &amp; (E8*-1) &amp; "," &amp;(D8*-1)&amp; "," &amp; G8 &amp; "," &amp; H8 &amp; "],"</f>
        <v>'senior' : [-2,-1,0,3,2],</v>
      </c>
      <c r="J8" s="7" t="str">
        <f>"'" &amp; SUBSTITUTE(A8," ","_")  &amp; "_pct' : [" &amp; ROUND(((F8/B8)*-1),2) &amp; "," &amp; ROUND(((E8/B8)*-1),2) &amp; "," &amp; ROUND(((D8/B8)*-1),2)  &amp; "," &amp; ROUND((G8/B8),2) &amp; "," &amp; ROUND((H8/B8),2) &amp; "],"</f>
        <v>'senior_pct' : [-0.25,-0.13,0,0.38,0.25],</v>
      </c>
      <c r="K8" s="7" t="str">
        <f t="shared" si="1"/>
        <v>[df.text_pct[xx],df.projection_pct[xx],df.ruleset_2_pct[xx],df.ruleset_1_pct[xx],df.past_pct[xx],df.current_pct[xx],df.novice_pct[xx],df.senior_pct[xx]</v>
      </c>
      <c r="L8" s="7" t="str">
        <f t="shared" si="3"/>
        <v>['text','projection','ruleset 2','ruleset 1','past','current','novice','senior'</v>
      </c>
      <c r="M8" s="7" t="str">
        <f t="shared" si="2"/>
        <v>[df.text[xx],df.projection[xx],df.ruleset_2[xx],df.ruleset_1[xx],df.past[xx],df.current[xx],df.novice[xx],df.senior[xx]</v>
      </c>
    </row>
    <row r="9" spans="1:13" x14ac:dyDescent="0.35">
      <c r="A9" s="7" t="s">
        <v>319</v>
      </c>
      <c r="B9" s="7">
        <v>4</v>
      </c>
      <c r="C9" s="7" t="b">
        <f t="shared" si="0"/>
        <v>1</v>
      </c>
      <c r="D9" s="7">
        <v>0</v>
      </c>
      <c r="E9" s="7">
        <v>0</v>
      </c>
      <c r="F9" s="7">
        <v>2</v>
      </c>
      <c r="G9" s="7">
        <v>2</v>
      </c>
      <c r="H9" s="7">
        <v>0</v>
      </c>
      <c r="I9" s="7" t="str">
        <f>"'"&amp;SUBSTITUTE(A9," ","_") &amp; "' : [" &amp; (F9*-1) &amp; "," &amp; (E9*-1) &amp; "," &amp;(D9*-1)&amp; "," &amp; G9 &amp; "," &amp; H9 &amp; "],"</f>
        <v>'novice' : [-2,0,0,2,0],</v>
      </c>
      <c r="J9" s="7" t="str">
        <f>"'" &amp; SUBSTITUTE(A9," ","_")  &amp; "_pct' : [" &amp; ROUND(((F9/B9)*-1),2) &amp; "," &amp; ROUND(((E9/B9)*-1),2) &amp; "," &amp; ROUND(((D9/B9)*-1),2)  &amp; "," &amp; ROUND((G9/B9),2) &amp; "," &amp; ROUND((H9/B9),2) &amp; "],"</f>
        <v>'novice_pct' : [-0.5,0,0,0.5,0],</v>
      </c>
      <c r="K9" s="7" t="str">
        <f t="shared" si="1"/>
        <v>[df.text_pct[xx],df.projection_pct[xx],df.ruleset_2_pct[xx],df.ruleset_1_pct[xx],df.past_pct[xx],df.current_pct[xx],df.novice_pct[xx]</v>
      </c>
      <c r="L9" s="7" t="str">
        <f t="shared" si="3"/>
        <v>['text','projection','ruleset 2','ruleset 1','past','current','novice'</v>
      </c>
      <c r="M9" s="7" t="str">
        <f t="shared" si="2"/>
        <v>[df.text[xx],df.projection[xx],df.ruleset_2[xx],df.ruleset_1[xx],df.past[xx],df.current[xx],df.novice[xx]</v>
      </c>
    </row>
    <row r="10" spans="1:13" x14ac:dyDescent="0.35">
      <c r="A10" s="7"/>
      <c r="B10" s="7"/>
      <c r="C10" s="7"/>
      <c r="D10" s="7" t="b">
        <f>SUM(D7:D9)=D2</f>
        <v>1</v>
      </c>
      <c r="E10" s="7" t="b">
        <f t="shared" ref="E10:H10" si="6">SUM(E7:E9)=E2</f>
        <v>1</v>
      </c>
      <c r="F10" s="7" t="b">
        <f t="shared" si="6"/>
        <v>1</v>
      </c>
      <c r="G10" s="7" t="b">
        <f t="shared" si="6"/>
        <v>1</v>
      </c>
      <c r="H10" s="7" t="b">
        <f t="shared" si="6"/>
        <v>1</v>
      </c>
      <c r="I10" s="7"/>
      <c r="J10" s="7"/>
      <c r="K10" s="7" t="str">
        <f t="shared" si="1"/>
        <v>[df.text_pct[xx],df.projection_pct[xx],df.ruleset_2_pct[xx],df.ruleset_1_pct[xx],df.past_pct[xx],df.current_pct[xx]</v>
      </c>
      <c r="L10" s="7" t="str">
        <f t="shared" si="3"/>
        <v>['text','projection','ruleset 2','ruleset 1','past','current'</v>
      </c>
      <c r="M10" s="7" t="str">
        <f t="shared" si="2"/>
        <v>[df.text[xx],df.projection[xx],df.ruleset_2[xx],df.ruleset_1[xx],df.past[xx],df.current[xx]</v>
      </c>
    </row>
    <row r="11" spans="1:13" x14ac:dyDescent="0.35">
      <c r="A11" s="7" t="s">
        <v>320</v>
      </c>
      <c r="B11" s="7">
        <v>5</v>
      </c>
      <c r="C11" s="7" t="b">
        <f t="shared" si="0"/>
        <v>1</v>
      </c>
      <c r="D11" s="7">
        <v>1</v>
      </c>
      <c r="E11" s="7">
        <v>0</v>
      </c>
      <c r="F11" s="7">
        <v>1</v>
      </c>
      <c r="G11" s="7">
        <v>1</v>
      </c>
      <c r="H11" s="7">
        <v>2</v>
      </c>
      <c r="I11" s="7" t="str">
        <f t="shared" ref="I11" si="7">"'"&amp;SUBSTITUTE(A11," ","_") &amp; "' : [" &amp; (F11*-1) &amp; "," &amp; (E11*-1) &amp; "," &amp;(D11*-1)&amp; "," &amp; G11 &amp; "," &amp; H11 &amp; "],"</f>
        <v>'current' : [-1,0,-1,1,2],</v>
      </c>
      <c r="J11" s="7" t="str">
        <f>"'" &amp; SUBSTITUTE(A11," ","_")  &amp; "_pct' : [" &amp; ROUND(((F11/B11)*-1),2) &amp; "," &amp; ROUND(((E11/B11)*-1),2) &amp; "," &amp; ROUND(((D11/B11)*-1),2)  &amp; "," &amp; ROUND((G11/B11),2) &amp; "," &amp; ROUND((H11/B11),2) &amp; "],"</f>
        <v>'current_pct' : [-0.2,0,-0.2,0.2,0.4],</v>
      </c>
      <c r="K11" s="7" t="str">
        <f t="shared" si="1"/>
        <v>[df.text_pct[xx],df.projection_pct[xx],df.ruleset_2_pct[xx],df.ruleset_1_pct[xx],df.past_pct[xx],df.current_pct[xx]</v>
      </c>
      <c r="L11" s="7" t="str">
        <f t="shared" si="3"/>
        <v>['text','projection','ruleset 2','ruleset 1','past','current'</v>
      </c>
      <c r="M11" s="7" t="str">
        <f t="shared" si="2"/>
        <v>[df.text[xx],df.projection[xx],df.ruleset_2[xx],df.ruleset_1[xx],df.past[xx],df.current[xx]</v>
      </c>
    </row>
    <row r="12" spans="1:13" x14ac:dyDescent="0.35">
      <c r="A12" s="7" t="s">
        <v>321</v>
      </c>
      <c r="B12" s="7">
        <v>13</v>
      </c>
      <c r="C12" s="7" t="b">
        <f>SUM(D12:H12)=B12</f>
        <v>1</v>
      </c>
      <c r="D12" s="7">
        <v>0</v>
      </c>
      <c r="E12" s="7">
        <v>1</v>
      </c>
      <c r="F12" s="7">
        <v>4</v>
      </c>
      <c r="G12" s="7">
        <v>5</v>
      </c>
      <c r="H12" s="7">
        <v>3</v>
      </c>
      <c r="I12" s="7" t="str">
        <f>"'"&amp;SUBSTITUTE(A12," ","_") &amp; "' : [" &amp; (F12*-1) &amp; "," &amp; (E12*-1) &amp; "," &amp;(D12*-1)&amp; "," &amp; G12 &amp; "," &amp; H12 &amp; "],"</f>
        <v>'past' : [-4,-1,0,5,3],</v>
      </c>
      <c r="J12" s="7" t="str">
        <f>"'" &amp; SUBSTITUTE(A12," ","_")  &amp; "_pct' : [" &amp; ROUND(((F12/B12)*-1),2) &amp; "," &amp; ROUND(((E12/B12)*-1),2) &amp; "," &amp; ROUND(((D12/B12)*-1),2)  &amp; "," &amp; ROUND((G12/B12),2) &amp; "," &amp; ROUND((H12/B12),2) &amp; "],"</f>
        <v>'past_pct' : [-0.31,-0.08,0,0.38,0.23],</v>
      </c>
      <c r="K12" s="7" t="str">
        <f t="shared" si="1"/>
        <v>[df.text_pct[xx],df.projection_pct[xx],df.ruleset_2_pct[xx],df.ruleset_1_pct[xx],df.past_pct[xx]</v>
      </c>
      <c r="L12" s="7" t="str">
        <f t="shared" si="3"/>
        <v>['text','projection','ruleset 2','ruleset 1','past'</v>
      </c>
      <c r="M12" s="7" t="str">
        <f t="shared" si="2"/>
        <v>[df.text[xx],df.projection[xx],df.ruleset_2[xx],df.ruleset_1[xx],df.past[xx]</v>
      </c>
    </row>
    <row r="13" spans="1:13" x14ac:dyDescent="0.35">
      <c r="A13" s="7"/>
      <c r="B13" s="7"/>
      <c r="C13" s="7"/>
      <c r="D13" s="7" t="b">
        <f>SUM(D11:D12)=D2</f>
        <v>1</v>
      </c>
      <c r="E13" s="7" t="b">
        <f t="shared" ref="E13:H13" si="8">SUM(E11:E12)=E2</f>
        <v>1</v>
      </c>
      <c r="F13" s="7" t="b">
        <f t="shared" si="8"/>
        <v>1</v>
      </c>
      <c r="G13" s="7" t="b">
        <f t="shared" si="8"/>
        <v>1</v>
      </c>
      <c r="H13" s="7" t="b">
        <f t="shared" si="8"/>
        <v>1</v>
      </c>
      <c r="I13" s="7"/>
      <c r="J13" s="7"/>
      <c r="K13" s="7" t="str">
        <f t="shared" si="1"/>
        <v>[df.text_pct[xx],df.projection_pct[xx],df.ruleset_2_pct[xx],df.ruleset_1_pct[xx]</v>
      </c>
      <c r="L13" s="7" t="str">
        <f t="shared" si="3"/>
        <v>['text','projection','ruleset 2','ruleset 1'</v>
      </c>
      <c r="M13" s="7" t="str">
        <f t="shared" si="2"/>
        <v>[df.text[xx],df.projection[xx],df.ruleset_2[xx],df.ruleset_1[xx]</v>
      </c>
    </row>
    <row r="14" spans="1:13" x14ac:dyDescent="0.35">
      <c r="A14" s="7" t="s">
        <v>328</v>
      </c>
      <c r="B14" s="7">
        <v>9</v>
      </c>
      <c r="C14" s="7" t="b">
        <f>SUM(D14:H14)=B14</f>
        <v>1</v>
      </c>
      <c r="D14" s="7">
        <v>0</v>
      </c>
      <c r="E14" s="7">
        <v>1</v>
      </c>
      <c r="F14" s="7">
        <v>4</v>
      </c>
      <c r="G14" s="7">
        <v>3</v>
      </c>
      <c r="H14" s="7">
        <v>1</v>
      </c>
      <c r="I14" s="7" t="str">
        <f t="shared" ref="I14" si="9">"'"&amp;SUBSTITUTE(A14," ","_") &amp; "' : [" &amp; (F14*-1) &amp; "," &amp; (E14*-1) &amp; "," &amp;(D14*-1)&amp; "," &amp; G14 &amp; "," &amp; H14 &amp; "],"</f>
        <v>'ruleset_1' : [-4,-1,0,3,1],</v>
      </c>
      <c r="J14" s="7" t="str">
        <f>"'" &amp; SUBSTITUTE(A14," ","_")  &amp; "_pct' : [" &amp; ROUND(((F14/B14)*-1),2) &amp; "," &amp; ROUND(((E14/B14)*-1),2) &amp; "," &amp; ROUND(((D14/B14)*-1),2)  &amp; "," &amp; ROUND((G14/B14),2) &amp; "," &amp; ROUND((H14/B14),2) &amp; "],"</f>
        <v>'ruleset_1_pct' : [-0.44,-0.11,0,0.33,0.11],</v>
      </c>
      <c r="K14" s="7" t="str">
        <f t="shared" si="1"/>
        <v>[df.text_pct[xx],df.projection_pct[xx],df.ruleset_2_pct[xx],df.ruleset_1_pct[xx]</v>
      </c>
      <c r="L14" s="7" t="str">
        <f t="shared" si="3"/>
        <v>['text','projection','ruleset 2','ruleset 1'</v>
      </c>
      <c r="M14" s="7" t="str">
        <f t="shared" si="2"/>
        <v>[df.text[xx],df.projection[xx],df.ruleset_2[xx],df.ruleset_1[xx]</v>
      </c>
    </row>
    <row r="15" spans="1:13" x14ac:dyDescent="0.35">
      <c r="A15" s="7" t="s">
        <v>329</v>
      </c>
      <c r="B15" s="7">
        <v>9</v>
      </c>
      <c r="C15" s="7" t="b">
        <f>SUM(D15:H15)=B15</f>
        <v>1</v>
      </c>
      <c r="D15" s="7">
        <v>1</v>
      </c>
      <c r="E15" s="7">
        <v>0</v>
      </c>
      <c r="F15" s="7">
        <v>1</v>
      </c>
      <c r="G15" s="7">
        <v>3</v>
      </c>
      <c r="H15" s="7">
        <v>4</v>
      </c>
      <c r="I15" s="7" t="str">
        <f>"'"&amp;SUBSTITUTE(A15," ","_") &amp; "' : [" &amp; (F15*-1) &amp; "," &amp; (E15*-1) &amp; "," &amp;(D15*-1)&amp; "," &amp; G15 &amp; "," &amp; H15 &amp; "],"</f>
        <v>'ruleset_2' : [-1,0,-1,3,4],</v>
      </c>
      <c r="J15" s="7" t="str">
        <f>"'" &amp; SUBSTITUTE(A15," ","_")  &amp; "_pct' : [" &amp; ROUND(((F15/B15)*-1),2) &amp; "," &amp; ROUND(((E15/B15)*-1),2) &amp; "," &amp; ROUND(((D15/B15)*-1),2)  &amp; "," &amp; ROUND((G15/B15),2) &amp; "," &amp; ROUND((H15/B15),2) &amp; "],"</f>
        <v>'ruleset_2_pct' : [-0.11,0,-0.11,0.33,0.44],</v>
      </c>
      <c r="K15" s="7" t="str">
        <f t="shared" si="1"/>
        <v>[df.text_pct[xx],df.projection_pct[xx],df.ruleset_2_pct[xx]</v>
      </c>
      <c r="L15" s="7" t="str">
        <f t="shared" si="3"/>
        <v>['text','projection','ruleset 2'</v>
      </c>
      <c r="M15" s="7" t="str">
        <f t="shared" si="2"/>
        <v>[df.text[xx],df.projection[xx],df.ruleset_2[xx]</v>
      </c>
    </row>
    <row r="16" spans="1:13" x14ac:dyDescent="0.35">
      <c r="A16" s="7"/>
      <c r="B16" s="7"/>
      <c r="C16" s="7"/>
      <c r="D16" s="7" t="b">
        <f>SUM(D14:D15)=D$2</f>
        <v>1</v>
      </c>
      <c r="E16" s="7" t="b">
        <f t="shared" ref="E16:H16" si="10">SUM(E14:E15)=E$2</f>
        <v>1</v>
      </c>
      <c r="F16" s="7" t="b">
        <f t="shared" si="10"/>
        <v>1</v>
      </c>
      <c r="G16" s="7" t="b">
        <f t="shared" si="10"/>
        <v>1</v>
      </c>
      <c r="H16" s="7" t="b">
        <f t="shared" si="10"/>
        <v>1</v>
      </c>
      <c r="I16" s="7"/>
      <c r="J16" s="7"/>
      <c r="K16" s="7" t="str">
        <f t="shared" si="1"/>
        <v>[df.text_pct[xx],df.projection_pct[xx]</v>
      </c>
      <c r="L16" s="7" t="str">
        <f t="shared" si="3"/>
        <v>['text','projection'</v>
      </c>
      <c r="M16" s="7" t="str">
        <f t="shared" si="2"/>
        <v>[df.text[xx],df.projection[xx]</v>
      </c>
    </row>
    <row r="17" spans="1:13" x14ac:dyDescent="0.35">
      <c r="A17" s="7" t="s">
        <v>297</v>
      </c>
      <c r="B17" s="7">
        <v>14</v>
      </c>
      <c r="C17" s="7" t="b">
        <f>SUM(D17:H17)=B17</f>
        <v>1</v>
      </c>
      <c r="D17" s="7">
        <v>0</v>
      </c>
      <c r="E17" s="7">
        <v>1</v>
      </c>
      <c r="F17" s="7">
        <v>5</v>
      </c>
      <c r="G17" s="7">
        <v>5</v>
      </c>
      <c r="H17" s="7">
        <v>3</v>
      </c>
      <c r="I17" s="7" t="str">
        <f t="shared" ref="I17" si="11">"'"&amp;SUBSTITUTE(A17," ","_") &amp; "' : [" &amp; (F17*-1) &amp; "," &amp; (E17*-1) &amp; "," &amp;(D17*-1)&amp; "," &amp; G17 &amp; "," &amp; H17 &amp; "],"</f>
        <v>'projection' : [-5,-1,0,5,3],</v>
      </c>
      <c r="J17" s="7" t="str">
        <f>"'" &amp; SUBSTITUTE(A17," ","_")  &amp; "_pct' : [" &amp; ROUND(((F17/B17)*-1),2) &amp; "," &amp; ROUND(((E17/B17)*-1),2) &amp; "," &amp; ROUND(((D17/B17)*-1),2)  &amp; "," &amp; ROUND((G17/B17),2) &amp; "," &amp; ROUND((H17/B17),2) &amp; "],"</f>
        <v>'projection_pct' : [-0.36,-0.07,0,0.36,0.21],</v>
      </c>
      <c r="K17" s="7" t="str">
        <f>IF(ISBLANK(A17),K18,K18&amp;",df."&amp; SUBSTITUTE(A17," ","_") &amp;"_pct[xx]")</f>
        <v>[df.text_pct[xx],df.projection_pct[xx]</v>
      </c>
      <c r="L17" s="7" t="str">
        <f t="shared" si="3"/>
        <v>['text','projection'</v>
      </c>
      <c r="M17" s="7" t="str">
        <f>IF(ISBLANK(A17),M18,M18&amp;",df."&amp; SUBSTITUTE(A17," ","_") &amp;"[xx]")</f>
        <v>[df.text[xx],df.projection[xx]</v>
      </c>
    </row>
    <row r="18" spans="1:13" x14ac:dyDescent="0.35">
      <c r="A18" s="7" t="s">
        <v>334</v>
      </c>
      <c r="B18" s="7">
        <v>4</v>
      </c>
      <c r="C18" s="7" t="b">
        <f>SUM(D18:H18)=B18</f>
        <v>1</v>
      </c>
      <c r="D18" s="7">
        <v>1</v>
      </c>
      <c r="E18" s="7">
        <v>0</v>
      </c>
      <c r="F18" s="7">
        <v>0</v>
      </c>
      <c r="G18" s="7">
        <v>1</v>
      </c>
      <c r="H18" s="7">
        <v>2</v>
      </c>
      <c r="I18" s="7" t="str">
        <f>"'"&amp;SUBSTITUTE(A18," ","_") &amp; "' : [" &amp; (F18*-1) &amp; "," &amp; (E18*-1) &amp; "," &amp;(D18*-1)&amp; "," &amp; G18 &amp; "," &amp; H18 &amp; "],"</f>
        <v>'text' : [0,0,-1,1,2],</v>
      </c>
      <c r="J18" s="7" t="str">
        <f>"'" &amp; SUBSTITUTE(A18," ","_")  &amp; "_pct' : [" &amp; ROUND(((F18/B18)*-1),2) &amp; "," &amp; ROUND(((E18/B18)*-1),2) &amp; "," &amp; ROUND(((D18/B18)*-1),2)  &amp; "," &amp; ROUND((G18/B18),2) &amp; "," &amp; ROUND((H18/B18),2) &amp; "],"</f>
        <v>'text_pct' : [0,0,-0.25,0.25,0.5],</v>
      </c>
      <c r="K18" s="7" t="str">
        <f>"[df."&amp; SUBSTITUTE(A18," ","_") &amp;"_pct[xx]"</f>
        <v>[df.text_pct[xx]</v>
      </c>
      <c r="L18" s="7" t="str">
        <f>"['"&amp; A18&amp;"'"</f>
        <v>['text'</v>
      </c>
      <c r="M18" s="7" t="str">
        <f>"[df."&amp; SUBSTITUTE(A18," ","_") &amp;"[xx]"</f>
        <v>[df.text[xx]</v>
      </c>
    </row>
    <row r="19" spans="1:13" x14ac:dyDescent="0.35">
      <c r="A19" s="7"/>
      <c r="B19" s="7"/>
      <c r="C19" s="7"/>
      <c r="D19" s="7" t="b">
        <f>SUM(D17:D18)=D$2</f>
        <v>1</v>
      </c>
      <c r="E19" s="7" t="b">
        <f t="shared" ref="E19:H19" si="12">SUM(E17:E18)=E$2</f>
        <v>1</v>
      </c>
      <c r="F19" s="7" t="b">
        <f t="shared" si="12"/>
        <v>1</v>
      </c>
      <c r="G19" s="7" t="b">
        <f t="shared" si="12"/>
        <v>1</v>
      </c>
      <c r="H19" s="7" t="b">
        <f t="shared" si="12"/>
        <v>1</v>
      </c>
      <c r="I19" s="7"/>
      <c r="J19" s="7"/>
    </row>
    <row r="20" spans="1:13" x14ac:dyDescent="0.35">
      <c r="I20" s="7"/>
      <c r="J20" s="7"/>
    </row>
    <row r="21" spans="1:13" x14ac:dyDescent="0.35">
      <c r="I21" s="7"/>
      <c r="J21"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89D71-B2C2-470B-B11E-70CE459BF187}">
  <dimension ref="A1:M21"/>
  <sheetViews>
    <sheetView workbookViewId="0">
      <selection activeCell="K2" sqref="K2:M2"/>
    </sheetView>
  </sheetViews>
  <sheetFormatPr defaultRowHeight="14.5" x14ac:dyDescent="0.35"/>
  <cols>
    <col min="1" max="1" width="11" bestFit="1" customWidth="1"/>
    <col min="2" max="2" width="8.81640625" bestFit="1" customWidth="1"/>
    <col min="3" max="3" width="5.81640625" bestFit="1" customWidth="1"/>
    <col min="4" max="8" width="7.453125" customWidth="1"/>
    <col min="9" max="9" width="20.54296875" bestFit="1" customWidth="1"/>
    <col min="10" max="10" width="35.7265625" bestFit="1" customWidth="1"/>
  </cols>
  <sheetData>
    <row r="1" spans="1:13" x14ac:dyDescent="0.35">
      <c r="A1" s="7"/>
      <c r="B1" s="7" t="s">
        <v>315</v>
      </c>
      <c r="C1" s="7" t="s">
        <v>316</v>
      </c>
      <c r="D1" s="1">
        <v>1</v>
      </c>
      <c r="E1" s="1">
        <v>2</v>
      </c>
      <c r="F1" s="1">
        <v>3</v>
      </c>
      <c r="G1" s="1">
        <v>4</v>
      </c>
      <c r="H1" s="1">
        <v>5</v>
      </c>
      <c r="I1" s="7"/>
      <c r="J1" s="7"/>
      <c r="K1" s="7"/>
    </row>
    <row r="2" spans="1:13" x14ac:dyDescent="0.35">
      <c r="A2" s="7" t="s">
        <v>311</v>
      </c>
      <c r="B2" s="7">
        <v>30</v>
      </c>
      <c r="C2" s="7" t="b">
        <f t="shared" ref="C2:C11" si="0">SUM(D2:H2)=B2</f>
        <v>1</v>
      </c>
      <c r="D2" s="7">
        <v>4</v>
      </c>
      <c r="E2" s="7">
        <v>7</v>
      </c>
      <c r="F2" s="7">
        <v>3</v>
      </c>
      <c r="G2" s="7">
        <v>15</v>
      </c>
      <c r="H2" s="7">
        <v>1</v>
      </c>
      <c r="I2" s="7" t="str">
        <f>"'"&amp;SUBSTITUTE(A2," ","_") &amp; "' : [" &amp; (F2*-1) &amp; "," &amp; (E2*-1) &amp; "," &amp;(D2*-1)&amp; "," &amp; G2 &amp; "," &amp; H2 &amp; "],"</f>
        <v>'total' : [-3,-7,-4,15,1],</v>
      </c>
      <c r="J2" s="7" t="str">
        <f>"'" &amp; SUBSTITUTE(A2," ","_")  &amp; "_pct' : [" &amp; ROUND(((F2/B2)*-1),2) &amp; "," &amp; ROUND(((E2/B2)*-1),2) &amp; "," &amp; ROUND(((D2/B2)*-1),2)  &amp; "," &amp; ROUND((G2/B2),2) &amp; "," &amp; ROUND((H2/B2),2) &amp; "],"</f>
        <v>'total_pct' : [-0.1,-0.23,-0.13,0.5,0.03],</v>
      </c>
      <c r="K2" s="7" t="str">
        <f>IF(ISBLANK(A2),K3,K3&amp;",df."&amp; SUBSTITUTE(A2," ","_") &amp;"_pct[xx]]")</f>
        <v>[df.ruleset_2_pct[xx],df.ruleset_1_pct[xx],df.spreadsheet_pct[xx],df.decision_table_pct[xx],df.past_pct[xx],df.current_pct[xx],df.novice_pct[xx],df.senior_pct[xx],df.expert_pct[xx],df.practicioner_pct[xx],df.academic_pct[xx],df.total_pct[xx]]</v>
      </c>
      <c r="L2" s="7" t="str">
        <f>IF(ISBLANK(A2),L3,L3&amp;",'"&amp; A2 &amp;"']")</f>
        <v>['ruleset 2','ruleset 1','spreadsheet','decision table','past','current','novice','senior','expert','practicioner','academic','total']</v>
      </c>
      <c r="M2" s="7" t="str">
        <f>IF(ISBLANK(A2),M3,M3&amp;",df."&amp; SUBSTITUTE(A2," ","_") &amp;"[xx]]")</f>
        <v>[df.ruleset_2[xx],df.ruleset_1[xx],df.spreadsheet[xx],df.decision_table[xx],df.past[xx],df.current[xx],df.novice[xx],df.senior[xx],df.expert[xx],df.practicioner[xx],df.academic[xx],df.total[xx]]</v>
      </c>
    </row>
    <row r="3" spans="1:13" x14ac:dyDescent="0.35">
      <c r="A3" s="7"/>
      <c r="B3" s="7"/>
      <c r="C3" s="7"/>
      <c r="D3" s="7"/>
      <c r="E3" s="7"/>
      <c r="F3" s="7"/>
      <c r="G3" s="7"/>
      <c r="H3" s="7"/>
      <c r="I3" s="7"/>
      <c r="J3" s="7"/>
      <c r="K3" s="7" t="str">
        <f t="shared" ref="K3:K16" si="1">IF(ISBLANK(A3),K4,K4&amp;",df."&amp; SUBSTITUTE(A3," ","_") &amp;"_pct[xx]")</f>
        <v>[df.ruleset_2_pct[xx],df.ruleset_1_pct[xx],df.spreadsheet_pct[xx],df.decision_table_pct[xx],df.past_pct[xx],df.current_pct[xx],df.novice_pct[xx],df.senior_pct[xx],df.expert_pct[xx],df.practicioner_pct[xx],df.academic_pct[xx]</v>
      </c>
      <c r="L3" s="7" t="str">
        <f t="shared" ref="L3:L16" si="2">IF(ISBLANK(A3),L4,L4&amp;",'"&amp; A3 &amp;"'")</f>
        <v>['ruleset 2','ruleset 1','spreadsheet','decision table','past','current','novice','senior','expert','practicioner','academic'</v>
      </c>
      <c r="M3" s="7" t="str">
        <f t="shared" ref="M3:M16" si="3">IF(ISBLANK(A3),M4,M4&amp;",df."&amp; SUBSTITUTE(A3," ","_") &amp;"[xx]")</f>
        <v>[df.ruleset_2[xx],df.ruleset_1[xx],df.spreadsheet[xx],df.decision_table[xx],df.past[xx],df.current[xx],df.novice[xx],df.senior[xx],df.expert[xx],df.practicioner[xx],df.academic[xx]</v>
      </c>
    </row>
    <row r="4" spans="1:13" x14ac:dyDescent="0.35">
      <c r="A4" s="7" t="s">
        <v>312</v>
      </c>
      <c r="B4" s="7">
        <v>10</v>
      </c>
      <c r="C4" s="7" t="b">
        <f t="shared" si="0"/>
        <v>1</v>
      </c>
      <c r="D4" s="7">
        <v>0</v>
      </c>
      <c r="E4" s="7">
        <v>2</v>
      </c>
      <c r="F4" s="7">
        <v>2</v>
      </c>
      <c r="G4" s="7">
        <v>5</v>
      </c>
      <c r="H4" s="7">
        <v>1</v>
      </c>
      <c r="I4" s="7" t="str">
        <f>"'"&amp;SUBSTITUTE(A4," ","_") &amp; "' : [" &amp; (F4*-1) &amp; "," &amp; (E4*-1) &amp; "," &amp;(D4*-1)&amp; "," &amp; G4 &amp; "," &amp; H4 &amp; "],"</f>
        <v>'academic' : [-2,-2,0,5,1],</v>
      </c>
      <c r="J4" s="7" t="str">
        <f>"'" &amp; SUBSTITUTE(A4," ","_")  &amp; "_pct' : [" &amp; ROUND(((F4/B4)*-1),2) &amp; "," &amp; ROUND(((E4/B4)*-1),2) &amp; "," &amp; ROUND(((D4/B4)*-1),2)  &amp; "," &amp; ROUND((G4/B4),2) &amp; "," &amp; ROUND((H4/B4),2) &amp; "],"</f>
        <v>'academic_pct' : [-0.2,-0.2,0,0.5,0.1],</v>
      </c>
      <c r="K4" s="7" t="str">
        <f t="shared" si="1"/>
        <v>[df.ruleset_2_pct[xx],df.ruleset_1_pct[xx],df.spreadsheet_pct[xx],df.decision_table_pct[xx],df.past_pct[xx],df.current_pct[xx],df.novice_pct[xx],df.senior_pct[xx],df.expert_pct[xx],df.practicioner_pct[xx],df.academic_pct[xx]</v>
      </c>
      <c r="L4" s="7" t="str">
        <f t="shared" si="2"/>
        <v>['ruleset 2','ruleset 1','spreadsheet','decision table','past','current','novice','senior','expert','practicioner','academic'</v>
      </c>
      <c r="M4" s="7" t="str">
        <f t="shared" si="3"/>
        <v>[df.ruleset_2[xx],df.ruleset_1[xx],df.spreadsheet[xx],df.decision_table[xx],df.past[xx],df.current[xx],df.novice[xx],df.senior[xx],df.expert[xx],df.practicioner[xx],df.academic[xx]</v>
      </c>
    </row>
    <row r="5" spans="1:13" x14ac:dyDescent="0.35">
      <c r="A5" s="7" t="s">
        <v>313</v>
      </c>
      <c r="B5" s="7">
        <v>20</v>
      </c>
      <c r="C5" s="7" t="b">
        <f t="shared" si="0"/>
        <v>1</v>
      </c>
      <c r="D5" s="7">
        <v>4</v>
      </c>
      <c r="E5" s="7">
        <v>5</v>
      </c>
      <c r="F5" s="7">
        <v>1</v>
      </c>
      <c r="G5" s="7">
        <v>10</v>
      </c>
      <c r="H5" s="7">
        <v>0</v>
      </c>
      <c r="I5" s="7" t="str">
        <f>"'"&amp;SUBSTITUTE(A5," ","_") &amp; "' : [" &amp; (F5*-1) &amp; "," &amp; (E5*-1) &amp; "," &amp;(D5*-1)&amp; "," &amp; G5 &amp; "," &amp; H5 &amp; "],"</f>
        <v>'practicioner' : [-1,-5,-4,10,0],</v>
      </c>
      <c r="J5" s="7" t="str">
        <f>"'" &amp; SUBSTITUTE(A5," ","_")  &amp; "_pct' : [" &amp; ROUND(((F5/B5)*-1),2) &amp; "," &amp; ROUND(((E5/B5)*-1),2) &amp; "," &amp; ROUND(((D5/B5)*-1),2)  &amp; "," &amp; ROUND((G5/B5),2) &amp; "," &amp; ROUND((H5/B5),2) &amp; "],"</f>
        <v>'practicioner_pct' : [-0.05,-0.25,-0.2,0.5,0],</v>
      </c>
      <c r="K5" s="7" t="str">
        <f t="shared" si="1"/>
        <v>[df.ruleset_2_pct[xx],df.ruleset_1_pct[xx],df.spreadsheet_pct[xx],df.decision_table_pct[xx],df.past_pct[xx],df.current_pct[xx],df.novice_pct[xx],df.senior_pct[xx],df.expert_pct[xx],df.practicioner_pct[xx]</v>
      </c>
      <c r="L5" s="7" t="str">
        <f t="shared" si="2"/>
        <v>['ruleset 2','ruleset 1','spreadsheet','decision table','past','current','novice','senior','expert','practicioner'</v>
      </c>
      <c r="M5" s="7" t="str">
        <f t="shared" si="3"/>
        <v>[df.ruleset_2[xx],df.ruleset_1[xx],df.spreadsheet[xx],df.decision_table[xx],df.past[xx],df.current[xx],df.novice[xx],df.senior[xx],df.expert[xx],df.practicioner[xx]</v>
      </c>
    </row>
    <row r="6" spans="1:13" x14ac:dyDescent="0.35">
      <c r="A6" s="7"/>
      <c r="B6" s="7"/>
      <c r="C6" s="7"/>
      <c r="D6" s="7" t="b">
        <f>SUM(D4:D5)=D2</f>
        <v>1</v>
      </c>
      <c r="E6" s="7" t="b">
        <f t="shared" ref="E6:H6" si="4">SUM(E4:E5)=E2</f>
        <v>1</v>
      </c>
      <c r="F6" s="7" t="b">
        <f t="shared" si="4"/>
        <v>1</v>
      </c>
      <c r="G6" s="7" t="b">
        <f t="shared" si="4"/>
        <v>1</v>
      </c>
      <c r="H6" s="7" t="b">
        <f t="shared" si="4"/>
        <v>1</v>
      </c>
      <c r="I6" s="7"/>
      <c r="J6" s="7"/>
      <c r="K6" s="7" t="str">
        <f t="shared" si="1"/>
        <v>[df.ruleset_2_pct[xx],df.ruleset_1_pct[xx],df.spreadsheet_pct[xx],df.decision_table_pct[xx],df.past_pct[xx],df.current_pct[xx],df.novice_pct[xx],df.senior_pct[xx],df.expert_pct[xx]</v>
      </c>
      <c r="L6" s="7" t="str">
        <f t="shared" si="2"/>
        <v>['ruleset 2','ruleset 1','spreadsheet','decision table','past','current','novice','senior','expert'</v>
      </c>
      <c r="M6" s="7" t="str">
        <f t="shared" si="3"/>
        <v>[df.ruleset_2[xx],df.ruleset_1[xx],df.spreadsheet[xx],df.decision_table[xx],df.past[xx],df.current[xx],df.novice[xx],df.senior[xx],df.expert[xx]</v>
      </c>
    </row>
    <row r="7" spans="1:13" x14ac:dyDescent="0.35">
      <c r="A7" s="7" t="s">
        <v>317</v>
      </c>
      <c r="B7" s="7">
        <v>9</v>
      </c>
      <c r="C7" s="7" t="b">
        <f t="shared" si="0"/>
        <v>1</v>
      </c>
      <c r="D7" s="7">
        <v>2</v>
      </c>
      <c r="E7" s="7">
        <v>3</v>
      </c>
      <c r="F7" s="7">
        <v>0</v>
      </c>
      <c r="G7" s="7">
        <v>4</v>
      </c>
      <c r="H7" s="7">
        <v>0</v>
      </c>
      <c r="I7" s="7" t="str">
        <f t="shared" ref="I7" si="5">"'"&amp;SUBSTITUTE(A7," ","_") &amp; "' : [" &amp; (F7*-1) &amp; "," &amp; (E7*-1) &amp; "," &amp;(D7*-1)&amp; "," &amp; G7 &amp; "," &amp; H7 &amp; "],"</f>
        <v>'expert' : [0,-3,-2,4,0],</v>
      </c>
      <c r="J7" s="7" t="str">
        <f>"'" &amp; SUBSTITUTE(A7," ","_")  &amp; "_pct' : [" &amp; ROUND(((F7/B7)*-1),2) &amp; "," &amp; ROUND(((E7/B7)*-1),2) &amp; "," &amp; ROUND(((D7/B7)*-1),2)  &amp; "," &amp; ROUND((G7/B7),2) &amp; "," &amp; ROUND((H7/B7),2) &amp; "],"</f>
        <v>'expert_pct' : [0,-0.33,-0.22,0.44,0],</v>
      </c>
      <c r="K7" s="7" t="str">
        <f t="shared" si="1"/>
        <v>[df.ruleset_2_pct[xx],df.ruleset_1_pct[xx],df.spreadsheet_pct[xx],df.decision_table_pct[xx],df.past_pct[xx],df.current_pct[xx],df.novice_pct[xx],df.senior_pct[xx],df.expert_pct[xx]</v>
      </c>
      <c r="L7" s="7" t="str">
        <f t="shared" si="2"/>
        <v>['ruleset 2','ruleset 1','spreadsheet','decision table','past','current','novice','senior','expert'</v>
      </c>
      <c r="M7" s="7" t="str">
        <f t="shared" si="3"/>
        <v>[df.ruleset_2[xx],df.ruleset_1[xx],df.spreadsheet[xx],df.decision_table[xx],df.past[xx],df.current[xx],df.novice[xx],df.senior[xx],df.expert[xx]</v>
      </c>
    </row>
    <row r="8" spans="1:13" x14ac:dyDescent="0.35">
      <c r="A8" s="7" t="s">
        <v>318</v>
      </c>
      <c r="B8" s="7">
        <v>16</v>
      </c>
      <c r="C8" s="7" t="b">
        <f t="shared" si="0"/>
        <v>1</v>
      </c>
      <c r="D8" s="7">
        <v>2</v>
      </c>
      <c r="E8" s="7">
        <v>3</v>
      </c>
      <c r="F8" s="7">
        <v>2</v>
      </c>
      <c r="G8" s="7">
        <v>9</v>
      </c>
      <c r="H8" s="7">
        <v>0</v>
      </c>
      <c r="I8" s="7" t="str">
        <f>"'"&amp;SUBSTITUTE(A8," ","_") &amp; "' : [" &amp; (F8*-1) &amp; "," &amp; (E8*-1) &amp; "," &amp;(D8*-1)&amp; "," &amp; G8 &amp; "," &amp; H8 &amp; "],"</f>
        <v>'senior' : [-2,-3,-2,9,0],</v>
      </c>
      <c r="J8" s="7" t="str">
        <f>"'" &amp; SUBSTITUTE(A8," ","_")  &amp; "_pct' : [" &amp; ROUND(((F8/B8)*-1),2) &amp; "," &amp; ROUND(((E8/B8)*-1),2) &amp; "," &amp; ROUND(((D8/B8)*-1),2)  &amp; "," &amp; ROUND((G8/B8),2) &amp; "," &amp; ROUND((H8/B8),2) &amp; "],"</f>
        <v>'senior_pct' : [-0.13,-0.19,-0.13,0.56,0],</v>
      </c>
      <c r="K8" s="7" t="str">
        <f t="shared" si="1"/>
        <v>[df.ruleset_2_pct[xx],df.ruleset_1_pct[xx],df.spreadsheet_pct[xx],df.decision_table_pct[xx],df.past_pct[xx],df.current_pct[xx],df.novice_pct[xx],df.senior_pct[xx]</v>
      </c>
      <c r="L8" s="7" t="str">
        <f t="shared" si="2"/>
        <v>['ruleset 2','ruleset 1','spreadsheet','decision table','past','current','novice','senior'</v>
      </c>
      <c r="M8" s="7" t="str">
        <f t="shared" si="3"/>
        <v>[df.ruleset_2[xx],df.ruleset_1[xx],df.spreadsheet[xx],df.decision_table[xx],df.past[xx],df.current[xx],df.novice[xx],df.senior[xx]</v>
      </c>
    </row>
    <row r="9" spans="1:13" x14ac:dyDescent="0.35">
      <c r="A9" s="7" t="s">
        <v>319</v>
      </c>
      <c r="B9" s="7">
        <v>5</v>
      </c>
      <c r="C9" s="7" t="b">
        <f t="shared" si="0"/>
        <v>1</v>
      </c>
      <c r="D9" s="7">
        <v>0</v>
      </c>
      <c r="E9" s="7">
        <v>1</v>
      </c>
      <c r="F9" s="7">
        <v>1</v>
      </c>
      <c r="G9" s="7">
        <v>2</v>
      </c>
      <c r="H9" s="7">
        <v>1</v>
      </c>
      <c r="I9" s="7" t="str">
        <f>"'"&amp;SUBSTITUTE(A9," ","_") &amp; "' : [" &amp; (F9*-1) &amp; "," &amp; (E9*-1) &amp; "," &amp;(D9*-1)&amp; "," &amp; G9 &amp; "," &amp; H9 &amp; "],"</f>
        <v>'novice' : [-1,-1,0,2,1],</v>
      </c>
      <c r="J9" s="7" t="str">
        <f>"'" &amp; SUBSTITUTE(A9," ","_")  &amp; "_pct' : [" &amp; ROUND(((F9/B9)*-1),2) &amp; "," &amp; ROUND(((E9/B9)*-1),2) &amp; "," &amp; ROUND(((D9/B9)*-1),2)  &amp; "," &amp; ROUND((G9/B9),2) &amp; "," &amp; ROUND((H9/B9),2) &amp; "],"</f>
        <v>'novice_pct' : [-0.2,-0.2,0,0.4,0.2],</v>
      </c>
      <c r="K9" s="7" t="str">
        <f t="shared" si="1"/>
        <v>[df.ruleset_2_pct[xx],df.ruleset_1_pct[xx],df.spreadsheet_pct[xx],df.decision_table_pct[xx],df.past_pct[xx],df.current_pct[xx],df.novice_pct[xx]</v>
      </c>
      <c r="L9" s="7" t="str">
        <f t="shared" si="2"/>
        <v>['ruleset 2','ruleset 1','spreadsheet','decision table','past','current','novice'</v>
      </c>
      <c r="M9" s="7" t="str">
        <f t="shared" si="3"/>
        <v>[df.ruleset_2[xx],df.ruleset_1[xx],df.spreadsheet[xx],df.decision_table[xx],df.past[xx],df.current[xx],df.novice[xx]</v>
      </c>
    </row>
    <row r="10" spans="1:13" x14ac:dyDescent="0.35">
      <c r="A10" s="7"/>
      <c r="B10" s="7"/>
      <c r="C10" s="7"/>
      <c r="D10" s="7" t="b">
        <f>SUM(D7:D9)=D2</f>
        <v>1</v>
      </c>
      <c r="E10" s="7" t="b">
        <f t="shared" ref="E10:H10" si="6">SUM(E7:E9)=E2</f>
        <v>1</v>
      </c>
      <c r="F10" s="7" t="b">
        <f t="shared" si="6"/>
        <v>1</v>
      </c>
      <c r="G10" s="7" t="b">
        <f t="shared" si="6"/>
        <v>1</v>
      </c>
      <c r="H10" s="7" t="b">
        <f t="shared" si="6"/>
        <v>1</v>
      </c>
      <c r="I10" s="7"/>
      <c r="J10" s="7"/>
      <c r="K10" s="7" t="str">
        <f t="shared" si="1"/>
        <v>[df.ruleset_2_pct[xx],df.ruleset_1_pct[xx],df.spreadsheet_pct[xx],df.decision_table_pct[xx],df.past_pct[xx],df.current_pct[xx]</v>
      </c>
      <c r="L10" s="7" t="str">
        <f t="shared" si="2"/>
        <v>['ruleset 2','ruleset 1','spreadsheet','decision table','past','current'</v>
      </c>
      <c r="M10" s="7" t="str">
        <f t="shared" si="3"/>
        <v>[df.ruleset_2[xx],df.ruleset_1[xx],df.spreadsheet[xx],df.decision_table[xx],df.past[xx],df.current[xx]</v>
      </c>
    </row>
    <row r="11" spans="1:13" x14ac:dyDescent="0.35">
      <c r="A11" s="7" t="s">
        <v>320</v>
      </c>
      <c r="B11" s="7">
        <v>12</v>
      </c>
      <c r="C11" s="7" t="b">
        <f t="shared" si="0"/>
        <v>1</v>
      </c>
      <c r="D11" s="7">
        <v>1</v>
      </c>
      <c r="E11" s="7">
        <v>3</v>
      </c>
      <c r="F11" s="7">
        <v>2</v>
      </c>
      <c r="G11" s="7">
        <v>6</v>
      </c>
      <c r="H11" s="7">
        <v>0</v>
      </c>
      <c r="I11" s="7" t="str">
        <f t="shared" ref="I11" si="7">"'"&amp;SUBSTITUTE(A11," ","_") &amp; "' : [" &amp; (F11*-1) &amp; "," &amp; (E11*-1) &amp; "," &amp;(D11*-1)&amp; "," &amp; G11 &amp; "," &amp; H11 &amp; "],"</f>
        <v>'current' : [-2,-3,-1,6,0],</v>
      </c>
      <c r="J11" s="7" t="str">
        <f>"'" &amp; SUBSTITUTE(A11," ","_")  &amp; "_pct' : [" &amp; ROUND(((F11/B11)*-1),2) &amp; "," &amp; ROUND(((E11/B11)*-1),2) &amp; "," &amp; ROUND(((D11/B11)*-1),2)  &amp; "," &amp; ROUND((G11/B11),2) &amp; "," &amp; ROUND((H11/B11),2) &amp; "],"</f>
        <v>'current_pct' : [-0.17,-0.25,-0.08,0.5,0],</v>
      </c>
      <c r="K11" s="7" t="str">
        <f t="shared" si="1"/>
        <v>[df.ruleset_2_pct[xx],df.ruleset_1_pct[xx],df.spreadsheet_pct[xx],df.decision_table_pct[xx],df.past_pct[xx],df.current_pct[xx]</v>
      </c>
      <c r="L11" s="7" t="str">
        <f t="shared" si="2"/>
        <v>['ruleset 2','ruleset 1','spreadsheet','decision table','past','current'</v>
      </c>
      <c r="M11" s="7" t="str">
        <f t="shared" si="3"/>
        <v>[df.ruleset_2[xx],df.ruleset_1[xx],df.spreadsheet[xx],df.decision_table[xx],df.past[xx],df.current[xx]</v>
      </c>
    </row>
    <row r="12" spans="1:13" x14ac:dyDescent="0.35">
      <c r="A12" s="7" t="s">
        <v>321</v>
      </c>
      <c r="B12" s="7">
        <v>18</v>
      </c>
      <c r="C12" s="7" t="b">
        <f>SUM(D12:H12)=B12</f>
        <v>1</v>
      </c>
      <c r="D12" s="7">
        <v>3</v>
      </c>
      <c r="E12" s="7">
        <v>4</v>
      </c>
      <c r="F12" s="7">
        <v>1</v>
      </c>
      <c r="G12" s="7">
        <v>9</v>
      </c>
      <c r="H12" s="7">
        <v>1</v>
      </c>
      <c r="I12" s="7" t="str">
        <f>"'"&amp;SUBSTITUTE(A12," ","_") &amp; "' : [" &amp; (F12*-1) &amp; "," &amp; (E12*-1) &amp; "," &amp;(D12*-1)&amp; "," &amp; G12 &amp; "," &amp; H12 &amp; "],"</f>
        <v>'past' : [-1,-4,-3,9,1],</v>
      </c>
      <c r="J12" s="7" t="str">
        <f>"'" &amp; SUBSTITUTE(A12," ","_")  &amp; "_pct' : [" &amp; ROUND(((F12/B12)*-1),2) &amp; "," &amp; ROUND(((E12/B12)*-1),2) &amp; "," &amp; ROUND(((D12/B12)*-1),2)  &amp; "," &amp; ROUND((G12/B12),2) &amp; "," &amp; ROUND((H12/B12),2) &amp; "],"</f>
        <v>'past_pct' : [-0.06,-0.22,-0.17,0.5,0.06],</v>
      </c>
      <c r="K12" s="7" t="str">
        <f t="shared" si="1"/>
        <v>[df.ruleset_2_pct[xx],df.ruleset_1_pct[xx],df.spreadsheet_pct[xx],df.decision_table_pct[xx],df.past_pct[xx]</v>
      </c>
      <c r="L12" s="7" t="str">
        <f t="shared" si="2"/>
        <v>['ruleset 2','ruleset 1','spreadsheet','decision table','past'</v>
      </c>
      <c r="M12" s="7" t="str">
        <f t="shared" si="3"/>
        <v>[df.ruleset_2[xx],df.ruleset_1[xx],df.spreadsheet[xx],df.decision_table[xx],df.past[xx]</v>
      </c>
    </row>
    <row r="13" spans="1:13" x14ac:dyDescent="0.35">
      <c r="A13" s="7"/>
      <c r="B13" s="7"/>
      <c r="C13" s="7"/>
      <c r="D13" s="7" t="b">
        <f>SUM(D11:D12)=D2</f>
        <v>1</v>
      </c>
      <c r="E13" s="7" t="b">
        <f t="shared" ref="E13:H13" si="8">SUM(E11:E12)=E2</f>
        <v>1</v>
      </c>
      <c r="F13" s="7" t="b">
        <f t="shared" si="8"/>
        <v>1</v>
      </c>
      <c r="G13" s="7" t="b">
        <f t="shared" si="8"/>
        <v>1</v>
      </c>
      <c r="H13" s="7" t="b">
        <f t="shared" si="8"/>
        <v>1</v>
      </c>
      <c r="I13" s="7"/>
      <c r="J13" s="7"/>
      <c r="K13" s="7" t="str">
        <f t="shared" si="1"/>
        <v>[df.ruleset_2_pct[xx],df.ruleset_1_pct[xx],df.spreadsheet_pct[xx],df.decision_table_pct[xx]</v>
      </c>
      <c r="L13" s="7" t="str">
        <f t="shared" si="2"/>
        <v>['ruleset 2','ruleset 1','spreadsheet','decision table'</v>
      </c>
      <c r="M13" s="7" t="str">
        <f t="shared" si="3"/>
        <v>[df.ruleset_2[xx],df.ruleset_1[xx],df.spreadsheet[xx],df.decision_table[xx]</v>
      </c>
    </row>
    <row r="14" spans="1:13" s="7" customFormat="1" x14ac:dyDescent="0.35">
      <c r="A14" s="7" t="s">
        <v>326</v>
      </c>
      <c r="B14" s="7">
        <v>18</v>
      </c>
      <c r="C14" s="7" t="b">
        <f>SUM(D14:H14)=B14</f>
        <v>1</v>
      </c>
      <c r="D14" s="7">
        <v>4</v>
      </c>
      <c r="E14" s="7">
        <v>6</v>
      </c>
      <c r="F14" s="7">
        <v>2</v>
      </c>
      <c r="G14" s="7">
        <v>6</v>
      </c>
      <c r="H14" s="7">
        <v>0</v>
      </c>
      <c r="I14" s="7" t="str">
        <f t="shared" ref="I14" si="9">"'"&amp;SUBSTITUTE(A14," ","_") &amp; "' : [" &amp; (F14*-1) &amp; "," &amp; (E14*-1) &amp; "," &amp;(D14*-1)&amp; "," &amp; G14 &amp; "," &amp; H14 &amp; "],"</f>
        <v>'decision_table' : [-2,-6,-4,6,0],</v>
      </c>
      <c r="J14" s="7" t="str">
        <f>"'" &amp; SUBSTITUTE(A14," ","_")  &amp; "_pct' : [" &amp; ROUND(((F14/B14)*-1),2) &amp; "," &amp; ROUND(((E14/B14)*-1),2) &amp; "," &amp; ROUND(((D14/B14)*-1),2)  &amp; "," &amp; ROUND((G14/B14),2) &amp; "," &amp; ROUND((H14/B14),2) &amp; "],"</f>
        <v>'decision_table_pct' : [-0.11,-0.33,-0.22,0.33,0],</v>
      </c>
      <c r="K14" s="7" t="str">
        <f t="shared" si="1"/>
        <v>[df.ruleset_2_pct[xx],df.ruleset_1_pct[xx],df.spreadsheet_pct[xx],df.decision_table_pct[xx]</v>
      </c>
      <c r="L14" s="7" t="str">
        <f t="shared" si="2"/>
        <v>['ruleset 2','ruleset 1','spreadsheet','decision table'</v>
      </c>
      <c r="M14" s="7" t="str">
        <f t="shared" si="3"/>
        <v>[df.ruleset_2[xx],df.ruleset_1[xx],df.spreadsheet[xx],df.decision_table[xx]</v>
      </c>
    </row>
    <row r="15" spans="1:13" s="7" customFormat="1" x14ac:dyDescent="0.35">
      <c r="A15" s="7" t="s">
        <v>327</v>
      </c>
      <c r="B15" s="7">
        <v>12</v>
      </c>
      <c r="C15" s="7" t="b">
        <f>SUM(D15:H15)=B15</f>
        <v>1</v>
      </c>
      <c r="D15" s="7">
        <v>0</v>
      </c>
      <c r="E15" s="7">
        <v>1</v>
      </c>
      <c r="F15" s="7">
        <v>1</v>
      </c>
      <c r="G15" s="7">
        <v>9</v>
      </c>
      <c r="H15" s="7">
        <v>1</v>
      </c>
      <c r="I15" s="7" t="str">
        <f>"'"&amp;SUBSTITUTE(A15," ","_") &amp; "' : [" &amp; (F15*-1) &amp; "," &amp; (E15*-1) &amp; "," &amp;(D15*-1)&amp; "," &amp; G15 &amp; "," &amp; H15 &amp; "],"</f>
        <v>'spreadsheet' : [-1,-1,0,9,1],</v>
      </c>
      <c r="J15" s="7" t="str">
        <f>"'" &amp; SUBSTITUTE(A15," ","_")  &amp; "_pct' : [" &amp; ROUND(((F15/B15)*-1),2) &amp; "," &amp; ROUND(((E15/B15)*-1),2) &amp; "," &amp; ROUND(((D15/B15)*-1),2)  &amp; "," &amp; ROUND((G15/B15),2) &amp; "," &amp; ROUND((H15/B15),2) &amp; "],"</f>
        <v>'spreadsheet_pct' : [-0.08,-0.08,0,0.75,0.08],</v>
      </c>
      <c r="K15" s="7" t="str">
        <f t="shared" si="1"/>
        <v>[df.ruleset_2_pct[xx],df.ruleset_1_pct[xx],df.spreadsheet_pct[xx]</v>
      </c>
      <c r="L15" s="7" t="str">
        <f t="shared" si="2"/>
        <v>['ruleset 2','ruleset 1','spreadsheet'</v>
      </c>
      <c r="M15" s="7" t="str">
        <f t="shared" si="3"/>
        <v>[df.ruleset_2[xx],df.ruleset_1[xx],df.spreadsheet[xx]</v>
      </c>
    </row>
    <row r="16" spans="1:13" s="7" customFormat="1" x14ac:dyDescent="0.35">
      <c r="D16" s="7" t="b">
        <f>SUM(D14:D15)=D$2</f>
        <v>1</v>
      </c>
      <c r="E16" s="7" t="b">
        <f t="shared" ref="E16:H16" si="10">SUM(E14:E15)=E$2</f>
        <v>1</v>
      </c>
      <c r="F16" s="7" t="b">
        <f t="shared" si="10"/>
        <v>1</v>
      </c>
      <c r="G16" s="7" t="b">
        <f t="shared" si="10"/>
        <v>1</v>
      </c>
      <c r="H16" s="7" t="b">
        <f t="shared" si="10"/>
        <v>1</v>
      </c>
      <c r="K16" s="7" t="str">
        <f t="shared" si="1"/>
        <v>[df.ruleset_2_pct[xx],df.ruleset_1_pct[xx]</v>
      </c>
      <c r="L16" s="7" t="str">
        <f t="shared" si="2"/>
        <v>['ruleset 2','ruleset 1'</v>
      </c>
      <c r="M16" s="7" t="str">
        <f t="shared" si="3"/>
        <v>[df.ruleset_2[xx],df.ruleset_1[xx]</v>
      </c>
    </row>
    <row r="17" spans="1:13" s="7" customFormat="1" x14ac:dyDescent="0.35">
      <c r="A17" s="7" t="s">
        <v>328</v>
      </c>
      <c r="B17" s="7">
        <v>18</v>
      </c>
      <c r="C17" s="7" t="b">
        <f>SUM(D17:H17)=B17</f>
        <v>1</v>
      </c>
      <c r="D17" s="7">
        <v>4</v>
      </c>
      <c r="E17" s="7">
        <v>5</v>
      </c>
      <c r="F17" s="7">
        <v>1</v>
      </c>
      <c r="G17" s="7">
        <v>7</v>
      </c>
      <c r="H17" s="7">
        <v>1</v>
      </c>
      <c r="I17" s="7" t="str">
        <f t="shared" ref="I17" si="11">"'"&amp;SUBSTITUTE(A17," ","_") &amp; "' : [" &amp; (F17*-1) &amp; "," &amp; (E17*-1) &amp; "," &amp;(D17*-1)&amp; "," &amp; G17 &amp; "," &amp; H17 &amp; "],"</f>
        <v>'ruleset_1' : [-1,-5,-4,7,1],</v>
      </c>
      <c r="J17" s="7" t="str">
        <f>"'" &amp; SUBSTITUTE(A17," ","_")  &amp; "_pct' : [" &amp; ROUND(((F17/B17)*-1),2) &amp; "," &amp; ROUND(((E17/B17)*-1),2) &amp; "," &amp; ROUND(((D17/B17)*-1),2)  &amp; "," &amp; ROUND((G17/B17),2) &amp; "," &amp; ROUND((H17/B17),2) &amp; "],"</f>
        <v>'ruleset_1_pct' : [-0.06,-0.28,-0.22,0.39,0.06],</v>
      </c>
      <c r="K17" s="7" t="str">
        <f>IF(ISBLANK(A17),K18,K18&amp;",df."&amp; SUBSTITUTE(A17," ","_") &amp;"_pct[xx]")</f>
        <v>[df.ruleset_2_pct[xx],df.ruleset_1_pct[xx]</v>
      </c>
      <c r="L17" s="7" t="str">
        <f t="shared" ref="L17" si="12">IF(ISBLANK(A17),L18,L18&amp;",'"&amp; A17 &amp;"'")</f>
        <v>['ruleset 2','ruleset 1'</v>
      </c>
      <c r="M17" s="7" t="str">
        <f>IF(ISBLANK(A17),M18,M18&amp;",df."&amp; SUBSTITUTE(A17," ","_") &amp;"[xx]")</f>
        <v>[df.ruleset_2[xx],df.ruleset_1[xx]</v>
      </c>
    </row>
    <row r="18" spans="1:13" s="7" customFormat="1" x14ac:dyDescent="0.35">
      <c r="A18" s="7" t="s">
        <v>329</v>
      </c>
      <c r="B18" s="7">
        <v>12</v>
      </c>
      <c r="C18" s="7" t="b">
        <f>SUM(D18:H18)=B18</f>
        <v>1</v>
      </c>
      <c r="D18" s="7">
        <v>0</v>
      </c>
      <c r="E18" s="7">
        <v>2</v>
      </c>
      <c r="F18" s="7">
        <v>2</v>
      </c>
      <c r="G18" s="7">
        <v>8</v>
      </c>
      <c r="H18" s="7">
        <v>0</v>
      </c>
      <c r="I18" s="7" t="str">
        <f>"'"&amp;SUBSTITUTE(A18," ","_") &amp; "' : [" &amp; (F18*-1) &amp; "," &amp; (E18*-1) &amp; "," &amp;(D18*-1)&amp; "," &amp; G18 &amp; "," &amp; H18 &amp; "],"</f>
        <v>'ruleset_2' : [-2,-2,0,8,0],</v>
      </c>
      <c r="J18" s="7" t="str">
        <f>"'" &amp; SUBSTITUTE(A18," ","_")  &amp; "_pct' : [" &amp; ROUND(((F18/B18)*-1),2) &amp; "," &amp; ROUND(((E18/B18)*-1),2) &amp; "," &amp; ROUND(((D18/B18)*-1),2)  &amp; "," &amp; ROUND((G18/B18),2) &amp; "," &amp; ROUND((H18/B18),2) &amp; "],"</f>
        <v>'ruleset_2_pct' : [-0.17,-0.17,0,0.67,0],</v>
      </c>
      <c r="K18" s="7" t="str">
        <f>"[df."&amp; SUBSTITUTE(A18," ","_") &amp;"_pct[xx]"</f>
        <v>[df.ruleset_2_pct[xx]</v>
      </c>
      <c r="L18" s="7" t="str">
        <f>"['"&amp; A18&amp;"'"</f>
        <v>['ruleset 2'</v>
      </c>
      <c r="M18" s="7" t="str">
        <f>"[df."&amp; SUBSTITUTE(A18," ","_") &amp;"[xx]"</f>
        <v>[df.ruleset_2[xx]</v>
      </c>
    </row>
    <row r="19" spans="1:13" s="7" customFormat="1" x14ac:dyDescent="0.35">
      <c r="D19" s="7" t="b">
        <f>SUM(D17:D18)=D$2</f>
        <v>1</v>
      </c>
      <c r="E19" s="7" t="b">
        <f t="shared" ref="E19:H19" si="13">SUM(E17:E18)=E$2</f>
        <v>1</v>
      </c>
      <c r="F19" s="7" t="b">
        <f t="shared" si="13"/>
        <v>1</v>
      </c>
      <c r="G19" s="7" t="b">
        <f t="shared" si="13"/>
        <v>1</v>
      </c>
      <c r="H19" s="7" t="b">
        <f t="shared" si="13"/>
        <v>1</v>
      </c>
    </row>
    <row r="20" spans="1:13" x14ac:dyDescent="0.35">
      <c r="I20" s="7"/>
      <c r="J20" s="7"/>
    </row>
    <row r="21" spans="1:13" x14ac:dyDescent="0.35">
      <c r="I21" s="7"/>
      <c r="J21"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B907A-BDC5-43B2-8A49-E12C94F4DB80}">
  <dimension ref="A1:M21"/>
  <sheetViews>
    <sheetView workbookViewId="0">
      <selection activeCell="K2" sqref="K2:M2"/>
    </sheetView>
  </sheetViews>
  <sheetFormatPr defaultRowHeight="14.5" x14ac:dyDescent="0.35"/>
  <sheetData>
    <row r="1" spans="1:13" x14ac:dyDescent="0.35">
      <c r="A1" s="7"/>
      <c r="B1" s="7" t="s">
        <v>315</v>
      </c>
      <c r="C1" s="7" t="s">
        <v>316</v>
      </c>
      <c r="D1" s="1">
        <v>1</v>
      </c>
      <c r="E1" s="1">
        <v>2</v>
      </c>
      <c r="F1" s="1">
        <v>3</v>
      </c>
      <c r="G1" s="1">
        <v>4</v>
      </c>
      <c r="H1" s="1">
        <v>5</v>
      </c>
      <c r="I1" s="7"/>
      <c r="J1" s="7"/>
    </row>
    <row r="2" spans="1:13" x14ac:dyDescent="0.35">
      <c r="A2" s="7" t="s">
        <v>311</v>
      </c>
      <c r="B2" s="7">
        <v>29</v>
      </c>
      <c r="C2" s="7" t="b">
        <f t="shared" ref="C2:C11" si="0">SUM(D2:H2)=B2</f>
        <v>1</v>
      </c>
      <c r="D2" s="7">
        <v>2</v>
      </c>
      <c r="E2" s="7">
        <v>10</v>
      </c>
      <c r="F2" s="7">
        <v>9</v>
      </c>
      <c r="G2" s="7">
        <v>7</v>
      </c>
      <c r="H2" s="7">
        <v>1</v>
      </c>
      <c r="I2" s="7" t="str">
        <f>"'"&amp;SUBSTITUTE(A2," ","_") &amp; "' : [" &amp; (F2*-1) &amp; "," &amp; (E2*-1) &amp; "," &amp;(D2*-1)&amp; "," &amp; G2 &amp; "," &amp; H2 &amp; "],"</f>
        <v>'total' : [-9,-10,-2,7,1],</v>
      </c>
      <c r="J2" s="7" t="str">
        <f>"'" &amp; SUBSTITUTE(A2," ","_")  &amp; "_pct' : [" &amp; ROUND(((F2/B2)*-1),2) &amp; "," &amp; ROUND(((E2/B2)*-1),2) &amp; "," &amp; ROUND(((D2/B2)*-1),2)  &amp; "," &amp; ROUND((G2/B2),2) &amp; "," &amp; ROUND((H2/B2),2) &amp; "],"</f>
        <v>'total_pct' : [-0.31,-0.34,-0.07,0.24,0.03],</v>
      </c>
      <c r="K2" s="7" t="str">
        <f>IF(ISBLANK(A2),K3,K3&amp;",df."&amp; SUBSTITUTE(A2," ","_") &amp;"_pct[xx]]")</f>
        <v>[df.ruleset_2_pct[xx],df.ruleset_1_pct[xx],df.spreadsheet_pct[xx],df.decision_table_pct[xx],df.past_pct[xx],df.current_pct[xx],df.novice_pct[xx],df.senior_pct[xx],df.expert_pct[xx],df.practicioner_pct[xx],df.academic_pct[xx],df.total_pct[xx]]</v>
      </c>
      <c r="L2" s="7" t="str">
        <f>IF(ISBLANK(A2),L3,L3&amp;",'"&amp; A2 &amp;"']")</f>
        <v>['ruleset 2','ruleset 1','spreadsheet','decision table','past','current','novice','senior','expert','practicioner','academic','total']</v>
      </c>
      <c r="M2" s="7" t="str">
        <f>IF(ISBLANK(A2),M3,M3&amp;",df."&amp; SUBSTITUTE(A2," ","_") &amp;"[xx]]")</f>
        <v>[df.ruleset_2[xx],df.ruleset_1[xx],df.spreadsheet[xx],df.decision_table[xx],df.past[xx],df.current[xx],df.novice[xx],df.senior[xx],df.expert[xx],df.practicioner[xx],df.academic[xx],df.total[xx]]</v>
      </c>
    </row>
    <row r="3" spans="1:13" x14ac:dyDescent="0.35">
      <c r="A3" s="7"/>
      <c r="B3" s="7"/>
      <c r="C3" s="7"/>
      <c r="D3" s="7"/>
      <c r="E3" s="7"/>
      <c r="F3" s="7"/>
      <c r="G3" s="7"/>
      <c r="H3" s="7"/>
      <c r="I3" s="7"/>
      <c r="J3" s="7"/>
      <c r="K3" s="7" t="str">
        <f t="shared" ref="K3:K16" si="1">IF(ISBLANK(A3),K4,K4&amp;",df."&amp; SUBSTITUTE(A3," ","_") &amp;"_pct[xx]")</f>
        <v>[df.ruleset_2_pct[xx],df.ruleset_1_pct[xx],df.spreadsheet_pct[xx],df.decision_table_pct[xx],df.past_pct[xx],df.current_pct[xx],df.novice_pct[xx],df.senior_pct[xx],df.expert_pct[xx],df.practicioner_pct[xx],df.academic_pct[xx]</v>
      </c>
      <c r="L3" s="7" t="str">
        <f t="shared" ref="L3:L16" si="2">IF(ISBLANK(A3),L4,L4&amp;",'"&amp; A3 &amp;"'")</f>
        <v>['ruleset 2','ruleset 1','spreadsheet','decision table','past','current','novice','senior','expert','practicioner','academic'</v>
      </c>
      <c r="M3" s="7" t="str">
        <f t="shared" ref="M3:M16" si="3">IF(ISBLANK(A3),M4,M4&amp;",df."&amp; SUBSTITUTE(A3," ","_") &amp;"[xx]")</f>
        <v>[df.ruleset_2[xx],df.ruleset_1[xx],df.spreadsheet[xx],df.decision_table[xx],df.past[xx],df.current[xx],df.novice[xx],df.senior[xx],df.expert[xx],df.practicioner[xx],df.academic[xx]</v>
      </c>
    </row>
    <row r="4" spans="1:13" x14ac:dyDescent="0.35">
      <c r="A4" s="7" t="s">
        <v>312</v>
      </c>
      <c r="B4" s="7">
        <v>10</v>
      </c>
      <c r="C4" s="7" t="b">
        <f t="shared" si="0"/>
        <v>1</v>
      </c>
      <c r="D4" s="7">
        <v>1</v>
      </c>
      <c r="E4" s="7">
        <v>2</v>
      </c>
      <c r="F4" s="7">
        <v>4</v>
      </c>
      <c r="G4" s="7">
        <v>3</v>
      </c>
      <c r="H4" s="7">
        <v>0</v>
      </c>
      <c r="I4" s="7" t="str">
        <f>"'"&amp;SUBSTITUTE(A4," ","_") &amp; "' : [" &amp; (F4*-1) &amp; "," &amp; (E4*-1) &amp; "," &amp;(D4*-1)&amp; "," &amp; G4 &amp; "," &amp; H4 &amp; "],"</f>
        <v>'academic' : [-4,-2,-1,3,0],</v>
      </c>
      <c r="J4" s="7" t="str">
        <f>"'" &amp; SUBSTITUTE(A4," ","_")  &amp; "_pct' : [" &amp; ROUND(((F4/B4)*-1),2) &amp; "," &amp; ROUND(((E4/B4)*-1),2) &amp; "," &amp; ROUND(((D4/B4)*-1),2)  &amp; "," &amp; ROUND((G4/B4),2) &amp; "," &amp; ROUND((H4/B4),2) &amp; "],"</f>
        <v>'academic_pct' : [-0.4,-0.2,-0.1,0.3,0],</v>
      </c>
      <c r="K4" s="7" t="str">
        <f t="shared" si="1"/>
        <v>[df.ruleset_2_pct[xx],df.ruleset_1_pct[xx],df.spreadsheet_pct[xx],df.decision_table_pct[xx],df.past_pct[xx],df.current_pct[xx],df.novice_pct[xx],df.senior_pct[xx],df.expert_pct[xx],df.practicioner_pct[xx],df.academic_pct[xx]</v>
      </c>
      <c r="L4" s="7" t="str">
        <f t="shared" si="2"/>
        <v>['ruleset 2','ruleset 1','spreadsheet','decision table','past','current','novice','senior','expert','practicioner','academic'</v>
      </c>
      <c r="M4" s="7" t="str">
        <f t="shared" si="3"/>
        <v>[df.ruleset_2[xx],df.ruleset_1[xx],df.spreadsheet[xx],df.decision_table[xx],df.past[xx],df.current[xx],df.novice[xx],df.senior[xx],df.expert[xx],df.practicioner[xx],df.academic[xx]</v>
      </c>
    </row>
    <row r="5" spans="1:13" x14ac:dyDescent="0.35">
      <c r="A5" s="7" t="s">
        <v>313</v>
      </c>
      <c r="B5" s="7">
        <v>19</v>
      </c>
      <c r="C5" s="7" t="b">
        <f t="shared" si="0"/>
        <v>1</v>
      </c>
      <c r="D5" s="7">
        <v>1</v>
      </c>
      <c r="E5" s="7">
        <v>8</v>
      </c>
      <c r="F5" s="7">
        <v>5</v>
      </c>
      <c r="G5" s="7">
        <v>4</v>
      </c>
      <c r="H5" s="7">
        <v>1</v>
      </c>
      <c r="I5" s="7" t="str">
        <f>"'"&amp;SUBSTITUTE(A5," ","_") &amp; "' : [" &amp; (F5*-1) &amp; "," &amp; (E5*-1) &amp; "," &amp;(D5*-1)&amp; "," &amp; G5 &amp; "," &amp; H5 &amp; "],"</f>
        <v>'practicioner' : [-5,-8,-1,4,1],</v>
      </c>
      <c r="J5" s="7" t="str">
        <f>"'" &amp; SUBSTITUTE(A5," ","_")  &amp; "_pct' : [" &amp; ROUND(((F5/B5)*-1),2) &amp; "," &amp; ROUND(((E5/B5)*-1),2) &amp; "," &amp; ROUND(((D5/B5)*-1),2)  &amp; "," &amp; ROUND((G5/B5),2) &amp; "," &amp; ROUND((H5/B5),2) &amp; "],"</f>
        <v>'practicioner_pct' : [-0.26,-0.42,-0.05,0.21,0.05],</v>
      </c>
      <c r="K5" s="7" t="str">
        <f t="shared" si="1"/>
        <v>[df.ruleset_2_pct[xx],df.ruleset_1_pct[xx],df.spreadsheet_pct[xx],df.decision_table_pct[xx],df.past_pct[xx],df.current_pct[xx],df.novice_pct[xx],df.senior_pct[xx],df.expert_pct[xx],df.practicioner_pct[xx]</v>
      </c>
      <c r="L5" s="7" t="str">
        <f t="shared" si="2"/>
        <v>['ruleset 2','ruleset 1','spreadsheet','decision table','past','current','novice','senior','expert','practicioner'</v>
      </c>
      <c r="M5" s="7" t="str">
        <f t="shared" si="3"/>
        <v>[df.ruleset_2[xx],df.ruleset_1[xx],df.spreadsheet[xx],df.decision_table[xx],df.past[xx],df.current[xx],df.novice[xx],df.senior[xx],df.expert[xx],df.practicioner[xx]</v>
      </c>
    </row>
    <row r="6" spans="1:13" x14ac:dyDescent="0.35">
      <c r="A6" s="7"/>
      <c r="B6" s="7"/>
      <c r="C6" s="7"/>
      <c r="D6" s="7" t="b">
        <f>SUM(D4:D5)=D2</f>
        <v>1</v>
      </c>
      <c r="E6" s="7" t="b">
        <f t="shared" ref="E6:H6" si="4">SUM(E4:E5)=E2</f>
        <v>1</v>
      </c>
      <c r="F6" s="7" t="b">
        <f t="shared" si="4"/>
        <v>1</v>
      </c>
      <c r="G6" s="7" t="b">
        <f t="shared" si="4"/>
        <v>1</v>
      </c>
      <c r="H6" s="7" t="b">
        <f t="shared" si="4"/>
        <v>1</v>
      </c>
      <c r="I6" s="7"/>
      <c r="J6" s="7"/>
      <c r="K6" s="7" t="str">
        <f t="shared" si="1"/>
        <v>[df.ruleset_2_pct[xx],df.ruleset_1_pct[xx],df.spreadsheet_pct[xx],df.decision_table_pct[xx],df.past_pct[xx],df.current_pct[xx],df.novice_pct[xx],df.senior_pct[xx],df.expert_pct[xx]</v>
      </c>
      <c r="L6" s="7" t="str">
        <f t="shared" si="2"/>
        <v>['ruleset 2','ruleset 1','spreadsheet','decision table','past','current','novice','senior','expert'</v>
      </c>
      <c r="M6" s="7" t="str">
        <f t="shared" si="3"/>
        <v>[df.ruleset_2[xx],df.ruleset_1[xx],df.spreadsheet[xx],df.decision_table[xx],df.past[xx],df.current[xx],df.novice[xx],df.senior[xx],df.expert[xx]</v>
      </c>
    </row>
    <row r="7" spans="1:13" x14ac:dyDescent="0.35">
      <c r="A7" s="7" t="s">
        <v>317</v>
      </c>
      <c r="B7" s="7">
        <v>9</v>
      </c>
      <c r="C7" s="7" t="b">
        <f t="shared" si="0"/>
        <v>1</v>
      </c>
      <c r="D7" s="7">
        <v>0</v>
      </c>
      <c r="E7" s="7">
        <v>4</v>
      </c>
      <c r="F7" s="7">
        <v>3</v>
      </c>
      <c r="G7" s="7">
        <v>1</v>
      </c>
      <c r="H7" s="7">
        <v>1</v>
      </c>
      <c r="I7" s="7" t="str">
        <f t="shared" ref="I7" si="5">"'"&amp;SUBSTITUTE(A7," ","_") &amp; "' : [" &amp; (F7*-1) &amp; "," &amp; (E7*-1) &amp; "," &amp;(D7*-1)&amp; "," &amp; G7 &amp; "," &amp; H7 &amp; "],"</f>
        <v>'expert' : [-3,-4,0,1,1],</v>
      </c>
      <c r="J7" s="7" t="str">
        <f>"'" &amp; SUBSTITUTE(A7," ","_")  &amp; "_pct' : [" &amp; ROUND(((F7/B7)*-1),2) &amp; "," &amp; ROUND(((E7/B7)*-1),2) &amp; "," &amp; ROUND(((D7/B7)*-1),2)  &amp; "," &amp; ROUND((G7/B7),2) &amp; "," &amp; ROUND((H7/B7),2) &amp; "],"</f>
        <v>'expert_pct' : [-0.33,-0.44,0,0.11,0.11],</v>
      </c>
      <c r="K7" s="7" t="str">
        <f t="shared" si="1"/>
        <v>[df.ruleset_2_pct[xx],df.ruleset_1_pct[xx],df.spreadsheet_pct[xx],df.decision_table_pct[xx],df.past_pct[xx],df.current_pct[xx],df.novice_pct[xx],df.senior_pct[xx],df.expert_pct[xx]</v>
      </c>
      <c r="L7" s="7" t="str">
        <f t="shared" si="2"/>
        <v>['ruleset 2','ruleset 1','spreadsheet','decision table','past','current','novice','senior','expert'</v>
      </c>
      <c r="M7" s="7" t="str">
        <f t="shared" si="3"/>
        <v>[df.ruleset_2[xx],df.ruleset_1[xx],df.spreadsheet[xx],df.decision_table[xx],df.past[xx],df.current[xx],df.novice[xx],df.senior[xx],df.expert[xx]</v>
      </c>
    </row>
    <row r="8" spans="1:13" x14ac:dyDescent="0.35">
      <c r="A8" s="7" t="s">
        <v>318</v>
      </c>
      <c r="B8" s="7">
        <v>15</v>
      </c>
      <c r="C8" s="7" t="b">
        <f t="shared" si="0"/>
        <v>1</v>
      </c>
      <c r="D8" s="7">
        <v>2</v>
      </c>
      <c r="E8" s="7">
        <v>4</v>
      </c>
      <c r="F8" s="7">
        <v>4</v>
      </c>
      <c r="G8" s="7">
        <v>5</v>
      </c>
      <c r="H8" s="7">
        <v>0</v>
      </c>
      <c r="I8" s="7" t="str">
        <f>"'"&amp;SUBSTITUTE(A8," ","_") &amp; "' : [" &amp; (F8*-1) &amp; "," &amp; (E8*-1) &amp; "," &amp;(D8*-1)&amp; "," &amp; G8 &amp; "," &amp; H8 &amp; "],"</f>
        <v>'senior' : [-4,-4,-2,5,0],</v>
      </c>
      <c r="J8" s="7" t="str">
        <f>"'" &amp; SUBSTITUTE(A8," ","_")  &amp; "_pct' : [" &amp; ROUND(((F8/B8)*-1),2) &amp; "," &amp; ROUND(((E8/B8)*-1),2) &amp; "," &amp; ROUND(((D8/B8)*-1),2)  &amp; "," &amp; ROUND((G8/B8),2) &amp; "," &amp; ROUND((H8/B8),2) &amp; "],"</f>
        <v>'senior_pct' : [-0.27,-0.27,-0.13,0.33,0],</v>
      </c>
      <c r="K8" s="7" t="str">
        <f t="shared" si="1"/>
        <v>[df.ruleset_2_pct[xx],df.ruleset_1_pct[xx],df.spreadsheet_pct[xx],df.decision_table_pct[xx],df.past_pct[xx],df.current_pct[xx],df.novice_pct[xx],df.senior_pct[xx]</v>
      </c>
      <c r="L8" s="7" t="str">
        <f t="shared" si="2"/>
        <v>['ruleset 2','ruleset 1','spreadsheet','decision table','past','current','novice','senior'</v>
      </c>
      <c r="M8" s="7" t="str">
        <f t="shared" si="3"/>
        <v>[df.ruleset_2[xx],df.ruleset_1[xx],df.spreadsheet[xx],df.decision_table[xx],df.past[xx],df.current[xx],df.novice[xx],df.senior[xx]</v>
      </c>
    </row>
    <row r="9" spans="1:13" x14ac:dyDescent="0.35">
      <c r="A9" s="7" t="s">
        <v>319</v>
      </c>
      <c r="B9" s="7">
        <v>5</v>
      </c>
      <c r="C9" s="7" t="b">
        <f t="shared" si="0"/>
        <v>1</v>
      </c>
      <c r="D9" s="7">
        <v>0</v>
      </c>
      <c r="E9" s="7">
        <v>2</v>
      </c>
      <c r="F9" s="7">
        <v>2</v>
      </c>
      <c r="G9" s="7">
        <v>1</v>
      </c>
      <c r="H9" s="7">
        <v>0</v>
      </c>
      <c r="I9" s="7" t="str">
        <f>"'"&amp;SUBSTITUTE(A9," ","_") &amp; "' : [" &amp; (F9*-1) &amp; "," &amp; (E9*-1) &amp; "," &amp;(D9*-1)&amp; "," &amp; G9 &amp; "," &amp; H9 &amp; "],"</f>
        <v>'novice' : [-2,-2,0,1,0],</v>
      </c>
      <c r="J9" s="7" t="str">
        <f>"'" &amp; SUBSTITUTE(A9," ","_")  &amp; "_pct' : [" &amp; ROUND(((F9/B9)*-1),2) &amp; "," &amp; ROUND(((E9/B9)*-1),2) &amp; "," &amp; ROUND(((D9/B9)*-1),2)  &amp; "," &amp; ROUND((G9/B9),2) &amp; "," &amp; ROUND((H9/B9),2) &amp; "],"</f>
        <v>'novice_pct' : [-0.4,-0.4,0,0.2,0],</v>
      </c>
      <c r="K9" s="7" t="str">
        <f t="shared" si="1"/>
        <v>[df.ruleset_2_pct[xx],df.ruleset_1_pct[xx],df.spreadsheet_pct[xx],df.decision_table_pct[xx],df.past_pct[xx],df.current_pct[xx],df.novice_pct[xx]</v>
      </c>
      <c r="L9" s="7" t="str">
        <f t="shared" si="2"/>
        <v>['ruleset 2','ruleset 1','spreadsheet','decision table','past','current','novice'</v>
      </c>
      <c r="M9" s="7" t="str">
        <f t="shared" si="3"/>
        <v>[df.ruleset_2[xx],df.ruleset_1[xx],df.spreadsheet[xx],df.decision_table[xx],df.past[xx],df.current[xx],df.novice[xx]</v>
      </c>
    </row>
    <row r="10" spans="1:13" x14ac:dyDescent="0.35">
      <c r="A10" s="7"/>
      <c r="B10" s="7"/>
      <c r="C10" s="7"/>
      <c r="D10" s="7" t="b">
        <f>SUM(D7:D9)=D2</f>
        <v>1</v>
      </c>
      <c r="E10" s="7" t="b">
        <f t="shared" ref="E10:H10" si="6">SUM(E7:E9)=E2</f>
        <v>1</v>
      </c>
      <c r="F10" s="7" t="b">
        <f t="shared" si="6"/>
        <v>1</v>
      </c>
      <c r="G10" s="7" t="b">
        <f t="shared" si="6"/>
        <v>1</v>
      </c>
      <c r="H10" s="7" t="b">
        <f t="shared" si="6"/>
        <v>1</v>
      </c>
      <c r="I10" s="7"/>
      <c r="J10" s="7"/>
      <c r="K10" s="7" t="str">
        <f t="shared" si="1"/>
        <v>[df.ruleset_2_pct[xx],df.ruleset_1_pct[xx],df.spreadsheet_pct[xx],df.decision_table_pct[xx],df.past_pct[xx],df.current_pct[xx]</v>
      </c>
      <c r="L10" s="7" t="str">
        <f t="shared" si="2"/>
        <v>['ruleset 2','ruleset 1','spreadsheet','decision table','past','current'</v>
      </c>
      <c r="M10" s="7" t="str">
        <f t="shared" si="3"/>
        <v>[df.ruleset_2[xx],df.ruleset_1[xx],df.spreadsheet[xx],df.decision_table[xx],df.past[xx],df.current[xx]</v>
      </c>
    </row>
    <row r="11" spans="1:13" x14ac:dyDescent="0.35">
      <c r="A11" s="7" t="s">
        <v>320</v>
      </c>
      <c r="B11" s="7">
        <v>11</v>
      </c>
      <c r="C11" s="7" t="b">
        <f t="shared" si="0"/>
        <v>1</v>
      </c>
      <c r="D11" s="7">
        <v>0</v>
      </c>
      <c r="E11" s="7">
        <v>6</v>
      </c>
      <c r="F11" s="7">
        <v>2</v>
      </c>
      <c r="G11" s="7">
        <v>3</v>
      </c>
      <c r="H11" s="7">
        <v>0</v>
      </c>
      <c r="I11" s="7" t="str">
        <f t="shared" ref="I11" si="7">"'"&amp;SUBSTITUTE(A11," ","_") &amp; "' : [" &amp; (F11*-1) &amp; "," &amp; (E11*-1) &amp; "," &amp;(D11*-1)&amp; "," &amp; G11 &amp; "," &amp; H11 &amp; "],"</f>
        <v>'current' : [-2,-6,0,3,0],</v>
      </c>
      <c r="J11" s="7" t="str">
        <f>"'" &amp; SUBSTITUTE(A11," ","_")  &amp; "_pct' : [" &amp; ROUND(((F11/B11)*-1),2) &amp; "," &amp; ROUND(((E11/B11)*-1),2) &amp; "," &amp; ROUND(((D11/B11)*-1),2)  &amp; "," &amp; ROUND((G11/B11),2) &amp; "," &amp; ROUND((H11/B11),2) &amp; "],"</f>
        <v>'current_pct' : [-0.18,-0.55,0,0.27,0],</v>
      </c>
      <c r="K11" s="7" t="str">
        <f t="shared" si="1"/>
        <v>[df.ruleset_2_pct[xx],df.ruleset_1_pct[xx],df.spreadsheet_pct[xx],df.decision_table_pct[xx],df.past_pct[xx],df.current_pct[xx]</v>
      </c>
      <c r="L11" s="7" t="str">
        <f t="shared" si="2"/>
        <v>['ruleset 2','ruleset 1','spreadsheet','decision table','past','current'</v>
      </c>
      <c r="M11" s="7" t="str">
        <f t="shared" si="3"/>
        <v>[df.ruleset_2[xx],df.ruleset_1[xx],df.spreadsheet[xx],df.decision_table[xx],df.past[xx],df.current[xx]</v>
      </c>
    </row>
    <row r="12" spans="1:13" x14ac:dyDescent="0.35">
      <c r="A12" s="7" t="s">
        <v>321</v>
      </c>
      <c r="B12" s="7">
        <v>18</v>
      </c>
      <c r="C12" s="7" t="b">
        <f>SUM(D12:H12)=B12</f>
        <v>1</v>
      </c>
      <c r="D12" s="7">
        <v>2</v>
      </c>
      <c r="E12" s="7">
        <v>4</v>
      </c>
      <c r="F12" s="7">
        <v>7</v>
      </c>
      <c r="G12" s="7">
        <v>4</v>
      </c>
      <c r="H12" s="7">
        <v>1</v>
      </c>
      <c r="I12" s="7" t="str">
        <f>"'"&amp;SUBSTITUTE(A12," ","_") &amp; "' : [" &amp; (F12*-1) &amp; "," &amp; (E12*-1) &amp; "," &amp;(D12*-1)&amp; "," &amp; G12 &amp; "," &amp; H12 &amp; "],"</f>
        <v>'past' : [-7,-4,-2,4,1],</v>
      </c>
      <c r="J12" s="7" t="str">
        <f>"'" &amp; SUBSTITUTE(A12," ","_")  &amp; "_pct' : [" &amp; ROUND(((F12/B12)*-1),2) &amp; "," &amp; ROUND(((E12/B12)*-1),2) &amp; "," &amp; ROUND(((D12/B12)*-1),2)  &amp; "," &amp; ROUND((G12/B12),2) &amp; "," &amp; ROUND((H12/B12),2) &amp; "],"</f>
        <v>'past_pct' : [-0.39,-0.22,-0.11,0.22,0.06],</v>
      </c>
      <c r="K12" s="7" t="str">
        <f t="shared" si="1"/>
        <v>[df.ruleset_2_pct[xx],df.ruleset_1_pct[xx],df.spreadsheet_pct[xx],df.decision_table_pct[xx],df.past_pct[xx]</v>
      </c>
      <c r="L12" s="7" t="str">
        <f t="shared" si="2"/>
        <v>['ruleset 2','ruleset 1','spreadsheet','decision table','past'</v>
      </c>
      <c r="M12" s="7" t="str">
        <f t="shared" si="3"/>
        <v>[df.ruleset_2[xx],df.ruleset_1[xx],df.spreadsheet[xx],df.decision_table[xx],df.past[xx]</v>
      </c>
    </row>
    <row r="13" spans="1:13" x14ac:dyDescent="0.35">
      <c r="A13" s="7"/>
      <c r="B13" s="7"/>
      <c r="C13" s="7"/>
      <c r="D13" s="7" t="b">
        <f>SUM(D11:D12)=D2</f>
        <v>1</v>
      </c>
      <c r="E13" s="7" t="b">
        <f t="shared" ref="E13:H13" si="8">SUM(E11:E12)=E2</f>
        <v>1</v>
      </c>
      <c r="F13" s="7" t="b">
        <f t="shared" si="8"/>
        <v>1</v>
      </c>
      <c r="G13" s="7" t="b">
        <f t="shared" si="8"/>
        <v>1</v>
      </c>
      <c r="H13" s="7" t="b">
        <f t="shared" si="8"/>
        <v>1</v>
      </c>
      <c r="I13" s="7"/>
      <c r="J13" s="7"/>
      <c r="K13" s="7" t="str">
        <f t="shared" si="1"/>
        <v>[df.ruleset_2_pct[xx],df.ruleset_1_pct[xx],df.spreadsheet_pct[xx],df.decision_table_pct[xx]</v>
      </c>
      <c r="L13" s="7" t="str">
        <f t="shared" si="2"/>
        <v>['ruleset 2','ruleset 1','spreadsheet','decision table'</v>
      </c>
      <c r="M13" s="7" t="str">
        <f t="shared" si="3"/>
        <v>[df.ruleset_2[xx],df.ruleset_1[xx],df.spreadsheet[xx],df.decision_table[xx]</v>
      </c>
    </row>
    <row r="14" spans="1:13" x14ac:dyDescent="0.35">
      <c r="A14" s="7" t="s">
        <v>326</v>
      </c>
      <c r="B14" s="7">
        <v>18</v>
      </c>
      <c r="C14" s="7" t="b">
        <f>SUM(D14:H14)=B14</f>
        <v>1</v>
      </c>
      <c r="D14" s="7">
        <v>2</v>
      </c>
      <c r="E14" s="7">
        <v>7</v>
      </c>
      <c r="F14" s="7">
        <v>3</v>
      </c>
      <c r="G14" s="7">
        <v>5</v>
      </c>
      <c r="H14" s="7">
        <v>1</v>
      </c>
      <c r="I14" s="7" t="str">
        <f t="shared" ref="I14" si="9">"'"&amp;SUBSTITUTE(A14," ","_") &amp; "' : [" &amp; (F14*-1) &amp; "," &amp; (E14*-1) &amp; "," &amp;(D14*-1)&amp; "," &amp; G14 &amp; "," &amp; H14 &amp; "],"</f>
        <v>'decision_table' : [-3,-7,-2,5,1],</v>
      </c>
      <c r="J14" s="7" t="str">
        <f>"'" &amp; SUBSTITUTE(A14," ","_")  &amp; "_pct' : [" &amp; ROUND(((F14/B14)*-1),2) &amp; "," &amp; ROUND(((E14/B14)*-1),2) &amp; "," &amp; ROUND(((D14/B14)*-1),2)  &amp; "," &amp; ROUND((G14/B14),2) &amp; "," &amp; ROUND((H14/B14),2) &amp; "],"</f>
        <v>'decision_table_pct' : [-0.17,-0.39,-0.11,0.28,0.06],</v>
      </c>
      <c r="K14" s="7" t="str">
        <f t="shared" si="1"/>
        <v>[df.ruleset_2_pct[xx],df.ruleset_1_pct[xx],df.spreadsheet_pct[xx],df.decision_table_pct[xx]</v>
      </c>
      <c r="L14" s="7" t="str">
        <f t="shared" si="2"/>
        <v>['ruleset 2','ruleset 1','spreadsheet','decision table'</v>
      </c>
      <c r="M14" s="7" t="str">
        <f t="shared" si="3"/>
        <v>[df.ruleset_2[xx],df.ruleset_1[xx],df.spreadsheet[xx],df.decision_table[xx]</v>
      </c>
    </row>
    <row r="15" spans="1:13" x14ac:dyDescent="0.35">
      <c r="A15" s="7" t="s">
        <v>327</v>
      </c>
      <c r="B15" s="7">
        <v>11</v>
      </c>
      <c r="C15" s="7" t="b">
        <f>SUM(D15:H15)=B15</f>
        <v>1</v>
      </c>
      <c r="D15" s="7">
        <v>0</v>
      </c>
      <c r="E15" s="7">
        <v>3</v>
      </c>
      <c r="F15" s="7">
        <v>6</v>
      </c>
      <c r="G15" s="7">
        <v>2</v>
      </c>
      <c r="H15" s="7">
        <v>0</v>
      </c>
      <c r="I15" s="7" t="str">
        <f>"'"&amp;SUBSTITUTE(A15," ","_") &amp; "' : [" &amp; (F15*-1) &amp; "," &amp; (E15*-1) &amp; "," &amp;(D15*-1)&amp; "," &amp; G15 &amp; "," &amp; H15 &amp; "],"</f>
        <v>'spreadsheet' : [-6,-3,0,2,0],</v>
      </c>
      <c r="J15" s="7" t="str">
        <f>"'" &amp; SUBSTITUTE(A15," ","_")  &amp; "_pct' : [" &amp; ROUND(((F15/B15)*-1),2) &amp; "," &amp; ROUND(((E15/B15)*-1),2) &amp; "," &amp; ROUND(((D15/B15)*-1),2)  &amp; "," &amp; ROUND((G15/B15),2) &amp; "," &amp; ROUND((H15/B15),2) &amp; "],"</f>
        <v>'spreadsheet_pct' : [-0.55,-0.27,0,0.18,0],</v>
      </c>
      <c r="K15" s="7" t="str">
        <f t="shared" si="1"/>
        <v>[df.ruleset_2_pct[xx],df.ruleset_1_pct[xx],df.spreadsheet_pct[xx]</v>
      </c>
      <c r="L15" s="7" t="str">
        <f t="shared" si="2"/>
        <v>['ruleset 2','ruleset 1','spreadsheet'</v>
      </c>
      <c r="M15" s="7" t="str">
        <f t="shared" si="3"/>
        <v>[df.ruleset_2[xx],df.ruleset_1[xx],df.spreadsheet[xx]</v>
      </c>
    </row>
    <row r="16" spans="1:13" x14ac:dyDescent="0.35">
      <c r="A16" s="7"/>
      <c r="B16" s="7"/>
      <c r="C16" s="7"/>
      <c r="D16" s="7" t="b">
        <f>SUM(D14:D15)=D$2</f>
        <v>1</v>
      </c>
      <c r="E16" s="7" t="b">
        <f t="shared" ref="E16:H16" si="10">SUM(E14:E15)=E$2</f>
        <v>1</v>
      </c>
      <c r="F16" s="7" t="b">
        <f t="shared" si="10"/>
        <v>1</v>
      </c>
      <c r="G16" s="7" t="b">
        <f t="shared" si="10"/>
        <v>1</v>
      </c>
      <c r="H16" s="7" t="b">
        <f t="shared" si="10"/>
        <v>1</v>
      </c>
      <c r="I16" s="7"/>
      <c r="J16" s="7"/>
      <c r="K16" s="7" t="str">
        <f t="shared" si="1"/>
        <v>[df.ruleset_2_pct[xx],df.ruleset_1_pct[xx]</v>
      </c>
      <c r="L16" s="7" t="str">
        <f t="shared" si="2"/>
        <v>['ruleset 2','ruleset 1'</v>
      </c>
      <c r="M16" s="7" t="str">
        <f t="shared" si="3"/>
        <v>[df.ruleset_2[xx],df.ruleset_1[xx]</v>
      </c>
    </row>
    <row r="17" spans="1:13" x14ac:dyDescent="0.35">
      <c r="A17" s="7" t="s">
        <v>328</v>
      </c>
      <c r="B17" s="7">
        <v>11</v>
      </c>
      <c r="C17" s="7" t="b">
        <f>SUM(D17:H17)=B17</f>
        <v>1</v>
      </c>
      <c r="D17" s="7">
        <v>1</v>
      </c>
      <c r="E17" s="7">
        <v>4</v>
      </c>
      <c r="F17" s="7">
        <v>2</v>
      </c>
      <c r="G17" s="7">
        <v>3</v>
      </c>
      <c r="H17" s="7">
        <v>1</v>
      </c>
      <c r="I17" s="7" t="str">
        <f t="shared" ref="I17" si="11">"'"&amp;SUBSTITUTE(A17," ","_") &amp; "' : [" &amp; (F17*-1) &amp; "," &amp; (E17*-1) &amp; "," &amp;(D17*-1)&amp; "," &amp; G17 &amp; "," &amp; H17 &amp; "],"</f>
        <v>'ruleset_1' : [-2,-4,-1,3,1],</v>
      </c>
      <c r="J17" s="7" t="str">
        <f>"'" &amp; SUBSTITUTE(A17," ","_")  &amp; "_pct' : [" &amp; ROUND(((F17/B17)*-1),2) &amp; "," &amp; ROUND(((E17/B17)*-1),2) &amp; "," &amp; ROUND(((D17/B17)*-1),2)  &amp; "," &amp; ROUND((G17/B17),2) &amp; "," &amp; ROUND((H17/B17),2) &amp; "],"</f>
        <v>'ruleset_1_pct' : [-0.18,-0.36,-0.09,0.27,0.09],</v>
      </c>
      <c r="K17" s="7" t="str">
        <f>IF(ISBLANK(A17),K18,K18&amp;",df."&amp; SUBSTITUTE(A17," ","_") &amp;"_pct[xx]")</f>
        <v>[df.ruleset_2_pct[xx],df.ruleset_1_pct[xx]</v>
      </c>
      <c r="L17" s="7" t="str">
        <f t="shared" ref="L17" si="12">IF(ISBLANK(A17),L18,L18&amp;",'"&amp; A17 &amp;"'")</f>
        <v>['ruleset 2','ruleset 1'</v>
      </c>
      <c r="M17" s="7" t="str">
        <f>IF(ISBLANK(A17),M18,M18&amp;",df."&amp; SUBSTITUTE(A17," ","_") &amp;"[xx]")</f>
        <v>[df.ruleset_2[xx],df.ruleset_1[xx]</v>
      </c>
    </row>
    <row r="18" spans="1:13" x14ac:dyDescent="0.35">
      <c r="A18" s="7" t="s">
        <v>329</v>
      </c>
      <c r="B18" s="7">
        <v>18</v>
      </c>
      <c r="C18" s="7" t="b">
        <f>SUM(D18:H18)=B18</f>
        <v>1</v>
      </c>
      <c r="D18" s="7">
        <v>1</v>
      </c>
      <c r="E18" s="7">
        <v>6</v>
      </c>
      <c r="F18" s="7">
        <v>7</v>
      </c>
      <c r="G18" s="7">
        <v>4</v>
      </c>
      <c r="H18" s="7">
        <v>0</v>
      </c>
      <c r="I18" s="7" t="str">
        <f>"'"&amp;SUBSTITUTE(A18," ","_") &amp; "' : [" &amp; (F18*-1) &amp; "," &amp; (E18*-1) &amp; "," &amp;(D18*-1)&amp; "," &amp; G18 &amp; "," &amp; H18 &amp; "],"</f>
        <v>'ruleset_2' : [-7,-6,-1,4,0],</v>
      </c>
      <c r="J18" s="7" t="str">
        <f>"'" &amp; SUBSTITUTE(A18," ","_")  &amp; "_pct' : [" &amp; ROUND(((F18/B18)*-1),2) &amp; "," &amp; ROUND(((E18/B18)*-1),2) &amp; "," &amp; ROUND(((D18/B18)*-1),2)  &amp; "," &amp; ROUND((G18/B18),2) &amp; "," &amp; ROUND((H18/B18),2) &amp; "],"</f>
        <v>'ruleset_2_pct' : [-0.39,-0.33,-0.06,0.22,0],</v>
      </c>
      <c r="K18" s="7" t="str">
        <f>"[df."&amp; SUBSTITUTE(A18," ","_") &amp;"_pct[xx]"</f>
        <v>[df.ruleset_2_pct[xx]</v>
      </c>
      <c r="L18" s="7" t="str">
        <f>"['"&amp; A18&amp;"'"</f>
        <v>['ruleset 2'</v>
      </c>
      <c r="M18" s="7" t="str">
        <f>"[df."&amp; SUBSTITUTE(A18," ","_") &amp;"[xx]"</f>
        <v>[df.ruleset_2[xx]</v>
      </c>
    </row>
    <row r="19" spans="1:13" x14ac:dyDescent="0.35">
      <c r="A19" s="7"/>
      <c r="B19" s="7"/>
      <c r="C19" s="7"/>
      <c r="D19" s="7" t="b">
        <f>SUM(D17:D18)=D$2</f>
        <v>1</v>
      </c>
      <c r="E19" s="7" t="b">
        <f t="shared" ref="E19:H19" si="13">SUM(E17:E18)=E$2</f>
        <v>1</v>
      </c>
      <c r="F19" s="7" t="b">
        <f t="shared" si="13"/>
        <v>1</v>
      </c>
      <c r="G19" s="7" t="b">
        <f t="shared" si="13"/>
        <v>1</v>
      </c>
      <c r="H19" s="7" t="b">
        <f t="shared" si="13"/>
        <v>1</v>
      </c>
      <c r="I19" s="7"/>
      <c r="J19" s="7"/>
    </row>
    <row r="20" spans="1:13" x14ac:dyDescent="0.35">
      <c r="I20" s="7"/>
      <c r="J20" s="7"/>
    </row>
    <row r="21" spans="1:13" x14ac:dyDescent="0.35">
      <c r="I21" s="7"/>
      <c r="J2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deliveries</vt:lpstr>
      <vt:lpstr>original data</vt:lpstr>
      <vt:lpstr>cleaned</vt:lpstr>
      <vt:lpstr>lookups</vt:lpstr>
      <vt:lpstr>Q1</vt:lpstr>
      <vt:lpstr>Q2</vt:lpstr>
      <vt:lpstr>Q3</vt:lpstr>
      <vt:lpstr>Q4</vt:lpstr>
      <vt:lpstr>Q5</vt:lpstr>
      <vt:lpstr>Q6</vt:lpstr>
      <vt:lpstr>Q7</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spencer</dc:creator>
  <cp:lastModifiedBy>paul spencer</cp:lastModifiedBy>
  <dcterms:created xsi:type="dcterms:W3CDTF">2021-08-31T06:31:28Z</dcterms:created>
  <dcterms:modified xsi:type="dcterms:W3CDTF">2021-09-04T11:21:45Z</dcterms:modified>
</cp:coreProperties>
</file>