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8_{ECDD1B89-2A8C-4E10-9A1D-D7516BA7ED48}" xr6:coauthVersionLast="47" xr6:coauthVersionMax="47" xr10:uidLastSave="{00000000-0000-0000-0000-000000000000}"/>
  <bookViews>
    <workbookView xWindow="-120" yWindow="-120" windowWidth="29040" windowHeight="15840" firstSheet="11" activeTab="11" xr2:uid="{26D4546B-D2A1-4444-8EAF-A6228F96F0C1}"/>
  </bookViews>
  <sheets>
    <sheet name="Concepts" sheetId="2" r:id="rId1"/>
    <sheet name="Data" sheetId="1" r:id="rId2"/>
    <sheet name="1" sheetId="3" r:id="rId3"/>
    <sheet name="2" sheetId="4" r:id="rId4"/>
    <sheet name="3" sheetId="5" r:id="rId5"/>
    <sheet name="4" sheetId="6" r:id="rId6"/>
    <sheet name="5" sheetId="7" r:id="rId7"/>
    <sheet name="6&amp;7" sheetId="8" r:id="rId8"/>
    <sheet name="8" sheetId="9" r:id="rId9"/>
    <sheet name="9" sheetId="10" r:id="rId10"/>
    <sheet name="10" sheetId="11" r:id="rId11"/>
    <sheet name="full practice" sheetId="13" r:id="rId12"/>
    <sheet name="Sheet1" sheetId="14" r:id="rId13"/>
  </sheets>
  <definedNames>
    <definedName name="_xlnm._FilterDatabase" localSheetId="2" hidden="1">'1'!$B$2:$F$14</definedName>
    <definedName name="_xlnm._FilterDatabase" localSheetId="1" hidden="1">Data!$L$4:$L$4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3" i="13" l="1" a="1"/>
  <c r="A223" i="13"/>
  <c r="G17" i="14" a="1"/>
  <c r="G17" i="14"/>
  <c r="A213" i="13" a="1"/>
  <c r="A213" i="13"/>
  <c r="G12" i="14" a="1"/>
  <c r="G12" i="14"/>
  <c r="A210" i="13" a="1"/>
  <c r="A210" i="13"/>
  <c r="C6" i="9" a="1"/>
  <c r="C6" i="9"/>
  <c r="E5" i="8"/>
  <c r="B13" i="14" a="1"/>
  <c r="B13" i="14"/>
  <c r="B18" i="14" a="1"/>
  <c r="B18" i="14"/>
  <c r="A206" i="13" a="1"/>
  <c r="A206" i="13"/>
  <c r="A202" i="13" a="1"/>
  <c r="A202" i="13"/>
  <c r="B9" i="14" a="1"/>
  <c r="B9" i="14"/>
  <c r="B4" i="14"/>
  <c r="J5" i="14"/>
  <c r="B180" i="13"/>
  <c r="F159" i="13"/>
  <c r="F158" i="13"/>
  <c r="E158" i="13"/>
  <c r="B158" i="13"/>
  <c r="C146" i="13" a="1"/>
  <c r="C146" i="13"/>
  <c r="C136" i="13" a="1"/>
  <c r="C136" i="13"/>
  <c r="B136" i="13"/>
  <c r="A3" i="5" a="1"/>
  <c r="A3" i="5"/>
  <c r="A658" i="13" a="1"/>
  <c r="A658" i="13"/>
  <c r="A654" i="13" a="1"/>
  <c r="A654" i="13"/>
  <c r="A192" i="10" a="1"/>
  <c r="A192" i="10"/>
  <c r="A581" i="13" a="1"/>
  <c r="A581" i="13"/>
  <c r="A548" i="13" a="1"/>
  <c r="A548" i="13"/>
  <c r="A138" i="10" a="1"/>
  <c r="A138" i="10"/>
  <c r="A499" i="13" a="1"/>
  <c r="A499" i="13"/>
  <c r="A19" i="10" a="1"/>
  <c r="A19" i="10"/>
  <c r="A485" i="13" a="1"/>
  <c r="A485" i="13"/>
  <c r="A489" i="13" a="1"/>
  <c r="A489" i="13"/>
  <c r="A219" i="13"/>
  <c r="A215" i="13" a="1"/>
  <c r="A215" i="13"/>
  <c r="C9" i="9" a="1"/>
  <c r="C9" i="9"/>
  <c r="C5" i="9"/>
  <c r="D186" i="13" a="1"/>
  <c r="D186" i="13"/>
  <c r="D182" i="13" a="1"/>
  <c r="D182" i="13"/>
  <c r="D183" i="13" a="1"/>
  <c r="D183" i="13"/>
  <c r="B183" i="13"/>
  <c r="B182" i="13"/>
  <c r="B181" i="13"/>
  <c r="J18" i="8" a="1"/>
  <c r="J18" i="8"/>
  <c r="J14" i="8" a="1"/>
  <c r="J14" i="8"/>
  <c r="H5" i="8"/>
  <c r="D16" i="8"/>
  <c r="D5" i="8"/>
  <c r="D158" i="13" a="1"/>
  <c r="D158" i="13"/>
  <c r="A158" i="13" a="1"/>
  <c r="A158" i="13"/>
  <c r="D146" i="13" a="1"/>
  <c r="D146" i="13"/>
  <c r="B146" i="13" a="1"/>
  <c r="B146" i="13"/>
  <c r="A22" i="13" a="1"/>
  <c r="A22" i="13"/>
  <c r="D136" i="13" a="1"/>
  <c r="D136" i="13"/>
  <c r="D137" i="13" a="1"/>
  <c r="D137" i="13"/>
  <c r="D138" i="13" a="1"/>
  <c r="D138" i="13"/>
  <c r="D139" i="13" a="1"/>
  <c r="D139" i="13"/>
  <c r="D140" i="13" a="1"/>
  <c r="D140" i="13"/>
  <c r="C137" i="13" a="1"/>
  <c r="C137" i="13"/>
  <c r="C138" i="13" a="1"/>
  <c r="C138" i="13"/>
  <c r="C139" i="13" a="1"/>
  <c r="C139" i="13"/>
  <c r="C140" i="13" a="1"/>
  <c r="C140" i="13"/>
  <c r="C135" i="13"/>
  <c r="C134" i="13"/>
  <c r="B135" i="13"/>
  <c r="D135" i="13"/>
  <c r="B134" i="13"/>
  <c r="D134" i="13"/>
  <c r="B138" i="13"/>
  <c r="B137" i="13"/>
  <c r="B139" i="13"/>
  <c r="B140" i="13"/>
  <c r="A104" i="13" a="1"/>
  <c r="A104" i="13"/>
  <c r="A97" i="13" a="1"/>
  <c r="A97" i="13"/>
  <c r="A103" i="13" a="1"/>
  <c r="A103" i="13"/>
  <c r="A96" i="13" a="1"/>
  <c r="A96" i="13"/>
  <c r="H8" i="5" a="1"/>
  <c r="H8" i="5"/>
  <c r="H7" i="5" a="1"/>
  <c r="H7" i="5"/>
  <c r="A74" i="13" a="1"/>
  <c r="A74" i="13"/>
  <c r="A73" i="13" a="1"/>
  <c r="A73" i="13"/>
  <c r="A56" i="4" a="1"/>
  <c r="A56" i="4"/>
  <c r="A21" i="13" a="1"/>
  <c r="A21" i="13"/>
  <c r="F4" i="3"/>
  <c r="F3" i="3"/>
  <c r="L4" i="13" a="1"/>
  <c r="L4" i="13"/>
  <c r="M4" i="13" s="1" a="1"/>
  <c r="M4" i="13" s="1"/>
  <c r="H4" i="13" a="1"/>
  <c r="H4" i="13"/>
  <c r="I4" i="13" s="1" a="1"/>
  <c r="I4" i="13" s="1"/>
  <c r="J4" i="13" a="1"/>
  <c r="J4" i="13"/>
  <c r="K4" i="13" s="1" a="1"/>
  <c r="K4" i="13" s="1"/>
  <c r="D3" i="3" a="1"/>
  <c r="D3" i="3"/>
  <c r="E3" i="3" a="1"/>
  <c r="E3" i="3"/>
  <c r="A4" i="13" a="1"/>
  <c r="A4" i="13"/>
  <c r="A12" i="11" a="1"/>
  <c r="A12" i="11"/>
  <c r="F12" i="11" a="1"/>
  <c r="F12" i="11" s="1"/>
  <c r="F6" i="11"/>
  <c r="C6" i="11"/>
  <c r="B6" i="11"/>
  <c r="A191" i="10" a="1"/>
  <c r="A191" i="10"/>
  <c r="A165" i="10" a="1"/>
  <c r="A165" i="10"/>
  <c r="A164" i="10" a="1"/>
  <c r="A164" i="10"/>
  <c r="A137" i="10" a="1"/>
  <c r="A137" i="10"/>
  <c r="A9" i="10" a="1"/>
  <c r="A9" i="10"/>
  <c r="A5" i="10" a="1"/>
  <c r="A5" i="10"/>
  <c r="C12" i="9" a="1"/>
  <c r="C12" i="9"/>
  <c r="H17" i="8"/>
  <c r="H16" i="8"/>
  <c r="H15" i="8"/>
  <c r="H14" i="8"/>
  <c r="H8" i="8"/>
  <c r="H7" i="8"/>
  <c r="H6" i="8"/>
  <c r="E17" i="8"/>
  <c r="E16" i="8"/>
  <c r="E15" i="8"/>
  <c r="E14" i="8"/>
  <c r="E13" i="8"/>
  <c r="D13" i="8"/>
  <c r="D17" i="8"/>
  <c r="D15" i="8"/>
  <c r="D14" i="8"/>
  <c r="E7" i="8"/>
  <c r="E6" i="8"/>
  <c r="E8" i="8"/>
  <c r="D8" i="8"/>
  <c r="D7" i="8"/>
  <c r="D6" i="8"/>
  <c r="A4" i="7" a="1"/>
  <c r="A4" i="7"/>
  <c r="E3" i="7" s="1"/>
  <c r="K4" i="6" a="1"/>
  <c r="K4" i="6"/>
  <c r="L4" i="6" a="1"/>
  <c r="L4" i="6"/>
  <c r="E4" i="6"/>
  <c r="J4" i="6" a="1"/>
  <c r="J4" i="6"/>
  <c r="E7" i="6" a="1"/>
  <c r="E7" i="6"/>
  <c r="E8" i="6" a="1"/>
  <c r="E8" i="6"/>
  <c r="E9" i="6" a="1"/>
  <c r="E9" i="6"/>
  <c r="E10" i="6" a="1"/>
  <c r="E10" i="6"/>
  <c r="E6" i="6" a="1"/>
  <c r="E6" i="6"/>
  <c r="D6" i="6" a="1"/>
  <c r="D6" i="6"/>
  <c r="D7" i="6" a="1"/>
  <c r="D7" i="6"/>
  <c r="D8" i="6" a="1"/>
  <c r="D8" i="6"/>
  <c r="D9" i="6" a="1"/>
  <c r="D9" i="6"/>
  <c r="D10" i="6" a="1"/>
  <c r="D10" i="6"/>
  <c r="D5" i="6"/>
  <c r="E5" i="6"/>
  <c r="D4" i="6"/>
  <c r="C10" i="6"/>
  <c r="C9" i="6"/>
  <c r="C8" i="6"/>
  <c r="C7" i="6"/>
  <c r="C6" i="6"/>
  <c r="C5" i="6"/>
  <c r="C4" i="6"/>
  <c r="A2" i="5" a="1"/>
  <c r="A2" i="5"/>
  <c r="A55" i="4" a="1"/>
  <c r="A55" i="4"/>
  <c r="A2" i="4" a="1"/>
  <c r="A2" i="4"/>
  <c r="A3" i="4" a="1"/>
  <c r="A3" i="4"/>
  <c r="F5" i="3"/>
  <c r="F6" i="3"/>
  <c r="F7" i="3"/>
  <c r="F8" i="3"/>
  <c r="F9" i="3"/>
  <c r="F10" i="3"/>
  <c r="F11" i="3"/>
  <c r="F12" i="3"/>
  <c r="F13" i="3"/>
  <c r="F14" i="3"/>
  <c r="C3" i="3"/>
  <c r="C4" i="3"/>
  <c r="C5" i="3"/>
  <c r="C6" i="3"/>
  <c r="C7" i="3"/>
  <c r="C8" i="3"/>
  <c r="C9" i="3"/>
  <c r="C10" i="3"/>
  <c r="C11" i="3"/>
  <c r="C12" i="3"/>
  <c r="C13" i="3"/>
  <c r="C14" i="3"/>
  <c r="E4" i="13" l="1" a="1"/>
  <c r="E4" i="13" s="1"/>
  <c r="B4" i="13" a="1"/>
  <c r="B4" i="13" s="1"/>
  <c r="F160" i="13"/>
  <c r="F161" i="13"/>
  <c r="F162" i="13"/>
  <c r="F163" i="13"/>
  <c r="F164" i="13"/>
  <c r="D4" i="13" a="1"/>
  <c r="D4" i="13" s="1"/>
  <c r="C4" i="13" a="1"/>
  <c r="C4" i="13" s="1"/>
  <c r="C12" i="11" a="1"/>
  <c r="C12" i="11" s="1"/>
  <c r="D12" i="11" s="1" a="1"/>
  <c r="D12" i="11" s="1"/>
  <c r="E12" i="11" s="1" a="1"/>
  <c r="E12" i="11" s="1"/>
  <c r="B12" i="11" a="1"/>
  <c r="B1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<sst xmlns="http://schemas.openxmlformats.org/spreadsheetml/2006/main" count="2550" uniqueCount="877">
  <si>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</si>
  <si>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</si>
  <si>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</si>
  <si>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</si>
  <si>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</si>
  <si>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</si>
  <si>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</si>
  <si>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</si>
  <si>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FILTER</t>
  </si>
  <si>
    <t>All female employees with more than $100k salary</t>
  </si>
  <si>
    <t>FILTER, *</t>
  </si>
  <si>
    <t>who joined in 2020 or after…</t>
  </si>
  <si>
    <t>Lowest, highest and top 5 salary values</t>
  </si>
  <si>
    <t>MIN, MAX, LARGE, SORT + TAKE</t>
  </si>
  <si>
    <t>List of all departments</t>
  </si>
  <si>
    <t>UNIQUE, COUNTA, #</t>
  </si>
  <si>
    <t>All depts in one cell, comma seperated</t>
  </si>
  <si>
    <t>Employee details lookup</t>
  </si>
  <si>
    <t>VLOOKUP, INDEX + MATCH</t>
  </si>
  <si>
    <t>XLOOKUP, IFERROR</t>
  </si>
  <si>
    <t>Find all employees with 120,000 salary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</si>
  <si>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</si>
  <si>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</si>
  <si>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</si>
  <si>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</si>
  <si>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</si>
  <si>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</si>
  <si>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</si>
  <si>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</si>
  <si>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</si>
  <si>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</si>
  <si>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</si>
  <si>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</si>
  <si>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</si>
  <si>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</si>
  <si>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</si>
  <si>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</si>
  <si>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</si>
  <si>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</si>
  <si>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</si>
  <si>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</si>
  <si>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</si>
  <si>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</si>
  <si>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</si>
  <si>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</si>
  <si>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</si>
  <si>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</si>
  <si>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</si>
  <si>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</si>
  <si>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</si>
  <si>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</si>
  <si>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</si>
  <si>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</si>
  <si>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</si>
  <si>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</si>
  <si>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</si>
  <si>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</si>
  <si>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</si>
  <si>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</si>
  <si>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</si>
  <si>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</si>
  <si>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</si>
  <si>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</si>
  <si>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</si>
  <si>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</si>
  <si>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</si>
  <si>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</si>
  <si>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</si>
  <si>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</si>
  <si>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</si>
  <si>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</si>
  <si>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</si>
  <si>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</si>
  <si>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</si>
  <si>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</si>
  <si>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</si>
  <si>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</si>
  <si>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</si>
  <si>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</si>
  <si>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</si>
  <si>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</si>
  <si>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</si>
  <si>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</si>
  <si>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</si>
  <si>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</si>
  <si>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</si>
  <si>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</si>
  <si>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</si>
  <si>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</si>
  <si>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</si>
  <si>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</si>
  <si>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</si>
  <si>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</si>
  <si>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</si>
  <si>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</si>
  <si>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</si>
  <si>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</si>
  <si>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</si>
  <si>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</si>
  <si>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</si>
  <si>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</si>
  <si>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</si>
  <si>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</si>
  <si>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</si>
  <si>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</si>
  <si>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</si>
  <si>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</si>
  <si>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</si>
  <si>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</si>
  <si>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</si>
  <si>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</si>
  <si>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</si>
  <si>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</si>
  <si>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</si>
  <si>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</si>
  <si>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</si>
  <si>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</si>
  <si>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</si>
  <si>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</si>
  <si>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</si>
  <si>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</si>
  <si>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</si>
  <si>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</si>
  <si>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</si>
  <si>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</si>
  <si>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</si>
  <si>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</si>
  <si>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</si>
  <si>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</si>
  <si>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</si>
  <si>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</si>
  <si>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</si>
  <si>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</si>
  <si>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</si>
  <si>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</si>
  <si>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</si>
  <si>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</si>
  <si>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</si>
  <si>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</si>
  <si>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</si>
  <si>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</si>
  <si>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</si>
  <si>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</si>
  <si>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</si>
  <si>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</si>
  <si>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</si>
  <si>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</si>
  <si>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</si>
  <si>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</si>
  <si>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</si>
  <si>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</si>
  <si>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</si>
  <si>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</si>
  <si>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</si>
  <si>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</si>
  <si>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</si>
  <si>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</si>
  <si>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</si>
  <si>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</si>
  <si>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</si>
  <si>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</si>
  <si>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</si>
  <si>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</si>
  <si>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</si>
  <si>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</si>
  <si>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</si>
  <si>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</si>
  <si>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</si>
  <si>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</si>
  <si>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</si>
  <si>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</si>
  <si>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</si>
  <si>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</si>
  <si>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</si>
  <si>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</si>
  <si>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</si>
  <si>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</si>
  <si>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</si>
  <si>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</si>
  <si>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</si>
  <si>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</si>
  <si>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</si>
  <si>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</si>
  <si>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</si>
  <si>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</si>
  <si>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</si>
  <si>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</si>
  <si>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</si>
  <si>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</si>
  <si>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</si>
  <si>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</si>
  <si>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</si>
  <si>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</si>
  <si>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</si>
  <si>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</si>
  <si>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</si>
  <si>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</si>
  <si>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</si>
  <si>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</si>
  <si>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</si>
  <si>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</si>
  <si>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</si>
  <si>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</si>
  <si>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</si>
  <si>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</si>
  <si>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</si>
  <si>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</si>
  <si>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</si>
  <si>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</si>
  <si>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</si>
  <si>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</si>
  <si>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</si>
  <si>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</si>
  <si>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</si>
  <si>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</si>
  <si>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</si>
  <si>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</si>
  <si>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</si>
  <si>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</si>
  <si>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</si>
  <si>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</si>
  <si>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</si>
  <si>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</si>
  <si>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</si>
  <si>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</si>
  <si>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</si>
  <si>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</si>
  <si>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</si>
  <si>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</si>
  <si>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</si>
  <si>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</si>
  <si>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</si>
  <si>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</si>
  <si>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</si>
  <si>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</si>
  <si>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</si>
  <si>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</si>
  <si>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</si>
  <si>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</si>
  <si>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</si>
  <si>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</si>
  <si>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</si>
  <si>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</si>
  <si>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</si>
  <si>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</si>
  <si>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</si>
  <si>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</si>
  <si>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</si>
  <si>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</si>
  <si>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</si>
  <si>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</si>
  <si>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</si>
  <si>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</si>
  <si>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</si>
  <si>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</si>
  <si>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</si>
  <si>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</si>
  <si>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</si>
  <si>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</si>
  <si>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</si>
  <si>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</si>
  <si>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</si>
  <si>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</si>
  <si>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</si>
  <si>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</si>
  <si>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</si>
  <si>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</si>
  <si>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</si>
  <si>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</si>
  <si>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</si>
  <si>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</si>
  <si>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</si>
  <si>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</si>
  <si>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</si>
  <si>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</si>
  <si>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</si>
  <si>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</si>
  <si>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</si>
  <si>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</si>
  <si>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</si>
  <si>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</si>
  <si>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</si>
  <si>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</si>
  <si>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</si>
  <si>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</si>
  <si>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</si>
  <si>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</si>
  <si>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</si>
  <si>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</si>
  <si>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</si>
  <si>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</si>
  <si>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</si>
  <si>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</si>
  <si>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</si>
  <si>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</si>
  <si>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</si>
  <si>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</si>
  <si>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</si>
  <si>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</si>
  <si>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</si>
  <si>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</si>
  <si>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</si>
  <si>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</si>
  <si>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</si>
  <si>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</si>
  <si>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</si>
  <si>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</si>
  <si>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</si>
  <si>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</si>
  <si>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</si>
  <si>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</si>
  <si>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</si>
  <si>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</si>
  <si>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</si>
  <si>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</si>
  <si>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</si>
  <si>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</si>
  <si>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</si>
  <si>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</si>
  <si>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</si>
  <si>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</si>
  <si>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</si>
  <si>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</si>
  <si>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</si>
  <si>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</si>
  <si>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</si>
  <si>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</si>
  <si>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</si>
  <si>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</si>
  <si>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</si>
  <si>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</si>
  <si>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</si>
  <si>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</si>
  <si>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</si>
  <si>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</si>
  <si>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</si>
  <si>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</si>
  <si>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</si>
  <si>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</si>
  <si>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</si>
  <si>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</si>
  <si>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</si>
  <si>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</si>
  <si>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</si>
  <si>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</si>
  <si>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</si>
  <si>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</si>
  <si>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</si>
  <si>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</si>
  <si>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</si>
  <si>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</si>
  <si>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</si>
  <si>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</si>
  <si>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</si>
  <si>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</si>
  <si>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</si>
  <si>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</si>
  <si>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</si>
  <si>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</si>
  <si>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</si>
  <si>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</si>
  <si>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</si>
  <si>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</si>
  <si>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</si>
  <si>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</si>
  <si>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</si>
  <si>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</si>
  <si>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</si>
  <si>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</si>
  <si>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</si>
  <si>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</si>
  <si>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</si>
  <si>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</si>
  <si>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</si>
  <si>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</si>
  <si>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</si>
  <si>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</si>
  <si>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</si>
  <si>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</si>
  <si>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</si>
  <si>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</si>
  <si>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</si>
  <si>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</si>
  <si>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</si>
  <si>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</si>
  <si>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</si>
  <si>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</si>
  <si>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</si>
  <si>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</si>
  <si>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</si>
  <si>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</si>
  <si>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</si>
  <si>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</si>
  <si>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</si>
  <si>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</si>
  <si>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</si>
  <si>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</si>
  <si>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</si>
  <si>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</si>
  <si>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</si>
  <si>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</si>
  <si>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</si>
  <si>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</si>
  <si>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</si>
  <si>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</si>
  <si>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</si>
  <si>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</si>
  <si>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</si>
  <si>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</si>
  <si>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</si>
  <si>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</si>
  <si>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</si>
  <si>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</si>
  <si>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</si>
  <si>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</si>
  <si>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</si>
  <si>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</si>
  <si>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</si>
  <si>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</si>
  <si>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</si>
  <si>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</si>
  <si>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</si>
  <si>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</si>
  <si>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</si>
  <si>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</si>
  <si>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</si>
  <si>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</si>
  <si>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</si>
  <si>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</si>
  <si>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</si>
  <si>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</si>
  <si>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</si>
  <si>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</si>
  <si>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</si>
  <si>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</si>
  <si>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</si>
  <si>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</si>
  <si>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</si>
  <si>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</si>
  <si>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</si>
  <si>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</si>
  <si>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</si>
  <si>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</si>
  <si>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</si>
  <si>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</si>
  <si>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</si>
  <si>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</si>
  <si>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</si>
  <si>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</si>
  <si>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</si>
  <si>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</si>
  <si>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</si>
  <si>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</si>
  <si>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</si>
  <si>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</si>
  <si>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</si>
  <si>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</si>
  <si>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</si>
  <si>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</si>
  <si>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</si>
  <si>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</si>
  <si>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</si>
  <si>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</si>
  <si>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</si>
  <si>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</si>
  <si>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</si>
  <si>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</si>
  <si>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</si>
  <si>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</si>
  <si>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</si>
  <si>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</si>
  <si>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</si>
  <si>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</si>
  <si>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</si>
  <si>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</si>
  <si>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</si>
  <si>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</si>
  <si>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</si>
  <si>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</si>
  <si>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</si>
  <si>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</si>
  <si>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</si>
  <si>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</si>
  <si>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</si>
  <si>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</si>
  <si>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</si>
  <si>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</si>
  <si>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</si>
  <si>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</si>
  <si>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</si>
  <si>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</si>
  <si>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</si>
  <si>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</si>
  <si>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</si>
  <si>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</si>
  <si>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</si>
  <si>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</si>
  <si>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</si>
  <si>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</si>
  <si>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</si>
  <si>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</si>
  <si>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</si>
  <si>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</si>
  <si>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</si>
  <si>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</si>
  <si>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</si>
  <si>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</si>
  <si>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</si>
  <si>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</si>
  <si>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</si>
  <si>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</si>
  <si>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</si>
  <si>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</si>
  <si>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</si>
  <si>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</si>
  <si>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</si>
  <si>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</si>
  <si>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</si>
  <si>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</si>
  <si>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</si>
  <si>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</si>
  <si>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</si>
  <si>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</si>
  <si>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</si>
  <si>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</si>
  <si>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</si>
  <si>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</si>
  <si>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</si>
  <si>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</si>
  <si>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</si>
  <si>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</si>
  <si>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</si>
  <si>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</si>
  <si>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</si>
  <si>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</si>
  <si>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</si>
  <si>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</si>
  <si>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</si>
  <si>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</si>
  <si>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</si>
  <si>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</si>
  <si>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</si>
  <si>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</si>
  <si>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</si>
  <si>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</si>
  <si>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</si>
  <si>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</si>
  <si>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</si>
  <si>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</si>
  <si>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</si>
  <si>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</si>
  <si>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</si>
  <si>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</si>
  <si>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</si>
  <si>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</si>
  <si>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</si>
  <si>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</si>
  <si>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</si>
  <si>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</si>
  <si>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</si>
  <si>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</si>
  <si>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</si>
  <si>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</si>
  <si>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</si>
  <si>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</si>
  <si>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</si>
  <si>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</si>
  <si>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</si>
  <si>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</si>
  <si>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</si>
  <si>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</si>
  <si>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</si>
  <si>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</si>
  <si>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</si>
  <si>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</si>
  <si>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</si>
  <si>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</si>
  <si>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</si>
  <si>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</si>
  <si>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</si>
  <si>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</si>
  <si>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</si>
  <si>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</si>
  <si>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</si>
  <si>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</si>
  <si>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</si>
  <si>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</si>
  <si>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</si>
  <si>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</si>
  <si>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</si>
  <si>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</si>
  <si>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</si>
  <si>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</si>
  <si>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</si>
  <si>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</si>
  <si>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</si>
  <si>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</si>
  <si>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</si>
  <si>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</si>
  <si>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</si>
  <si>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</si>
  <si>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</si>
  <si>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</si>
  <si>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</si>
  <si>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</si>
  <si>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</si>
  <si>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</si>
  <si>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</si>
  <si>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</si>
  <si>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</si>
  <si>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</si>
  <si>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</si>
  <si>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</si>
  <si>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</si>
  <si>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</si>
  <si>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</si>
  <si>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</si>
  <si>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</si>
  <si>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</si>
  <si>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</si>
  <si>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</si>
  <si>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</si>
  <si>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</si>
  <si>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</si>
  <si>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</si>
  <si>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</si>
  <si>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</si>
  <si>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</si>
  <si>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</si>
  <si>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</si>
  <si>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</si>
  <si>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</si>
  <si>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</si>
  <si>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</si>
  <si>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</si>
  <si>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</si>
  <si>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</si>
  <si>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</si>
  <si>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</si>
  <si>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</si>
  <si>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</si>
  <si>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</si>
  <si>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</si>
  <si>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</si>
  <si>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</si>
  <si>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</si>
  <si>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</si>
  <si>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</si>
  <si>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</si>
  <si>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</si>
  <si>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</si>
  <si>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</si>
  <si>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</si>
  <si>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</si>
  <si>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</si>
  <si>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</si>
  <si>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</si>
  <si>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</si>
  <si>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</si>
  <si>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</si>
  <si>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</si>
  <si>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</si>
  <si>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</si>
  <si>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</si>
  <si>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</si>
  <si>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</si>
  <si>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</si>
  <si>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</si>
  <si>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</si>
  <si>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</si>
  <si>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</si>
  <si>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</si>
  <si>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</si>
  <si>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</si>
  <si>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</si>
  <si>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</si>
  <si>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</si>
  <si>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</si>
  <si>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</si>
  <si>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</si>
  <si>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</si>
  <si>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</si>
  <si>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</si>
  <si>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</si>
  <si>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</si>
  <si>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</si>
  <si>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</si>
  <si>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</si>
  <si>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</si>
  <si>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</si>
  <si>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</si>
  <si>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</si>
  <si>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</si>
  <si>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</si>
  <si>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</si>
  <si>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</si>
  <si>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</si>
  <si>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</si>
  <si>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</si>
  <si>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</si>
  <si>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</si>
  <si>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</si>
  <si>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</si>
  <si>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</si>
  <si>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</si>
  <si>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</si>
  <si>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</si>
  <si>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</si>
  <si>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</si>
  <si>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</si>
  <si>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</si>
  <si>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</si>
  <si>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</si>
  <si>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</si>
  <si>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</si>
  <si>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</si>
  <si>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</si>
  <si>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</si>
  <si>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</si>
  <si>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</si>
  <si>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</si>
  <si>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</si>
  <si>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</si>
  <si>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</si>
  <si>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</si>
  <si>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</si>
  <si>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</si>
  <si>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</si>
  <si>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</si>
  <si>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</si>
  <si>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</si>
  <si>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</si>
  <si>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</si>
  <si>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</si>
  <si>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</si>
  <si>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</si>
  <si>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</si>
  <si>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</si>
  <si>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</si>
  <si>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</si>
  <si>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</si>
  <si>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</si>
  <si>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</si>
  <si>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</si>
  <si>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</si>
  <si>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</si>
  <si>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</si>
  <si>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</si>
  <si>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</si>
  <si>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</si>
  <si>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</si>
  <si>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</si>
  <si>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</si>
  <si>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</si>
  <si>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</si>
  <si>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</si>
  <si>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</si>
  <si>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</si>
  <si>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</si>
  <si>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</si>
  <si>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</si>
  <si>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</si>
  <si>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</si>
  <si>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</si>
  <si>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</si>
  <si>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</si>
  <si>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</si>
  <si>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</si>
  <si>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Deoartment</t>
  </si>
  <si>
    <t>HeadCount</t>
  </si>
  <si>
    <t>Total_salary</t>
  </si>
  <si>
    <t>AverageSalary</t>
  </si>
  <si>
    <t>Head count of PermanentStaff</t>
  </si>
  <si>
    <t>staffname</t>
  </si>
  <si>
    <t>All Employee with 100K salary</t>
  </si>
  <si>
    <t>ALl employess with more than 10k salary with empid,first name,last name,department,slary</t>
  </si>
  <si>
    <t>Input salary</t>
  </si>
  <si>
    <t>All female employee with more than 10k salary</t>
  </si>
  <si>
    <t>Input Salary</t>
  </si>
  <si>
    <t>InputGender</t>
  </si>
  <si>
    <t>All male employee with salary more than 10000 and joined after 2020</t>
  </si>
  <si>
    <t>Lowert Hoghest and top 5 salary values</t>
  </si>
  <si>
    <t>min,max,large</t>
  </si>
  <si>
    <t>Top</t>
  </si>
  <si>
    <t>With sort and take function to find top 5 salary values</t>
  </si>
  <si>
    <t>All employee</t>
  </si>
  <si>
    <t>Lowest</t>
  </si>
  <si>
    <t>Top 5 Salary values</t>
  </si>
  <si>
    <t>Highest</t>
  </si>
  <si>
    <t>Top 5 Salary</t>
  </si>
  <si>
    <t>List all the department and count them</t>
  </si>
  <si>
    <t>Count</t>
  </si>
  <si>
    <t xml:space="preserve"> Employee Lookup</t>
  </si>
  <si>
    <t>Vlookup</t>
  </si>
  <si>
    <t>xlookup</t>
  </si>
  <si>
    <t>Input</t>
  </si>
  <si>
    <t>Employee ID</t>
  </si>
  <si>
    <t>PR000000</t>
  </si>
  <si>
    <t>Employee details</t>
  </si>
  <si>
    <t>index and match</t>
  </si>
  <si>
    <t xml:space="preserve">Input </t>
  </si>
  <si>
    <t>meha</t>
  </si>
  <si>
    <t>input to get entire details rows</t>
  </si>
  <si>
    <t>input to get entire details to columns</t>
  </si>
  <si>
    <t>Complex Formula: Highest salary person</t>
  </si>
  <si>
    <t>highest salary</t>
  </si>
  <si>
    <t>person name of highest salary</t>
  </si>
  <si>
    <t>All person</t>
  </si>
  <si>
    <t>Comple formula:All employee who has joined in the month of march</t>
  </si>
  <si>
    <t>employee name Hogan</t>
  </si>
  <si>
    <t>First name</t>
  </si>
  <si>
    <t>employee name starts with "H"</t>
  </si>
  <si>
    <t>employee who joined after 2020 march using &gt;=</t>
  </si>
  <si>
    <t>employee who joined in march usinf "MONTH"</t>
  </si>
  <si>
    <t>employee who joined in march usinf "MONTH" we need only emp id,first and last name</t>
  </si>
  <si>
    <t>All the female employee that have started in monday</t>
  </si>
  <si>
    <t>complex formula:</t>
  </si>
  <si>
    <t>Departmaet report of headcount,salary,percentage differnce from  over all average</t>
  </si>
  <si>
    <t>Headcount</t>
  </si>
  <si>
    <t>Avg.Salary</t>
  </si>
  <si>
    <t>Highest Salary</t>
  </si>
  <si>
    <t>All Department</t>
  </si>
  <si>
    <t>% diffe from over all avg</t>
  </si>
  <si>
    <t>Excel Pro Practice</t>
  </si>
  <si>
    <t>Deapartment</t>
  </si>
  <si>
    <t>Head count</t>
  </si>
  <si>
    <t>Avg_salary</t>
  </si>
  <si>
    <t>headcountpermentantstaff</t>
  </si>
  <si>
    <t>work type</t>
  </si>
  <si>
    <t>headcountworktype</t>
  </si>
  <si>
    <t>employee type</t>
  </si>
  <si>
    <t>headcountemptype</t>
  </si>
  <si>
    <t>work location</t>
  </si>
  <si>
    <t>headcountworklocation</t>
  </si>
  <si>
    <t>employee with salary 10k</t>
  </si>
  <si>
    <t>input salary</t>
  </si>
  <si>
    <t>All female/male employee with more than 10k salary</t>
  </si>
  <si>
    <t>inpu gender</t>
  </si>
  <si>
    <t>male employee who joined after 2020 and salary &gt; 10k</t>
  </si>
  <si>
    <t>female employee who joined after 2020 and salary &gt; 10k</t>
  </si>
  <si>
    <t>lowest and higest and top 5 salary</t>
  </si>
  <si>
    <t>All</t>
  </si>
  <si>
    <t>index for top 5 countdown</t>
  </si>
  <si>
    <t>lowest salary</t>
  </si>
  <si>
    <t>higest salary</t>
  </si>
  <si>
    <t>large top 5 salary</t>
  </si>
  <si>
    <t>using sort and take</t>
  </si>
  <si>
    <t>All emp</t>
  </si>
  <si>
    <t>top 5 salary</t>
  </si>
  <si>
    <t>list of all department</t>
  </si>
  <si>
    <t>list of work location</t>
  </si>
  <si>
    <t>All department</t>
  </si>
  <si>
    <t>headcount</t>
  </si>
  <si>
    <t>total work place</t>
  </si>
  <si>
    <t>headcount of each</t>
  </si>
  <si>
    <t>xlookup:</t>
  </si>
  <si>
    <t>giving input and get particualr deatila</t>
  </si>
  <si>
    <t>input:type emp id</t>
  </si>
  <si>
    <t>getting full details</t>
  </si>
  <si>
    <t>first name</t>
  </si>
  <si>
    <t>input the emp id</t>
  </si>
  <si>
    <t>last name</t>
  </si>
  <si>
    <t>salary</t>
  </si>
  <si>
    <t>gender</t>
  </si>
  <si>
    <t>result in columns</t>
  </si>
  <si>
    <t>input last name and get full name</t>
  </si>
  <si>
    <t>person with the highest salary</t>
  </si>
  <si>
    <t>in xlookup we get only one detail even though we have more result,to get all result:</t>
  </si>
  <si>
    <t>All department in one cell</t>
  </si>
  <si>
    <t>All employee with salary =1200000k</t>
  </si>
  <si>
    <t>filter emp firat name Hogan</t>
  </si>
  <si>
    <t>filter emp firat name  starts with "H"</t>
  </si>
  <si>
    <t>employee who joined after 2020</t>
  </si>
  <si>
    <t>employee who joined on march</t>
  </si>
  <si>
    <t>person who jpined on 2020</t>
  </si>
  <si>
    <t>All female employee ,part time,department--&gt;marketing</t>
  </si>
  <si>
    <t>all female employe  who joined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</si>
</sst>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[$-F800]dddd\,\ mmmm\ dd\,\ yyyy"/>
    <numFmt numFmtId="167" formatCode="[$-409]d\-mmm\-yy;@"/>
  </numFmts>
  <fonts count="9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3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6" borderId="0" xfId="0" applyFill="1"/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6" borderId="0" xfId="0" applyFont="1" applyFill="1"/>
    <xf numFmtId="14" fontId="0" fillId="0" borderId="0" xfId="0" applyNumberFormat="1"/>
    <xf numFmtId="14" fontId="2" fillId="6" borderId="0" xfId="0" applyNumberFormat="1" applyFont="1" applyFill="1"/>
    <xf numFmtId="0" fontId="5" fillId="0" borderId="0" xfId="0" applyFont="1"/>
    <xf numFmtId="14" fontId="0" fillId="9" borderId="0" xfId="0" applyNumberFormat="1" applyFill="1"/>
    <xf numFmtId="0" fontId="2" fillId="9" borderId="0" xfId="0" applyFont="1" applyFill="1"/>
    <xf numFmtId="0" fontId="2" fillId="4" borderId="0" xfId="0" applyFont="1" applyFill="1"/>
    <xf numFmtId="0" fontId="2" fillId="10" borderId="0" xfId="0" applyFont="1" applyFill="1"/>
    <xf numFmtId="14" fontId="2" fillId="4" borderId="0" xfId="0" applyNumberFormat="1" applyFont="1" applyFill="1"/>
    <xf numFmtId="165" fontId="2" fillId="0" borderId="0" xfId="0" applyNumberFormat="1" applyFont="1"/>
    <xf numFmtId="165" fontId="0" fillId="0" borderId="0" xfId="0" applyNumberFormat="1"/>
    <xf numFmtId="0" fontId="0" fillId="11" borderId="0" xfId="0" applyFill="1"/>
    <xf numFmtId="0" fontId="6" fillId="3" borderId="0" xfId="0" applyFont="1" applyFill="1"/>
    <xf numFmtId="0" fontId="0" fillId="12" borderId="0" xfId="0" applyFill="1"/>
    <xf numFmtId="0" fontId="2" fillId="12" borderId="0" xfId="0" applyFont="1" applyFill="1"/>
    <xf numFmtId="0" fontId="0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6" fontId="0" fillId="0" borderId="0" xfId="0" applyNumberFormat="1"/>
    <xf numFmtId="167" fontId="0" fillId="0" borderId="0" xfId="0" applyNumberFormat="1"/>
    <xf numFmtId="0" fontId="0" fillId="4" borderId="0" xfId="0" applyFill="1"/>
    <xf numFmtId="167" fontId="0" fillId="4" borderId="0" xfId="0" applyNumberFormat="1" applyFill="1"/>
    <xf numFmtId="164" fontId="0" fillId="8" borderId="0" xfId="0" applyNumberFormat="1" applyFill="1"/>
    <xf numFmtId="164" fontId="2" fillId="0" borderId="0" xfId="0" applyNumberFormat="1" applyFont="1"/>
    <xf numFmtId="0" fontId="2" fillId="16" borderId="0" xfId="0" applyFont="1" applyFill="1"/>
    <xf numFmtId="0" fontId="7" fillId="17" borderId="0" xfId="0" applyFont="1" applyFill="1"/>
    <xf numFmtId="0" fontId="8" fillId="17" borderId="0" xfId="0" applyFont="1" applyFill="1"/>
    <xf numFmtId="0" fontId="2" fillId="2" borderId="0" xfId="0" applyFont="1" applyFill="1"/>
    <xf numFmtId="0" fontId="2" fillId="18" borderId="0" xfId="0" applyFont="1" applyFill="1"/>
    <xf numFmtId="0" fontId="0" fillId="19" borderId="0" xfId="0" applyFill="1"/>
    <xf numFmtId="0" fontId="2" fillId="4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>
    <filterColumn colId="0">
      <filters>
        <filter val="Female"/>
      </filters>
    </filterColumn>
  </autoFilter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3" zoomScale="145" zoomScaleNormal="145" workbookViewId="0">
      <selection activeCell="G15" sqref="G15"/>
    </sheetView>
  </sheetViews>
  <sheetFormatPr defaultRowHeight="1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>
      <c r="A1" s="1"/>
      <c r="C1" s="3" t="s">
        <v>0</v>
      </c>
    </row>
    <row r="5" spans="1:14" ht="21" customHeight="1">
      <c r="C5" s="16"/>
      <c r="D5" s="17" t="s">
        <v>1</v>
      </c>
      <c r="E5" s="16"/>
      <c r="F5" s="17" t="s">
        <v>2</v>
      </c>
      <c r="G5" s="17" t="s">
        <v>3</v>
      </c>
    </row>
    <row r="6" spans="1:14" ht="21" customHeight="1">
      <c r="C6" s="10">
        <v>1</v>
      </c>
      <c r="D6" s="11" t="s">
        <v>4</v>
      </c>
      <c r="E6" s="11"/>
      <c r="F6" s="14" t="s">
        <v>5</v>
      </c>
      <c r="G6" s="11" t="s">
        <v>6</v>
      </c>
      <c r="H6" s="5"/>
      <c r="J6" s="6"/>
      <c r="N6" s="4"/>
    </row>
    <row r="7" spans="1:14" ht="21" customHeight="1">
      <c r="C7" s="12">
        <v>2</v>
      </c>
      <c r="D7" s="13" t="s">
        <v>7</v>
      </c>
      <c r="E7" s="13"/>
      <c r="F7" s="15" t="s">
        <v>8</v>
      </c>
      <c r="G7" s="13"/>
      <c r="H7" s="5"/>
      <c r="J7" s="6"/>
      <c r="N7" s="4"/>
    </row>
    <row r="8" spans="1:14" ht="21" customHeight="1">
      <c r="C8" s="12">
        <v>3</v>
      </c>
      <c r="D8" s="13" t="s">
        <v>9</v>
      </c>
      <c r="E8" s="13"/>
      <c r="F8" s="15" t="s">
        <v>10</v>
      </c>
      <c r="G8" s="13" t="s">
        <v>11</v>
      </c>
      <c r="H8" s="5"/>
      <c r="J8" s="6"/>
      <c r="N8" s="4"/>
    </row>
    <row r="9" spans="1:14" ht="21" customHeight="1">
      <c r="C9" s="12">
        <v>4</v>
      </c>
      <c r="D9" s="13" t="s">
        <v>12</v>
      </c>
      <c r="E9" s="13"/>
      <c r="F9" s="15" t="s">
        <v>13</v>
      </c>
      <c r="G9" s="13"/>
      <c r="H9" s="5"/>
      <c r="J9" s="6"/>
      <c r="N9" s="4"/>
    </row>
    <row r="10" spans="1:14" ht="21" customHeight="1">
      <c r="C10" s="12">
        <v>5</v>
      </c>
      <c r="D10" s="13" t="s">
        <v>14</v>
      </c>
      <c r="E10" s="13"/>
      <c r="F10" s="15" t="s">
        <v>15</v>
      </c>
      <c r="G10" s="25" t="s">
        <v>16</v>
      </c>
      <c r="H10" s="5"/>
      <c r="J10" s="6"/>
      <c r="N10" s="4"/>
    </row>
    <row r="11" spans="1:14" ht="21" customHeight="1">
      <c r="C11" s="12">
        <v>6</v>
      </c>
      <c r="D11" s="13" t="s">
        <v>17</v>
      </c>
      <c r="E11" s="13"/>
      <c r="F11" s="15" t="s">
        <v>18</v>
      </c>
      <c r="G11" s="13"/>
      <c r="H11" s="5"/>
      <c r="J11" s="6"/>
      <c r="N11" s="4"/>
    </row>
    <row r="12" spans="1:14" ht="21" customHeight="1">
      <c r="C12" s="12">
        <v>7</v>
      </c>
      <c r="D12" s="13" t="s">
        <v>17</v>
      </c>
      <c r="E12" s="13"/>
      <c r="F12" s="15" t="s">
        <v>19</v>
      </c>
      <c r="G12" s="25" t="s">
        <v>20</v>
      </c>
      <c r="H12" s="5"/>
      <c r="J12" s="6"/>
      <c r="N12" s="4"/>
    </row>
    <row r="13" spans="1:14" ht="21" customHeight="1">
      <c r="C13" s="18">
        <v>8</v>
      </c>
      <c r="D13" s="19" t="s">
        <v>21</v>
      </c>
      <c r="E13" s="19"/>
      <c r="F13" s="20" t="s">
        <v>22</v>
      </c>
      <c r="G13" s="19"/>
      <c r="H13" s="5"/>
      <c r="J13" s="6"/>
      <c r="N13" s="4"/>
    </row>
    <row r="14" spans="1:14" ht="21" customHeight="1">
      <c r="C14" s="18">
        <v>9</v>
      </c>
      <c r="D14" s="19" t="s">
        <v>23</v>
      </c>
      <c r="E14" s="19"/>
      <c r="F14" s="20" t="s">
        <v>24</v>
      </c>
      <c r="G14" s="19" t="s">
        <v>25</v>
      </c>
      <c r="H14" s="5"/>
      <c r="J14" s="6"/>
      <c r="N14" s="4"/>
    </row>
    <row r="15" spans="1:14" ht="45">
      <c r="C15" s="21">
        <v>10</v>
      </c>
      <c r="D15" s="22" t="s">
        <v>26</v>
      </c>
      <c r="E15" s="23"/>
      <c r="F15" s="24" t="s">
        <v>27</v>
      </c>
      <c r="G15" s="22" t="s">
        <v>28</v>
      </c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A3" workbookViewId="0">
      <selection activeCell="G212" sqref="G212"/>
    </sheetView>
  </sheetViews>
  <sheetFormatPr defaultRowHeight="1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>
      <c r="A1" s="1"/>
      <c r="C1" s="3" t="s">
        <v>0</v>
      </c>
    </row>
    <row r="7" spans="1:15">
      <c r="C7" s="1" t="s">
        <v>29</v>
      </c>
      <c r="D7" t="s">
        <v>30</v>
      </c>
      <c r="E7" t="s">
        <v>31</v>
      </c>
      <c r="F7" t="s">
        <v>32</v>
      </c>
      <c r="G7" t="s">
        <v>33</v>
      </c>
      <c r="H7" s="8" t="s">
        <v>34</v>
      </c>
      <c r="I7" t="s">
        <v>35</v>
      </c>
      <c r="J7" t="s">
        <v>36</v>
      </c>
      <c r="K7" s="8" t="s">
        <v>37</v>
      </c>
      <c r="L7" t="s">
        <v>38</v>
      </c>
      <c r="M7" t="s">
        <v>39</v>
      </c>
      <c r="N7" s="7" t="s">
        <v>40</v>
      </c>
      <c r="O7" t="s">
        <v>41</v>
      </c>
    </row>
    <row r="8" spans="1:15">
      <c r="C8" t="s">
        <v>42</v>
      </c>
      <c r="D8" t="s">
        <v>43</v>
      </c>
      <c r="E8" t="s">
        <v>44</v>
      </c>
      <c r="F8" t="s">
        <v>45</v>
      </c>
      <c r="G8" t="s">
        <v>46</v>
      </c>
      <c r="H8" s="5">
        <v>96135.75</v>
      </c>
      <c r="I8" t="s">
        <v>47</v>
      </c>
      <c r="J8" s="6">
        <v>44025</v>
      </c>
      <c r="K8">
        <v>0.3</v>
      </c>
      <c r="L8" t="s">
        <v>48</v>
      </c>
      <c r="M8" t="s">
        <v>49</v>
      </c>
      <c r="N8" s="9">
        <v>3.9424657534246577</v>
      </c>
      <c r="O8" t="s">
        <v>50</v>
      </c>
    </row>
    <row r="9" spans="1:15">
      <c r="C9" t="s">
        <v>51</v>
      </c>
      <c r="D9" t="s">
        <v>52</v>
      </c>
      <c r="E9" t="s">
        <v>53</v>
      </c>
      <c r="F9" t="s">
        <v>45</v>
      </c>
      <c r="G9" t="s">
        <v>54</v>
      </c>
      <c r="H9" s="5">
        <v>70649.460000000006</v>
      </c>
      <c r="I9" t="s">
        <v>47</v>
      </c>
      <c r="J9" s="6">
        <v>43843</v>
      </c>
      <c r="K9">
        <v>1</v>
      </c>
      <c r="L9" t="s">
        <v>48</v>
      </c>
      <c r="M9" t="s">
        <v>55</v>
      </c>
      <c r="N9" s="9">
        <v>4.441095890410959</v>
      </c>
      <c r="O9" t="s">
        <v>56</v>
      </c>
    </row>
    <row r="10" spans="1:15">
      <c r="C10" t="s">
        <v>57</v>
      </c>
      <c r="D10" t="s">
        <v>58</v>
      </c>
      <c r="E10" t="s">
        <v>59</v>
      </c>
      <c r="F10" t="s">
        <v>45</v>
      </c>
      <c r="G10" t="s">
        <v>54</v>
      </c>
      <c r="H10" s="5">
        <v>80695.740000000005</v>
      </c>
      <c r="I10" t="s">
        <v>47</v>
      </c>
      <c r="J10" s="6">
        <v>43360</v>
      </c>
      <c r="K10">
        <v>1</v>
      </c>
      <c r="L10" t="s">
        <v>48</v>
      </c>
      <c r="M10" t="s">
        <v>60</v>
      </c>
      <c r="N10" s="9">
        <v>5.7643835616438359</v>
      </c>
      <c r="O10" t="s">
        <v>56</v>
      </c>
    </row>
    <row r="11" spans="1:15">
      <c r="C11" t="s">
        <v>57</v>
      </c>
      <c r="D11" t="s">
        <v>58</v>
      </c>
      <c r="E11" t="s">
        <v>59</v>
      </c>
      <c r="F11" t="s">
        <v>45</v>
      </c>
      <c r="G11" t="s">
        <v>54</v>
      </c>
      <c r="H11" s="5">
        <v>80695.740000000005</v>
      </c>
      <c r="I11" t="s">
        <v>47</v>
      </c>
      <c r="J11" s="6">
        <v>43360</v>
      </c>
      <c r="K11">
        <v>1</v>
      </c>
      <c r="L11" t="s">
        <v>48</v>
      </c>
      <c r="M11" t="s">
        <v>60</v>
      </c>
      <c r="N11" s="9">
        <v>5.7643835616438359</v>
      </c>
      <c r="O11" t="s">
        <v>56</v>
      </c>
    </row>
    <row r="12" spans="1:15"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s="5">
        <v>120000</v>
      </c>
      <c r="I12" t="s">
        <v>66</v>
      </c>
      <c r="J12" s="6">
        <v>43416</v>
      </c>
      <c r="K12">
        <v>1</v>
      </c>
      <c r="L12" t="s">
        <v>48</v>
      </c>
      <c r="M12" t="s">
        <v>67</v>
      </c>
      <c r="N12" s="9">
        <v>5.6109589041095891</v>
      </c>
      <c r="O12" t="s">
        <v>56</v>
      </c>
    </row>
    <row r="13" spans="1:15">
      <c r="C13" t="s">
        <v>68</v>
      </c>
      <c r="D13" t="s">
        <v>69</v>
      </c>
      <c r="E13" t="s">
        <v>70</v>
      </c>
      <c r="F13" t="s">
        <v>45</v>
      </c>
      <c r="G13" t="s">
        <v>71</v>
      </c>
      <c r="H13" s="5">
        <v>67905.8</v>
      </c>
      <c r="I13" t="s">
        <v>47</v>
      </c>
      <c r="J13" s="6">
        <v>44194</v>
      </c>
      <c r="K13">
        <v>1</v>
      </c>
      <c r="L13" t="s">
        <v>48</v>
      </c>
      <c r="M13" t="s">
        <v>67</v>
      </c>
      <c r="N13" s="9">
        <v>3.4794520547945207</v>
      </c>
      <c r="O13" t="s">
        <v>56</v>
      </c>
    </row>
    <row r="14" spans="1:15">
      <c r="C14" t="s">
        <v>72</v>
      </c>
      <c r="D14" t="s">
        <v>73</v>
      </c>
      <c r="E14" t="s">
        <v>74</v>
      </c>
      <c r="F14" t="s">
        <v>45</v>
      </c>
      <c r="G14" t="s">
        <v>54</v>
      </c>
      <c r="H14" s="5">
        <v>68980.52</v>
      </c>
      <c r="I14" t="s">
        <v>47</v>
      </c>
      <c r="J14" s="6">
        <v>43494</v>
      </c>
      <c r="K14">
        <v>0.8</v>
      </c>
      <c r="L14" t="s">
        <v>48</v>
      </c>
      <c r="M14" t="s">
        <v>67</v>
      </c>
      <c r="N14" s="9">
        <v>5.397260273972603</v>
      </c>
      <c r="O14" t="s">
        <v>50</v>
      </c>
    </row>
    <row r="15" spans="1:15">
      <c r="C15" t="s">
        <v>75</v>
      </c>
      <c r="D15" t="s">
        <v>76</v>
      </c>
      <c r="E15" t="s">
        <v>77</v>
      </c>
      <c r="F15" t="s">
        <v>45</v>
      </c>
      <c r="G15" t="s">
        <v>78</v>
      </c>
      <c r="H15" s="5">
        <v>63705.4</v>
      </c>
      <c r="I15" t="s">
        <v>47</v>
      </c>
      <c r="J15" s="6">
        <v>43682</v>
      </c>
      <c r="K15">
        <v>1</v>
      </c>
      <c r="L15" t="s">
        <v>48</v>
      </c>
      <c r="M15" t="s">
        <v>55</v>
      </c>
      <c r="N15" s="9">
        <v>4.882191780821918</v>
      </c>
      <c r="O15" t="s">
        <v>56</v>
      </c>
    </row>
    <row r="16" spans="1:15">
      <c r="C16" t="s">
        <v>79</v>
      </c>
      <c r="D16" t="s">
        <v>80</v>
      </c>
      <c r="E16" t="s">
        <v>81</v>
      </c>
      <c r="F16" t="s">
        <v>45</v>
      </c>
      <c r="G16" t="s">
        <v>82</v>
      </c>
      <c r="H16" s="5">
        <v>114177.23</v>
      </c>
      <c r="I16" t="s">
        <v>66</v>
      </c>
      <c r="J16" s="6">
        <v>43908</v>
      </c>
      <c r="K16">
        <v>1</v>
      </c>
      <c r="L16" t="s">
        <v>48</v>
      </c>
      <c r="M16" t="s">
        <v>49</v>
      </c>
      <c r="N16" s="9">
        <v>4.2630136986301368</v>
      </c>
      <c r="O16" t="s">
        <v>56</v>
      </c>
    </row>
    <row r="17" spans="3:15">
      <c r="C17" t="s">
        <v>83</v>
      </c>
      <c r="D17" t="s">
        <v>84</v>
      </c>
      <c r="E17" t="s">
        <v>85</v>
      </c>
      <c r="F17" t="s">
        <v>64</v>
      </c>
      <c r="G17" t="s">
        <v>78</v>
      </c>
      <c r="H17" s="5">
        <v>29774.76</v>
      </c>
      <c r="I17" t="s">
        <v>86</v>
      </c>
      <c r="J17" s="6">
        <v>44105</v>
      </c>
      <c r="K17">
        <v>1</v>
      </c>
      <c r="L17" t="s">
        <v>48</v>
      </c>
      <c r="M17" t="s">
        <v>49</v>
      </c>
      <c r="N17" s="9">
        <v>3.7232876712328768</v>
      </c>
      <c r="O17" t="s">
        <v>56</v>
      </c>
    </row>
    <row r="18" spans="3:15">
      <c r="C18" t="s">
        <v>87</v>
      </c>
      <c r="D18" t="s">
        <v>88</v>
      </c>
      <c r="E18" t="s">
        <v>89</v>
      </c>
      <c r="F18" t="s">
        <v>64</v>
      </c>
      <c r="G18" t="s">
        <v>82</v>
      </c>
      <c r="H18" s="5">
        <v>52963.65</v>
      </c>
      <c r="I18" t="s">
        <v>47</v>
      </c>
      <c r="J18" s="6">
        <v>44288</v>
      </c>
      <c r="K18">
        <v>0.3</v>
      </c>
      <c r="L18" t="s">
        <v>48</v>
      </c>
      <c r="M18" t="s">
        <v>60</v>
      </c>
      <c r="N18" s="9">
        <v>3.2219178082191782</v>
      </c>
      <c r="O18" t="s">
        <v>50</v>
      </c>
    </row>
    <row r="19" spans="3:15">
      <c r="C19" t="s">
        <v>90</v>
      </c>
      <c r="D19" t="s">
        <v>91</v>
      </c>
      <c r="E19" t="s">
        <v>92</v>
      </c>
      <c r="F19" t="s">
        <v>64</v>
      </c>
      <c r="G19" t="s">
        <v>93</v>
      </c>
      <c r="H19" s="5">
        <v>50310.09</v>
      </c>
      <c r="I19" t="s">
        <v>47</v>
      </c>
      <c r="J19" s="6">
        <v>44285</v>
      </c>
      <c r="K19">
        <v>0.4</v>
      </c>
      <c r="L19" t="s">
        <v>48</v>
      </c>
      <c r="M19" t="s">
        <v>55</v>
      </c>
      <c r="N19" s="9">
        <v>3.2301369863013698</v>
      </c>
      <c r="O19" t="s">
        <v>50</v>
      </c>
    </row>
    <row r="20" spans="3:15">
      <c r="C20" t="s">
        <v>94</v>
      </c>
      <c r="D20" t="s">
        <v>95</v>
      </c>
      <c r="E20" t="s">
        <v>96</v>
      </c>
      <c r="F20" t="s">
        <v>45</v>
      </c>
      <c r="G20" t="s">
        <v>97</v>
      </c>
      <c r="H20" s="5">
        <v>84309.95</v>
      </c>
      <c r="I20" t="s">
        <v>47</v>
      </c>
      <c r="J20" s="6">
        <v>44501</v>
      </c>
      <c r="K20">
        <v>1</v>
      </c>
      <c r="L20" t="s">
        <v>48</v>
      </c>
      <c r="M20" t="s">
        <v>67</v>
      </c>
      <c r="N20" s="9">
        <v>2.6383561643835618</v>
      </c>
      <c r="O20" t="s">
        <v>56</v>
      </c>
    </row>
    <row r="21" spans="3:15">
      <c r="C21" t="s">
        <v>98</v>
      </c>
      <c r="D21" t="s">
        <v>99</v>
      </c>
      <c r="E21" t="s">
        <v>100</v>
      </c>
      <c r="F21" t="s">
        <v>64</v>
      </c>
      <c r="G21" t="s">
        <v>82</v>
      </c>
      <c r="H21" s="5">
        <v>35936.31</v>
      </c>
      <c r="I21" t="s">
        <v>86</v>
      </c>
      <c r="J21" s="6">
        <v>43241</v>
      </c>
      <c r="K21">
        <v>1</v>
      </c>
      <c r="L21" t="s">
        <v>48</v>
      </c>
      <c r="M21" t="s">
        <v>101</v>
      </c>
      <c r="N21" s="9">
        <v>6.0904109589041093</v>
      </c>
      <c r="O21" t="s">
        <v>56</v>
      </c>
    </row>
    <row r="22" spans="3:15">
      <c r="C22" t="s">
        <v>102</v>
      </c>
      <c r="D22" t="s">
        <v>103</v>
      </c>
      <c r="E22" t="s">
        <v>104</v>
      </c>
      <c r="F22" t="s">
        <v>64</v>
      </c>
      <c r="G22" t="s">
        <v>65</v>
      </c>
      <c r="H22" s="5">
        <v>112645.99</v>
      </c>
      <c r="I22" t="s">
        <v>66</v>
      </c>
      <c r="J22" s="6">
        <v>43759</v>
      </c>
      <c r="K22">
        <v>0.6</v>
      </c>
      <c r="L22" t="s">
        <v>48</v>
      </c>
      <c r="M22" t="s">
        <v>105</v>
      </c>
      <c r="N22" s="9">
        <v>4.6712328767123283</v>
      </c>
      <c r="O22" t="s">
        <v>50</v>
      </c>
    </row>
    <row r="23" spans="3:15">
      <c r="C23" t="s">
        <v>106</v>
      </c>
      <c r="D23" t="s">
        <v>107</v>
      </c>
      <c r="E23" t="s">
        <v>108</v>
      </c>
      <c r="F23" t="s">
        <v>64</v>
      </c>
      <c r="G23" t="s">
        <v>82</v>
      </c>
      <c r="H23" s="5">
        <v>91645.04</v>
      </c>
      <c r="I23" t="s">
        <v>47</v>
      </c>
      <c r="J23" s="6">
        <v>44223</v>
      </c>
      <c r="K23">
        <v>1</v>
      </c>
      <c r="L23" t="s">
        <v>48</v>
      </c>
      <c r="M23" t="s">
        <v>109</v>
      </c>
      <c r="N23" s="9">
        <v>3.4</v>
      </c>
      <c r="O23" t="s">
        <v>56</v>
      </c>
    </row>
    <row r="24" spans="3:15">
      <c r="C24" t="s">
        <v>110</v>
      </c>
      <c r="D24" t="s">
        <v>111</v>
      </c>
      <c r="E24" t="s">
        <v>112</v>
      </c>
      <c r="F24" t="s">
        <v>45</v>
      </c>
      <c r="G24" t="s">
        <v>65</v>
      </c>
      <c r="H24" s="5">
        <v>97105.19</v>
      </c>
      <c r="I24" t="s">
        <v>47</v>
      </c>
      <c r="J24" s="6">
        <v>44425</v>
      </c>
      <c r="K24">
        <v>1</v>
      </c>
      <c r="L24" t="s">
        <v>48</v>
      </c>
      <c r="M24" t="s">
        <v>60</v>
      </c>
      <c r="N24" s="9">
        <v>2.8465753424657536</v>
      </c>
      <c r="O24" t="s">
        <v>56</v>
      </c>
    </row>
    <row r="25" spans="3:15">
      <c r="C25" t="s">
        <v>113</v>
      </c>
      <c r="D25" t="s">
        <v>114</v>
      </c>
      <c r="E25" t="s">
        <v>115</v>
      </c>
      <c r="F25" t="s">
        <v>64</v>
      </c>
      <c r="G25" t="s">
        <v>116</v>
      </c>
      <c r="H25" s="5">
        <v>84742.86</v>
      </c>
      <c r="I25" t="s">
        <v>47</v>
      </c>
      <c r="J25" s="6">
        <v>44098</v>
      </c>
      <c r="K25">
        <v>1</v>
      </c>
      <c r="L25" t="s">
        <v>48</v>
      </c>
      <c r="M25" t="s">
        <v>109</v>
      </c>
      <c r="N25" s="9">
        <v>3.7424657534246575</v>
      </c>
      <c r="O25" t="s">
        <v>56</v>
      </c>
    </row>
    <row r="26" spans="3:15">
      <c r="C26" t="s">
        <v>117</v>
      </c>
      <c r="D26" t="s">
        <v>118</v>
      </c>
      <c r="E26" t="s">
        <v>119</v>
      </c>
      <c r="F26" t="s">
        <v>64</v>
      </c>
      <c r="G26" t="s">
        <v>54</v>
      </c>
      <c r="H26" s="5">
        <v>85918.61</v>
      </c>
      <c r="I26" t="s">
        <v>47</v>
      </c>
      <c r="J26" s="6">
        <v>43136</v>
      </c>
      <c r="K26">
        <v>1</v>
      </c>
      <c r="L26" t="s">
        <v>48</v>
      </c>
      <c r="M26" t="s">
        <v>60</v>
      </c>
      <c r="N26" s="9">
        <v>6.3780821917808215</v>
      </c>
      <c r="O26" t="s">
        <v>56</v>
      </c>
    </row>
    <row r="27" spans="3:15">
      <c r="C27" t="s">
        <v>120</v>
      </c>
      <c r="D27" t="s">
        <v>121</v>
      </c>
      <c r="E27" t="s">
        <v>122</v>
      </c>
      <c r="F27" t="s">
        <v>45</v>
      </c>
      <c r="G27" t="s">
        <v>123</v>
      </c>
      <c r="H27" s="5">
        <v>72502.61</v>
      </c>
      <c r="I27" t="s">
        <v>47</v>
      </c>
      <c r="J27" s="6">
        <v>44235</v>
      </c>
      <c r="K27">
        <v>1</v>
      </c>
      <c r="L27" t="s">
        <v>48</v>
      </c>
      <c r="M27" t="s">
        <v>49</v>
      </c>
      <c r="N27" s="9">
        <v>3.3671232876712329</v>
      </c>
      <c r="O27" t="s">
        <v>56</v>
      </c>
    </row>
    <row r="28" spans="3:15">
      <c r="C28" t="s">
        <v>124</v>
      </c>
      <c r="D28" t="s">
        <v>125</v>
      </c>
      <c r="E28" t="s">
        <v>126</v>
      </c>
      <c r="F28" t="s">
        <v>64</v>
      </c>
      <c r="G28" t="s">
        <v>116</v>
      </c>
      <c r="H28" s="5">
        <v>77096.05</v>
      </c>
      <c r="I28" t="s">
        <v>47</v>
      </c>
      <c r="J28" s="6">
        <v>43217</v>
      </c>
      <c r="K28">
        <v>1</v>
      </c>
      <c r="L28" t="s">
        <v>48</v>
      </c>
      <c r="M28" t="s">
        <v>101</v>
      </c>
      <c r="N28" s="9">
        <v>6.1561643835616442</v>
      </c>
      <c r="O28" t="s">
        <v>56</v>
      </c>
    </row>
    <row r="29" spans="3:15">
      <c r="C29" t="s">
        <v>127</v>
      </c>
      <c r="D29" t="s">
        <v>128</v>
      </c>
      <c r="E29" t="s">
        <v>129</v>
      </c>
      <c r="F29" t="s">
        <v>45</v>
      </c>
      <c r="G29" t="s">
        <v>97</v>
      </c>
      <c r="H29" s="5">
        <v>50449.46</v>
      </c>
      <c r="I29" t="s">
        <v>47</v>
      </c>
      <c r="J29" s="6">
        <v>43418</v>
      </c>
      <c r="K29">
        <v>0.8</v>
      </c>
      <c r="L29" t="s">
        <v>48</v>
      </c>
      <c r="M29" t="s">
        <v>109</v>
      </c>
      <c r="N29" s="9">
        <v>5.6054794520547944</v>
      </c>
      <c r="O29" t="s">
        <v>50</v>
      </c>
    </row>
    <row r="30" spans="3:15">
      <c r="C30" t="s">
        <v>130</v>
      </c>
      <c r="D30" t="s">
        <v>131</v>
      </c>
      <c r="E30" t="s">
        <v>132</v>
      </c>
      <c r="F30" t="s">
        <v>64</v>
      </c>
      <c r="G30" t="s">
        <v>93</v>
      </c>
      <c r="H30" s="5">
        <v>48525.71</v>
      </c>
      <c r="I30" t="s">
        <v>86</v>
      </c>
      <c r="J30" s="6">
        <v>43264</v>
      </c>
      <c r="K30">
        <v>1</v>
      </c>
      <c r="L30" t="s">
        <v>48</v>
      </c>
      <c r="M30" t="s">
        <v>55</v>
      </c>
      <c r="N30" s="9">
        <v>6.0273972602739727</v>
      </c>
      <c r="O30" t="s">
        <v>56</v>
      </c>
    </row>
    <row r="31" spans="3:15">
      <c r="C31" t="s">
        <v>133</v>
      </c>
      <c r="D31" t="s">
        <v>134</v>
      </c>
      <c r="E31" t="s">
        <v>135</v>
      </c>
      <c r="F31" t="s">
        <v>64</v>
      </c>
      <c r="G31" t="s">
        <v>82</v>
      </c>
      <c r="H31" s="5">
        <v>36547.58</v>
      </c>
      <c r="I31" t="s">
        <v>86</v>
      </c>
      <c r="J31" s="6">
        <v>43416</v>
      </c>
      <c r="K31">
        <v>1</v>
      </c>
      <c r="L31" t="s">
        <v>48</v>
      </c>
      <c r="M31" t="s">
        <v>67</v>
      </c>
      <c r="N31" s="9">
        <v>5.6109589041095891</v>
      </c>
      <c r="O31" t="s">
        <v>56</v>
      </c>
    </row>
    <row r="32" spans="3:15">
      <c r="C32" t="s">
        <v>133</v>
      </c>
      <c r="D32" t="s">
        <v>134</v>
      </c>
      <c r="E32" t="s">
        <v>135</v>
      </c>
      <c r="F32" t="s">
        <v>64</v>
      </c>
      <c r="G32" t="s">
        <v>82</v>
      </c>
      <c r="H32" s="5">
        <v>36547.58</v>
      </c>
      <c r="I32" t="s">
        <v>86</v>
      </c>
      <c r="J32" s="6">
        <v>43416</v>
      </c>
      <c r="K32">
        <v>1</v>
      </c>
      <c r="L32" t="s">
        <v>48</v>
      </c>
      <c r="M32" t="s">
        <v>67</v>
      </c>
      <c r="N32" s="9">
        <v>5.6109589041095891</v>
      </c>
      <c r="O32" t="s">
        <v>56</v>
      </c>
    </row>
    <row r="33" spans="3:15">
      <c r="C33" t="s">
        <v>136</v>
      </c>
      <c r="D33" t="s">
        <v>137</v>
      </c>
      <c r="E33" t="s">
        <v>138</v>
      </c>
      <c r="F33" t="s">
        <v>64</v>
      </c>
      <c r="G33" t="s">
        <v>123</v>
      </c>
      <c r="H33" s="5">
        <v>115191.38</v>
      </c>
      <c r="I33" t="s">
        <v>66</v>
      </c>
      <c r="J33" s="6">
        <v>44004</v>
      </c>
      <c r="K33">
        <v>1</v>
      </c>
      <c r="L33" t="s">
        <v>48</v>
      </c>
      <c r="M33" t="s">
        <v>55</v>
      </c>
      <c r="N33" s="9">
        <v>4</v>
      </c>
      <c r="O33" t="s">
        <v>56</v>
      </c>
    </row>
    <row r="34" spans="3:15">
      <c r="C34" t="s">
        <v>139</v>
      </c>
      <c r="D34" t="s">
        <v>140</v>
      </c>
      <c r="E34" t="s">
        <v>141</v>
      </c>
      <c r="F34" t="s">
        <v>45</v>
      </c>
      <c r="G34" t="s">
        <v>65</v>
      </c>
      <c r="H34" s="5">
        <v>58861.19</v>
      </c>
      <c r="I34" t="s">
        <v>47</v>
      </c>
      <c r="J34" s="6">
        <v>43654</v>
      </c>
      <c r="K34">
        <v>1</v>
      </c>
      <c r="L34" t="s">
        <v>48</v>
      </c>
      <c r="M34" t="s">
        <v>60</v>
      </c>
      <c r="N34" s="9">
        <v>4.9589041095890414</v>
      </c>
      <c r="O34" t="s">
        <v>56</v>
      </c>
    </row>
    <row r="35" spans="3:15">
      <c r="C35" t="s">
        <v>142</v>
      </c>
      <c r="D35" t="s">
        <v>143</v>
      </c>
      <c r="E35" t="s">
        <v>144</v>
      </c>
      <c r="F35" t="s">
        <v>45</v>
      </c>
      <c r="G35" t="s">
        <v>145</v>
      </c>
      <c r="H35" s="5">
        <v>75974.990000000005</v>
      </c>
      <c r="I35" t="s">
        <v>47</v>
      </c>
      <c r="J35" s="6">
        <v>44172</v>
      </c>
      <c r="K35">
        <v>1</v>
      </c>
      <c r="L35" t="s">
        <v>48</v>
      </c>
      <c r="M35" t="s">
        <v>67</v>
      </c>
      <c r="N35" s="9">
        <v>3.5397260273972604</v>
      </c>
      <c r="O35" t="s">
        <v>56</v>
      </c>
    </row>
    <row r="36" spans="3:15">
      <c r="C36" t="s">
        <v>146</v>
      </c>
      <c r="D36" t="s">
        <v>147</v>
      </c>
      <c r="E36" t="s">
        <v>148</v>
      </c>
      <c r="F36" t="s">
        <v>64</v>
      </c>
      <c r="G36" t="s">
        <v>82</v>
      </c>
      <c r="H36" s="5">
        <v>95954.02</v>
      </c>
      <c r="I36" t="s">
        <v>47</v>
      </c>
      <c r="J36" s="6">
        <v>43567</v>
      </c>
      <c r="K36">
        <v>0.3</v>
      </c>
      <c r="L36" t="s">
        <v>48</v>
      </c>
      <c r="M36" t="s">
        <v>55</v>
      </c>
      <c r="N36" s="9">
        <v>5.1972602739726028</v>
      </c>
      <c r="O36" t="s">
        <v>50</v>
      </c>
    </row>
    <row r="37" spans="3:15">
      <c r="C37" t="s">
        <v>149</v>
      </c>
      <c r="D37" t="s">
        <v>150</v>
      </c>
      <c r="E37" t="s">
        <v>151</v>
      </c>
      <c r="F37" t="s">
        <v>45</v>
      </c>
      <c r="G37" t="s">
        <v>46</v>
      </c>
      <c r="H37" s="5">
        <v>102934.09</v>
      </c>
      <c r="I37" t="s">
        <v>66</v>
      </c>
      <c r="J37" s="6">
        <v>44315</v>
      </c>
      <c r="K37">
        <v>1</v>
      </c>
      <c r="L37" t="s">
        <v>48</v>
      </c>
      <c r="M37" t="s">
        <v>55</v>
      </c>
      <c r="N37" s="9">
        <v>3.1479452054794521</v>
      </c>
      <c r="O37" t="s">
        <v>56</v>
      </c>
    </row>
    <row r="38" spans="3:15">
      <c r="C38" t="s">
        <v>152</v>
      </c>
      <c r="D38" t="s">
        <v>153</v>
      </c>
      <c r="E38" t="s">
        <v>154</v>
      </c>
      <c r="F38" t="s">
        <v>45</v>
      </c>
      <c r="G38" t="s">
        <v>155</v>
      </c>
      <c r="H38" s="5">
        <v>41934.71</v>
      </c>
      <c r="I38" t="s">
        <v>86</v>
      </c>
      <c r="J38" s="6">
        <v>43780</v>
      </c>
      <c r="K38">
        <v>1</v>
      </c>
      <c r="L38" t="s">
        <v>48</v>
      </c>
      <c r="M38" t="s">
        <v>67</v>
      </c>
      <c r="N38" s="9">
        <v>4.6136986301369864</v>
      </c>
      <c r="O38" t="s">
        <v>56</v>
      </c>
    </row>
    <row r="39" spans="3:15">
      <c r="C39" t="s">
        <v>156</v>
      </c>
      <c r="D39" t="s">
        <v>157</v>
      </c>
      <c r="E39" t="s">
        <v>158</v>
      </c>
      <c r="F39" t="s">
        <v>64</v>
      </c>
      <c r="G39" t="s">
        <v>123</v>
      </c>
      <c r="H39" s="5">
        <v>104335.03999999999</v>
      </c>
      <c r="I39" t="s">
        <v>66</v>
      </c>
      <c r="J39" s="6">
        <v>43874</v>
      </c>
      <c r="K39">
        <v>1</v>
      </c>
      <c r="L39" t="s">
        <v>48</v>
      </c>
      <c r="M39" t="s">
        <v>60</v>
      </c>
      <c r="N39" s="9">
        <v>4.3561643835616435</v>
      </c>
      <c r="O39" t="s">
        <v>56</v>
      </c>
    </row>
    <row r="40" spans="3:15">
      <c r="C40" t="s">
        <v>159</v>
      </c>
      <c r="D40" t="s">
        <v>160</v>
      </c>
      <c r="E40" t="s">
        <v>161</v>
      </c>
      <c r="F40" t="s">
        <v>45</v>
      </c>
      <c r="G40" t="s">
        <v>116</v>
      </c>
      <c r="H40" s="5">
        <v>81897.789999999994</v>
      </c>
      <c r="I40" t="s">
        <v>47</v>
      </c>
      <c r="J40" s="6">
        <v>43146</v>
      </c>
      <c r="K40">
        <v>1</v>
      </c>
      <c r="L40" t="s">
        <v>48</v>
      </c>
      <c r="M40" t="s">
        <v>109</v>
      </c>
      <c r="N40" s="9">
        <v>6.3506849315068497</v>
      </c>
      <c r="O40" t="s">
        <v>56</v>
      </c>
    </row>
    <row r="41" spans="3:15">
      <c r="C41" t="s">
        <v>162</v>
      </c>
      <c r="D41" t="s">
        <v>163</v>
      </c>
      <c r="E41" t="s">
        <v>164</v>
      </c>
      <c r="F41" t="s">
        <v>45</v>
      </c>
      <c r="G41" t="s">
        <v>65</v>
      </c>
      <c r="H41" s="5">
        <v>78378.2</v>
      </c>
      <c r="I41" t="s">
        <v>47</v>
      </c>
      <c r="J41" s="6">
        <v>43465</v>
      </c>
      <c r="K41">
        <v>0.4</v>
      </c>
      <c r="L41" t="s">
        <v>48</v>
      </c>
      <c r="M41" t="s">
        <v>67</v>
      </c>
      <c r="N41" s="9">
        <v>5.4767123287671229</v>
      </c>
      <c r="O41" t="s">
        <v>50</v>
      </c>
    </row>
    <row r="42" spans="3:15">
      <c r="C42" t="s">
        <v>165</v>
      </c>
      <c r="D42" t="s">
        <v>166</v>
      </c>
      <c r="E42" t="s">
        <v>167</v>
      </c>
      <c r="F42" t="s">
        <v>45</v>
      </c>
      <c r="G42" t="s">
        <v>93</v>
      </c>
      <c r="H42" s="5">
        <v>61994.76</v>
      </c>
      <c r="I42" t="s">
        <v>47</v>
      </c>
      <c r="J42" s="6">
        <v>43794</v>
      </c>
      <c r="K42">
        <v>0.3</v>
      </c>
      <c r="L42" t="s">
        <v>48</v>
      </c>
      <c r="M42" t="s">
        <v>55</v>
      </c>
      <c r="N42" s="9">
        <v>4.5753424657534243</v>
      </c>
      <c r="O42" t="s">
        <v>50</v>
      </c>
    </row>
    <row r="43" spans="3:15">
      <c r="C43" t="s">
        <v>168</v>
      </c>
      <c r="D43" t="s">
        <v>169</v>
      </c>
      <c r="E43" t="s">
        <v>170</v>
      </c>
      <c r="F43" t="s">
        <v>64</v>
      </c>
      <c r="G43" t="s">
        <v>71</v>
      </c>
      <c r="H43" s="5">
        <v>37362.300000000003</v>
      </c>
      <c r="I43" t="s">
        <v>86</v>
      </c>
      <c r="J43" s="6">
        <v>43642</v>
      </c>
      <c r="K43">
        <v>1</v>
      </c>
      <c r="L43" t="s">
        <v>48</v>
      </c>
      <c r="M43" t="s">
        <v>109</v>
      </c>
      <c r="N43" s="9">
        <v>4.9917808219178079</v>
      </c>
      <c r="O43" t="s">
        <v>56</v>
      </c>
    </row>
    <row r="44" spans="3:15">
      <c r="C44" t="s">
        <v>171</v>
      </c>
      <c r="D44" t="s">
        <v>172</v>
      </c>
      <c r="E44" t="s">
        <v>173</v>
      </c>
      <c r="F44" t="s">
        <v>45</v>
      </c>
      <c r="G44" t="s">
        <v>46</v>
      </c>
      <c r="H44" s="5">
        <v>84745.93</v>
      </c>
      <c r="I44" t="s">
        <v>47</v>
      </c>
      <c r="J44" s="6">
        <v>43707</v>
      </c>
      <c r="K44">
        <v>1</v>
      </c>
      <c r="L44" t="s">
        <v>48</v>
      </c>
      <c r="M44" t="s">
        <v>49</v>
      </c>
      <c r="N44" s="9">
        <v>4.8136986301369866</v>
      </c>
      <c r="O44" t="s">
        <v>56</v>
      </c>
    </row>
    <row r="45" spans="3:15">
      <c r="C45" t="s">
        <v>174</v>
      </c>
      <c r="D45" t="s">
        <v>175</v>
      </c>
      <c r="E45" t="s">
        <v>176</v>
      </c>
      <c r="F45" t="s">
        <v>64</v>
      </c>
      <c r="G45" t="s">
        <v>155</v>
      </c>
      <c r="H45" s="5">
        <v>32192.15</v>
      </c>
      <c r="I45" t="s">
        <v>86</v>
      </c>
      <c r="J45" s="6">
        <v>44473</v>
      </c>
      <c r="K45">
        <v>1</v>
      </c>
      <c r="L45" t="s">
        <v>48</v>
      </c>
      <c r="M45" t="s">
        <v>55</v>
      </c>
      <c r="N45" s="9">
        <v>2.7150684931506848</v>
      </c>
      <c r="O45" t="s">
        <v>56</v>
      </c>
    </row>
    <row r="46" spans="3:15">
      <c r="C46" t="s">
        <v>177</v>
      </c>
      <c r="D46" t="s">
        <v>178</v>
      </c>
      <c r="E46" t="s">
        <v>179</v>
      </c>
      <c r="F46" t="s">
        <v>64</v>
      </c>
      <c r="G46" t="s">
        <v>145</v>
      </c>
      <c r="H46" s="5">
        <v>36714.379999999997</v>
      </c>
      <c r="I46" t="s">
        <v>86</v>
      </c>
      <c r="J46" s="6">
        <v>44175</v>
      </c>
      <c r="K46">
        <v>1</v>
      </c>
      <c r="L46" t="s">
        <v>48</v>
      </c>
      <c r="M46" t="s">
        <v>101</v>
      </c>
      <c r="N46" s="9">
        <v>3.5315068493150683</v>
      </c>
      <c r="O46" t="s">
        <v>56</v>
      </c>
    </row>
    <row r="47" spans="3:15">
      <c r="C47" t="s">
        <v>180</v>
      </c>
      <c r="D47" t="s">
        <v>181</v>
      </c>
      <c r="E47" t="s">
        <v>182</v>
      </c>
      <c r="F47" t="s">
        <v>45</v>
      </c>
      <c r="G47" t="s">
        <v>116</v>
      </c>
      <c r="H47" s="5">
        <v>89690.38</v>
      </c>
      <c r="I47" t="s">
        <v>47</v>
      </c>
      <c r="J47" s="6">
        <v>43206</v>
      </c>
      <c r="K47">
        <v>1</v>
      </c>
      <c r="L47" t="s">
        <v>48</v>
      </c>
      <c r="M47" t="s">
        <v>49</v>
      </c>
      <c r="N47" s="9">
        <v>6.1863013698630134</v>
      </c>
      <c r="O47" t="s">
        <v>56</v>
      </c>
    </row>
    <row r="48" spans="3:15">
      <c r="C48" t="s">
        <v>183</v>
      </c>
      <c r="D48" t="s">
        <v>184</v>
      </c>
      <c r="E48" t="s">
        <v>185</v>
      </c>
      <c r="F48" t="s">
        <v>45</v>
      </c>
      <c r="G48" t="s">
        <v>155</v>
      </c>
      <c r="H48" s="5">
        <v>39535.49</v>
      </c>
      <c r="I48" t="s">
        <v>86</v>
      </c>
      <c r="J48" s="6">
        <v>43397</v>
      </c>
      <c r="K48">
        <v>0.3</v>
      </c>
      <c r="L48" t="s">
        <v>48</v>
      </c>
      <c r="M48" t="s">
        <v>67</v>
      </c>
      <c r="N48" s="9">
        <v>5.6630136986301371</v>
      </c>
      <c r="O48" t="s">
        <v>50</v>
      </c>
    </row>
    <row r="49" spans="3:15">
      <c r="C49" t="s">
        <v>186</v>
      </c>
      <c r="D49" t="s">
        <v>187</v>
      </c>
      <c r="E49" t="s">
        <v>188</v>
      </c>
      <c r="F49" t="s">
        <v>64</v>
      </c>
      <c r="G49" t="s">
        <v>155</v>
      </c>
      <c r="H49" s="5">
        <v>62195.47</v>
      </c>
      <c r="I49" t="s">
        <v>47</v>
      </c>
      <c r="J49" s="6">
        <v>44434</v>
      </c>
      <c r="K49">
        <v>1</v>
      </c>
      <c r="L49" t="s">
        <v>48</v>
      </c>
      <c r="M49" t="s">
        <v>67</v>
      </c>
      <c r="N49" s="9">
        <v>2.8219178082191783</v>
      </c>
      <c r="O49" t="s">
        <v>56</v>
      </c>
    </row>
    <row r="50" spans="3:15">
      <c r="C50" t="s">
        <v>189</v>
      </c>
      <c r="D50" t="s">
        <v>190</v>
      </c>
      <c r="E50" t="s">
        <v>191</v>
      </c>
      <c r="F50" t="s">
        <v>64</v>
      </c>
      <c r="G50" t="s">
        <v>93</v>
      </c>
      <c r="H50" s="5">
        <v>72876.91</v>
      </c>
      <c r="I50" t="s">
        <v>47</v>
      </c>
      <c r="J50" s="6">
        <v>43837</v>
      </c>
      <c r="K50">
        <v>1</v>
      </c>
      <c r="L50" t="s">
        <v>48</v>
      </c>
      <c r="M50" t="s">
        <v>67</v>
      </c>
      <c r="N50" s="9">
        <v>4.4575342465753423</v>
      </c>
      <c r="O50" t="s">
        <v>56</v>
      </c>
    </row>
    <row r="51" spans="3:15">
      <c r="C51" t="s">
        <v>192</v>
      </c>
      <c r="D51" t="s">
        <v>193</v>
      </c>
      <c r="E51" t="s">
        <v>194</v>
      </c>
      <c r="F51" t="s">
        <v>64</v>
      </c>
      <c r="G51" t="s">
        <v>78</v>
      </c>
      <c r="H51" s="5">
        <v>66572.58</v>
      </c>
      <c r="I51" t="s">
        <v>47</v>
      </c>
      <c r="J51" s="6">
        <v>44193</v>
      </c>
      <c r="K51">
        <v>1</v>
      </c>
      <c r="L51" t="s">
        <v>48</v>
      </c>
      <c r="M51" t="s">
        <v>101</v>
      </c>
      <c r="N51" s="9">
        <v>3.4821917808219176</v>
      </c>
      <c r="O51" t="s">
        <v>56</v>
      </c>
    </row>
    <row r="52" spans="3:15">
      <c r="C52" t="s">
        <v>192</v>
      </c>
      <c r="D52" t="s">
        <v>195</v>
      </c>
      <c r="E52" t="s">
        <v>196</v>
      </c>
      <c r="F52" t="s">
        <v>64</v>
      </c>
      <c r="G52" t="s">
        <v>78</v>
      </c>
      <c r="H52" s="5">
        <v>66572.58</v>
      </c>
      <c r="I52" t="s">
        <v>47</v>
      </c>
      <c r="J52" s="6">
        <v>44193</v>
      </c>
      <c r="K52">
        <v>1</v>
      </c>
      <c r="L52" t="s">
        <v>48</v>
      </c>
      <c r="M52" t="s">
        <v>101</v>
      </c>
      <c r="N52" s="9">
        <v>3.4821917808219176</v>
      </c>
      <c r="O52" t="s">
        <v>56</v>
      </c>
    </row>
    <row r="53" spans="3:15">
      <c r="C53" t="s">
        <v>197</v>
      </c>
      <c r="D53" t="s">
        <v>198</v>
      </c>
      <c r="E53" t="s">
        <v>199</v>
      </c>
      <c r="F53" t="s">
        <v>45</v>
      </c>
      <c r="G53" t="s">
        <v>93</v>
      </c>
      <c r="H53" s="5">
        <v>35943.620000000003</v>
      </c>
      <c r="I53" t="s">
        <v>86</v>
      </c>
      <c r="J53" s="6">
        <v>44078</v>
      </c>
      <c r="K53">
        <v>1</v>
      </c>
      <c r="L53" t="s">
        <v>48</v>
      </c>
      <c r="M53" t="s">
        <v>60</v>
      </c>
      <c r="N53" s="9">
        <v>3.7972602739726029</v>
      </c>
      <c r="O53" t="s">
        <v>56</v>
      </c>
    </row>
    <row r="54" spans="3:15">
      <c r="C54" t="s">
        <v>200</v>
      </c>
      <c r="D54" t="s">
        <v>201</v>
      </c>
      <c r="E54" t="s">
        <v>202</v>
      </c>
      <c r="F54" t="s">
        <v>64</v>
      </c>
      <c r="G54" t="s">
        <v>82</v>
      </c>
      <c r="H54" s="5">
        <v>119022.49</v>
      </c>
      <c r="I54" t="s">
        <v>66</v>
      </c>
      <c r="J54" s="6">
        <v>44431</v>
      </c>
      <c r="K54">
        <v>1</v>
      </c>
      <c r="L54" t="s">
        <v>48</v>
      </c>
      <c r="M54" t="s">
        <v>109</v>
      </c>
      <c r="N54" s="9">
        <v>2.8301369863013699</v>
      </c>
      <c r="O54" t="s">
        <v>56</v>
      </c>
    </row>
    <row r="55" spans="3:15">
      <c r="C55" t="s">
        <v>203</v>
      </c>
      <c r="D55" t="s">
        <v>204</v>
      </c>
      <c r="E55" t="s">
        <v>205</v>
      </c>
      <c r="F55" t="s">
        <v>64</v>
      </c>
      <c r="G55" t="s">
        <v>71</v>
      </c>
      <c r="H55" s="5">
        <v>65699.02</v>
      </c>
      <c r="I55" t="s">
        <v>47</v>
      </c>
      <c r="J55" s="6">
        <v>43951</v>
      </c>
      <c r="K55">
        <v>1</v>
      </c>
      <c r="L55" t="s">
        <v>48</v>
      </c>
      <c r="M55" t="s">
        <v>60</v>
      </c>
      <c r="N55" s="9">
        <v>4.1452054794520548</v>
      </c>
      <c r="O55" t="s">
        <v>56</v>
      </c>
    </row>
    <row r="56" spans="3:15">
      <c r="C56" t="s">
        <v>206</v>
      </c>
      <c r="D56" t="s">
        <v>207</v>
      </c>
      <c r="E56" t="s">
        <v>208</v>
      </c>
      <c r="F56" t="s">
        <v>45</v>
      </c>
      <c r="G56" t="s">
        <v>155</v>
      </c>
      <c r="H56" s="5">
        <v>47551.89</v>
      </c>
      <c r="I56" t="s">
        <v>86</v>
      </c>
      <c r="J56" s="6">
        <v>43468</v>
      </c>
      <c r="K56">
        <v>1</v>
      </c>
      <c r="L56" t="s">
        <v>48</v>
      </c>
      <c r="M56" t="s">
        <v>109</v>
      </c>
      <c r="N56" s="9">
        <v>5.4684931506849317</v>
      </c>
      <c r="O56" t="s">
        <v>56</v>
      </c>
    </row>
    <row r="57" spans="3:15">
      <c r="C57" t="s">
        <v>209</v>
      </c>
      <c r="D57" t="s">
        <v>58</v>
      </c>
      <c r="E57" t="s">
        <v>59</v>
      </c>
      <c r="F57" t="s">
        <v>45</v>
      </c>
      <c r="G57" t="s">
        <v>54</v>
      </c>
      <c r="H57" s="5">
        <v>80695.740000000005</v>
      </c>
      <c r="I57" t="s">
        <v>47</v>
      </c>
      <c r="J57" s="6">
        <v>43787</v>
      </c>
      <c r="K57">
        <v>0.8</v>
      </c>
      <c r="L57" t="s">
        <v>48</v>
      </c>
      <c r="M57" t="s">
        <v>60</v>
      </c>
      <c r="N57" s="9">
        <v>4.5945205479452058</v>
      </c>
      <c r="O57" t="s">
        <v>50</v>
      </c>
    </row>
    <row r="58" spans="3:15">
      <c r="C58" t="s">
        <v>210</v>
      </c>
      <c r="D58" t="s">
        <v>211</v>
      </c>
      <c r="E58" t="s">
        <v>212</v>
      </c>
      <c r="F58" t="s">
        <v>45</v>
      </c>
      <c r="G58" t="s">
        <v>97</v>
      </c>
      <c r="H58" s="5">
        <v>92336.08</v>
      </c>
      <c r="I58" t="s">
        <v>47</v>
      </c>
      <c r="J58" s="6">
        <v>44431</v>
      </c>
      <c r="K58">
        <v>1</v>
      </c>
      <c r="L58" t="s">
        <v>48</v>
      </c>
      <c r="M58" t="s">
        <v>55</v>
      </c>
      <c r="N58" s="9">
        <v>2.8301369863013699</v>
      </c>
      <c r="O58" t="s">
        <v>56</v>
      </c>
    </row>
    <row r="59" spans="3:15">
      <c r="C59" t="s">
        <v>213</v>
      </c>
      <c r="D59" t="s">
        <v>214</v>
      </c>
      <c r="E59" t="s">
        <v>215</v>
      </c>
      <c r="F59" t="s">
        <v>45</v>
      </c>
      <c r="G59" t="s">
        <v>54</v>
      </c>
      <c r="H59" s="5">
        <v>69192.850000000006</v>
      </c>
      <c r="I59" t="s">
        <v>47</v>
      </c>
      <c r="J59" s="6">
        <v>44305</v>
      </c>
      <c r="K59">
        <v>1</v>
      </c>
      <c r="L59" t="s">
        <v>48</v>
      </c>
      <c r="M59" t="s">
        <v>60</v>
      </c>
      <c r="N59" s="9">
        <v>3.1753424657534248</v>
      </c>
      <c r="O59" t="s">
        <v>56</v>
      </c>
    </row>
    <row r="60" spans="3:15">
      <c r="C60" t="s">
        <v>216</v>
      </c>
      <c r="D60" t="s">
        <v>217</v>
      </c>
      <c r="E60" t="s">
        <v>218</v>
      </c>
      <c r="F60" t="s">
        <v>219</v>
      </c>
      <c r="G60" t="s">
        <v>145</v>
      </c>
      <c r="H60" s="5">
        <v>104802.63</v>
      </c>
      <c r="I60" t="s">
        <v>66</v>
      </c>
      <c r="J60" s="6">
        <v>44502</v>
      </c>
      <c r="K60">
        <v>1</v>
      </c>
      <c r="L60" t="s">
        <v>48</v>
      </c>
      <c r="M60" t="s">
        <v>55</v>
      </c>
      <c r="N60" s="9">
        <v>2.6356164383561644</v>
      </c>
      <c r="O60" t="s">
        <v>56</v>
      </c>
    </row>
    <row r="61" spans="3:15">
      <c r="C61" t="s">
        <v>220</v>
      </c>
      <c r="D61" t="s">
        <v>221</v>
      </c>
      <c r="E61" t="s">
        <v>222</v>
      </c>
      <c r="F61" t="s">
        <v>45</v>
      </c>
      <c r="G61" t="s">
        <v>54</v>
      </c>
      <c r="H61" s="5">
        <v>98000</v>
      </c>
      <c r="I61" t="s">
        <v>47</v>
      </c>
      <c r="J61" s="6">
        <v>43710</v>
      </c>
      <c r="K61">
        <v>0.9</v>
      </c>
      <c r="L61" t="s">
        <v>48</v>
      </c>
      <c r="M61" t="s">
        <v>105</v>
      </c>
      <c r="N61" s="9">
        <v>4.8054794520547945</v>
      </c>
      <c r="O61" t="s">
        <v>50</v>
      </c>
    </row>
    <row r="62" spans="3:15">
      <c r="C62" t="s">
        <v>223</v>
      </c>
      <c r="D62" t="s">
        <v>224</v>
      </c>
      <c r="E62" t="s">
        <v>225</v>
      </c>
      <c r="F62" t="s">
        <v>45</v>
      </c>
      <c r="G62" t="s">
        <v>155</v>
      </c>
      <c r="H62" s="5">
        <v>77045.440000000002</v>
      </c>
      <c r="I62" t="s">
        <v>47</v>
      </c>
      <c r="J62" s="6">
        <v>43636</v>
      </c>
      <c r="K62">
        <v>1</v>
      </c>
      <c r="L62" t="s">
        <v>48</v>
      </c>
      <c r="M62" t="s">
        <v>67</v>
      </c>
      <c r="N62" s="9">
        <v>5.0082191780821921</v>
      </c>
      <c r="O62" t="s">
        <v>56</v>
      </c>
    </row>
    <row r="63" spans="3:15">
      <c r="C63" t="s">
        <v>226</v>
      </c>
      <c r="D63" t="s">
        <v>227</v>
      </c>
      <c r="E63" t="s">
        <v>228</v>
      </c>
      <c r="F63" t="s">
        <v>64</v>
      </c>
      <c r="G63" t="s">
        <v>54</v>
      </c>
      <c r="H63" s="5">
        <v>110042.37</v>
      </c>
      <c r="I63" t="s">
        <v>66</v>
      </c>
      <c r="J63" s="6">
        <v>43914</v>
      </c>
      <c r="K63">
        <v>1</v>
      </c>
      <c r="L63" t="s">
        <v>48</v>
      </c>
      <c r="M63" t="s">
        <v>60</v>
      </c>
      <c r="N63" s="9">
        <v>4.2465753424657535</v>
      </c>
      <c r="O63" t="s">
        <v>56</v>
      </c>
    </row>
    <row r="64" spans="3:15">
      <c r="C64" t="s">
        <v>229</v>
      </c>
      <c r="D64" t="s">
        <v>230</v>
      </c>
      <c r="E64" t="s">
        <v>231</v>
      </c>
      <c r="F64" t="s">
        <v>64</v>
      </c>
      <c r="G64" t="s">
        <v>97</v>
      </c>
      <c r="H64" s="5">
        <v>62281.24</v>
      </c>
      <c r="I64" t="s">
        <v>47</v>
      </c>
      <c r="J64" s="6">
        <v>43272</v>
      </c>
      <c r="K64">
        <v>1</v>
      </c>
      <c r="L64" t="s">
        <v>48</v>
      </c>
      <c r="M64" t="s">
        <v>67</v>
      </c>
      <c r="N64" s="9">
        <v>6.0054794520547947</v>
      </c>
      <c r="O64" t="s">
        <v>56</v>
      </c>
    </row>
    <row r="65" spans="3:15">
      <c r="C65" t="s">
        <v>232</v>
      </c>
      <c r="D65" t="s">
        <v>233</v>
      </c>
      <c r="E65" t="s">
        <v>234</v>
      </c>
      <c r="F65" t="s">
        <v>45</v>
      </c>
      <c r="G65" t="s">
        <v>46</v>
      </c>
      <c r="H65" s="5">
        <v>86010.54</v>
      </c>
      <c r="I65" t="s">
        <v>47</v>
      </c>
      <c r="J65" s="6">
        <v>43164</v>
      </c>
      <c r="K65">
        <v>1</v>
      </c>
      <c r="L65" t="s">
        <v>48</v>
      </c>
      <c r="M65" t="s">
        <v>101</v>
      </c>
      <c r="N65" s="9">
        <v>6.3013698630136989</v>
      </c>
      <c r="O65" t="s">
        <v>56</v>
      </c>
    </row>
    <row r="66" spans="3:15">
      <c r="C66" t="s">
        <v>235</v>
      </c>
      <c r="D66" t="s">
        <v>236</v>
      </c>
      <c r="E66" t="s">
        <v>237</v>
      </c>
      <c r="F66" t="s">
        <v>64</v>
      </c>
      <c r="G66" t="s">
        <v>65</v>
      </c>
      <c r="H66" s="5">
        <v>118976.16</v>
      </c>
      <c r="I66" t="s">
        <v>66</v>
      </c>
      <c r="J66" s="6">
        <v>44120</v>
      </c>
      <c r="K66">
        <v>1</v>
      </c>
      <c r="L66" t="s">
        <v>48</v>
      </c>
      <c r="M66" t="s">
        <v>49</v>
      </c>
      <c r="N66" s="9">
        <v>3.6821917808219178</v>
      </c>
      <c r="O66" t="s">
        <v>56</v>
      </c>
    </row>
    <row r="67" spans="3:15">
      <c r="C67" t="s">
        <v>238</v>
      </c>
      <c r="D67" t="s">
        <v>239</v>
      </c>
      <c r="E67" t="s">
        <v>240</v>
      </c>
      <c r="F67" t="s">
        <v>45</v>
      </c>
      <c r="G67" t="s">
        <v>116</v>
      </c>
      <c r="H67" s="5">
        <v>71229.42</v>
      </c>
      <c r="I67" t="s">
        <v>47</v>
      </c>
      <c r="J67" s="6">
        <v>44166</v>
      </c>
      <c r="K67">
        <v>1</v>
      </c>
      <c r="L67" t="s">
        <v>48</v>
      </c>
      <c r="M67" t="s">
        <v>55</v>
      </c>
      <c r="N67" s="9">
        <v>3.5561643835616437</v>
      </c>
      <c r="O67" t="s">
        <v>56</v>
      </c>
    </row>
    <row r="68" spans="3:15">
      <c r="C68" t="s">
        <v>241</v>
      </c>
      <c r="D68" t="s">
        <v>242</v>
      </c>
      <c r="E68" t="s">
        <v>243</v>
      </c>
      <c r="F68" t="s">
        <v>45</v>
      </c>
      <c r="G68" t="s">
        <v>78</v>
      </c>
      <c r="H68" s="5">
        <v>61213.01</v>
      </c>
      <c r="I68" t="s">
        <v>47</v>
      </c>
      <c r="J68" s="6">
        <v>44365</v>
      </c>
      <c r="K68">
        <v>1</v>
      </c>
      <c r="L68" t="s">
        <v>48</v>
      </c>
      <c r="M68" t="s">
        <v>101</v>
      </c>
      <c r="N68" s="9">
        <v>3.010958904109589</v>
      </c>
      <c r="O68" t="s">
        <v>56</v>
      </c>
    </row>
    <row r="69" spans="3:15">
      <c r="C69" t="s">
        <v>244</v>
      </c>
      <c r="D69" t="s">
        <v>245</v>
      </c>
      <c r="E69" t="s">
        <v>246</v>
      </c>
      <c r="F69" t="s">
        <v>64</v>
      </c>
      <c r="G69" t="s">
        <v>71</v>
      </c>
      <c r="H69" s="5">
        <v>40753.54</v>
      </c>
      <c r="I69" t="s">
        <v>86</v>
      </c>
      <c r="J69" s="6">
        <v>43152</v>
      </c>
      <c r="K69">
        <v>0.6</v>
      </c>
      <c r="L69" t="s">
        <v>48</v>
      </c>
      <c r="M69" t="s">
        <v>49</v>
      </c>
      <c r="N69" s="9">
        <v>6.3342465753424655</v>
      </c>
      <c r="O69" t="s">
        <v>50</v>
      </c>
    </row>
    <row r="70" spans="3:15">
      <c r="C70" t="s">
        <v>247</v>
      </c>
      <c r="D70" t="s">
        <v>153</v>
      </c>
      <c r="E70" t="s">
        <v>154</v>
      </c>
      <c r="F70" t="s">
        <v>45</v>
      </c>
      <c r="G70" t="s">
        <v>155</v>
      </c>
      <c r="H70" s="5">
        <v>41934.71</v>
      </c>
      <c r="I70" t="s">
        <v>86</v>
      </c>
      <c r="J70" s="6">
        <v>43943</v>
      </c>
      <c r="K70">
        <v>1</v>
      </c>
      <c r="L70" t="s">
        <v>48</v>
      </c>
      <c r="M70" t="s">
        <v>67</v>
      </c>
      <c r="N70" s="9">
        <v>4.1671232876712327</v>
      </c>
      <c r="O70" t="s">
        <v>56</v>
      </c>
    </row>
    <row r="71" spans="3:15">
      <c r="C71" t="s">
        <v>248</v>
      </c>
      <c r="D71" t="s">
        <v>249</v>
      </c>
      <c r="E71" t="s">
        <v>250</v>
      </c>
      <c r="F71" t="s">
        <v>45</v>
      </c>
      <c r="G71" t="s">
        <v>78</v>
      </c>
      <c r="H71" s="5">
        <v>111049.84</v>
      </c>
      <c r="I71" t="s">
        <v>66</v>
      </c>
      <c r="J71" s="6">
        <v>44393</v>
      </c>
      <c r="K71">
        <v>1</v>
      </c>
      <c r="L71" t="s">
        <v>48</v>
      </c>
      <c r="M71" t="s">
        <v>49</v>
      </c>
      <c r="N71" s="9">
        <v>2.9342465753424656</v>
      </c>
      <c r="O71" t="s">
        <v>56</v>
      </c>
    </row>
    <row r="72" spans="3:15">
      <c r="C72" t="s">
        <v>251</v>
      </c>
      <c r="D72" t="s">
        <v>252</v>
      </c>
      <c r="E72" t="s">
        <v>253</v>
      </c>
      <c r="F72" t="s">
        <v>64</v>
      </c>
      <c r="G72" t="s">
        <v>97</v>
      </c>
      <c r="H72" s="5">
        <v>74279.009999999995</v>
      </c>
      <c r="I72" t="s">
        <v>47</v>
      </c>
      <c r="J72" s="6">
        <v>43466</v>
      </c>
      <c r="K72">
        <v>1</v>
      </c>
      <c r="L72" t="s">
        <v>48</v>
      </c>
      <c r="M72" t="s">
        <v>49</v>
      </c>
      <c r="N72" s="9">
        <v>5.4739726027397264</v>
      </c>
      <c r="O72" t="s">
        <v>56</v>
      </c>
    </row>
    <row r="73" spans="3:15">
      <c r="C73" t="s">
        <v>254</v>
      </c>
      <c r="D73" t="s">
        <v>255</v>
      </c>
      <c r="E73" t="s">
        <v>256</v>
      </c>
      <c r="F73" t="s">
        <v>64</v>
      </c>
      <c r="G73" t="s">
        <v>145</v>
      </c>
      <c r="H73" s="5">
        <v>54137.05</v>
      </c>
      <c r="I73" t="s">
        <v>47</v>
      </c>
      <c r="J73" s="6">
        <v>43763</v>
      </c>
      <c r="K73">
        <v>1</v>
      </c>
      <c r="L73" t="s">
        <v>48</v>
      </c>
      <c r="M73" t="s">
        <v>67</v>
      </c>
      <c r="N73" s="9">
        <v>4.6602739726027398</v>
      </c>
      <c r="O73" t="s">
        <v>56</v>
      </c>
    </row>
    <row r="74" spans="3:15">
      <c r="C74" t="s">
        <v>257</v>
      </c>
      <c r="D74" t="s">
        <v>258</v>
      </c>
      <c r="E74" t="s">
        <v>259</v>
      </c>
      <c r="F74" t="s">
        <v>45</v>
      </c>
      <c r="G74" t="s">
        <v>116</v>
      </c>
      <c r="H74" s="5">
        <v>89690.38</v>
      </c>
      <c r="I74" t="s">
        <v>47</v>
      </c>
      <c r="J74" s="6">
        <v>43213</v>
      </c>
      <c r="K74">
        <v>1</v>
      </c>
      <c r="L74" t="s">
        <v>48</v>
      </c>
      <c r="M74" t="s">
        <v>55</v>
      </c>
      <c r="N74" s="9">
        <v>6.1671232876712327</v>
      </c>
      <c r="O74" t="s">
        <v>56</v>
      </c>
    </row>
    <row r="75" spans="3:15">
      <c r="C75" t="s">
        <v>260</v>
      </c>
      <c r="D75" t="s">
        <v>261</v>
      </c>
      <c r="E75" t="s">
        <v>262</v>
      </c>
      <c r="F75" t="s">
        <v>45</v>
      </c>
      <c r="G75" t="s">
        <v>123</v>
      </c>
      <c r="H75" s="5">
        <v>38438.239999999998</v>
      </c>
      <c r="I75" t="s">
        <v>86</v>
      </c>
      <c r="J75" s="6">
        <v>43962</v>
      </c>
      <c r="K75">
        <v>1</v>
      </c>
      <c r="L75" t="s">
        <v>48</v>
      </c>
      <c r="M75" t="s">
        <v>101</v>
      </c>
      <c r="N75" s="9">
        <v>4.1150684931506847</v>
      </c>
      <c r="O75" t="s">
        <v>56</v>
      </c>
    </row>
    <row r="76" spans="3:15">
      <c r="C76" t="s">
        <v>260</v>
      </c>
      <c r="D76" t="s">
        <v>263</v>
      </c>
      <c r="E76" t="s">
        <v>264</v>
      </c>
      <c r="F76" t="s">
        <v>45</v>
      </c>
      <c r="G76" t="s">
        <v>123</v>
      </c>
      <c r="H76" s="5">
        <v>38438.239999999998</v>
      </c>
      <c r="I76" t="s">
        <v>86</v>
      </c>
      <c r="J76" s="6">
        <v>43962</v>
      </c>
      <c r="K76">
        <v>1</v>
      </c>
      <c r="L76" t="s">
        <v>48</v>
      </c>
      <c r="M76" t="s">
        <v>101</v>
      </c>
      <c r="N76" s="9">
        <v>4.1150684931506847</v>
      </c>
      <c r="O76" t="s">
        <v>56</v>
      </c>
    </row>
    <row r="77" spans="3:15">
      <c r="C77" t="s">
        <v>265</v>
      </c>
      <c r="D77" t="s">
        <v>266</v>
      </c>
      <c r="E77" t="s">
        <v>267</v>
      </c>
      <c r="F77" t="s">
        <v>45</v>
      </c>
      <c r="G77" t="s">
        <v>97</v>
      </c>
      <c r="H77" s="5">
        <v>44447.26</v>
      </c>
      <c r="I77" t="s">
        <v>86</v>
      </c>
      <c r="J77" s="6">
        <v>43846</v>
      </c>
      <c r="K77">
        <v>0.4</v>
      </c>
      <c r="L77" t="s">
        <v>48</v>
      </c>
      <c r="M77" t="s">
        <v>105</v>
      </c>
      <c r="N77" s="9">
        <v>4.4328767123287669</v>
      </c>
      <c r="O77" t="s">
        <v>50</v>
      </c>
    </row>
    <row r="78" spans="3:15">
      <c r="C78" t="s">
        <v>268</v>
      </c>
      <c r="D78" t="s">
        <v>269</v>
      </c>
      <c r="E78" t="s">
        <v>270</v>
      </c>
      <c r="F78" t="s">
        <v>64</v>
      </c>
      <c r="G78" t="s">
        <v>123</v>
      </c>
      <c r="H78" s="5">
        <v>74924.649999999994</v>
      </c>
      <c r="I78" t="s">
        <v>47</v>
      </c>
      <c r="J78" s="6">
        <v>44239</v>
      </c>
      <c r="K78">
        <v>1</v>
      </c>
      <c r="L78" t="s">
        <v>48</v>
      </c>
      <c r="M78" t="s">
        <v>55</v>
      </c>
      <c r="N78" s="9">
        <v>3.3561643835616439</v>
      </c>
      <c r="O78" t="s">
        <v>56</v>
      </c>
    </row>
    <row r="79" spans="3:15">
      <c r="C79" t="s">
        <v>271</v>
      </c>
      <c r="D79" t="s">
        <v>272</v>
      </c>
      <c r="E79" t="s">
        <v>273</v>
      </c>
      <c r="F79" t="s">
        <v>64</v>
      </c>
      <c r="G79" t="s">
        <v>93</v>
      </c>
      <c r="H79" s="5">
        <v>86556.96</v>
      </c>
      <c r="I79" t="s">
        <v>47</v>
      </c>
      <c r="J79" s="6">
        <v>44104</v>
      </c>
      <c r="K79">
        <v>1</v>
      </c>
      <c r="L79" t="s">
        <v>48</v>
      </c>
      <c r="M79" t="s">
        <v>55</v>
      </c>
      <c r="N79" s="9">
        <v>3.7260273972602738</v>
      </c>
      <c r="O79" t="s">
        <v>56</v>
      </c>
    </row>
    <row r="80" spans="3:15">
      <c r="C80" t="s">
        <v>274</v>
      </c>
      <c r="D80" t="s">
        <v>275</v>
      </c>
      <c r="E80" t="s">
        <v>276</v>
      </c>
      <c r="F80" t="s">
        <v>45</v>
      </c>
      <c r="G80" t="s">
        <v>71</v>
      </c>
      <c r="H80" s="5">
        <v>68008.55</v>
      </c>
      <c r="I80" t="s">
        <v>47</v>
      </c>
      <c r="J80" s="6">
        <v>44062</v>
      </c>
      <c r="K80">
        <v>1</v>
      </c>
      <c r="L80" t="s">
        <v>48</v>
      </c>
      <c r="M80" t="s">
        <v>109</v>
      </c>
      <c r="N80" s="9">
        <v>3.8410958904109589</v>
      </c>
      <c r="O80" t="s">
        <v>56</v>
      </c>
    </row>
    <row r="81" spans="3:15">
      <c r="C81" t="s">
        <v>277</v>
      </c>
      <c r="D81" t="s">
        <v>278</v>
      </c>
      <c r="E81" t="s">
        <v>279</v>
      </c>
      <c r="F81" t="s">
        <v>64</v>
      </c>
      <c r="G81" t="s">
        <v>78</v>
      </c>
      <c r="H81" s="5">
        <v>90697.67</v>
      </c>
      <c r="I81" t="s">
        <v>47</v>
      </c>
      <c r="J81" s="6">
        <v>44221</v>
      </c>
      <c r="K81">
        <v>0.8</v>
      </c>
      <c r="L81" t="s">
        <v>48</v>
      </c>
      <c r="M81" t="s">
        <v>105</v>
      </c>
      <c r="N81" s="9">
        <v>3.4054794520547946</v>
      </c>
      <c r="O81" t="s">
        <v>50</v>
      </c>
    </row>
    <row r="82" spans="3:15">
      <c r="C82" t="s">
        <v>280</v>
      </c>
      <c r="D82" t="s">
        <v>281</v>
      </c>
      <c r="E82" t="s">
        <v>282</v>
      </c>
      <c r="F82" t="s">
        <v>45</v>
      </c>
      <c r="G82" t="s">
        <v>65</v>
      </c>
      <c r="H82" s="5">
        <v>44403.77</v>
      </c>
      <c r="I82" t="s">
        <v>86</v>
      </c>
      <c r="J82" s="6">
        <v>43416</v>
      </c>
      <c r="K82">
        <v>1</v>
      </c>
      <c r="L82" t="s">
        <v>48</v>
      </c>
      <c r="M82" t="s">
        <v>55</v>
      </c>
      <c r="N82" s="9">
        <v>5.6109589041095891</v>
      </c>
      <c r="O82" t="s">
        <v>56</v>
      </c>
    </row>
    <row r="83" spans="3:15">
      <c r="C83" t="s">
        <v>283</v>
      </c>
      <c r="D83" t="s">
        <v>284</v>
      </c>
      <c r="E83" t="s">
        <v>285</v>
      </c>
      <c r="F83" t="s">
        <v>64</v>
      </c>
      <c r="G83" t="s">
        <v>82</v>
      </c>
      <c r="H83" s="5">
        <v>49915.14</v>
      </c>
      <c r="I83" t="s">
        <v>86</v>
      </c>
      <c r="J83" s="6">
        <v>43550</v>
      </c>
      <c r="K83">
        <v>1</v>
      </c>
      <c r="L83" t="s">
        <v>48</v>
      </c>
      <c r="M83" t="s">
        <v>67</v>
      </c>
      <c r="N83" s="9">
        <v>5.2438356164383562</v>
      </c>
      <c r="O83" t="s">
        <v>56</v>
      </c>
    </row>
    <row r="84" spans="3:15">
      <c r="C84" t="s">
        <v>286</v>
      </c>
      <c r="D84" t="s">
        <v>287</v>
      </c>
      <c r="E84" t="s">
        <v>288</v>
      </c>
      <c r="F84" t="s">
        <v>64</v>
      </c>
      <c r="G84" t="s">
        <v>78</v>
      </c>
      <c r="H84" s="5">
        <v>113616.23</v>
      </c>
      <c r="I84" t="s">
        <v>66</v>
      </c>
      <c r="J84" s="6">
        <v>43255</v>
      </c>
      <c r="K84">
        <v>1</v>
      </c>
      <c r="L84" t="s">
        <v>48</v>
      </c>
      <c r="M84" t="s">
        <v>67</v>
      </c>
      <c r="N84" s="9">
        <v>6.0520547945205481</v>
      </c>
      <c r="O84" t="s">
        <v>56</v>
      </c>
    </row>
    <row r="85" spans="3:15">
      <c r="C85" t="s">
        <v>289</v>
      </c>
      <c r="D85" t="s">
        <v>290</v>
      </c>
      <c r="E85" t="s">
        <v>291</v>
      </c>
      <c r="F85" t="s">
        <v>64</v>
      </c>
      <c r="G85" t="s">
        <v>155</v>
      </c>
      <c r="H85" s="5">
        <v>68860.399999999994</v>
      </c>
      <c r="I85" t="s">
        <v>47</v>
      </c>
      <c r="J85" s="6">
        <v>43508</v>
      </c>
      <c r="K85">
        <v>0.4</v>
      </c>
      <c r="L85" t="s">
        <v>48</v>
      </c>
      <c r="M85" t="s">
        <v>60</v>
      </c>
      <c r="N85" s="9">
        <v>5.3589041095890408</v>
      </c>
      <c r="O85" t="s">
        <v>50</v>
      </c>
    </row>
    <row r="86" spans="3:15">
      <c r="C86" t="s">
        <v>292</v>
      </c>
      <c r="D86" t="s">
        <v>293</v>
      </c>
      <c r="E86" t="s">
        <v>294</v>
      </c>
      <c r="F86" t="s">
        <v>64</v>
      </c>
      <c r="G86" t="s">
        <v>54</v>
      </c>
      <c r="H86" s="5">
        <v>71371.37</v>
      </c>
      <c r="I86" t="s">
        <v>47</v>
      </c>
      <c r="J86" s="6">
        <v>43392</v>
      </c>
      <c r="K86">
        <v>1</v>
      </c>
      <c r="L86" t="s">
        <v>48</v>
      </c>
      <c r="M86" t="s">
        <v>55</v>
      </c>
      <c r="N86" s="9">
        <v>5.6767123287671231</v>
      </c>
      <c r="O86" t="s">
        <v>56</v>
      </c>
    </row>
    <row r="87" spans="3:15">
      <c r="C87" t="s">
        <v>295</v>
      </c>
      <c r="D87" t="s">
        <v>296</v>
      </c>
      <c r="E87" t="s">
        <v>297</v>
      </c>
      <c r="F87" t="s">
        <v>45</v>
      </c>
      <c r="G87" t="s">
        <v>116</v>
      </c>
      <c r="H87" s="5">
        <v>32269.91</v>
      </c>
      <c r="I87" t="s">
        <v>86</v>
      </c>
      <c r="J87" s="6">
        <v>43346</v>
      </c>
      <c r="K87">
        <v>1</v>
      </c>
      <c r="L87" t="s">
        <v>48</v>
      </c>
      <c r="M87" t="s">
        <v>67</v>
      </c>
      <c r="N87" s="9">
        <v>5.8027397260273972</v>
      </c>
      <c r="O87" t="s">
        <v>56</v>
      </c>
    </row>
    <row r="88" spans="3:15">
      <c r="C88" t="s">
        <v>298</v>
      </c>
      <c r="D88" t="s">
        <v>299</v>
      </c>
      <c r="E88" t="s">
        <v>300</v>
      </c>
      <c r="F88" t="s">
        <v>64</v>
      </c>
      <c r="G88" t="s">
        <v>123</v>
      </c>
      <c r="H88" s="5">
        <v>31241.24</v>
      </c>
      <c r="I88" t="s">
        <v>86</v>
      </c>
      <c r="J88" s="6">
        <v>43725</v>
      </c>
      <c r="K88">
        <v>1</v>
      </c>
      <c r="L88" t="s">
        <v>48</v>
      </c>
      <c r="M88" t="s">
        <v>67</v>
      </c>
      <c r="N88" s="9">
        <v>4.7643835616438359</v>
      </c>
      <c r="O88" t="s">
        <v>56</v>
      </c>
    </row>
    <row r="89" spans="3:15">
      <c r="C89" t="s">
        <v>301</v>
      </c>
      <c r="D89" t="s">
        <v>302</v>
      </c>
      <c r="E89" t="s">
        <v>303</v>
      </c>
      <c r="F89" t="s">
        <v>45</v>
      </c>
      <c r="G89" t="s">
        <v>71</v>
      </c>
      <c r="H89" s="5">
        <v>66017.179999999993</v>
      </c>
      <c r="I89" t="s">
        <v>47</v>
      </c>
      <c r="J89" s="6">
        <v>43643</v>
      </c>
      <c r="K89">
        <v>0.9</v>
      </c>
      <c r="L89" t="s">
        <v>48</v>
      </c>
      <c r="M89" t="s">
        <v>67</v>
      </c>
      <c r="N89" s="9">
        <v>4.9890410958904106</v>
      </c>
      <c r="O89" t="s">
        <v>50</v>
      </c>
    </row>
    <row r="90" spans="3:15">
      <c r="C90" t="s">
        <v>304</v>
      </c>
      <c r="D90" t="s">
        <v>305</v>
      </c>
      <c r="E90" t="s">
        <v>306</v>
      </c>
      <c r="F90" t="s">
        <v>64</v>
      </c>
      <c r="G90" t="s">
        <v>123</v>
      </c>
      <c r="H90" s="5">
        <v>40445.29</v>
      </c>
      <c r="I90" t="s">
        <v>86</v>
      </c>
      <c r="J90" s="6">
        <v>44393</v>
      </c>
      <c r="K90">
        <v>1</v>
      </c>
      <c r="L90" t="s">
        <v>48</v>
      </c>
      <c r="M90" t="s">
        <v>101</v>
      </c>
      <c r="N90" s="9">
        <v>2.9342465753424656</v>
      </c>
      <c r="O90" t="s">
        <v>56</v>
      </c>
    </row>
    <row r="91" spans="3:15">
      <c r="C91" t="s">
        <v>304</v>
      </c>
      <c r="D91" t="s">
        <v>307</v>
      </c>
      <c r="E91" t="s">
        <v>308</v>
      </c>
      <c r="F91" t="s">
        <v>64</v>
      </c>
      <c r="G91" t="s">
        <v>123</v>
      </c>
      <c r="H91" s="5">
        <v>40445.29</v>
      </c>
      <c r="I91" t="s">
        <v>86</v>
      </c>
      <c r="J91" s="6">
        <v>44393</v>
      </c>
      <c r="K91">
        <v>1</v>
      </c>
      <c r="L91" t="s">
        <v>48</v>
      </c>
      <c r="M91" t="s">
        <v>101</v>
      </c>
      <c r="N91" s="9">
        <v>2.9342465753424656</v>
      </c>
      <c r="O91" t="s">
        <v>56</v>
      </c>
    </row>
    <row r="92" spans="3:15">
      <c r="C92" t="s">
        <v>309</v>
      </c>
      <c r="D92" t="s">
        <v>310</v>
      </c>
      <c r="E92" t="s">
        <v>311</v>
      </c>
      <c r="F92" t="s">
        <v>64</v>
      </c>
      <c r="G92" t="s">
        <v>93</v>
      </c>
      <c r="H92" s="5">
        <v>103494.94</v>
      </c>
      <c r="I92" t="s">
        <v>66</v>
      </c>
      <c r="J92" s="6">
        <v>43256</v>
      </c>
      <c r="K92">
        <v>1</v>
      </c>
      <c r="L92" t="s">
        <v>48</v>
      </c>
      <c r="M92" t="s">
        <v>67</v>
      </c>
      <c r="N92" s="9">
        <v>6.0493150684931507</v>
      </c>
      <c r="O92" t="s">
        <v>56</v>
      </c>
    </row>
    <row r="93" spans="3:15">
      <c r="C93" t="s">
        <v>309</v>
      </c>
      <c r="D93" t="s">
        <v>310</v>
      </c>
      <c r="E93" t="s">
        <v>311</v>
      </c>
      <c r="F93" t="s">
        <v>64</v>
      </c>
      <c r="G93" t="s">
        <v>93</v>
      </c>
      <c r="H93" s="5">
        <v>103494.94</v>
      </c>
      <c r="I93" t="s">
        <v>66</v>
      </c>
      <c r="J93" s="6">
        <v>43256</v>
      </c>
      <c r="K93">
        <v>1</v>
      </c>
      <c r="L93" t="s">
        <v>48</v>
      </c>
      <c r="M93" t="s">
        <v>67</v>
      </c>
      <c r="N93" s="9">
        <v>6.0493150684931507</v>
      </c>
      <c r="O93" t="s">
        <v>56</v>
      </c>
    </row>
    <row r="94" spans="3:15">
      <c r="C94" t="s">
        <v>312</v>
      </c>
      <c r="D94" t="s">
        <v>313</v>
      </c>
      <c r="E94" t="s">
        <v>314</v>
      </c>
      <c r="F94" t="s">
        <v>45</v>
      </c>
      <c r="G94" t="s">
        <v>65</v>
      </c>
      <c r="H94" s="5">
        <v>118442.54</v>
      </c>
      <c r="I94" t="s">
        <v>66</v>
      </c>
      <c r="J94" s="6">
        <v>44193</v>
      </c>
      <c r="K94">
        <v>1</v>
      </c>
      <c r="L94" t="s">
        <v>48</v>
      </c>
      <c r="M94" t="s">
        <v>109</v>
      </c>
      <c r="N94" s="9">
        <v>3.4821917808219176</v>
      </c>
      <c r="O94" t="s">
        <v>56</v>
      </c>
    </row>
    <row r="95" spans="3:15">
      <c r="C95" t="s">
        <v>315</v>
      </c>
      <c r="D95" t="s">
        <v>316</v>
      </c>
      <c r="E95" t="s">
        <v>317</v>
      </c>
      <c r="F95" t="s">
        <v>45</v>
      </c>
      <c r="G95" t="s">
        <v>82</v>
      </c>
      <c r="H95" s="5">
        <v>44845.33</v>
      </c>
      <c r="I95" t="s">
        <v>86</v>
      </c>
      <c r="J95" s="6">
        <v>43277</v>
      </c>
      <c r="K95">
        <v>1</v>
      </c>
      <c r="L95" t="s">
        <v>48</v>
      </c>
      <c r="M95" t="s">
        <v>105</v>
      </c>
      <c r="N95" s="9">
        <v>5.9917808219178079</v>
      </c>
      <c r="O95" t="s">
        <v>56</v>
      </c>
    </row>
    <row r="96" spans="3:15">
      <c r="C96" t="s">
        <v>318</v>
      </c>
      <c r="D96" t="s">
        <v>319</v>
      </c>
      <c r="E96" t="s">
        <v>320</v>
      </c>
      <c r="F96" t="s">
        <v>64</v>
      </c>
      <c r="G96" t="s">
        <v>97</v>
      </c>
      <c r="H96" s="5">
        <v>85455.53</v>
      </c>
      <c r="I96" t="s">
        <v>47</v>
      </c>
      <c r="J96" s="6">
        <v>43839</v>
      </c>
      <c r="K96">
        <v>1</v>
      </c>
      <c r="L96" t="s">
        <v>48</v>
      </c>
      <c r="M96" t="s">
        <v>49</v>
      </c>
      <c r="N96" s="9">
        <v>4.4520547945205475</v>
      </c>
      <c r="O96" t="s">
        <v>56</v>
      </c>
    </row>
    <row r="97" spans="3:15">
      <c r="C97" t="s">
        <v>321</v>
      </c>
      <c r="D97" t="s">
        <v>322</v>
      </c>
      <c r="E97" t="s">
        <v>323</v>
      </c>
      <c r="F97" t="s">
        <v>64</v>
      </c>
      <c r="G97" t="s">
        <v>93</v>
      </c>
      <c r="H97" s="5">
        <v>69862.38</v>
      </c>
      <c r="I97" t="s">
        <v>47</v>
      </c>
      <c r="J97" s="6">
        <v>43458</v>
      </c>
      <c r="K97">
        <v>1</v>
      </c>
      <c r="L97" t="s">
        <v>48</v>
      </c>
      <c r="M97" t="s">
        <v>49</v>
      </c>
      <c r="N97" s="9">
        <v>5.4958904109589044</v>
      </c>
      <c r="O97" t="s">
        <v>56</v>
      </c>
    </row>
    <row r="98" spans="3:15">
      <c r="C98" t="s">
        <v>324</v>
      </c>
      <c r="D98" t="s">
        <v>325</v>
      </c>
      <c r="E98" t="s">
        <v>326</v>
      </c>
      <c r="F98" t="s">
        <v>64</v>
      </c>
      <c r="G98" t="s">
        <v>82</v>
      </c>
      <c r="H98" s="5">
        <v>52270.22</v>
      </c>
      <c r="I98" t="s">
        <v>47</v>
      </c>
      <c r="J98" s="6">
        <v>43521</v>
      </c>
      <c r="K98">
        <v>0.3</v>
      </c>
      <c r="L98" t="s">
        <v>48</v>
      </c>
      <c r="M98" t="s">
        <v>101</v>
      </c>
      <c r="N98" s="9">
        <v>5.3232876712328769</v>
      </c>
      <c r="O98" t="s">
        <v>50</v>
      </c>
    </row>
    <row r="99" spans="3:15">
      <c r="C99" t="s">
        <v>327</v>
      </c>
      <c r="D99" t="s">
        <v>328</v>
      </c>
      <c r="E99" t="s">
        <v>329</v>
      </c>
      <c r="F99" t="s">
        <v>45</v>
      </c>
      <c r="G99" t="s">
        <v>46</v>
      </c>
      <c r="H99" s="5">
        <v>99965.97</v>
      </c>
      <c r="I99" t="s">
        <v>47</v>
      </c>
      <c r="J99" s="6">
        <v>43133</v>
      </c>
      <c r="K99">
        <v>1</v>
      </c>
      <c r="L99" t="s">
        <v>48</v>
      </c>
      <c r="M99" t="s">
        <v>67</v>
      </c>
      <c r="N99" s="9">
        <v>6.3863013698630136</v>
      </c>
      <c r="O99" t="s">
        <v>56</v>
      </c>
    </row>
    <row r="100" spans="3:15">
      <c r="C100" t="s">
        <v>330</v>
      </c>
      <c r="D100" t="s">
        <v>331</v>
      </c>
      <c r="E100" t="s">
        <v>332</v>
      </c>
      <c r="F100" t="s">
        <v>64</v>
      </c>
      <c r="G100" t="s">
        <v>65</v>
      </c>
      <c r="H100" s="5">
        <v>50855.53</v>
      </c>
      <c r="I100" t="s">
        <v>47</v>
      </c>
      <c r="J100" s="6">
        <v>44221</v>
      </c>
      <c r="K100">
        <v>1</v>
      </c>
      <c r="L100" t="s">
        <v>48</v>
      </c>
      <c r="M100" t="s">
        <v>49</v>
      </c>
      <c r="N100" s="9">
        <v>3.4054794520547946</v>
      </c>
      <c r="O100" t="s">
        <v>56</v>
      </c>
    </row>
    <row r="101" spans="3:15">
      <c r="C101" t="s">
        <v>333</v>
      </c>
      <c r="D101" t="s">
        <v>334</v>
      </c>
      <c r="E101" t="s">
        <v>335</v>
      </c>
      <c r="F101" t="s">
        <v>64</v>
      </c>
      <c r="G101" t="s">
        <v>54</v>
      </c>
      <c r="H101" s="5">
        <v>90884.32</v>
      </c>
      <c r="I101" t="s">
        <v>47</v>
      </c>
      <c r="J101" s="6">
        <v>43826</v>
      </c>
      <c r="K101">
        <v>1</v>
      </c>
      <c r="L101" t="s">
        <v>48</v>
      </c>
      <c r="M101" t="s">
        <v>60</v>
      </c>
      <c r="N101" s="9">
        <v>4.4876712328767123</v>
      </c>
      <c r="O101" t="s">
        <v>56</v>
      </c>
    </row>
    <row r="102" spans="3:15">
      <c r="C102" t="s">
        <v>333</v>
      </c>
      <c r="D102" t="s">
        <v>334</v>
      </c>
      <c r="E102" t="s">
        <v>335</v>
      </c>
      <c r="F102" t="s">
        <v>64</v>
      </c>
      <c r="G102" t="s">
        <v>54</v>
      </c>
      <c r="H102" s="5">
        <v>90884.32</v>
      </c>
      <c r="I102" t="s">
        <v>47</v>
      </c>
      <c r="J102" s="6">
        <v>43826</v>
      </c>
      <c r="K102">
        <v>1</v>
      </c>
      <c r="L102" t="s">
        <v>48</v>
      </c>
      <c r="M102" t="s">
        <v>60</v>
      </c>
      <c r="N102" s="9">
        <v>4.4876712328767123</v>
      </c>
      <c r="O102" t="s">
        <v>56</v>
      </c>
    </row>
    <row r="103" spans="3:15">
      <c r="C103" t="s">
        <v>336</v>
      </c>
      <c r="D103" t="s">
        <v>337</v>
      </c>
      <c r="E103" t="s">
        <v>338</v>
      </c>
      <c r="F103" t="s">
        <v>45</v>
      </c>
      <c r="G103" t="s">
        <v>46</v>
      </c>
      <c r="H103" s="5">
        <v>56253.81</v>
      </c>
      <c r="I103" t="s">
        <v>47</v>
      </c>
      <c r="J103" s="6">
        <v>44421</v>
      </c>
      <c r="K103">
        <v>1</v>
      </c>
      <c r="L103" t="s">
        <v>48</v>
      </c>
      <c r="M103" t="s">
        <v>109</v>
      </c>
      <c r="N103" s="9">
        <v>2.8575342465753426</v>
      </c>
      <c r="O103" t="s">
        <v>56</v>
      </c>
    </row>
    <row r="104" spans="3:15">
      <c r="C104" t="s">
        <v>339</v>
      </c>
      <c r="D104" t="s">
        <v>340</v>
      </c>
      <c r="E104" t="s">
        <v>341</v>
      </c>
      <c r="F104" t="s">
        <v>45</v>
      </c>
      <c r="G104" t="s">
        <v>123</v>
      </c>
      <c r="H104" s="5">
        <v>51798.25</v>
      </c>
      <c r="I104" t="s">
        <v>47</v>
      </c>
      <c r="J104" s="6">
        <v>43665</v>
      </c>
      <c r="K104">
        <v>1</v>
      </c>
      <c r="L104" t="s">
        <v>48</v>
      </c>
      <c r="M104" t="s">
        <v>55</v>
      </c>
      <c r="N104" s="9">
        <v>4.9287671232876713</v>
      </c>
      <c r="O104" t="s">
        <v>56</v>
      </c>
    </row>
    <row r="105" spans="3:15">
      <c r="C105" t="s">
        <v>342</v>
      </c>
      <c r="D105" t="s">
        <v>343</v>
      </c>
      <c r="E105" t="s">
        <v>344</v>
      </c>
      <c r="F105" t="s">
        <v>45</v>
      </c>
      <c r="G105" t="s">
        <v>65</v>
      </c>
      <c r="H105" s="5">
        <v>114772.32</v>
      </c>
      <c r="I105" t="s">
        <v>66</v>
      </c>
      <c r="J105" s="6">
        <v>44251</v>
      </c>
      <c r="K105">
        <v>1</v>
      </c>
      <c r="L105" t="s">
        <v>48</v>
      </c>
      <c r="M105" t="s">
        <v>60</v>
      </c>
      <c r="N105" s="9">
        <v>3.3232876712328765</v>
      </c>
      <c r="O105" t="s">
        <v>56</v>
      </c>
    </row>
    <row r="106" spans="3:15">
      <c r="C106" t="s">
        <v>345</v>
      </c>
      <c r="D106" t="s">
        <v>346</v>
      </c>
      <c r="E106" t="s">
        <v>347</v>
      </c>
      <c r="F106" t="s">
        <v>64</v>
      </c>
      <c r="G106" t="s">
        <v>71</v>
      </c>
      <c r="H106" s="5">
        <v>89605.13</v>
      </c>
      <c r="I106" t="s">
        <v>47</v>
      </c>
      <c r="J106" s="6">
        <v>43258</v>
      </c>
      <c r="K106">
        <v>1</v>
      </c>
      <c r="L106" t="s">
        <v>48</v>
      </c>
      <c r="M106" t="s">
        <v>105</v>
      </c>
      <c r="N106" s="9">
        <v>6.043835616438356</v>
      </c>
      <c r="O106" t="s">
        <v>56</v>
      </c>
    </row>
    <row r="107" spans="3:15">
      <c r="C107" t="s">
        <v>348</v>
      </c>
      <c r="D107" t="s">
        <v>349</v>
      </c>
      <c r="E107" t="s">
        <v>350</v>
      </c>
      <c r="F107" t="s">
        <v>45</v>
      </c>
      <c r="G107" t="s">
        <v>65</v>
      </c>
      <c r="H107" s="5">
        <v>88425.08</v>
      </c>
      <c r="I107" t="s">
        <v>47</v>
      </c>
      <c r="J107" s="6">
        <v>43662</v>
      </c>
      <c r="K107">
        <v>1</v>
      </c>
      <c r="L107" t="s">
        <v>48</v>
      </c>
      <c r="M107" t="s">
        <v>55</v>
      </c>
      <c r="N107" s="9">
        <v>4.9369863013698634</v>
      </c>
      <c r="O107" t="s">
        <v>56</v>
      </c>
    </row>
    <row r="108" spans="3:15">
      <c r="C108" t="s">
        <v>351</v>
      </c>
      <c r="D108" t="s">
        <v>352</v>
      </c>
      <c r="E108" t="s">
        <v>353</v>
      </c>
      <c r="F108" t="s">
        <v>45</v>
      </c>
      <c r="G108" t="s">
        <v>71</v>
      </c>
      <c r="H108" s="5">
        <v>104903.79</v>
      </c>
      <c r="I108" t="s">
        <v>66</v>
      </c>
      <c r="J108" s="6">
        <v>43649</v>
      </c>
      <c r="K108">
        <v>1</v>
      </c>
      <c r="L108" t="s">
        <v>48</v>
      </c>
      <c r="M108" t="s">
        <v>101</v>
      </c>
      <c r="N108" s="9">
        <v>4.9726027397260273</v>
      </c>
      <c r="O108" t="s">
        <v>56</v>
      </c>
    </row>
    <row r="109" spans="3:15">
      <c r="C109" t="s">
        <v>354</v>
      </c>
      <c r="D109" t="s">
        <v>355</v>
      </c>
      <c r="E109" t="s">
        <v>356</v>
      </c>
      <c r="F109" t="s">
        <v>45</v>
      </c>
      <c r="G109" t="s">
        <v>116</v>
      </c>
      <c r="H109" s="5">
        <v>69057.320000000007</v>
      </c>
      <c r="I109" t="s">
        <v>47</v>
      </c>
      <c r="J109" s="6">
        <v>43390</v>
      </c>
      <c r="K109">
        <v>1</v>
      </c>
      <c r="L109" t="s">
        <v>48</v>
      </c>
      <c r="M109" t="s">
        <v>49</v>
      </c>
      <c r="N109" s="9">
        <v>5.6821917808219178</v>
      </c>
      <c r="O109" t="s">
        <v>56</v>
      </c>
    </row>
    <row r="110" spans="3:15">
      <c r="C110" t="s">
        <v>354</v>
      </c>
      <c r="D110" t="s">
        <v>355</v>
      </c>
      <c r="E110" t="s">
        <v>356</v>
      </c>
      <c r="F110" t="s">
        <v>45</v>
      </c>
      <c r="G110" t="s">
        <v>116</v>
      </c>
      <c r="H110" s="5">
        <v>69057.320000000007</v>
      </c>
      <c r="I110" t="s">
        <v>47</v>
      </c>
      <c r="J110" s="6">
        <v>43390</v>
      </c>
      <c r="K110">
        <v>1</v>
      </c>
      <c r="L110" t="s">
        <v>48</v>
      </c>
      <c r="M110" t="s">
        <v>49</v>
      </c>
      <c r="N110" s="9">
        <v>5.6821917808219178</v>
      </c>
      <c r="O110" t="s">
        <v>56</v>
      </c>
    </row>
    <row r="111" spans="3:15">
      <c r="C111" t="s">
        <v>357</v>
      </c>
      <c r="D111" t="s">
        <v>358</v>
      </c>
      <c r="E111" t="s">
        <v>359</v>
      </c>
      <c r="F111" t="s">
        <v>64</v>
      </c>
      <c r="G111" t="s">
        <v>123</v>
      </c>
      <c r="H111" s="5">
        <v>77743.149999999994</v>
      </c>
      <c r="I111" t="s">
        <v>47</v>
      </c>
      <c r="J111" s="6">
        <v>43920</v>
      </c>
      <c r="K111">
        <v>1</v>
      </c>
      <c r="L111" t="s">
        <v>48</v>
      </c>
      <c r="M111" t="s">
        <v>101</v>
      </c>
      <c r="N111" s="9">
        <v>4.2301369863013702</v>
      </c>
      <c r="O111" t="s">
        <v>56</v>
      </c>
    </row>
    <row r="112" spans="3:15">
      <c r="C112" t="s">
        <v>360</v>
      </c>
      <c r="D112" t="s">
        <v>361</v>
      </c>
      <c r="E112" t="s">
        <v>362</v>
      </c>
      <c r="F112" t="s">
        <v>64</v>
      </c>
      <c r="G112" t="s">
        <v>65</v>
      </c>
      <c r="H112" s="5">
        <v>108872.77</v>
      </c>
      <c r="I112" t="s">
        <v>66</v>
      </c>
      <c r="J112" s="6">
        <v>43521</v>
      </c>
      <c r="K112">
        <v>1</v>
      </c>
      <c r="L112" t="s">
        <v>48</v>
      </c>
      <c r="M112" t="s">
        <v>67</v>
      </c>
      <c r="N112" s="9">
        <v>5.3232876712328769</v>
      </c>
      <c r="O112" t="s">
        <v>56</v>
      </c>
    </row>
    <row r="113" spans="3:15">
      <c r="C113" t="s">
        <v>363</v>
      </c>
      <c r="D113" t="s">
        <v>364</v>
      </c>
      <c r="E113" t="s">
        <v>365</v>
      </c>
      <c r="F113" t="s">
        <v>45</v>
      </c>
      <c r="G113" t="s">
        <v>82</v>
      </c>
      <c r="H113" s="5">
        <v>68887.839999999997</v>
      </c>
      <c r="I113" t="s">
        <v>47</v>
      </c>
      <c r="J113" s="6">
        <v>43297</v>
      </c>
      <c r="K113">
        <v>1</v>
      </c>
      <c r="L113" t="s">
        <v>48</v>
      </c>
      <c r="M113" t="s">
        <v>67</v>
      </c>
      <c r="N113" s="9">
        <v>5.9369863013698634</v>
      </c>
      <c r="O113" t="s">
        <v>56</v>
      </c>
    </row>
    <row r="114" spans="3:15">
      <c r="C114" t="s">
        <v>366</v>
      </c>
      <c r="D114" t="s">
        <v>367</v>
      </c>
      <c r="E114" t="s">
        <v>368</v>
      </c>
      <c r="F114" t="s">
        <v>45</v>
      </c>
      <c r="G114" t="s">
        <v>123</v>
      </c>
      <c r="H114" s="5">
        <v>66865.490000000005</v>
      </c>
      <c r="I114" t="s">
        <v>47</v>
      </c>
      <c r="J114" s="6">
        <v>43514</v>
      </c>
      <c r="K114">
        <v>1</v>
      </c>
      <c r="L114" t="s">
        <v>48</v>
      </c>
      <c r="M114" t="s">
        <v>105</v>
      </c>
      <c r="N114" s="9">
        <v>5.3424657534246576</v>
      </c>
      <c r="O114" t="s">
        <v>56</v>
      </c>
    </row>
    <row r="115" spans="3:15">
      <c r="C115" t="s">
        <v>366</v>
      </c>
      <c r="D115" t="s">
        <v>367</v>
      </c>
      <c r="E115" t="s">
        <v>368</v>
      </c>
      <c r="F115" t="s">
        <v>45</v>
      </c>
      <c r="G115" t="s">
        <v>123</v>
      </c>
      <c r="H115" s="5">
        <v>66865.490000000005</v>
      </c>
      <c r="I115" t="s">
        <v>47</v>
      </c>
      <c r="J115" s="6">
        <v>43514</v>
      </c>
      <c r="K115">
        <v>1</v>
      </c>
      <c r="L115" t="s">
        <v>48</v>
      </c>
      <c r="M115" t="s">
        <v>105</v>
      </c>
      <c r="N115" s="9">
        <v>5.3424657534246576</v>
      </c>
      <c r="O115" t="s">
        <v>56</v>
      </c>
    </row>
    <row r="116" spans="3:15">
      <c r="C116" t="s">
        <v>369</v>
      </c>
      <c r="D116" t="s">
        <v>370</v>
      </c>
      <c r="E116" t="s">
        <v>371</v>
      </c>
      <c r="F116" t="s">
        <v>45</v>
      </c>
      <c r="G116" t="s">
        <v>93</v>
      </c>
      <c r="H116" s="5">
        <v>100731.95</v>
      </c>
      <c r="I116" t="s">
        <v>66</v>
      </c>
      <c r="J116" s="6">
        <v>43936</v>
      </c>
      <c r="K116">
        <v>1</v>
      </c>
      <c r="L116" t="s">
        <v>48</v>
      </c>
      <c r="M116" t="s">
        <v>109</v>
      </c>
      <c r="N116" s="9">
        <v>4.1863013698630134</v>
      </c>
      <c r="O116" t="s">
        <v>56</v>
      </c>
    </row>
    <row r="117" spans="3:15">
      <c r="C117" t="s">
        <v>372</v>
      </c>
      <c r="D117" t="s">
        <v>373</v>
      </c>
      <c r="E117" t="s">
        <v>374</v>
      </c>
      <c r="F117" t="s">
        <v>219</v>
      </c>
      <c r="G117" t="s">
        <v>82</v>
      </c>
      <c r="H117" s="5">
        <v>107107.6</v>
      </c>
      <c r="I117" t="s">
        <v>66</v>
      </c>
      <c r="J117" s="6">
        <v>43325</v>
      </c>
      <c r="K117">
        <v>0.9</v>
      </c>
      <c r="L117" t="s">
        <v>48</v>
      </c>
      <c r="M117" t="s">
        <v>101</v>
      </c>
      <c r="N117" s="9">
        <v>5.86027397260274</v>
      </c>
      <c r="O117" t="s">
        <v>50</v>
      </c>
    </row>
    <row r="118" spans="3:15">
      <c r="C118" t="s">
        <v>375</v>
      </c>
      <c r="D118" t="s">
        <v>376</v>
      </c>
      <c r="E118" t="s">
        <v>377</v>
      </c>
      <c r="F118" t="s">
        <v>45</v>
      </c>
      <c r="G118" t="s">
        <v>155</v>
      </c>
      <c r="H118" s="5">
        <v>102129.37</v>
      </c>
      <c r="I118" t="s">
        <v>66</v>
      </c>
      <c r="J118" s="6">
        <v>44396</v>
      </c>
      <c r="K118">
        <v>1</v>
      </c>
      <c r="L118" t="s">
        <v>48</v>
      </c>
      <c r="M118" t="s">
        <v>60</v>
      </c>
      <c r="N118" s="9">
        <v>2.9260273972602739</v>
      </c>
      <c r="O118" t="s">
        <v>56</v>
      </c>
    </row>
    <row r="119" spans="3:15">
      <c r="C119" t="s">
        <v>378</v>
      </c>
      <c r="D119" t="s">
        <v>379</v>
      </c>
      <c r="E119" t="s">
        <v>380</v>
      </c>
      <c r="F119" t="s">
        <v>45</v>
      </c>
      <c r="G119" t="s">
        <v>78</v>
      </c>
      <c r="H119" s="5">
        <v>75733.740000000005</v>
      </c>
      <c r="I119" t="s">
        <v>47</v>
      </c>
      <c r="J119" s="6">
        <v>44382</v>
      </c>
      <c r="K119">
        <v>1</v>
      </c>
      <c r="L119" t="s">
        <v>48</v>
      </c>
      <c r="M119" t="s">
        <v>55</v>
      </c>
      <c r="N119" s="9">
        <v>2.9643835616438357</v>
      </c>
      <c r="O119" t="s">
        <v>56</v>
      </c>
    </row>
    <row r="120" spans="3:15">
      <c r="C120" t="s">
        <v>381</v>
      </c>
      <c r="D120" t="s">
        <v>382</v>
      </c>
      <c r="E120" t="s">
        <v>383</v>
      </c>
      <c r="F120" t="s">
        <v>45</v>
      </c>
      <c r="G120" t="s">
        <v>155</v>
      </c>
      <c r="H120" s="5">
        <v>78020.39</v>
      </c>
      <c r="I120" t="s">
        <v>47</v>
      </c>
      <c r="J120" s="6">
        <v>43899</v>
      </c>
      <c r="K120">
        <v>1</v>
      </c>
      <c r="L120" t="s">
        <v>48</v>
      </c>
      <c r="M120" t="s">
        <v>67</v>
      </c>
      <c r="N120" s="9">
        <v>4.2876712328767121</v>
      </c>
      <c r="O120" t="s">
        <v>56</v>
      </c>
    </row>
    <row r="121" spans="3:15">
      <c r="C121" t="s">
        <v>384</v>
      </c>
      <c r="D121" t="s">
        <v>385</v>
      </c>
      <c r="E121" t="s">
        <v>386</v>
      </c>
      <c r="F121" t="s">
        <v>45</v>
      </c>
      <c r="G121" t="s">
        <v>46</v>
      </c>
      <c r="H121" s="5">
        <v>95677.9</v>
      </c>
      <c r="I121" t="s">
        <v>47</v>
      </c>
      <c r="J121" s="6">
        <v>44396</v>
      </c>
      <c r="K121">
        <v>0.3</v>
      </c>
      <c r="L121" t="s">
        <v>48</v>
      </c>
      <c r="M121" t="s">
        <v>101</v>
      </c>
      <c r="N121" s="9">
        <v>2.9260273972602739</v>
      </c>
      <c r="O121" t="s">
        <v>50</v>
      </c>
    </row>
    <row r="122" spans="3:15">
      <c r="C122" t="s">
        <v>387</v>
      </c>
      <c r="D122" t="s">
        <v>388</v>
      </c>
      <c r="E122" t="s">
        <v>389</v>
      </c>
      <c r="F122" t="s">
        <v>64</v>
      </c>
      <c r="G122" t="s">
        <v>65</v>
      </c>
      <c r="H122" s="5">
        <v>109143.17</v>
      </c>
      <c r="I122" t="s">
        <v>66</v>
      </c>
      <c r="J122" s="6">
        <v>43945</v>
      </c>
      <c r="K122">
        <v>1</v>
      </c>
      <c r="L122" t="s">
        <v>48</v>
      </c>
      <c r="M122" t="s">
        <v>49</v>
      </c>
      <c r="N122" s="9">
        <v>4.161643835616438</v>
      </c>
      <c r="O122" t="s">
        <v>56</v>
      </c>
    </row>
    <row r="123" spans="3:15">
      <c r="C123" t="s">
        <v>390</v>
      </c>
      <c r="D123" t="s">
        <v>391</v>
      </c>
      <c r="E123" t="s">
        <v>392</v>
      </c>
      <c r="F123" t="s">
        <v>45</v>
      </c>
      <c r="G123" t="s">
        <v>116</v>
      </c>
      <c r="H123" s="5">
        <v>28305.08</v>
      </c>
      <c r="I123" t="s">
        <v>86</v>
      </c>
      <c r="J123" s="6">
        <v>43754</v>
      </c>
      <c r="K123">
        <v>1</v>
      </c>
      <c r="L123" t="s">
        <v>48</v>
      </c>
      <c r="M123" t="s">
        <v>67</v>
      </c>
      <c r="N123" s="9">
        <v>4.6849315068493151</v>
      </c>
      <c r="O123" t="s">
        <v>56</v>
      </c>
    </row>
    <row r="124" spans="3:15">
      <c r="C124" t="s">
        <v>393</v>
      </c>
      <c r="D124" t="s">
        <v>394</v>
      </c>
      <c r="E124" t="s">
        <v>395</v>
      </c>
      <c r="F124" t="s">
        <v>64</v>
      </c>
      <c r="G124" t="s">
        <v>71</v>
      </c>
      <c r="H124" s="5">
        <v>76932.600000000006</v>
      </c>
      <c r="I124" t="s">
        <v>47</v>
      </c>
      <c r="J124" s="6">
        <v>43493</v>
      </c>
      <c r="K124">
        <v>1</v>
      </c>
      <c r="L124" t="s">
        <v>48</v>
      </c>
      <c r="M124" t="s">
        <v>55</v>
      </c>
      <c r="N124" s="9">
        <v>5.4</v>
      </c>
      <c r="O124" t="s">
        <v>56</v>
      </c>
    </row>
    <row r="125" spans="3:15">
      <c r="C125" t="s">
        <v>396</v>
      </c>
      <c r="D125" t="s">
        <v>397</v>
      </c>
      <c r="E125" t="s">
        <v>398</v>
      </c>
      <c r="F125" t="s">
        <v>64</v>
      </c>
      <c r="G125" t="s">
        <v>116</v>
      </c>
      <c r="H125" s="5">
        <v>69913.39</v>
      </c>
      <c r="I125" t="s">
        <v>47</v>
      </c>
      <c r="J125" s="6">
        <v>43584</v>
      </c>
      <c r="K125">
        <v>1</v>
      </c>
      <c r="L125" t="s">
        <v>48</v>
      </c>
      <c r="M125" t="s">
        <v>67</v>
      </c>
      <c r="N125" s="9">
        <v>5.1506849315068495</v>
      </c>
      <c r="O125" t="s">
        <v>56</v>
      </c>
    </row>
    <row r="126" spans="3:15">
      <c r="C126" t="s">
        <v>399</v>
      </c>
      <c r="D126" t="s">
        <v>400</v>
      </c>
      <c r="E126" t="s">
        <v>401</v>
      </c>
      <c r="F126" t="s">
        <v>64</v>
      </c>
      <c r="G126" t="s">
        <v>123</v>
      </c>
      <c r="H126" s="5">
        <v>111229.47</v>
      </c>
      <c r="I126" t="s">
        <v>66</v>
      </c>
      <c r="J126" s="6">
        <v>43402</v>
      </c>
      <c r="K126">
        <v>1</v>
      </c>
      <c r="L126" t="s">
        <v>48</v>
      </c>
      <c r="M126" t="s">
        <v>67</v>
      </c>
      <c r="N126" s="9">
        <v>5.6493150684931503</v>
      </c>
      <c r="O126" t="s">
        <v>56</v>
      </c>
    </row>
    <row r="127" spans="3:15">
      <c r="C127" t="s">
        <v>402</v>
      </c>
      <c r="D127" t="s">
        <v>403</v>
      </c>
      <c r="E127" t="s">
        <v>404</v>
      </c>
      <c r="F127" t="s">
        <v>45</v>
      </c>
      <c r="G127" t="s">
        <v>116</v>
      </c>
      <c r="H127" s="5">
        <v>120000</v>
      </c>
      <c r="I127" t="s">
        <v>66</v>
      </c>
      <c r="J127" s="6">
        <v>43902</v>
      </c>
      <c r="K127">
        <v>0.9</v>
      </c>
      <c r="L127" t="s">
        <v>48</v>
      </c>
      <c r="M127" t="s">
        <v>67</v>
      </c>
      <c r="N127" s="9">
        <v>4.279452054794521</v>
      </c>
      <c r="O127" t="s">
        <v>50</v>
      </c>
    </row>
    <row r="128" spans="3:15">
      <c r="C128" t="s">
        <v>405</v>
      </c>
      <c r="D128" t="s">
        <v>406</v>
      </c>
      <c r="E128" t="s">
        <v>407</v>
      </c>
      <c r="F128" t="s">
        <v>45</v>
      </c>
      <c r="G128" t="s">
        <v>93</v>
      </c>
      <c r="H128" s="5">
        <v>85264.38</v>
      </c>
      <c r="I128" t="s">
        <v>47</v>
      </c>
      <c r="J128" s="6">
        <v>43220</v>
      </c>
      <c r="K128">
        <v>1</v>
      </c>
      <c r="L128" t="s">
        <v>48</v>
      </c>
      <c r="M128" t="s">
        <v>101</v>
      </c>
      <c r="N128" s="9">
        <v>6.1479452054794521</v>
      </c>
      <c r="O128" t="s">
        <v>56</v>
      </c>
    </row>
    <row r="129" spans="3:15">
      <c r="C129" t="s">
        <v>408</v>
      </c>
      <c r="D129" t="s">
        <v>409</v>
      </c>
      <c r="E129" t="s">
        <v>410</v>
      </c>
      <c r="F129" t="s">
        <v>64</v>
      </c>
      <c r="G129" t="s">
        <v>116</v>
      </c>
      <c r="H129" s="5">
        <v>100424.23</v>
      </c>
      <c r="I129" t="s">
        <v>66</v>
      </c>
      <c r="J129" s="6">
        <v>43801</v>
      </c>
      <c r="K129">
        <v>1</v>
      </c>
      <c r="L129" t="s">
        <v>48</v>
      </c>
      <c r="M129" t="s">
        <v>109</v>
      </c>
      <c r="N129" s="9">
        <v>4.5561643835616437</v>
      </c>
      <c r="O129" t="s">
        <v>56</v>
      </c>
    </row>
    <row r="130" spans="3:15">
      <c r="C130" t="s">
        <v>411</v>
      </c>
      <c r="D130" t="s">
        <v>412</v>
      </c>
      <c r="E130" t="s">
        <v>413</v>
      </c>
      <c r="F130" t="s">
        <v>45</v>
      </c>
      <c r="G130" t="s">
        <v>145</v>
      </c>
      <c r="H130" s="5">
        <v>71924.850000000006</v>
      </c>
      <c r="I130" t="s">
        <v>47</v>
      </c>
      <c r="J130" s="6">
        <v>43822</v>
      </c>
      <c r="K130">
        <v>1</v>
      </c>
      <c r="L130" t="s">
        <v>48</v>
      </c>
      <c r="M130" t="s">
        <v>101</v>
      </c>
      <c r="N130" s="9">
        <v>4.4986301369863018</v>
      </c>
      <c r="O130" t="s">
        <v>56</v>
      </c>
    </row>
    <row r="131" spans="3:15">
      <c r="C131" t="s">
        <v>414</v>
      </c>
      <c r="D131" t="s">
        <v>415</v>
      </c>
      <c r="E131" t="s">
        <v>416</v>
      </c>
      <c r="F131" t="s">
        <v>45</v>
      </c>
      <c r="G131" t="s">
        <v>54</v>
      </c>
      <c r="H131" s="5">
        <v>61688.77</v>
      </c>
      <c r="I131" t="s">
        <v>47</v>
      </c>
      <c r="J131" s="6">
        <v>43346</v>
      </c>
      <c r="K131">
        <v>0.9</v>
      </c>
      <c r="L131" t="s">
        <v>48</v>
      </c>
      <c r="M131" t="s">
        <v>101</v>
      </c>
      <c r="N131" s="9">
        <v>5.8027397260273972</v>
      </c>
      <c r="O131" t="s">
        <v>50</v>
      </c>
    </row>
    <row r="132" spans="3:15">
      <c r="C132" t="s">
        <v>417</v>
      </c>
      <c r="D132" t="s">
        <v>418</v>
      </c>
      <c r="E132" t="s">
        <v>419</v>
      </c>
      <c r="F132" t="s">
        <v>45</v>
      </c>
      <c r="G132" t="s">
        <v>123</v>
      </c>
      <c r="H132" s="5">
        <v>75475.929999999993</v>
      </c>
      <c r="I132" t="s">
        <v>47</v>
      </c>
      <c r="J132" s="6">
        <v>43794</v>
      </c>
      <c r="K132">
        <v>1</v>
      </c>
      <c r="L132" t="s">
        <v>48</v>
      </c>
      <c r="M132" t="s">
        <v>67</v>
      </c>
      <c r="N132" s="9">
        <v>4.5753424657534243</v>
      </c>
      <c r="O132" t="s">
        <v>56</v>
      </c>
    </row>
    <row r="133" spans="3:15">
      <c r="C133" t="s">
        <v>420</v>
      </c>
      <c r="D133" t="s">
        <v>421</v>
      </c>
      <c r="E133" t="s">
        <v>422</v>
      </c>
      <c r="F133" t="s">
        <v>45</v>
      </c>
      <c r="G133" t="s">
        <v>46</v>
      </c>
      <c r="H133" s="5">
        <v>37902.35</v>
      </c>
      <c r="I133" t="s">
        <v>86</v>
      </c>
      <c r="J133" s="6">
        <v>43823</v>
      </c>
      <c r="K133">
        <v>1</v>
      </c>
      <c r="L133" t="s">
        <v>48</v>
      </c>
      <c r="M133" t="s">
        <v>101</v>
      </c>
      <c r="N133" s="9">
        <v>4.4958904109589044</v>
      </c>
      <c r="O133" t="s">
        <v>56</v>
      </c>
    </row>
    <row r="134" spans="3:15">
      <c r="C134" t="s">
        <v>420</v>
      </c>
      <c r="D134" t="s">
        <v>423</v>
      </c>
      <c r="E134" t="s">
        <v>424</v>
      </c>
      <c r="F134" t="s">
        <v>45</v>
      </c>
      <c r="G134" t="s">
        <v>46</v>
      </c>
      <c r="H134" s="5">
        <v>37902.35</v>
      </c>
      <c r="I134" t="s">
        <v>86</v>
      </c>
      <c r="J134" s="6">
        <v>43823</v>
      </c>
      <c r="K134">
        <v>1</v>
      </c>
      <c r="L134" t="s">
        <v>48</v>
      </c>
      <c r="M134" t="s">
        <v>101</v>
      </c>
      <c r="N134" s="9">
        <v>4.4958904109589044</v>
      </c>
      <c r="O134" t="s">
        <v>56</v>
      </c>
    </row>
    <row r="135" spans="3:15">
      <c r="C135" t="s">
        <v>425</v>
      </c>
      <c r="D135" t="s">
        <v>426</v>
      </c>
      <c r="E135" t="s">
        <v>427</v>
      </c>
      <c r="F135" t="s">
        <v>45</v>
      </c>
      <c r="G135" t="s">
        <v>145</v>
      </c>
      <c r="H135" s="5">
        <v>63555.73</v>
      </c>
      <c r="I135" t="s">
        <v>47</v>
      </c>
      <c r="J135" s="6">
        <v>44159</v>
      </c>
      <c r="K135">
        <v>1</v>
      </c>
      <c r="L135" t="s">
        <v>48</v>
      </c>
      <c r="M135" t="s">
        <v>101</v>
      </c>
      <c r="N135" s="9">
        <v>3.5753424657534247</v>
      </c>
      <c r="O135" t="s">
        <v>56</v>
      </c>
    </row>
    <row r="136" spans="3:15">
      <c r="C136" t="s">
        <v>428</v>
      </c>
      <c r="D136" t="s">
        <v>429</v>
      </c>
      <c r="E136" t="s">
        <v>430</v>
      </c>
      <c r="F136" t="s">
        <v>45</v>
      </c>
      <c r="G136" t="s">
        <v>123</v>
      </c>
      <c r="H136" s="5">
        <v>68197.899999999994</v>
      </c>
      <c r="I136" t="s">
        <v>47</v>
      </c>
      <c r="J136" s="6">
        <v>44119</v>
      </c>
      <c r="K136">
        <v>1</v>
      </c>
      <c r="L136" t="s">
        <v>48</v>
      </c>
      <c r="M136" t="s">
        <v>109</v>
      </c>
      <c r="N136" s="9">
        <v>3.6849315068493151</v>
      </c>
      <c r="O136" t="s">
        <v>56</v>
      </c>
    </row>
    <row r="137" spans="3:15">
      <c r="C137" t="s">
        <v>431</v>
      </c>
      <c r="D137" t="s">
        <v>432</v>
      </c>
      <c r="E137" t="s">
        <v>433</v>
      </c>
      <c r="F137" t="s">
        <v>45</v>
      </c>
      <c r="G137" t="s">
        <v>65</v>
      </c>
      <c r="H137" s="5">
        <v>94815.28</v>
      </c>
      <c r="I137" t="s">
        <v>47</v>
      </c>
      <c r="J137" s="6">
        <v>43440</v>
      </c>
      <c r="K137">
        <v>1</v>
      </c>
      <c r="L137" t="s">
        <v>48</v>
      </c>
      <c r="M137" t="s">
        <v>105</v>
      </c>
      <c r="N137" s="9">
        <v>5.5452054794520551</v>
      </c>
      <c r="O137" t="s">
        <v>56</v>
      </c>
    </row>
    <row r="138" spans="3:15">
      <c r="C138" t="s">
        <v>434</v>
      </c>
      <c r="D138" t="s">
        <v>435</v>
      </c>
      <c r="E138" t="s">
        <v>436</v>
      </c>
      <c r="F138" t="s">
        <v>64</v>
      </c>
      <c r="G138" t="s">
        <v>97</v>
      </c>
      <c r="H138" s="5">
        <v>52748.63</v>
      </c>
      <c r="I138" t="s">
        <v>47</v>
      </c>
      <c r="J138" s="6">
        <v>43857</v>
      </c>
      <c r="K138">
        <v>1</v>
      </c>
      <c r="L138" t="s">
        <v>48</v>
      </c>
      <c r="M138" t="s">
        <v>101</v>
      </c>
      <c r="N138" s="9">
        <v>4.4027397260273968</v>
      </c>
      <c r="O138" t="s">
        <v>56</v>
      </c>
    </row>
    <row r="139" spans="3:15">
      <c r="C139" t="s">
        <v>437</v>
      </c>
      <c r="D139" t="s">
        <v>438</v>
      </c>
      <c r="E139" t="s">
        <v>439</v>
      </c>
      <c r="F139" t="s">
        <v>45</v>
      </c>
      <c r="G139" t="s">
        <v>116</v>
      </c>
      <c r="H139" s="5">
        <v>109163.39</v>
      </c>
      <c r="I139" t="s">
        <v>66</v>
      </c>
      <c r="J139" s="6">
        <v>44019</v>
      </c>
      <c r="K139">
        <v>0.8</v>
      </c>
      <c r="L139" t="s">
        <v>48</v>
      </c>
      <c r="M139" t="s">
        <v>105</v>
      </c>
      <c r="N139" s="9">
        <v>3.9589041095890409</v>
      </c>
      <c r="O139" t="s">
        <v>50</v>
      </c>
    </row>
    <row r="140" spans="3:15">
      <c r="C140" t="s">
        <v>440</v>
      </c>
      <c r="D140" t="s">
        <v>441</v>
      </c>
      <c r="E140" t="s">
        <v>442</v>
      </c>
      <c r="F140" t="s">
        <v>45</v>
      </c>
      <c r="G140" t="s">
        <v>145</v>
      </c>
      <c r="H140" s="5">
        <v>88034.67</v>
      </c>
      <c r="I140" t="s">
        <v>47</v>
      </c>
      <c r="J140" s="6">
        <v>43669</v>
      </c>
      <c r="K140">
        <v>1</v>
      </c>
      <c r="L140" t="s">
        <v>48</v>
      </c>
      <c r="M140" t="s">
        <v>67</v>
      </c>
      <c r="N140" s="9">
        <v>4.9178082191780819</v>
      </c>
      <c r="O140" t="s">
        <v>56</v>
      </c>
    </row>
    <row r="141" spans="3:15">
      <c r="C141" t="s">
        <v>443</v>
      </c>
      <c r="D141" t="s">
        <v>444</v>
      </c>
      <c r="E141" t="s">
        <v>445</v>
      </c>
      <c r="F141" t="s">
        <v>45</v>
      </c>
      <c r="G141" t="s">
        <v>116</v>
      </c>
      <c r="H141" s="5">
        <v>42161.77</v>
      </c>
      <c r="I141" t="s">
        <v>86</v>
      </c>
      <c r="J141" s="6">
        <v>43494</v>
      </c>
      <c r="K141">
        <v>1</v>
      </c>
      <c r="L141" t="s">
        <v>48</v>
      </c>
      <c r="M141" t="s">
        <v>109</v>
      </c>
      <c r="N141" s="9">
        <v>5.397260273972603</v>
      </c>
      <c r="O141" t="s">
        <v>56</v>
      </c>
    </row>
    <row r="142" spans="3:15">
      <c r="C142" t="s">
        <v>446</v>
      </c>
      <c r="D142" t="s">
        <v>447</v>
      </c>
      <c r="E142" t="s">
        <v>448</v>
      </c>
      <c r="F142" t="s">
        <v>64</v>
      </c>
      <c r="G142" t="s">
        <v>145</v>
      </c>
      <c r="H142" s="5">
        <v>59258.19</v>
      </c>
      <c r="I142" t="s">
        <v>47</v>
      </c>
      <c r="J142" s="6">
        <v>43452</v>
      </c>
      <c r="K142">
        <v>0.8</v>
      </c>
      <c r="L142" t="s">
        <v>48</v>
      </c>
      <c r="M142" t="s">
        <v>105</v>
      </c>
      <c r="N142" s="9">
        <v>5.5123287671232877</v>
      </c>
      <c r="O142" t="s">
        <v>50</v>
      </c>
    </row>
    <row r="143" spans="3:15">
      <c r="C143" t="s">
        <v>446</v>
      </c>
      <c r="D143" t="s">
        <v>447</v>
      </c>
      <c r="E143" t="s">
        <v>448</v>
      </c>
      <c r="F143" t="s">
        <v>64</v>
      </c>
      <c r="G143" t="s">
        <v>145</v>
      </c>
      <c r="H143" s="5">
        <v>59258.19</v>
      </c>
      <c r="I143" t="s">
        <v>47</v>
      </c>
      <c r="J143" s="6">
        <v>43452</v>
      </c>
      <c r="K143">
        <v>0.8</v>
      </c>
      <c r="L143" t="s">
        <v>48</v>
      </c>
      <c r="M143" t="s">
        <v>105</v>
      </c>
      <c r="N143" s="9">
        <v>5.5123287671232877</v>
      </c>
      <c r="O143" t="s">
        <v>50</v>
      </c>
    </row>
    <row r="144" spans="3:15">
      <c r="C144" t="s">
        <v>449</v>
      </c>
      <c r="D144" t="s">
        <v>450</v>
      </c>
      <c r="E144" t="s">
        <v>451</v>
      </c>
      <c r="F144" t="s">
        <v>45</v>
      </c>
      <c r="G144" t="s">
        <v>46</v>
      </c>
      <c r="H144" s="5">
        <v>71570.990000000005</v>
      </c>
      <c r="I144" t="s">
        <v>47</v>
      </c>
      <c r="J144" s="6">
        <v>44249</v>
      </c>
      <c r="K144">
        <v>0.5</v>
      </c>
      <c r="L144" t="s">
        <v>48</v>
      </c>
      <c r="M144" t="s">
        <v>55</v>
      </c>
      <c r="N144" s="9">
        <v>3.3287671232876712</v>
      </c>
      <c r="O144" t="s">
        <v>50</v>
      </c>
    </row>
    <row r="145" spans="3:15">
      <c r="C145" t="s">
        <v>452</v>
      </c>
      <c r="D145" t="s">
        <v>453</v>
      </c>
      <c r="E145" t="s">
        <v>454</v>
      </c>
      <c r="F145" t="s">
        <v>64</v>
      </c>
      <c r="G145" t="s">
        <v>82</v>
      </c>
      <c r="H145" s="5">
        <v>67633.850000000006</v>
      </c>
      <c r="I145" t="s">
        <v>47</v>
      </c>
      <c r="J145" s="6">
        <v>43340</v>
      </c>
      <c r="K145">
        <v>1</v>
      </c>
      <c r="L145" t="s">
        <v>48</v>
      </c>
      <c r="M145" t="s">
        <v>60</v>
      </c>
      <c r="N145" s="9">
        <v>5.8191780821917805</v>
      </c>
      <c r="O145" t="s">
        <v>56</v>
      </c>
    </row>
    <row r="146" spans="3:15">
      <c r="C146" t="s">
        <v>455</v>
      </c>
      <c r="D146" t="s">
        <v>456</v>
      </c>
      <c r="E146" t="s">
        <v>457</v>
      </c>
      <c r="F146" t="s">
        <v>64</v>
      </c>
      <c r="G146" t="s">
        <v>78</v>
      </c>
      <c r="H146" s="5">
        <v>89838.77</v>
      </c>
      <c r="I146" t="s">
        <v>47</v>
      </c>
      <c r="J146" s="6">
        <v>43602</v>
      </c>
      <c r="K146">
        <v>1</v>
      </c>
      <c r="L146" t="s">
        <v>48</v>
      </c>
      <c r="M146" t="s">
        <v>67</v>
      </c>
      <c r="N146" s="9">
        <v>5.1013698630136988</v>
      </c>
      <c r="O146" t="s">
        <v>56</v>
      </c>
    </row>
    <row r="147" spans="3:15">
      <c r="C147" t="s">
        <v>458</v>
      </c>
      <c r="D147" t="s">
        <v>459</v>
      </c>
      <c r="E147" t="s">
        <v>460</v>
      </c>
      <c r="F147" t="s">
        <v>64</v>
      </c>
      <c r="G147" t="s">
        <v>78</v>
      </c>
      <c r="H147" s="5">
        <v>28481.16</v>
      </c>
      <c r="I147" t="s">
        <v>86</v>
      </c>
      <c r="J147" s="6">
        <v>43916</v>
      </c>
      <c r="K147">
        <v>1</v>
      </c>
      <c r="L147" t="s">
        <v>48</v>
      </c>
      <c r="M147" t="s">
        <v>55</v>
      </c>
      <c r="N147" s="9">
        <v>4.2410958904109588</v>
      </c>
      <c r="O147" t="s">
        <v>56</v>
      </c>
    </row>
    <row r="148" spans="3:15">
      <c r="C148" t="s">
        <v>458</v>
      </c>
      <c r="D148" t="s">
        <v>461</v>
      </c>
      <c r="E148" t="s">
        <v>462</v>
      </c>
      <c r="F148" t="s">
        <v>64</v>
      </c>
      <c r="G148" t="s">
        <v>78</v>
      </c>
      <c r="H148" s="5">
        <v>28481.16</v>
      </c>
      <c r="I148" t="s">
        <v>86</v>
      </c>
      <c r="J148" s="6">
        <v>43916</v>
      </c>
      <c r="K148">
        <v>1</v>
      </c>
      <c r="L148" t="s">
        <v>48</v>
      </c>
      <c r="M148" t="s">
        <v>55</v>
      </c>
      <c r="N148" s="9">
        <v>4.2410958904109588</v>
      </c>
      <c r="O148" t="s">
        <v>56</v>
      </c>
    </row>
    <row r="149" spans="3:15">
      <c r="C149" t="s">
        <v>463</v>
      </c>
      <c r="D149" t="s">
        <v>464</v>
      </c>
      <c r="E149" t="s">
        <v>465</v>
      </c>
      <c r="F149" t="s">
        <v>45</v>
      </c>
      <c r="G149" t="s">
        <v>65</v>
      </c>
      <c r="H149" s="5">
        <v>114425.19</v>
      </c>
      <c r="I149" t="s">
        <v>66</v>
      </c>
      <c r="J149" s="6">
        <v>43857</v>
      </c>
      <c r="K149">
        <v>1</v>
      </c>
      <c r="L149" t="s">
        <v>48</v>
      </c>
      <c r="M149" t="s">
        <v>49</v>
      </c>
      <c r="N149" s="9">
        <v>4.4027397260273968</v>
      </c>
      <c r="O149" t="s">
        <v>56</v>
      </c>
    </row>
    <row r="150" spans="3:15">
      <c r="C150" t="s">
        <v>466</v>
      </c>
      <c r="D150" t="s">
        <v>467</v>
      </c>
      <c r="E150" t="s">
        <v>468</v>
      </c>
      <c r="F150" t="s">
        <v>64</v>
      </c>
      <c r="G150" t="s">
        <v>78</v>
      </c>
      <c r="H150" s="5">
        <v>99460.78</v>
      </c>
      <c r="I150" t="s">
        <v>47</v>
      </c>
      <c r="J150" s="6">
        <v>43956</v>
      </c>
      <c r="K150">
        <v>1</v>
      </c>
      <c r="L150" t="s">
        <v>48</v>
      </c>
      <c r="M150" t="s">
        <v>67</v>
      </c>
      <c r="N150" s="9">
        <v>4.1315068493150688</v>
      </c>
      <c r="O150" t="s">
        <v>56</v>
      </c>
    </row>
    <row r="151" spans="3:15">
      <c r="C151" t="s">
        <v>469</v>
      </c>
      <c r="D151" t="s">
        <v>470</v>
      </c>
      <c r="E151" t="s">
        <v>471</v>
      </c>
      <c r="F151" t="s">
        <v>64</v>
      </c>
      <c r="G151" t="s">
        <v>145</v>
      </c>
      <c r="H151" s="5">
        <v>30077.45</v>
      </c>
      <c r="I151" t="s">
        <v>86</v>
      </c>
      <c r="J151" s="6">
        <v>43474</v>
      </c>
      <c r="K151">
        <v>1</v>
      </c>
      <c r="L151" t="s">
        <v>48</v>
      </c>
      <c r="M151" t="s">
        <v>49</v>
      </c>
      <c r="N151" s="9">
        <v>5.4520547945205475</v>
      </c>
      <c r="O151" t="s">
        <v>56</v>
      </c>
    </row>
    <row r="152" spans="3:15">
      <c r="C152" t="s">
        <v>472</v>
      </c>
      <c r="D152" t="s">
        <v>473</v>
      </c>
      <c r="E152" t="s">
        <v>474</v>
      </c>
      <c r="F152" t="s">
        <v>64</v>
      </c>
      <c r="G152" t="s">
        <v>123</v>
      </c>
      <c r="H152" s="5">
        <v>80360.41</v>
      </c>
      <c r="I152" t="s">
        <v>47</v>
      </c>
      <c r="J152" s="6">
        <v>44167</v>
      </c>
      <c r="K152">
        <v>1</v>
      </c>
      <c r="L152" t="s">
        <v>48</v>
      </c>
      <c r="M152" t="s">
        <v>67</v>
      </c>
      <c r="N152" s="9">
        <v>3.5534246575342467</v>
      </c>
      <c r="O152" t="s">
        <v>56</v>
      </c>
    </row>
    <row r="153" spans="3:15">
      <c r="C153" t="s">
        <v>475</v>
      </c>
      <c r="D153" t="s">
        <v>476</v>
      </c>
      <c r="E153" t="s">
        <v>477</v>
      </c>
      <c r="F153" t="s">
        <v>45</v>
      </c>
      <c r="G153" t="s">
        <v>123</v>
      </c>
      <c r="H153" s="5">
        <v>68795.48</v>
      </c>
      <c r="I153" t="s">
        <v>47</v>
      </c>
      <c r="J153" s="6">
        <v>44277</v>
      </c>
      <c r="K153">
        <v>0.2</v>
      </c>
      <c r="L153" t="s">
        <v>48</v>
      </c>
      <c r="M153" t="s">
        <v>67</v>
      </c>
      <c r="N153" s="9">
        <v>3.2520547945205478</v>
      </c>
      <c r="O153" t="s">
        <v>50</v>
      </c>
    </row>
    <row r="154" spans="3:15">
      <c r="C154" t="s">
        <v>475</v>
      </c>
      <c r="D154" t="s">
        <v>476</v>
      </c>
      <c r="E154" t="s">
        <v>477</v>
      </c>
      <c r="F154" t="s">
        <v>45</v>
      </c>
      <c r="G154" t="s">
        <v>123</v>
      </c>
      <c r="H154" s="5">
        <v>68795.48</v>
      </c>
      <c r="I154" t="s">
        <v>47</v>
      </c>
      <c r="J154" s="6">
        <v>44277</v>
      </c>
      <c r="K154">
        <v>0.2</v>
      </c>
      <c r="L154" t="s">
        <v>48</v>
      </c>
      <c r="M154" t="s">
        <v>67</v>
      </c>
      <c r="N154" s="9">
        <v>3.2520547945205478</v>
      </c>
      <c r="O154" t="s">
        <v>50</v>
      </c>
    </row>
    <row r="155" spans="3:15">
      <c r="C155" t="s">
        <v>478</v>
      </c>
      <c r="D155" t="s">
        <v>479</v>
      </c>
      <c r="E155" t="s">
        <v>480</v>
      </c>
      <c r="F155" t="s">
        <v>64</v>
      </c>
      <c r="G155" t="s">
        <v>54</v>
      </c>
      <c r="H155" s="5">
        <v>88511.17</v>
      </c>
      <c r="I155" t="s">
        <v>47</v>
      </c>
      <c r="J155" s="6">
        <v>43950</v>
      </c>
      <c r="K155">
        <v>1</v>
      </c>
      <c r="L155" t="s">
        <v>48</v>
      </c>
      <c r="M155" t="s">
        <v>60</v>
      </c>
      <c r="N155" s="9">
        <v>4.1479452054794521</v>
      </c>
      <c r="O155" t="s">
        <v>56</v>
      </c>
    </row>
    <row r="156" spans="3:15">
      <c r="C156" t="s">
        <v>481</v>
      </c>
      <c r="D156" t="s">
        <v>482</v>
      </c>
      <c r="E156" t="s">
        <v>483</v>
      </c>
      <c r="F156" t="s">
        <v>64</v>
      </c>
      <c r="G156" t="s">
        <v>82</v>
      </c>
      <c r="H156" s="5">
        <v>57925.91</v>
      </c>
      <c r="I156" t="s">
        <v>47</v>
      </c>
      <c r="J156" s="6">
        <v>43572</v>
      </c>
      <c r="K156">
        <v>0.5</v>
      </c>
      <c r="L156" t="s">
        <v>48</v>
      </c>
      <c r="M156" t="s">
        <v>49</v>
      </c>
      <c r="N156" s="9">
        <v>5.183561643835616</v>
      </c>
      <c r="O156" t="s">
        <v>50</v>
      </c>
    </row>
    <row r="157" spans="3:15">
      <c r="C157" t="s">
        <v>484</v>
      </c>
      <c r="D157" t="s">
        <v>485</v>
      </c>
      <c r="E157" t="s">
        <v>486</v>
      </c>
      <c r="F157" t="s">
        <v>64</v>
      </c>
      <c r="G157" t="s">
        <v>54</v>
      </c>
      <c r="H157" s="5">
        <v>80169.42</v>
      </c>
      <c r="I157" t="s">
        <v>47</v>
      </c>
      <c r="J157" s="6">
        <v>44053</v>
      </c>
      <c r="K157">
        <v>1</v>
      </c>
      <c r="L157" t="s">
        <v>48</v>
      </c>
      <c r="M157" t="s">
        <v>109</v>
      </c>
      <c r="N157" s="9">
        <v>3.8657534246575342</v>
      </c>
      <c r="O157" t="s">
        <v>56</v>
      </c>
    </row>
    <row r="158" spans="3:15">
      <c r="C158" t="s">
        <v>484</v>
      </c>
      <c r="D158" t="s">
        <v>485</v>
      </c>
      <c r="E158" t="s">
        <v>486</v>
      </c>
      <c r="F158" t="s">
        <v>64</v>
      </c>
      <c r="G158" t="s">
        <v>54</v>
      </c>
      <c r="H158" s="5">
        <v>80169.42</v>
      </c>
      <c r="I158" t="s">
        <v>47</v>
      </c>
      <c r="J158" s="6">
        <v>44053</v>
      </c>
      <c r="K158">
        <v>1</v>
      </c>
      <c r="L158" t="s">
        <v>48</v>
      </c>
      <c r="M158" t="s">
        <v>109</v>
      </c>
      <c r="N158" s="9">
        <v>3.8657534246575342</v>
      </c>
      <c r="O158" t="s">
        <v>56</v>
      </c>
    </row>
    <row r="159" spans="3:15">
      <c r="C159" t="s">
        <v>487</v>
      </c>
      <c r="D159" t="s">
        <v>488</v>
      </c>
      <c r="E159" t="s">
        <v>489</v>
      </c>
      <c r="F159" t="s">
        <v>64</v>
      </c>
      <c r="G159" t="s">
        <v>116</v>
      </c>
      <c r="H159" s="5">
        <v>88689.09</v>
      </c>
      <c r="I159" t="s">
        <v>47</v>
      </c>
      <c r="J159" s="6">
        <v>43740</v>
      </c>
      <c r="K159">
        <v>1</v>
      </c>
      <c r="L159" t="s">
        <v>48</v>
      </c>
      <c r="M159" t="s">
        <v>105</v>
      </c>
      <c r="N159" s="9">
        <v>4.7232876712328764</v>
      </c>
      <c r="O159" t="s">
        <v>56</v>
      </c>
    </row>
    <row r="160" spans="3:15">
      <c r="C160" t="s">
        <v>490</v>
      </c>
      <c r="D160" t="s">
        <v>334</v>
      </c>
      <c r="E160" t="s">
        <v>335</v>
      </c>
      <c r="F160" t="s">
        <v>64</v>
      </c>
      <c r="G160" t="s">
        <v>54</v>
      </c>
      <c r="H160" s="5">
        <v>90884.32</v>
      </c>
      <c r="I160" t="s">
        <v>47</v>
      </c>
      <c r="J160" s="6">
        <v>44039</v>
      </c>
      <c r="K160">
        <v>0.5</v>
      </c>
      <c r="L160" t="s">
        <v>48</v>
      </c>
      <c r="M160" t="s">
        <v>60</v>
      </c>
      <c r="N160" s="9">
        <v>3.904109589041096</v>
      </c>
      <c r="O160" t="s">
        <v>50</v>
      </c>
    </row>
    <row r="161" spans="3:15">
      <c r="C161" t="s">
        <v>491</v>
      </c>
      <c r="D161" t="s">
        <v>492</v>
      </c>
      <c r="E161" t="s">
        <v>493</v>
      </c>
      <c r="F161" t="s">
        <v>64</v>
      </c>
      <c r="G161" t="s">
        <v>97</v>
      </c>
      <c r="H161" s="5">
        <v>69709.509999999995</v>
      </c>
      <c r="I161" t="s">
        <v>47</v>
      </c>
      <c r="J161" s="6">
        <v>43472</v>
      </c>
      <c r="K161">
        <v>1</v>
      </c>
      <c r="L161" t="s">
        <v>48</v>
      </c>
      <c r="M161" t="s">
        <v>55</v>
      </c>
      <c r="N161" s="9">
        <v>5.4575342465753423</v>
      </c>
      <c r="O161" t="s">
        <v>56</v>
      </c>
    </row>
    <row r="162" spans="3:15">
      <c r="C162" t="s">
        <v>494</v>
      </c>
      <c r="D162" t="s">
        <v>495</v>
      </c>
      <c r="E162" t="s">
        <v>496</v>
      </c>
      <c r="F162" t="s">
        <v>219</v>
      </c>
      <c r="G162" t="s">
        <v>82</v>
      </c>
      <c r="H162" s="5">
        <v>98012.63</v>
      </c>
      <c r="I162" t="s">
        <v>47</v>
      </c>
      <c r="J162" s="6">
        <v>43780</v>
      </c>
      <c r="K162">
        <v>1</v>
      </c>
      <c r="L162" t="s">
        <v>48</v>
      </c>
      <c r="M162" t="s">
        <v>67</v>
      </c>
      <c r="N162" s="9">
        <v>4.6136986301369864</v>
      </c>
      <c r="O162" t="s">
        <v>56</v>
      </c>
    </row>
    <row r="163" spans="3:15">
      <c r="C163" t="s">
        <v>497</v>
      </c>
      <c r="D163" t="s">
        <v>498</v>
      </c>
      <c r="E163" t="s">
        <v>499</v>
      </c>
      <c r="F163" t="s">
        <v>64</v>
      </c>
      <c r="G163" t="s">
        <v>93</v>
      </c>
      <c r="H163" s="5">
        <v>28329.77</v>
      </c>
      <c r="I163" t="s">
        <v>86</v>
      </c>
      <c r="J163" s="6">
        <v>43402</v>
      </c>
      <c r="K163">
        <v>1</v>
      </c>
      <c r="L163" t="s">
        <v>48</v>
      </c>
      <c r="M163" t="s">
        <v>105</v>
      </c>
      <c r="N163" s="9">
        <v>5.6493150684931503</v>
      </c>
      <c r="O163" t="s">
        <v>56</v>
      </c>
    </row>
    <row r="164" spans="3:15">
      <c r="C164" t="s">
        <v>500</v>
      </c>
      <c r="D164" t="s">
        <v>501</v>
      </c>
      <c r="E164" t="s">
        <v>502</v>
      </c>
      <c r="F164" t="s">
        <v>219</v>
      </c>
      <c r="G164" t="s">
        <v>93</v>
      </c>
      <c r="H164" s="5">
        <v>67957.899999999994</v>
      </c>
      <c r="I164" t="s">
        <v>47</v>
      </c>
      <c r="J164" s="6">
        <v>43430</v>
      </c>
      <c r="K164">
        <v>1</v>
      </c>
      <c r="L164" t="s">
        <v>48</v>
      </c>
      <c r="M164" t="s">
        <v>101</v>
      </c>
      <c r="N164" s="9">
        <v>5.5726027397260278</v>
      </c>
      <c r="O164" t="s">
        <v>56</v>
      </c>
    </row>
    <row r="165" spans="3:15">
      <c r="C165" t="s">
        <v>503</v>
      </c>
      <c r="D165" t="s">
        <v>504</v>
      </c>
      <c r="E165" t="s">
        <v>505</v>
      </c>
      <c r="F165" t="s">
        <v>45</v>
      </c>
      <c r="G165" t="s">
        <v>82</v>
      </c>
      <c r="H165" s="5">
        <v>69163.39</v>
      </c>
      <c r="I165" t="s">
        <v>47</v>
      </c>
      <c r="J165" s="6">
        <v>43397</v>
      </c>
      <c r="K165">
        <v>1</v>
      </c>
      <c r="L165" t="s">
        <v>48</v>
      </c>
      <c r="M165" t="s">
        <v>67</v>
      </c>
      <c r="N165" s="9">
        <v>5.6630136986301371</v>
      </c>
      <c r="O165" t="s">
        <v>56</v>
      </c>
    </row>
    <row r="166" spans="3:15">
      <c r="C166" t="s">
        <v>503</v>
      </c>
      <c r="D166" t="s">
        <v>504</v>
      </c>
      <c r="E166" t="s">
        <v>505</v>
      </c>
      <c r="F166" t="s">
        <v>45</v>
      </c>
      <c r="G166" t="s">
        <v>82</v>
      </c>
      <c r="H166" s="5">
        <v>69163.39</v>
      </c>
      <c r="I166" t="s">
        <v>47</v>
      </c>
      <c r="J166" s="6">
        <v>43397</v>
      </c>
      <c r="K166">
        <v>1</v>
      </c>
      <c r="L166" t="s">
        <v>48</v>
      </c>
      <c r="M166" t="s">
        <v>67</v>
      </c>
      <c r="N166" s="9">
        <v>5.6630136986301371</v>
      </c>
      <c r="O166" t="s">
        <v>56</v>
      </c>
    </row>
    <row r="167" spans="3:15">
      <c r="C167" t="s">
        <v>506</v>
      </c>
      <c r="D167" t="s">
        <v>507</v>
      </c>
      <c r="E167" t="s">
        <v>508</v>
      </c>
      <c r="F167" t="s">
        <v>64</v>
      </c>
      <c r="G167" t="s">
        <v>155</v>
      </c>
      <c r="H167" s="5">
        <v>96753.78</v>
      </c>
      <c r="I167" t="s">
        <v>47</v>
      </c>
      <c r="J167" s="6">
        <v>44494</v>
      </c>
      <c r="K167">
        <v>1</v>
      </c>
      <c r="L167" t="s">
        <v>48</v>
      </c>
      <c r="M167" t="s">
        <v>109</v>
      </c>
      <c r="N167" s="9">
        <v>2.6575342465753424</v>
      </c>
      <c r="O167" t="s">
        <v>56</v>
      </c>
    </row>
    <row r="168" spans="3:15">
      <c r="C168" t="s">
        <v>506</v>
      </c>
      <c r="D168" t="s">
        <v>507</v>
      </c>
      <c r="E168" t="s">
        <v>508</v>
      </c>
      <c r="F168" t="s">
        <v>64</v>
      </c>
      <c r="G168" t="s">
        <v>155</v>
      </c>
      <c r="H168" s="5">
        <v>96753.78</v>
      </c>
      <c r="I168" t="s">
        <v>47</v>
      </c>
      <c r="J168" s="6">
        <v>44494</v>
      </c>
      <c r="K168">
        <v>1</v>
      </c>
      <c r="L168" t="s">
        <v>48</v>
      </c>
      <c r="M168" t="s">
        <v>109</v>
      </c>
      <c r="N168" s="9">
        <v>2.6575342465753424</v>
      </c>
      <c r="O168" t="s">
        <v>56</v>
      </c>
    </row>
    <row r="169" spans="3:15">
      <c r="C169" t="s">
        <v>509</v>
      </c>
      <c r="D169" t="s">
        <v>510</v>
      </c>
      <c r="E169" t="s">
        <v>511</v>
      </c>
      <c r="F169" t="s">
        <v>45</v>
      </c>
      <c r="G169" t="s">
        <v>145</v>
      </c>
      <c r="H169" s="5">
        <v>28974.03</v>
      </c>
      <c r="I169" t="s">
        <v>86</v>
      </c>
      <c r="J169" s="6">
        <v>43733</v>
      </c>
      <c r="K169">
        <v>1</v>
      </c>
      <c r="L169" t="s">
        <v>48</v>
      </c>
      <c r="M169" t="s">
        <v>109</v>
      </c>
      <c r="N169" s="9">
        <v>4.7424657534246579</v>
      </c>
      <c r="O169" t="s">
        <v>56</v>
      </c>
    </row>
    <row r="170" spans="3:15">
      <c r="C170" t="s">
        <v>512</v>
      </c>
      <c r="D170" t="s">
        <v>513</v>
      </c>
      <c r="E170" t="s">
        <v>514</v>
      </c>
      <c r="F170" t="s">
        <v>45</v>
      </c>
      <c r="G170" t="s">
        <v>46</v>
      </c>
      <c r="H170" s="5">
        <v>57002.02</v>
      </c>
      <c r="I170" t="s">
        <v>47</v>
      </c>
      <c r="J170" s="6">
        <v>43192</v>
      </c>
      <c r="K170">
        <v>0.7</v>
      </c>
      <c r="L170" t="s">
        <v>48</v>
      </c>
      <c r="M170" t="s">
        <v>55</v>
      </c>
      <c r="N170" s="9">
        <v>6.2246575342465755</v>
      </c>
      <c r="O170" t="s">
        <v>50</v>
      </c>
    </row>
    <row r="171" spans="3:15">
      <c r="C171" t="s">
        <v>515</v>
      </c>
      <c r="D171" t="s">
        <v>516</v>
      </c>
      <c r="E171" t="s">
        <v>517</v>
      </c>
      <c r="F171" t="s">
        <v>45</v>
      </c>
      <c r="G171" t="s">
        <v>54</v>
      </c>
      <c r="H171" s="5">
        <v>33031.26</v>
      </c>
      <c r="I171" t="s">
        <v>86</v>
      </c>
      <c r="J171" s="6">
        <v>43468</v>
      </c>
      <c r="K171">
        <v>0.4</v>
      </c>
      <c r="L171" t="s">
        <v>48</v>
      </c>
      <c r="M171" t="s">
        <v>55</v>
      </c>
      <c r="N171" s="9">
        <v>5.4684931506849317</v>
      </c>
      <c r="O171" t="s">
        <v>50</v>
      </c>
    </row>
    <row r="172" spans="3:15">
      <c r="C172" t="s">
        <v>518</v>
      </c>
      <c r="D172" t="s">
        <v>519</v>
      </c>
      <c r="E172" t="s">
        <v>520</v>
      </c>
      <c r="F172" t="s">
        <v>45</v>
      </c>
      <c r="G172" t="s">
        <v>155</v>
      </c>
      <c r="H172" s="5">
        <v>84762.76</v>
      </c>
      <c r="I172" t="s">
        <v>47</v>
      </c>
      <c r="J172" s="6">
        <v>43332</v>
      </c>
      <c r="K172">
        <v>1</v>
      </c>
      <c r="L172" t="s">
        <v>48</v>
      </c>
      <c r="M172" t="s">
        <v>55</v>
      </c>
      <c r="N172" s="9">
        <v>5.8410958904109593</v>
      </c>
      <c r="O172" t="s">
        <v>56</v>
      </c>
    </row>
    <row r="173" spans="3:15">
      <c r="C173" t="s">
        <v>521</v>
      </c>
      <c r="D173" t="s">
        <v>522</v>
      </c>
      <c r="E173" t="s">
        <v>523</v>
      </c>
      <c r="F173" t="s">
        <v>64</v>
      </c>
      <c r="G173" t="s">
        <v>65</v>
      </c>
      <c r="H173" s="5">
        <v>92943.89</v>
      </c>
      <c r="I173" t="s">
        <v>47</v>
      </c>
      <c r="J173" s="6">
        <v>44510</v>
      </c>
      <c r="K173">
        <v>1</v>
      </c>
      <c r="L173" t="s">
        <v>48</v>
      </c>
      <c r="M173" t="s">
        <v>55</v>
      </c>
      <c r="N173" s="9">
        <v>2.6136986301369864</v>
      </c>
      <c r="O173" t="s">
        <v>56</v>
      </c>
    </row>
    <row r="174" spans="3:15">
      <c r="C174" t="s">
        <v>524</v>
      </c>
      <c r="D174" t="s">
        <v>525</v>
      </c>
      <c r="E174" t="s">
        <v>526</v>
      </c>
      <c r="F174" t="s">
        <v>45</v>
      </c>
      <c r="G174" t="s">
        <v>97</v>
      </c>
      <c r="H174" s="5">
        <v>39700.82</v>
      </c>
      <c r="I174" t="s">
        <v>86</v>
      </c>
      <c r="J174" s="6">
        <v>44203</v>
      </c>
      <c r="K174">
        <v>0.8</v>
      </c>
      <c r="L174" t="s">
        <v>48</v>
      </c>
      <c r="M174" t="s">
        <v>101</v>
      </c>
      <c r="N174" s="9">
        <v>3.4547945205479453</v>
      </c>
      <c r="O174" t="s">
        <v>50</v>
      </c>
    </row>
    <row r="175" spans="3:15">
      <c r="C175" t="s">
        <v>524</v>
      </c>
      <c r="D175" t="s">
        <v>100</v>
      </c>
      <c r="E175" t="s">
        <v>527</v>
      </c>
      <c r="F175" t="s">
        <v>45</v>
      </c>
      <c r="G175" t="s">
        <v>97</v>
      </c>
      <c r="H175" s="5">
        <v>39700.82</v>
      </c>
      <c r="I175" t="s">
        <v>86</v>
      </c>
      <c r="J175" s="6">
        <v>44203</v>
      </c>
      <c r="K175">
        <v>0.8</v>
      </c>
      <c r="L175" t="s">
        <v>48</v>
      </c>
      <c r="M175" t="s">
        <v>101</v>
      </c>
      <c r="N175" s="9">
        <v>3.4547945205479453</v>
      </c>
      <c r="O175" t="s">
        <v>50</v>
      </c>
    </row>
    <row r="176" spans="3:15">
      <c r="C176" t="s">
        <v>528</v>
      </c>
      <c r="D176" t="s">
        <v>529</v>
      </c>
      <c r="E176" t="s">
        <v>530</v>
      </c>
      <c r="F176" t="s">
        <v>64</v>
      </c>
      <c r="G176" t="s">
        <v>54</v>
      </c>
      <c r="H176" s="5">
        <v>39784.239999999998</v>
      </c>
      <c r="I176" t="s">
        <v>86</v>
      </c>
      <c r="J176" s="6">
        <v>43465</v>
      </c>
      <c r="K176">
        <v>1</v>
      </c>
      <c r="L176" t="s">
        <v>531</v>
      </c>
      <c r="M176" t="s">
        <v>101</v>
      </c>
      <c r="N176" s="9">
        <v>5.4767123287671229</v>
      </c>
      <c r="O176" t="s">
        <v>56</v>
      </c>
    </row>
    <row r="177" spans="3:15">
      <c r="C177" t="s">
        <v>532</v>
      </c>
      <c r="D177" t="s">
        <v>533</v>
      </c>
      <c r="E177" t="s">
        <v>534</v>
      </c>
      <c r="F177" t="s">
        <v>64</v>
      </c>
      <c r="G177" t="s">
        <v>71</v>
      </c>
      <c r="H177" s="5">
        <v>31816.57</v>
      </c>
      <c r="I177" t="s">
        <v>86</v>
      </c>
      <c r="J177" s="6">
        <v>43497</v>
      </c>
      <c r="K177">
        <v>0.3</v>
      </c>
      <c r="L177" t="s">
        <v>531</v>
      </c>
      <c r="M177" t="s">
        <v>67</v>
      </c>
      <c r="N177" s="9">
        <v>5.3890410958904109</v>
      </c>
      <c r="O177" t="s">
        <v>50</v>
      </c>
    </row>
    <row r="178" spans="3:15">
      <c r="C178" t="s">
        <v>535</v>
      </c>
      <c r="D178" t="s">
        <v>536</v>
      </c>
      <c r="E178" t="s">
        <v>537</v>
      </c>
      <c r="F178" t="s">
        <v>45</v>
      </c>
      <c r="G178" t="s">
        <v>123</v>
      </c>
      <c r="H178" s="5">
        <v>67818.14</v>
      </c>
      <c r="I178" t="s">
        <v>47</v>
      </c>
      <c r="J178" s="6">
        <v>43406</v>
      </c>
      <c r="K178">
        <v>0.6</v>
      </c>
      <c r="L178" t="s">
        <v>531</v>
      </c>
      <c r="M178" t="s">
        <v>67</v>
      </c>
      <c r="N178" s="9">
        <v>5.6383561643835618</v>
      </c>
      <c r="O178" t="s">
        <v>50</v>
      </c>
    </row>
    <row r="179" spans="3:15">
      <c r="C179" t="s">
        <v>535</v>
      </c>
      <c r="D179" t="s">
        <v>536</v>
      </c>
      <c r="E179" t="s">
        <v>537</v>
      </c>
      <c r="F179" t="s">
        <v>45</v>
      </c>
      <c r="G179" t="s">
        <v>123</v>
      </c>
      <c r="H179" s="5">
        <v>67818.14</v>
      </c>
      <c r="I179" t="s">
        <v>47</v>
      </c>
      <c r="J179" s="6">
        <v>43406</v>
      </c>
      <c r="K179">
        <v>0.6</v>
      </c>
      <c r="L179" t="s">
        <v>531</v>
      </c>
      <c r="M179" t="s">
        <v>67</v>
      </c>
      <c r="N179" s="9">
        <v>5.6383561643835618</v>
      </c>
      <c r="O179" t="s">
        <v>50</v>
      </c>
    </row>
    <row r="180" spans="3:15">
      <c r="C180" t="s">
        <v>538</v>
      </c>
      <c r="D180" t="s">
        <v>539</v>
      </c>
      <c r="E180" t="s">
        <v>540</v>
      </c>
      <c r="F180" t="s">
        <v>64</v>
      </c>
      <c r="G180" t="s">
        <v>46</v>
      </c>
      <c r="H180" s="5">
        <v>79567.69</v>
      </c>
      <c r="I180" t="s">
        <v>47</v>
      </c>
      <c r="J180" s="6">
        <v>43272</v>
      </c>
      <c r="K180">
        <v>1</v>
      </c>
      <c r="L180" t="s">
        <v>531</v>
      </c>
      <c r="M180" t="s">
        <v>101</v>
      </c>
      <c r="N180" s="9">
        <v>6.0054794520547947</v>
      </c>
      <c r="O180" t="s">
        <v>56</v>
      </c>
    </row>
    <row r="181" spans="3:15">
      <c r="C181" t="s">
        <v>541</v>
      </c>
      <c r="D181" t="s">
        <v>190</v>
      </c>
      <c r="E181" t="s">
        <v>191</v>
      </c>
      <c r="F181" t="s">
        <v>64</v>
      </c>
      <c r="G181" t="s">
        <v>93</v>
      </c>
      <c r="H181" s="5">
        <v>72876.91</v>
      </c>
      <c r="I181" t="s">
        <v>47</v>
      </c>
      <c r="J181" s="6">
        <v>43612</v>
      </c>
      <c r="K181">
        <v>0.4</v>
      </c>
      <c r="L181" t="s">
        <v>531</v>
      </c>
      <c r="M181" t="s">
        <v>109</v>
      </c>
      <c r="N181" s="9">
        <v>5.0739726027397261</v>
      </c>
      <c r="O181" t="s">
        <v>50</v>
      </c>
    </row>
    <row r="182" spans="3:15">
      <c r="C182" t="s">
        <v>542</v>
      </c>
      <c r="D182" t="s">
        <v>543</v>
      </c>
      <c r="E182" t="s">
        <v>544</v>
      </c>
      <c r="F182" t="s">
        <v>64</v>
      </c>
      <c r="G182" t="s">
        <v>97</v>
      </c>
      <c r="H182" s="5">
        <v>78705.929999999993</v>
      </c>
      <c r="I182" t="s">
        <v>47</v>
      </c>
      <c r="J182" s="6">
        <v>43409</v>
      </c>
      <c r="K182">
        <v>1</v>
      </c>
      <c r="L182" t="s">
        <v>531</v>
      </c>
      <c r="M182" t="s">
        <v>105</v>
      </c>
      <c r="N182" s="9">
        <v>5.6301369863013697</v>
      </c>
      <c r="O182" t="s">
        <v>56</v>
      </c>
    </row>
    <row r="183" spans="3:15">
      <c r="C183" t="s">
        <v>545</v>
      </c>
      <c r="D183" t="s">
        <v>546</v>
      </c>
      <c r="E183" t="s">
        <v>547</v>
      </c>
      <c r="F183" t="s">
        <v>64</v>
      </c>
      <c r="G183" t="s">
        <v>65</v>
      </c>
      <c r="H183" s="5">
        <v>43329.22</v>
      </c>
      <c r="I183" t="s">
        <v>86</v>
      </c>
      <c r="J183" s="6">
        <v>43809</v>
      </c>
      <c r="K183">
        <v>0.5</v>
      </c>
      <c r="L183" t="s">
        <v>531</v>
      </c>
      <c r="M183" t="s">
        <v>67</v>
      </c>
      <c r="N183" s="9">
        <v>4.5342465753424657</v>
      </c>
      <c r="O183" t="s">
        <v>50</v>
      </c>
    </row>
    <row r="184" spans="3:15">
      <c r="C184" t="s">
        <v>548</v>
      </c>
      <c r="D184" t="s">
        <v>549</v>
      </c>
      <c r="E184" t="s">
        <v>550</v>
      </c>
      <c r="F184" t="s">
        <v>45</v>
      </c>
      <c r="G184" t="s">
        <v>97</v>
      </c>
      <c r="H184" s="5">
        <v>99683.67</v>
      </c>
      <c r="I184" t="s">
        <v>47</v>
      </c>
      <c r="J184" s="6">
        <v>43500</v>
      </c>
      <c r="K184">
        <v>1</v>
      </c>
      <c r="L184" t="s">
        <v>531</v>
      </c>
      <c r="M184" t="s">
        <v>105</v>
      </c>
      <c r="N184" s="9">
        <v>5.3808219178082188</v>
      </c>
      <c r="O184" t="s">
        <v>56</v>
      </c>
    </row>
    <row r="185" spans="3:15">
      <c r="C185" t="s">
        <v>548</v>
      </c>
      <c r="D185" t="s">
        <v>549</v>
      </c>
      <c r="E185" t="s">
        <v>550</v>
      </c>
      <c r="F185" t="s">
        <v>45</v>
      </c>
      <c r="G185" t="s">
        <v>97</v>
      </c>
      <c r="H185" s="5">
        <v>99683.67</v>
      </c>
      <c r="I185" t="s">
        <v>47</v>
      </c>
      <c r="J185" s="6">
        <v>43500</v>
      </c>
      <c r="K185">
        <v>1</v>
      </c>
      <c r="L185" t="s">
        <v>531</v>
      </c>
      <c r="M185" t="s">
        <v>105</v>
      </c>
      <c r="N185" s="9">
        <v>5.3808219178082188</v>
      </c>
      <c r="O185" t="s">
        <v>56</v>
      </c>
    </row>
    <row r="186" spans="3:15">
      <c r="C186" t="s">
        <v>551</v>
      </c>
      <c r="D186" t="s">
        <v>552</v>
      </c>
      <c r="E186" t="s">
        <v>553</v>
      </c>
      <c r="F186" t="s">
        <v>64</v>
      </c>
      <c r="G186" t="s">
        <v>123</v>
      </c>
      <c r="H186" s="5">
        <v>106775.14</v>
      </c>
      <c r="I186" t="s">
        <v>66</v>
      </c>
      <c r="J186" s="6">
        <v>43563</v>
      </c>
      <c r="K186">
        <v>1</v>
      </c>
      <c r="L186" t="s">
        <v>531</v>
      </c>
      <c r="M186" t="s">
        <v>55</v>
      </c>
      <c r="N186" s="9">
        <v>5.2082191780821914</v>
      </c>
      <c r="O186" t="s">
        <v>56</v>
      </c>
    </row>
    <row r="187" spans="3:15">
      <c r="C187" t="s">
        <v>551</v>
      </c>
      <c r="D187" t="s">
        <v>554</v>
      </c>
      <c r="E187" t="s">
        <v>555</v>
      </c>
      <c r="F187" t="s">
        <v>64</v>
      </c>
      <c r="G187" t="s">
        <v>123</v>
      </c>
      <c r="H187" s="5">
        <v>106775.14</v>
      </c>
      <c r="I187" t="s">
        <v>66</v>
      </c>
      <c r="J187" s="6">
        <v>43563</v>
      </c>
      <c r="K187">
        <v>1</v>
      </c>
      <c r="L187" t="s">
        <v>531</v>
      </c>
      <c r="M187" t="s">
        <v>55</v>
      </c>
      <c r="N187" s="9">
        <v>5.2082191780821914</v>
      </c>
      <c r="O187" t="s">
        <v>56</v>
      </c>
    </row>
    <row r="188" spans="3:15">
      <c r="C188" t="s">
        <v>556</v>
      </c>
      <c r="D188" t="s">
        <v>557</v>
      </c>
      <c r="E188" t="s">
        <v>558</v>
      </c>
      <c r="F188" t="s">
        <v>45</v>
      </c>
      <c r="G188" t="s">
        <v>93</v>
      </c>
      <c r="H188" s="5">
        <v>73488.679999999993</v>
      </c>
      <c r="I188" t="s">
        <v>47</v>
      </c>
      <c r="J188" s="6">
        <v>43570</v>
      </c>
      <c r="K188">
        <v>1</v>
      </c>
      <c r="L188" t="s">
        <v>531</v>
      </c>
      <c r="M188" t="s">
        <v>105</v>
      </c>
      <c r="N188" s="9">
        <v>5.1890410958904107</v>
      </c>
      <c r="O188" t="s">
        <v>56</v>
      </c>
    </row>
    <row r="189" spans="3:15">
      <c r="C189" t="s">
        <v>559</v>
      </c>
      <c r="D189" t="s">
        <v>560</v>
      </c>
      <c r="E189" t="s">
        <v>561</v>
      </c>
      <c r="F189" t="s">
        <v>64</v>
      </c>
      <c r="G189" t="s">
        <v>78</v>
      </c>
      <c r="H189" s="5">
        <v>72843.23</v>
      </c>
      <c r="I189" t="s">
        <v>47</v>
      </c>
      <c r="J189" s="6">
        <v>43280</v>
      </c>
      <c r="K189">
        <v>1</v>
      </c>
      <c r="L189" t="s">
        <v>531</v>
      </c>
      <c r="M189" t="s">
        <v>49</v>
      </c>
      <c r="N189" s="9">
        <v>5.9835616438356167</v>
      </c>
      <c r="O189" t="s">
        <v>56</v>
      </c>
    </row>
    <row r="190" spans="3:15">
      <c r="C190" t="s">
        <v>562</v>
      </c>
      <c r="D190" t="s">
        <v>563</v>
      </c>
      <c r="E190" t="s">
        <v>564</v>
      </c>
      <c r="F190" t="s">
        <v>45</v>
      </c>
      <c r="G190" t="s">
        <v>123</v>
      </c>
      <c r="H190" s="5">
        <v>91929.69</v>
      </c>
      <c r="I190" t="s">
        <v>47</v>
      </c>
      <c r="J190" s="6">
        <v>44085</v>
      </c>
      <c r="K190">
        <v>1</v>
      </c>
      <c r="L190" t="s">
        <v>531</v>
      </c>
      <c r="M190" t="s">
        <v>67</v>
      </c>
      <c r="N190" s="9">
        <v>3.7780821917808218</v>
      </c>
      <c r="O190" t="s">
        <v>56</v>
      </c>
    </row>
    <row r="191" spans="3:15">
      <c r="C191" t="s">
        <v>565</v>
      </c>
      <c r="D191" t="s">
        <v>566</v>
      </c>
      <c r="E191" t="s">
        <v>567</v>
      </c>
      <c r="F191" t="s">
        <v>45</v>
      </c>
      <c r="G191" t="s">
        <v>93</v>
      </c>
      <c r="H191" s="5">
        <v>92704.48</v>
      </c>
      <c r="I191" t="s">
        <v>47</v>
      </c>
      <c r="J191" s="6">
        <v>43430</v>
      </c>
      <c r="K191">
        <v>1</v>
      </c>
      <c r="L191" t="s">
        <v>531</v>
      </c>
      <c r="M191" t="s">
        <v>60</v>
      </c>
      <c r="N191" s="9">
        <v>5.5726027397260278</v>
      </c>
      <c r="O191" t="s">
        <v>56</v>
      </c>
    </row>
    <row r="192" spans="3:15">
      <c r="C192" t="s">
        <v>568</v>
      </c>
      <c r="D192" t="s">
        <v>569</v>
      </c>
      <c r="E192" t="s">
        <v>570</v>
      </c>
      <c r="F192" t="s">
        <v>45</v>
      </c>
      <c r="G192" t="s">
        <v>145</v>
      </c>
      <c r="H192" s="5">
        <v>100371.31</v>
      </c>
      <c r="I192" t="s">
        <v>66</v>
      </c>
      <c r="J192" s="6">
        <v>44067</v>
      </c>
      <c r="K192">
        <v>0.8</v>
      </c>
      <c r="L192" t="s">
        <v>531</v>
      </c>
      <c r="M192" t="s">
        <v>109</v>
      </c>
      <c r="N192" s="9">
        <v>3.8273972602739725</v>
      </c>
      <c r="O192" t="s">
        <v>50</v>
      </c>
    </row>
    <row r="193" spans="3:15">
      <c r="C193" t="s">
        <v>571</v>
      </c>
      <c r="D193" t="s">
        <v>572</v>
      </c>
      <c r="E193" t="s">
        <v>573</v>
      </c>
      <c r="F193" t="s">
        <v>45</v>
      </c>
      <c r="G193" t="s">
        <v>46</v>
      </c>
      <c r="H193" s="5">
        <v>93964.3</v>
      </c>
      <c r="I193" t="s">
        <v>47</v>
      </c>
      <c r="J193" s="6">
        <v>44454</v>
      </c>
      <c r="K193">
        <v>0.4</v>
      </c>
      <c r="L193" t="s">
        <v>531</v>
      </c>
      <c r="M193" t="s">
        <v>55</v>
      </c>
      <c r="N193" s="9">
        <v>2.7671232876712328</v>
      </c>
      <c r="O193" t="s">
        <v>50</v>
      </c>
    </row>
    <row r="194" spans="3:15">
      <c r="C194" t="s">
        <v>574</v>
      </c>
      <c r="D194" t="s">
        <v>563</v>
      </c>
      <c r="E194" t="s">
        <v>575</v>
      </c>
      <c r="F194" t="s">
        <v>219</v>
      </c>
      <c r="G194" t="s">
        <v>93</v>
      </c>
      <c r="H194" s="5">
        <v>99448.78</v>
      </c>
      <c r="I194" t="s">
        <v>47</v>
      </c>
      <c r="J194" s="6">
        <v>43473</v>
      </c>
      <c r="K194">
        <v>1</v>
      </c>
      <c r="L194" t="s">
        <v>531</v>
      </c>
      <c r="M194" t="s">
        <v>49</v>
      </c>
      <c r="N194" s="9">
        <v>5.4547945205479449</v>
      </c>
      <c r="O194" t="s">
        <v>56</v>
      </c>
    </row>
    <row r="195" spans="3:15">
      <c r="C195" t="s">
        <v>574</v>
      </c>
      <c r="D195" t="s">
        <v>563</v>
      </c>
      <c r="E195" t="s">
        <v>575</v>
      </c>
      <c r="F195" t="s">
        <v>219</v>
      </c>
      <c r="G195" t="s">
        <v>93</v>
      </c>
      <c r="H195" s="5">
        <v>99448.78</v>
      </c>
      <c r="I195" t="s">
        <v>47</v>
      </c>
      <c r="J195" s="6">
        <v>43473</v>
      </c>
      <c r="K195">
        <v>1</v>
      </c>
      <c r="L195" t="s">
        <v>531</v>
      </c>
      <c r="M195" t="s">
        <v>49</v>
      </c>
      <c r="N195" s="9">
        <v>5.4547945205479449</v>
      </c>
      <c r="O195" t="s">
        <v>56</v>
      </c>
    </row>
    <row r="196" spans="3:15">
      <c r="C196" t="s">
        <v>576</v>
      </c>
      <c r="D196" t="s">
        <v>577</v>
      </c>
      <c r="E196" t="s">
        <v>578</v>
      </c>
      <c r="F196" t="s">
        <v>64</v>
      </c>
      <c r="G196" t="s">
        <v>54</v>
      </c>
      <c r="H196" s="5">
        <v>69764.100000000006</v>
      </c>
      <c r="I196" t="s">
        <v>47</v>
      </c>
      <c r="J196" s="6">
        <v>44195</v>
      </c>
      <c r="K196">
        <v>1</v>
      </c>
      <c r="L196" t="s">
        <v>531</v>
      </c>
      <c r="M196" t="s">
        <v>105</v>
      </c>
      <c r="N196" s="9">
        <v>3.4767123287671233</v>
      </c>
      <c r="O196" t="s">
        <v>56</v>
      </c>
    </row>
    <row r="197" spans="3:15">
      <c r="C197" t="s">
        <v>579</v>
      </c>
      <c r="D197" t="s">
        <v>580</v>
      </c>
      <c r="E197" t="s">
        <v>581</v>
      </c>
      <c r="F197" t="s">
        <v>45</v>
      </c>
      <c r="G197" t="s">
        <v>145</v>
      </c>
      <c r="H197" s="5">
        <v>104038.9</v>
      </c>
      <c r="I197" t="s">
        <v>66</v>
      </c>
      <c r="J197" s="6">
        <v>43815</v>
      </c>
      <c r="K197">
        <v>1</v>
      </c>
      <c r="L197" t="s">
        <v>531</v>
      </c>
      <c r="M197" t="s">
        <v>67</v>
      </c>
      <c r="N197" s="9">
        <v>4.5178082191780824</v>
      </c>
      <c r="O197" t="s">
        <v>56</v>
      </c>
    </row>
    <row r="198" spans="3:15">
      <c r="C198" t="s">
        <v>582</v>
      </c>
      <c r="D198" t="s">
        <v>583</v>
      </c>
      <c r="E198" t="s">
        <v>584</v>
      </c>
      <c r="F198" t="s">
        <v>45</v>
      </c>
      <c r="G198" t="s">
        <v>78</v>
      </c>
      <c r="H198" s="5">
        <v>31089.22</v>
      </c>
      <c r="I198" t="s">
        <v>86</v>
      </c>
      <c r="J198" s="6">
        <v>43776</v>
      </c>
      <c r="K198">
        <v>1</v>
      </c>
      <c r="L198" t="s">
        <v>531</v>
      </c>
      <c r="M198" t="s">
        <v>101</v>
      </c>
      <c r="N198" s="9">
        <v>4.624657534246575</v>
      </c>
      <c r="O198" t="s">
        <v>56</v>
      </c>
    </row>
    <row r="199" spans="3:15">
      <c r="C199" t="s">
        <v>585</v>
      </c>
      <c r="D199" t="s">
        <v>586</v>
      </c>
      <c r="E199" t="s">
        <v>587</v>
      </c>
      <c r="F199" t="s">
        <v>64</v>
      </c>
      <c r="G199" t="s">
        <v>65</v>
      </c>
      <c r="H199" s="5">
        <v>53184.02</v>
      </c>
      <c r="I199" t="s">
        <v>47</v>
      </c>
      <c r="J199" s="6">
        <v>43180</v>
      </c>
      <c r="K199">
        <v>1</v>
      </c>
      <c r="L199" t="s">
        <v>531</v>
      </c>
      <c r="M199" t="s">
        <v>67</v>
      </c>
      <c r="N199" s="9">
        <v>6.2575342465753421</v>
      </c>
      <c r="O199" t="s">
        <v>56</v>
      </c>
    </row>
    <row r="200" spans="3:15">
      <c r="C200" t="s">
        <v>588</v>
      </c>
      <c r="D200" t="s">
        <v>589</v>
      </c>
      <c r="E200" t="s">
        <v>590</v>
      </c>
      <c r="F200" t="s">
        <v>45</v>
      </c>
      <c r="G200" t="s">
        <v>123</v>
      </c>
      <c r="H200" s="5">
        <v>49625.64</v>
      </c>
      <c r="I200" t="s">
        <v>86</v>
      </c>
      <c r="J200" s="6">
        <v>44384</v>
      </c>
      <c r="K200">
        <v>0.5</v>
      </c>
      <c r="L200" t="s">
        <v>531</v>
      </c>
      <c r="M200" t="s">
        <v>67</v>
      </c>
      <c r="N200" s="9">
        <v>2.9589041095890409</v>
      </c>
      <c r="O200" t="s">
        <v>50</v>
      </c>
    </row>
    <row r="201" spans="3:15">
      <c r="C201" t="s">
        <v>591</v>
      </c>
      <c r="D201" t="s">
        <v>592</v>
      </c>
      <c r="E201" t="s">
        <v>593</v>
      </c>
      <c r="F201" t="s">
        <v>64</v>
      </c>
      <c r="G201" t="s">
        <v>116</v>
      </c>
      <c r="H201" s="5">
        <v>47646.95</v>
      </c>
      <c r="I201" t="s">
        <v>86</v>
      </c>
      <c r="J201" s="6">
        <v>43791</v>
      </c>
      <c r="K201">
        <v>0.3</v>
      </c>
      <c r="L201" t="s">
        <v>531</v>
      </c>
      <c r="M201" t="s">
        <v>101</v>
      </c>
      <c r="N201" s="9">
        <v>4.5835616438356164</v>
      </c>
      <c r="O201" t="s">
        <v>50</v>
      </c>
    </row>
    <row r="202" spans="3:15">
      <c r="C202" t="s">
        <v>594</v>
      </c>
      <c r="D202" t="s">
        <v>118</v>
      </c>
      <c r="E202" t="s">
        <v>595</v>
      </c>
      <c r="F202" t="s">
        <v>64</v>
      </c>
      <c r="G202" t="s">
        <v>123</v>
      </c>
      <c r="H202" s="5">
        <v>89960.6</v>
      </c>
      <c r="I202" t="s">
        <v>47</v>
      </c>
      <c r="J202" s="6">
        <v>43515</v>
      </c>
      <c r="K202">
        <v>1</v>
      </c>
      <c r="L202" t="s">
        <v>531</v>
      </c>
      <c r="M202" t="s">
        <v>109</v>
      </c>
      <c r="N202" s="9">
        <v>5.3397260273972602</v>
      </c>
      <c r="O202" t="s">
        <v>56</v>
      </c>
    </row>
    <row r="203" spans="3:15">
      <c r="C203" t="s">
        <v>596</v>
      </c>
      <c r="D203" t="s">
        <v>597</v>
      </c>
      <c r="E203" t="s">
        <v>598</v>
      </c>
      <c r="F203" t="s">
        <v>64</v>
      </c>
      <c r="G203" t="s">
        <v>155</v>
      </c>
      <c r="H203" s="5">
        <v>91314.75</v>
      </c>
      <c r="I203" t="s">
        <v>47</v>
      </c>
      <c r="J203" s="6">
        <v>43931</v>
      </c>
      <c r="K203">
        <v>1</v>
      </c>
      <c r="L203" t="s">
        <v>531</v>
      </c>
      <c r="M203" t="s">
        <v>105</v>
      </c>
      <c r="N203" s="9">
        <v>4.2</v>
      </c>
      <c r="O203" t="s">
        <v>56</v>
      </c>
    </row>
    <row r="204" spans="3:15">
      <c r="C204" t="s">
        <v>599</v>
      </c>
      <c r="D204" t="s">
        <v>600</v>
      </c>
      <c r="E204" t="s">
        <v>601</v>
      </c>
      <c r="F204" t="s">
        <v>45</v>
      </c>
      <c r="G204" t="s">
        <v>116</v>
      </c>
      <c r="H204" s="5">
        <v>42314.39</v>
      </c>
      <c r="I204" t="s">
        <v>86</v>
      </c>
      <c r="J204" s="6">
        <v>44487</v>
      </c>
      <c r="K204">
        <v>1</v>
      </c>
      <c r="L204" t="s">
        <v>531</v>
      </c>
      <c r="M204" t="s">
        <v>67</v>
      </c>
      <c r="N204" s="9">
        <v>2.6767123287671235</v>
      </c>
      <c r="O204" t="s">
        <v>56</v>
      </c>
    </row>
    <row r="205" spans="3:15">
      <c r="C205" t="s">
        <v>602</v>
      </c>
      <c r="D205" t="s">
        <v>603</v>
      </c>
      <c r="E205" t="s">
        <v>604</v>
      </c>
      <c r="F205" t="s">
        <v>45</v>
      </c>
      <c r="G205" t="s">
        <v>155</v>
      </c>
      <c r="H205" s="5">
        <v>84598.88</v>
      </c>
      <c r="I205" t="s">
        <v>47</v>
      </c>
      <c r="J205" s="6">
        <v>44116</v>
      </c>
      <c r="K205">
        <v>1</v>
      </c>
      <c r="L205" t="s">
        <v>531</v>
      </c>
      <c r="M205" t="s">
        <v>105</v>
      </c>
      <c r="N205" s="9">
        <v>3.6931506849315068</v>
      </c>
      <c r="O205" t="s">
        <v>56</v>
      </c>
    </row>
    <row r="206" spans="3:15">
      <c r="C206" t="s">
        <v>602</v>
      </c>
      <c r="D206" t="s">
        <v>603</v>
      </c>
      <c r="E206" t="s">
        <v>604</v>
      </c>
      <c r="F206" t="s">
        <v>45</v>
      </c>
      <c r="G206" t="s">
        <v>155</v>
      </c>
      <c r="H206" s="5">
        <v>84598.88</v>
      </c>
      <c r="I206" t="s">
        <v>47</v>
      </c>
      <c r="J206" s="6">
        <v>44116</v>
      </c>
      <c r="K206">
        <v>1</v>
      </c>
      <c r="L206" t="s">
        <v>531</v>
      </c>
      <c r="M206" t="s">
        <v>105</v>
      </c>
      <c r="N206" s="9">
        <v>3.6931506849315068</v>
      </c>
      <c r="O206" t="s">
        <v>56</v>
      </c>
    </row>
    <row r="207" spans="3:15">
      <c r="C207" t="s">
        <v>605</v>
      </c>
      <c r="D207" t="s">
        <v>606</v>
      </c>
      <c r="E207" t="s">
        <v>607</v>
      </c>
      <c r="F207" t="s">
        <v>64</v>
      </c>
      <c r="G207" t="s">
        <v>65</v>
      </c>
      <c r="H207" s="5">
        <v>78443.78</v>
      </c>
      <c r="I207" t="s">
        <v>47</v>
      </c>
      <c r="J207" s="6">
        <v>43599</v>
      </c>
      <c r="K207">
        <v>1</v>
      </c>
      <c r="L207" t="s">
        <v>531</v>
      </c>
      <c r="M207" t="s">
        <v>55</v>
      </c>
      <c r="N207" s="9">
        <v>5.1095890410958908</v>
      </c>
      <c r="O207" t="s">
        <v>56</v>
      </c>
    </row>
    <row r="208" spans="3:15">
      <c r="C208" t="s">
        <v>608</v>
      </c>
      <c r="D208" t="s">
        <v>609</v>
      </c>
      <c r="E208" t="s">
        <v>610</v>
      </c>
      <c r="F208" t="s">
        <v>45</v>
      </c>
      <c r="G208" t="s">
        <v>97</v>
      </c>
      <c r="H208" s="5">
        <v>46751.7</v>
      </c>
      <c r="I208" t="s">
        <v>86</v>
      </c>
      <c r="J208" s="6">
        <v>43843</v>
      </c>
      <c r="K208">
        <v>1</v>
      </c>
      <c r="L208" t="s">
        <v>531</v>
      </c>
      <c r="M208" t="s">
        <v>55</v>
      </c>
      <c r="N208" s="9">
        <v>4.441095890410959</v>
      </c>
      <c r="O208" t="s">
        <v>56</v>
      </c>
    </row>
    <row r="209" spans="3:15">
      <c r="C209" t="s">
        <v>611</v>
      </c>
      <c r="D209" t="s">
        <v>612</v>
      </c>
      <c r="E209" t="s">
        <v>613</v>
      </c>
      <c r="F209" t="s">
        <v>64</v>
      </c>
      <c r="G209" t="s">
        <v>82</v>
      </c>
      <c r="H209" s="5">
        <v>57419.35</v>
      </c>
      <c r="I209" t="s">
        <v>47</v>
      </c>
      <c r="J209" s="6">
        <v>43305</v>
      </c>
      <c r="K209">
        <v>1</v>
      </c>
      <c r="L209" t="s">
        <v>531</v>
      </c>
      <c r="M209" t="s">
        <v>109</v>
      </c>
      <c r="N209" s="9">
        <v>5.9150684931506845</v>
      </c>
      <c r="O209" t="s">
        <v>56</v>
      </c>
    </row>
    <row r="210" spans="3:15">
      <c r="C210" t="s">
        <v>614</v>
      </c>
      <c r="D210" t="s">
        <v>615</v>
      </c>
      <c r="E210" t="s">
        <v>616</v>
      </c>
      <c r="F210" t="s">
        <v>64</v>
      </c>
      <c r="G210" t="s">
        <v>145</v>
      </c>
      <c r="H210" s="5">
        <v>95017.1</v>
      </c>
      <c r="I210" t="s">
        <v>47</v>
      </c>
      <c r="J210" s="6">
        <v>43283</v>
      </c>
      <c r="K210">
        <v>1</v>
      </c>
      <c r="L210" t="s">
        <v>531</v>
      </c>
      <c r="M210" t="s">
        <v>105</v>
      </c>
      <c r="N210" s="9">
        <v>5.9753424657534246</v>
      </c>
      <c r="O210" t="s">
        <v>56</v>
      </c>
    </row>
    <row r="211" spans="3:15">
      <c r="C211" t="s">
        <v>617</v>
      </c>
      <c r="D211" t="s">
        <v>618</v>
      </c>
      <c r="E211" t="s">
        <v>619</v>
      </c>
      <c r="F211" t="s">
        <v>64</v>
      </c>
      <c r="G211" t="s">
        <v>71</v>
      </c>
      <c r="H211" s="5">
        <v>53535.62</v>
      </c>
      <c r="I211" t="s">
        <v>47</v>
      </c>
      <c r="J211" s="6">
        <v>44110</v>
      </c>
      <c r="K211">
        <v>0.5</v>
      </c>
      <c r="L211" t="s">
        <v>531</v>
      </c>
      <c r="M211" t="s">
        <v>105</v>
      </c>
      <c r="N211" s="9">
        <v>3.7095890410958905</v>
      </c>
      <c r="O211" t="s">
        <v>50</v>
      </c>
    </row>
    <row r="212" spans="3:15">
      <c r="C212" t="s">
        <v>620</v>
      </c>
      <c r="D212" t="s">
        <v>621</v>
      </c>
      <c r="E212" t="s">
        <v>622</v>
      </c>
      <c r="F212" t="s">
        <v>45</v>
      </c>
      <c r="G212" t="s">
        <v>78</v>
      </c>
      <c r="H212" s="5">
        <v>31042.51</v>
      </c>
      <c r="I212" t="s">
        <v>86</v>
      </c>
      <c r="J212" s="6">
        <v>44473</v>
      </c>
      <c r="K212">
        <v>0.3</v>
      </c>
      <c r="L212" t="s">
        <v>531</v>
      </c>
      <c r="M212" t="s">
        <v>67</v>
      </c>
      <c r="N212" s="9">
        <v>2.7150684931506848</v>
      </c>
      <c r="O212" t="s">
        <v>50</v>
      </c>
    </row>
    <row r="213" spans="3:15">
      <c r="C213" t="s">
        <v>623</v>
      </c>
      <c r="D213" t="s">
        <v>624</v>
      </c>
      <c r="E213" t="s">
        <v>625</v>
      </c>
      <c r="F213" t="s">
        <v>45</v>
      </c>
      <c r="G213" t="s">
        <v>54</v>
      </c>
      <c r="H213" s="5">
        <v>86233.83</v>
      </c>
      <c r="I213" t="s">
        <v>47</v>
      </c>
      <c r="J213" s="6">
        <v>43706</v>
      </c>
      <c r="K213">
        <v>1</v>
      </c>
      <c r="L213" t="s">
        <v>531</v>
      </c>
      <c r="M213" t="s">
        <v>101</v>
      </c>
      <c r="N213" s="9">
        <v>4.816438356164384</v>
      </c>
      <c r="O213" t="s">
        <v>56</v>
      </c>
    </row>
    <row r="214" spans="3:15">
      <c r="C214" t="s">
        <v>626</v>
      </c>
      <c r="D214" t="s">
        <v>627</v>
      </c>
      <c r="E214" t="s">
        <v>628</v>
      </c>
      <c r="F214" t="s">
        <v>45</v>
      </c>
      <c r="G214" t="s">
        <v>54</v>
      </c>
      <c r="H214" s="5">
        <v>86558.58</v>
      </c>
      <c r="I214" t="s">
        <v>47</v>
      </c>
      <c r="J214" s="6">
        <v>43887</v>
      </c>
      <c r="K214">
        <v>1</v>
      </c>
      <c r="L214" t="s">
        <v>531</v>
      </c>
      <c r="M214" t="s">
        <v>67</v>
      </c>
      <c r="N214" s="9">
        <v>4.3205479452054796</v>
      </c>
      <c r="O214" t="s">
        <v>56</v>
      </c>
    </row>
    <row r="215" spans="3:15">
      <c r="C215" t="s">
        <v>629</v>
      </c>
      <c r="D215" t="s">
        <v>630</v>
      </c>
      <c r="E215" t="s">
        <v>631</v>
      </c>
      <c r="F215" t="s">
        <v>45</v>
      </c>
      <c r="G215" t="s">
        <v>82</v>
      </c>
      <c r="H215" s="5">
        <v>76303.820000000007</v>
      </c>
      <c r="I215" t="s">
        <v>47</v>
      </c>
      <c r="J215" s="6">
        <v>43458</v>
      </c>
      <c r="K215">
        <v>1</v>
      </c>
      <c r="L215" t="s">
        <v>531</v>
      </c>
      <c r="M215" t="s">
        <v>55</v>
      </c>
      <c r="N215" s="9">
        <v>5.4958904109589044</v>
      </c>
      <c r="O215" t="s">
        <v>56</v>
      </c>
    </row>
    <row r="216" spans="3:15">
      <c r="C216" t="s">
        <v>629</v>
      </c>
      <c r="D216" t="s">
        <v>632</v>
      </c>
      <c r="E216" t="s">
        <v>633</v>
      </c>
      <c r="F216" t="s">
        <v>45</v>
      </c>
      <c r="G216" t="s">
        <v>82</v>
      </c>
      <c r="H216" s="5">
        <v>76303.820000000007</v>
      </c>
      <c r="I216" t="s">
        <v>47</v>
      </c>
      <c r="J216" s="6">
        <v>43458</v>
      </c>
      <c r="K216">
        <v>1</v>
      </c>
      <c r="L216" t="s">
        <v>531</v>
      </c>
      <c r="M216" t="s">
        <v>55</v>
      </c>
      <c r="N216" s="9">
        <v>5.4958904109589044</v>
      </c>
      <c r="O216" t="s">
        <v>56</v>
      </c>
    </row>
    <row r="217" spans="3:15">
      <c r="C217" t="s">
        <v>634</v>
      </c>
      <c r="D217" t="s">
        <v>635</v>
      </c>
      <c r="E217" t="s">
        <v>636</v>
      </c>
      <c r="F217" t="s">
        <v>45</v>
      </c>
      <c r="G217" t="s">
        <v>46</v>
      </c>
      <c r="H217" s="5">
        <v>101187.36</v>
      </c>
      <c r="I217" t="s">
        <v>66</v>
      </c>
      <c r="J217" s="6">
        <v>43258</v>
      </c>
      <c r="K217">
        <v>1</v>
      </c>
      <c r="L217" t="s">
        <v>531</v>
      </c>
      <c r="M217" t="s">
        <v>60</v>
      </c>
      <c r="N217" s="9">
        <v>6.043835616438356</v>
      </c>
      <c r="O217" t="s">
        <v>56</v>
      </c>
    </row>
    <row r="218" spans="3:15">
      <c r="C218" t="s">
        <v>637</v>
      </c>
      <c r="D218" t="s">
        <v>638</v>
      </c>
      <c r="E218" t="s">
        <v>639</v>
      </c>
      <c r="F218" t="s">
        <v>64</v>
      </c>
      <c r="G218" t="s">
        <v>65</v>
      </c>
      <c r="H218" s="5">
        <v>61624.77</v>
      </c>
      <c r="I218" t="s">
        <v>47</v>
      </c>
      <c r="J218" s="6">
        <v>43430</v>
      </c>
      <c r="K218">
        <v>0.3</v>
      </c>
      <c r="L218" t="s">
        <v>531</v>
      </c>
      <c r="M218" t="s">
        <v>55</v>
      </c>
      <c r="N218" s="9">
        <v>5.5726027397260278</v>
      </c>
      <c r="O218" t="s">
        <v>50</v>
      </c>
    </row>
    <row r="219" spans="3:15">
      <c r="C219" t="s">
        <v>640</v>
      </c>
      <c r="D219" t="s">
        <v>641</v>
      </c>
      <c r="E219" t="s">
        <v>642</v>
      </c>
      <c r="F219" t="s">
        <v>45</v>
      </c>
      <c r="G219" t="s">
        <v>116</v>
      </c>
      <c r="H219" s="5">
        <v>31172.77</v>
      </c>
      <c r="I219" t="s">
        <v>86</v>
      </c>
      <c r="J219" s="6">
        <v>43665</v>
      </c>
      <c r="K219">
        <v>1</v>
      </c>
      <c r="L219" t="s">
        <v>531</v>
      </c>
      <c r="M219" t="s">
        <v>67</v>
      </c>
      <c r="N219" s="9">
        <v>4.9287671232876713</v>
      </c>
      <c r="O219" t="s">
        <v>56</v>
      </c>
    </row>
    <row r="220" spans="3:15">
      <c r="C220" t="s">
        <v>643</v>
      </c>
      <c r="D220" t="s">
        <v>644</v>
      </c>
      <c r="E220" t="s">
        <v>645</v>
      </c>
      <c r="F220" t="s">
        <v>64</v>
      </c>
      <c r="G220" t="s">
        <v>82</v>
      </c>
      <c r="H220" s="5">
        <v>102515.81</v>
      </c>
      <c r="I220" t="s">
        <v>66</v>
      </c>
      <c r="J220" s="6">
        <v>43902</v>
      </c>
      <c r="K220">
        <v>1</v>
      </c>
      <c r="L220" t="s">
        <v>531</v>
      </c>
      <c r="M220" t="s">
        <v>101</v>
      </c>
      <c r="N220" s="9">
        <v>4.279452054794521</v>
      </c>
      <c r="O220" t="s">
        <v>56</v>
      </c>
    </row>
    <row r="221" spans="3:15">
      <c r="C221" t="s">
        <v>646</v>
      </c>
      <c r="D221" t="s">
        <v>647</v>
      </c>
      <c r="E221" t="s">
        <v>648</v>
      </c>
      <c r="F221" t="s">
        <v>45</v>
      </c>
      <c r="G221" t="s">
        <v>46</v>
      </c>
      <c r="H221" s="5">
        <v>93128.34</v>
      </c>
      <c r="I221" t="s">
        <v>47</v>
      </c>
      <c r="J221" s="6">
        <v>43164</v>
      </c>
      <c r="K221">
        <v>1</v>
      </c>
      <c r="L221" t="s">
        <v>531</v>
      </c>
      <c r="M221" t="s">
        <v>105</v>
      </c>
      <c r="N221" s="9">
        <v>6.3013698630136989</v>
      </c>
      <c r="O221" t="s">
        <v>56</v>
      </c>
    </row>
    <row r="222" spans="3:15">
      <c r="C222" t="s">
        <v>649</v>
      </c>
      <c r="D222" t="s">
        <v>650</v>
      </c>
      <c r="E222" t="s">
        <v>651</v>
      </c>
      <c r="F222" t="s">
        <v>64</v>
      </c>
      <c r="G222" t="s">
        <v>46</v>
      </c>
      <c r="H222" s="5">
        <v>112778.28</v>
      </c>
      <c r="I222" t="s">
        <v>66</v>
      </c>
      <c r="J222" s="6">
        <v>43250</v>
      </c>
      <c r="K222">
        <v>1</v>
      </c>
      <c r="L222" t="s">
        <v>531</v>
      </c>
      <c r="M222" t="s">
        <v>67</v>
      </c>
      <c r="N222" s="9">
        <v>6.065753424657534</v>
      </c>
      <c r="O222" t="s">
        <v>56</v>
      </c>
    </row>
    <row r="223" spans="3:15">
      <c r="C223" t="s">
        <v>649</v>
      </c>
      <c r="D223" t="s">
        <v>650</v>
      </c>
      <c r="E223" t="s">
        <v>651</v>
      </c>
      <c r="F223" t="s">
        <v>64</v>
      </c>
      <c r="G223" t="s">
        <v>46</v>
      </c>
      <c r="H223" s="5">
        <v>112778.28</v>
      </c>
      <c r="I223" t="s">
        <v>66</v>
      </c>
      <c r="J223" s="6">
        <v>43250</v>
      </c>
      <c r="K223">
        <v>1</v>
      </c>
      <c r="L223" t="s">
        <v>531</v>
      </c>
      <c r="M223" t="s">
        <v>67</v>
      </c>
      <c r="N223" s="9">
        <v>6.065753424657534</v>
      </c>
      <c r="O223" t="s">
        <v>56</v>
      </c>
    </row>
    <row r="224" spans="3:15">
      <c r="C224" t="s">
        <v>652</v>
      </c>
      <c r="D224" t="s">
        <v>653</v>
      </c>
      <c r="E224" t="s">
        <v>654</v>
      </c>
      <c r="F224" t="s">
        <v>64</v>
      </c>
      <c r="G224" t="s">
        <v>93</v>
      </c>
      <c r="H224" s="5">
        <v>65569.36</v>
      </c>
      <c r="I224" t="s">
        <v>47</v>
      </c>
      <c r="J224" s="6">
        <v>43293</v>
      </c>
      <c r="K224">
        <v>1</v>
      </c>
      <c r="L224" t="s">
        <v>531</v>
      </c>
      <c r="M224" t="s">
        <v>109</v>
      </c>
      <c r="N224" s="9">
        <v>5.9479452054794519</v>
      </c>
      <c r="O224" t="s">
        <v>56</v>
      </c>
    </row>
    <row r="225" spans="3:15">
      <c r="C225" t="s">
        <v>655</v>
      </c>
      <c r="D225" t="s">
        <v>656</v>
      </c>
      <c r="E225" t="s">
        <v>657</v>
      </c>
      <c r="F225" t="s">
        <v>45</v>
      </c>
      <c r="G225" t="s">
        <v>65</v>
      </c>
      <c r="H225" s="5">
        <v>51165.37</v>
      </c>
      <c r="I225" t="s">
        <v>47</v>
      </c>
      <c r="J225" s="6">
        <v>44237</v>
      </c>
      <c r="K225">
        <v>1</v>
      </c>
      <c r="L225" t="s">
        <v>531</v>
      </c>
      <c r="M225" t="s">
        <v>55</v>
      </c>
      <c r="N225" s="9">
        <v>3.3616438356164382</v>
      </c>
      <c r="O225" t="s">
        <v>56</v>
      </c>
    </row>
    <row r="226" spans="3:15">
      <c r="C226" t="s">
        <v>658</v>
      </c>
      <c r="D226" t="s">
        <v>659</v>
      </c>
      <c r="E226" t="s">
        <v>660</v>
      </c>
      <c r="F226" t="s">
        <v>45</v>
      </c>
      <c r="G226" t="s">
        <v>97</v>
      </c>
      <c r="H226" s="5">
        <v>59434.18</v>
      </c>
      <c r="I226" t="s">
        <v>47</v>
      </c>
      <c r="J226" s="6">
        <v>43931</v>
      </c>
      <c r="K226">
        <v>1</v>
      </c>
      <c r="L226" t="s">
        <v>661</v>
      </c>
      <c r="M226" t="s">
        <v>105</v>
      </c>
      <c r="N226" s="9">
        <v>4.2</v>
      </c>
      <c r="O226" t="s">
        <v>56</v>
      </c>
    </row>
    <row r="227" spans="3:15">
      <c r="C227" t="s">
        <v>662</v>
      </c>
      <c r="D227" t="s">
        <v>663</v>
      </c>
      <c r="E227" t="s">
        <v>664</v>
      </c>
      <c r="F227" t="s">
        <v>64</v>
      </c>
      <c r="G227" t="s">
        <v>46</v>
      </c>
      <c r="H227" s="5">
        <v>53949.26</v>
      </c>
      <c r="I227" t="s">
        <v>47</v>
      </c>
      <c r="J227" s="6">
        <v>43808</v>
      </c>
      <c r="K227">
        <v>1</v>
      </c>
      <c r="L227" t="s">
        <v>661</v>
      </c>
      <c r="M227" t="s">
        <v>60</v>
      </c>
      <c r="N227" s="9">
        <v>4.536986301369863</v>
      </c>
      <c r="O227" t="s">
        <v>56</v>
      </c>
    </row>
    <row r="228" spans="3:15">
      <c r="C228" t="s">
        <v>662</v>
      </c>
      <c r="D228" t="s">
        <v>663</v>
      </c>
      <c r="E228" t="s">
        <v>664</v>
      </c>
      <c r="F228" t="s">
        <v>64</v>
      </c>
      <c r="G228" t="s">
        <v>46</v>
      </c>
      <c r="H228" s="5">
        <v>53949.26</v>
      </c>
      <c r="I228" t="s">
        <v>47</v>
      </c>
      <c r="J228" s="6">
        <v>43808</v>
      </c>
      <c r="K228">
        <v>1</v>
      </c>
      <c r="L228" t="s">
        <v>661</v>
      </c>
      <c r="M228" t="s">
        <v>60</v>
      </c>
      <c r="N228" s="9">
        <v>4.536986301369863</v>
      </c>
      <c r="O228" t="s">
        <v>56</v>
      </c>
    </row>
    <row r="229" spans="3:15">
      <c r="C229" t="s">
        <v>665</v>
      </c>
      <c r="D229" t="s">
        <v>666</v>
      </c>
      <c r="E229" t="s">
        <v>667</v>
      </c>
      <c r="F229" t="s">
        <v>45</v>
      </c>
      <c r="G229" t="s">
        <v>97</v>
      </c>
      <c r="H229" s="5">
        <v>96555.53</v>
      </c>
      <c r="I229" t="s">
        <v>47</v>
      </c>
      <c r="J229" s="6">
        <v>43489</v>
      </c>
      <c r="K229">
        <v>0.2</v>
      </c>
      <c r="L229" t="s">
        <v>661</v>
      </c>
      <c r="M229" t="s">
        <v>55</v>
      </c>
      <c r="N229" s="9">
        <v>5.4109589041095889</v>
      </c>
      <c r="O229" t="s">
        <v>50</v>
      </c>
    </row>
    <row r="230" spans="3:15">
      <c r="C230" t="s">
        <v>668</v>
      </c>
      <c r="D230" t="s">
        <v>669</v>
      </c>
      <c r="E230" t="s">
        <v>670</v>
      </c>
      <c r="F230" t="s">
        <v>45</v>
      </c>
      <c r="G230" t="s">
        <v>82</v>
      </c>
      <c r="H230" s="5">
        <v>71823.56</v>
      </c>
      <c r="I230" t="s">
        <v>47</v>
      </c>
      <c r="J230" s="6">
        <v>43374</v>
      </c>
      <c r="K230">
        <v>0.3</v>
      </c>
      <c r="L230" t="s">
        <v>661</v>
      </c>
      <c r="M230" t="s">
        <v>67</v>
      </c>
      <c r="N230" s="9">
        <v>5.7260273972602738</v>
      </c>
      <c r="O230" t="s">
        <v>50</v>
      </c>
    </row>
    <row r="231" spans="3:15">
      <c r="C231" t="s">
        <v>668</v>
      </c>
      <c r="D231" t="s">
        <v>669</v>
      </c>
      <c r="E231" t="s">
        <v>670</v>
      </c>
      <c r="F231" t="s">
        <v>45</v>
      </c>
      <c r="G231" t="s">
        <v>82</v>
      </c>
      <c r="H231" s="5">
        <v>71823.56</v>
      </c>
      <c r="I231" t="s">
        <v>47</v>
      </c>
      <c r="J231" s="6">
        <v>43374</v>
      </c>
      <c r="K231">
        <v>0.3</v>
      </c>
      <c r="L231" t="s">
        <v>661</v>
      </c>
      <c r="M231" t="s">
        <v>67</v>
      </c>
      <c r="N231" s="9">
        <v>5.7260273972602738</v>
      </c>
      <c r="O231" t="s">
        <v>50</v>
      </c>
    </row>
    <row r="232" spans="3:15">
      <c r="C232" t="s">
        <v>671</v>
      </c>
      <c r="D232" t="s">
        <v>672</v>
      </c>
      <c r="E232" t="s">
        <v>673</v>
      </c>
      <c r="F232" t="s">
        <v>64</v>
      </c>
      <c r="G232" t="s">
        <v>145</v>
      </c>
      <c r="H232" s="5">
        <v>61214.26</v>
      </c>
      <c r="I232" t="s">
        <v>47</v>
      </c>
      <c r="J232" s="6">
        <v>43171</v>
      </c>
      <c r="K232">
        <v>1</v>
      </c>
      <c r="L232" t="s">
        <v>661</v>
      </c>
      <c r="M232" t="s">
        <v>109</v>
      </c>
      <c r="N232" s="9">
        <v>6.2821917808219174</v>
      </c>
      <c r="O232" t="s">
        <v>56</v>
      </c>
    </row>
    <row r="233" spans="3:15">
      <c r="C233" t="s">
        <v>674</v>
      </c>
      <c r="D233" t="s">
        <v>675</v>
      </c>
      <c r="E233" t="s">
        <v>676</v>
      </c>
      <c r="F233" t="s">
        <v>64</v>
      </c>
      <c r="G233" t="s">
        <v>65</v>
      </c>
      <c r="H233" s="5">
        <v>114465.93</v>
      </c>
      <c r="I233" t="s">
        <v>66</v>
      </c>
      <c r="J233" s="6">
        <v>43291</v>
      </c>
      <c r="K233">
        <v>1</v>
      </c>
      <c r="L233" t="s">
        <v>661</v>
      </c>
      <c r="M233" t="s">
        <v>49</v>
      </c>
      <c r="N233" s="9">
        <v>5.9534246575342467</v>
      </c>
      <c r="O233" t="s">
        <v>56</v>
      </c>
    </row>
    <row r="234" spans="3:15">
      <c r="C234" t="s">
        <v>677</v>
      </c>
      <c r="D234" t="s">
        <v>678</v>
      </c>
      <c r="E234" t="s">
        <v>679</v>
      </c>
      <c r="F234" t="s">
        <v>45</v>
      </c>
      <c r="G234" t="s">
        <v>78</v>
      </c>
      <c r="H234" s="5">
        <v>32496.880000000001</v>
      </c>
      <c r="I234" t="s">
        <v>86</v>
      </c>
      <c r="J234" s="6">
        <v>43234</v>
      </c>
      <c r="K234">
        <v>1</v>
      </c>
      <c r="L234" t="s">
        <v>661</v>
      </c>
      <c r="M234" t="s">
        <v>67</v>
      </c>
      <c r="N234" s="9">
        <v>6.1095890410958908</v>
      </c>
      <c r="O234" t="s">
        <v>56</v>
      </c>
    </row>
    <row r="235" spans="3:15">
      <c r="C235" t="s">
        <v>680</v>
      </c>
      <c r="D235" t="s">
        <v>681</v>
      </c>
      <c r="E235" t="s">
        <v>682</v>
      </c>
      <c r="F235" t="s">
        <v>64</v>
      </c>
      <c r="G235" t="s">
        <v>65</v>
      </c>
      <c r="H235" s="5">
        <v>39969.72</v>
      </c>
      <c r="I235" t="s">
        <v>86</v>
      </c>
      <c r="J235" s="6">
        <v>43444</v>
      </c>
      <c r="K235">
        <v>1</v>
      </c>
      <c r="L235" t="s">
        <v>661</v>
      </c>
      <c r="M235" t="s">
        <v>60</v>
      </c>
      <c r="N235" s="9">
        <v>5.5342465753424657</v>
      </c>
      <c r="O235" t="s">
        <v>56</v>
      </c>
    </row>
    <row r="236" spans="3:15">
      <c r="C236" t="s">
        <v>683</v>
      </c>
      <c r="D236" t="s">
        <v>684</v>
      </c>
      <c r="E236" t="s">
        <v>685</v>
      </c>
      <c r="F236" t="s">
        <v>64</v>
      </c>
      <c r="G236" t="s">
        <v>78</v>
      </c>
      <c r="H236" s="5">
        <v>28481.16</v>
      </c>
      <c r="I236" t="s">
        <v>86</v>
      </c>
      <c r="J236" s="6">
        <v>44228</v>
      </c>
      <c r="K236">
        <v>1</v>
      </c>
      <c r="L236" t="s">
        <v>661</v>
      </c>
      <c r="M236" t="s">
        <v>101</v>
      </c>
      <c r="N236" s="9">
        <v>3.3863013698630136</v>
      </c>
      <c r="O236" t="s">
        <v>56</v>
      </c>
    </row>
    <row r="237" spans="3:15">
      <c r="C237" t="s">
        <v>686</v>
      </c>
      <c r="D237" t="s">
        <v>687</v>
      </c>
      <c r="E237" t="s">
        <v>688</v>
      </c>
      <c r="F237" t="s">
        <v>64</v>
      </c>
      <c r="G237" t="s">
        <v>46</v>
      </c>
      <c r="H237" s="5">
        <v>114691.03</v>
      </c>
      <c r="I237" t="s">
        <v>66</v>
      </c>
      <c r="J237" s="6">
        <v>44039</v>
      </c>
      <c r="K237">
        <v>1</v>
      </c>
      <c r="L237" t="s">
        <v>661</v>
      </c>
      <c r="M237" t="s">
        <v>49</v>
      </c>
      <c r="N237" s="9">
        <v>3.904109589041096</v>
      </c>
      <c r="O237" t="s">
        <v>56</v>
      </c>
    </row>
    <row r="238" spans="3:15">
      <c r="C238" t="s">
        <v>689</v>
      </c>
      <c r="D238" t="s">
        <v>690</v>
      </c>
      <c r="E238" t="s">
        <v>691</v>
      </c>
      <c r="F238" t="s">
        <v>64</v>
      </c>
      <c r="G238" t="s">
        <v>65</v>
      </c>
      <c r="H238" s="5">
        <v>82239.53</v>
      </c>
      <c r="I238" t="s">
        <v>47</v>
      </c>
      <c r="J238" s="6">
        <v>43846</v>
      </c>
      <c r="K238">
        <v>1</v>
      </c>
      <c r="L238" t="s">
        <v>661</v>
      </c>
      <c r="M238" t="s">
        <v>60</v>
      </c>
      <c r="N238" s="9">
        <v>4.4328767123287669</v>
      </c>
      <c r="O238" t="s">
        <v>56</v>
      </c>
    </row>
    <row r="239" spans="3:15">
      <c r="C239" t="s">
        <v>692</v>
      </c>
      <c r="D239" t="s">
        <v>693</v>
      </c>
      <c r="E239" t="s">
        <v>694</v>
      </c>
      <c r="F239" t="s">
        <v>64</v>
      </c>
      <c r="G239" t="s">
        <v>155</v>
      </c>
      <c r="H239" s="5">
        <v>83191.95</v>
      </c>
      <c r="I239" t="s">
        <v>47</v>
      </c>
      <c r="J239" s="6">
        <v>43700</v>
      </c>
      <c r="K239">
        <v>0.6</v>
      </c>
      <c r="L239" t="s">
        <v>661</v>
      </c>
      <c r="M239" t="s">
        <v>67</v>
      </c>
      <c r="N239" s="9">
        <v>4.8328767123287673</v>
      </c>
      <c r="O239" t="s">
        <v>50</v>
      </c>
    </row>
    <row r="240" spans="3:15">
      <c r="C240" t="s">
        <v>695</v>
      </c>
      <c r="D240" t="s">
        <v>696</v>
      </c>
      <c r="E240" t="s">
        <v>697</v>
      </c>
      <c r="F240" t="s">
        <v>64</v>
      </c>
      <c r="G240" t="s">
        <v>78</v>
      </c>
      <c r="H240" s="5">
        <v>113747.56</v>
      </c>
      <c r="I240" t="s">
        <v>66</v>
      </c>
      <c r="J240" s="6">
        <v>44270</v>
      </c>
      <c r="K240">
        <v>0.7</v>
      </c>
      <c r="L240" t="s">
        <v>661</v>
      </c>
      <c r="M240" t="s">
        <v>60</v>
      </c>
      <c r="N240" s="9">
        <v>3.2712328767123289</v>
      </c>
      <c r="O240" t="s">
        <v>50</v>
      </c>
    </row>
    <row r="241" spans="3:15">
      <c r="C241" t="s">
        <v>695</v>
      </c>
      <c r="D241" t="s">
        <v>696</v>
      </c>
      <c r="E241" t="s">
        <v>697</v>
      </c>
      <c r="F241" t="s">
        <v>64</v>
      </c>
      <c r="G241" t="s">
        <v>78</v>
      </c>
      <c r="H241" s="5">
        <v>113747.56</v>
      </c>
      <c r="I241" t="s">
        <v>66</v>
      </c>
      <c r="J241" s="6">
        <v>44270</v>
      </c>
      <c r="K241">
        <v>0.7</v>
      </c>
      <c r="L241" t="s">
        <v>661</v>
      </c>
      <c r="M241" t="s">
        <v>60</v>
      </c>
      <c r="N241" s="9">
        <v>3.2712328767123289</v>
      </c>
      <c r="O241" t="s">
        <v>50</v>
      </c>
    </row>
    <row r="242" spans="3:15">
      <c r="C242" t="s">
        <v>698</v>
      </c>
      <c r="D242" t="s">
        <v>699</v>
      </c>
      <c r="E242" t="s">
        <v>700</v>
      </c>
      <c r="F242" t="s">
        <v>64</v>
      </c>
      <c r="G242" t="s">
        <v>145</v>
      </c>
      <c r="H242" s="5">
        <v>37062.1</v>
      </c>
      <c r="I242" t="s">
        <v>86</v>
      </c>
      <c r="J242" s="6">
        <v>44357</v>
      </c>
      <c r="K242">
        <v>1</v>
      </c>
      <c r="L242" t="s">
        <v>661</v>
      </c>
      <c r="M242" t="s">
        <v>101</v>
      </c>
      <c r="N242" s="9">
        <v>3.032876712328767</v>
      </c>
      <c r="O242" t="s">
        <v>56</v>
      </c>
    </row>
    <row r="243" spans="3:15">
      <c r="C243" t="s">
        <v>701</v>
      </c>
      <c r="D243" t="s">
        <v>702</v>
      </c>
      <c r="E243" t="s">
        <v>703</v>
      </c>
      <c r="F243" t="s">
        <v>64</v>
      </c>
      <c r="G243" t="s">
        <v>54</v>
      </c>
      <c r="H243" s="5">
        <v>73360.38</v>
      </c>
      <c r="I243" t="s">
        <v>47</v>
      </c>
      <c r="J243" s="6">
        <v>43972</v>
      </c>
      <c r="K243">
        <v>1</v>
      </c>
      <c r="L243" t="s">
        <v>661</v>
      </c>
      <c r="M243" t="s">
        <v>67</v>
      </c>
      <c r="N243" s="9">
        <v>4.087671232876712</v>
      </c>
      <c r="O243" t="s">
        <v>56</v>
      </c>
    </row>
    <row r="244" spans="3:15">
      <c r="C244" t="s">
        <v>701</v>
      </c>
      <c r="D244" t="s">
        <v>702</v>
      </c>
      <c r="E244" t="s">
        <v>703</v>
      </c>
      <c r="F244" t="s">
        <v>64</v>
      </c>
      <c r="G244" t="s">
        <v>54</v>
      </c>
      <c r="H244" s="5">
        <v>73360.38</v>
      </c>
      <c r="I244" t="s">
        <v>47</v>
      </c>
      <c r="J244" s="6">
        <v>43972</v>
      </c>
      <c r="K244">
        <v>1</v>
      </c>
      <c r="L244" t="s">
        <v>661</v>
      </c>
      <c r="M244" t="s">
        <v>67</v>
      </c>
      <c r="N244" s="9">
        <v>4.087671232876712</v>
      </c>
      <c r="O244" t="s">
        <v>56</v>
      </c>
    </row>
    <row r="245" spans="3:15">
      <c r="C245" t="s">
        <v>704</v>
      </c>
      <c r="D245" t="s">
        <v>705</v>
      </c>
      <c r="E245" t="s">
        <v>706</v>
      </c>
      <c r="F245" t="s">
        <v>64</v>
      </c>
      <c r="G245" t="s">
        <v>65</v>
      </c>
      <c r="H245" s="5">
        <v>36536.26</v>
      </c>
      <c r="I245" t="s">
        <v>86</v>
      </c>
      <c r="J245" s="6">
        <v>44358</v>
      </c>
      <c r="K245">
        <v>1</v>
      </c>
      <c r="L245" t="s">
        <v>661</v>
      </c>
      <c r="M245" t="s">
        <v>55</v>
      </c>
      <c r="N245" s="9">
        <v>3.0301369863013701</v>
      </c>
      <c r="O245" t="s">
        <v>56</v>
      </c>
    </row>
    <row r="246" spans="3:15">
      <c r="C246" t="s">
        <v>707</v>
      </c>
      <c r="D246" t="s">
        <v>708</v>
      </c>
      <c r="E246" t="s">
        <v>709</v>
      </c>
      <c r="F246" t="s">
        <v>45</v>
      </c>
      <c r="G246" t="s">
        <v>123</v>
      </c>
      <c r="H246" s="5">
        <v>89829.33</v>
      </c>
      <c r="I246" t="s">
        <v>47</v>
      </c>
      <c r="J246" s="6">
        <v>43794</v>
      </c>
      <c r="K246">
        <v>1</v>
      </c>
      <c r="L246" t="s">
        <v>661</v>
      </c>
      <c r="M246" t="s">
        <v>101</v>
      </c>
      <c r="N246" s="9">
        <v>4.5753424657534243</v>
      </c>
      <c r="O246" t="s">
        <v>56</v>
      </c>
    </row>
    <row r="247" spans="3:15">
      <c r="C247" t="s">
        <v>710</v>
      </c>
      <c r="D247" t="s">
        <v>711</v>
      </c>
      <c r="E247" t="s">
        <v>712</v>
      </c>
      <c r="F247" t="s">
        <v>219</v>
      </c>
      <c r="G247" t="s">
        <v>78</v>
      </c>
      <c r="H247" s="5">
        <v>63447.07</v>
      </c>
      <c r="I247" t="s">
        <v>47</v>
      </c>
      <c r="J247" s="6">
        <v>44148</v>
      </c>
      <c r="K247">
        <v>1</v>
      </c>
      <c r="L247" t="s">
        <v>661</v>
      </c>
      <c r="M247" t="s">
        <v>49</v>
      </c>
      <c r="N247" s="9">
        <v>3.6054794520547944</v>
      </c>
      <c r="O247" t="s">
        <v>56</v>
      </c>
    </row>
    <row r="248" spans="3:15">
      <c r="C248" t="s">
        <v>713</v>
      </c>
      <c r="D248" t="s">
        <v>714</v>
      </c>
      <c r="E248" t="s">
        <v>715</v>
      </c>
      <c r="F248" t="s">
        <v>64</v>
      </c>
      <c r="G248" t="s">
        <v>155</v>
      </c>
      <c r="H248" s="5">
        <v>80772.92</v>
      </c>
      <c r="I248" t="s">
        <v>47</v>
      </c>
      <c r="J248" s="6">
        <v>44137</v>
      </c>
      <c r="K248">
        <v>1</v>
      </c>
      <c r="L248" t="s">
        <v>661</v>
      </c>
      <c r="M248" t="s">
        <v>67</v>
      </c>
      <c r="N248" s="9">
        <v>3.6356164383561644</v>
      </c>
      <c r="O248" t="s">
        <v>56</v>
      </c>
    </row>
    <row r="249" spans="3:15">
      <c r="C249" t="s">
        <v>716</v>
      </c>
      <c r="D249" t="s">
        <v>717</v>
      </c>
      <c r="E249" t="s">
        <v>718</v>
      </c>
      <c r="F249" t="s">
        <v>64</v>
      </c>
      <c r="G249" t="s">
        <v>82</v>
      </c>
      <c r="H249" s="5">
        <v>52246.29</v>
      </c>
      <c r="I249" t="s">
        <v>47</v>
      </c>
      <c r="J249" s="6">
        <v>43573</v>
      </c>
      <c r="K249">
        <v>1</v>
      </c>
      <c r="L249" t="s">
        <v>661</v>
      </c>
      <c r="M249" t="s">
        <v>49</v>
      </c>
      <c r="N249" s="9">
        <v>5.1808219178082195</v>
      </c>
      <c r="O249" t="s">
        <v>56</v>
      </c>
    </row>
    <row r="250" spans="3:15">
      <c r="C250" t="s">
        <v>719</v>
      </c>
      <c r="D250" t="s">
        <v>720</v>
      </c>
      <c r="E250" t="s">
        <v>721</v>
      </c>
      <c r="F250" t="s">
        <v>45</v>
      </c>
      <c r="G250" t="s">
        <v>145</v>
      </c>
      <c r="H250" s="5">
        <v>58935.92</v>
      </c>
      <c r="I250" t="s">
        <v>47</v>
      </c>
      <c r="J250" s="6">
        <v>43717</v>
      </c>
      <c r="K250">
        <v>1</v>
      </c>
      <c r="L250" t="s">
        <v>661</v>
      </c>
      <c r="M250" t="s">
        <v>55</v>
      </c>
      <c r="N250" s="9">
        <v>4.7863013698630139</v>
      </c>
      <c r="O250" t="s">
        <v>56</v>
      </c>
    </row>
    <row r="251" spans="3:15">
      <c r="C251" t="s">
        <v>722</v>
      </c>
      <c r="D251" t="s">
        <v>723</v>
      </c>
      <c r="E251" t="s">
        <v>724</v>
      </c>
      <c r="F251" t="s">
        <v>64</v>
      </c>
      <c r="G251" t="s">
        <v>93</v>
      </c>
      <c r="H251" s="5">
        <v>83396.5</v>
      </c>
      <c r="I251" t="s">
        <v>47</v>
      </c>
      <c r="J251" s="6">
        <v>44285</v>
      </c>
      <c r="K251">
        <v>1</v>
      </c>
      <c r="L251" t="s">
        <v>661</v>
      </c>
      <c r="M251" t="s">
        <v>109</v>
      </c>
      <c r="N251" s="9">
        <v>3.2301369863013698</v>
      </c>
      <c r="O251" t="s">
        <v>56</v>
      </c>
    </row>
    <row r="252" spans="3:15">
      <c r="C252" t="s">
        <v>725</v>
      </c>
      <c r="D252" t="s">
        <v>726</v>
      </c>
      <c r="E252" t="s">
        <v>727</v>
      </c>
      <c r="F252" t="s">
        <v>64</v>
      </c>
      <c r="G252" t="s">
        <v>116</v>
      </c>
      <c r="H252" s="5">
        <v>111815.49</v>
      </c>
      <c r="I252" t="s">
        <v>66</v>
      </c>
      <c r="J252" s="6">
        <v>43895</v>
      </c>
      <c r="K252">
        <v>0.7</v>
      </c>
      <c r="L252" t="s">
        <v>661</v>
      </c>
      <c r="M252" t="s">
        <v>67</v>
      </c>
      <c r="N252" s="9">
        <v>4.2986301369863016</v>
      </c>
      <c r="O252" t="s">
        <v>50</v>
      </c>
    </row>
    <row r="253" spans="3:15">
      <c r="C253" t="s">
        <v>725</v>
      </c>
      <c r="D253" t="s">
        <v>726</v>
      </c>
      <c r="E253" t="s">
        <v>727</v>
      </c>
      <c r="F253" t="s">
        <v>64</v>
      </c>
      <c r="G253" t="s">
        <v>116</v>
      </c>
      <c r="H253" s="5">
        <v>111815.49</v>
      </c>
      <c r="I253" t="s">
        <v>66</v>
      </c>
      <c r="J253" s="6">
        <v>43895</v>
      </c>
      <c r="K253">
        <v>0.7</v>
      </c>
      <c r="L253" t="s">
        <v>661</v>
      </c>
      <c r="M253" t="s">
        <v>67</v>
      </c>
      <c r="N253" s="9">
        <v>4.2986301369863016</v>
      </c>
      <c r="O253" t="s">
        <v>50</v>
      </c>
    </row>
    <row r="254" spans="3:15">
      <c r="C254" t="s">
        <v>728</v>
      </c>
      <c r="D254" t="s">
        <v>729</v>
      </c>
      <c r="E254" t="s">
        <v>730</v>
      </c>
      <c r="F254" t="s">
        <v>45</v>
      </c>
      <c r="G254" t="s">
        <v>46</v>
      </c>
      <c r="H254" s="5">
        <v>116767.63</v>
      </c>
      <c r="I254" t="s">
        <v>66</v>
      </c>
      <c r="J254" s="6">
        <v>43949</v>
      </c>
      <c r="K254">
        <v>0.4</v>
      </c>
      <c r="L254" t="s">
        <v>661</v>
      </c>
      <c r="M254" t="s">
        <v>101</v>
      </c>
      <c r="N254" s="9">
        <v>4.1506849315068495</v>
      </c>
      <c r="O254" t="s">
        <v>50</v>
      </c>
    </row>
    <row r="255" spans="3:15">
      <c r="C255" t="s">
        <v>728</v>
      </c>
      <c r="D255" t="s">
        <v>731</v>
      </c>
      <c r="E255" t="s">
        <v>732</v>
      </c>
      <c r="F255" t="s">
        <v>45</v>
      </c>
      <c r="G255" t="s">
        <v>46</v>
      </c>
      <c r="H255" s="5">
        <v>116767.63</v>
      </c>
      <c r="I255" t="s">
        <v>66</v>
      </c>
      <c r="J255" s="6">
        <v>43949</v>
      </c>
      <c r="K255">
        <v>0.4</v>
      </c>
      <c r="L255" t="s">
        <v>661</v>
      </c>
      <c r="M255" t="s">
        <v>101</v>
      </c>
      <c r="N255" s="9">
        <v>4.1506849315068495</v>
      </c>
      <c r="O255" t="s">
        <v>50</v>
      </c>
    </row>
    <row r="256" spans="3:15">
      <c r="C256" t="s">
        <v>733</v>
      </c>
      <c r="D256" t="s">
        <v>734</v>
      </c>
      <c r="E256" t="s">
        <v>735</v>
      </c>
      <c r="F256" t="s">
        <v>219</v>
      </c>
      <c r="G256" t="s">
        <v>46</v>
      </c>
      <c r="H256" s="5">
        <v>78840.23</v>
      </c>
      <c r="I256" t="s">
        <v>47</v>
      </c>
      <c r="J256" s="6">
        <v>43633</v>
      </c>
      <c r="K256">
        <v>1</v>
      </c>
      <c r="L256" t="s">
        <v>661</v>
      </c>
      <c r="M256" t="s">
        <v>67</v>
      </c>
      <c r="N256" s="9">
        <v>5.0164383561643833</v>
      </c>
      <c r="O256" t="s">
        <v>56</v>
      </c>
    </row>
    <row r="257" spans="3:15">
      <c r="C257" t="s">
        <v>736</v>
      </c>
      <c r="D257" t="s">
        <v>737</v>
      </c>
      <c r="E257" t="s">
        <v>738</v>
      </c>
      <c r="F257" t="s">
        <v>64</v>
      </c>
      <c r="G257" t="s">
        <v>82</v>
      </c>
      <c r="H257" s="5">
        <v>38825.18</v>
      </c>
      <c r="I257" t="s">
        <v>86</v>
      </c>
      <c r="J257" s="6">
        <v>43696</v>
      </c>
      <c r="K257">
        <v>1</v>
      </c>
      <c r="L257" t="s">
        <v>661</v>
      </c>
      <c r="M257" t="s">
        <v>67</v>
      </c>
      <c r="N257" s="9">
        <v>4.8438356164383558</v>
      </c>
      <c r="O257" t="s">
        <v>56</v>
      </c>
    </row>
    <row r="258" spans="3:15">
      <c r="C258" t="s">
        <v>739</v>
      </c>
      <c r="D258" t="s">
        <v>740</v>
      </c>
      <c r="E258" t="s">
        <v>741</v>
      </c>
      <c r="F258" t="s">
        <v>64</v>
      </c>
      <c r="G258" t="s">
        <v>54</v>
      </c>
      <c r="H258" s="5">
        <v>106400.02</v>
      </c>
      <c r="I258" t="s">
        <v>66</v>
      </c>
      <c r="J258" s="6">
        <v>44021</v>
      </c>
      <c r="K258">
        <v>1</v>
      </c>
      <c r="L258" t="s">
        <v>661</v>
      </c>
      <c r="M258" t="s">
        <v>101</v>
      </c>
      <c r="N258" s="9">
        <v>3.9534246575342467</v>
      </c>
      <c r="O258" t="s">
        <v>56</v>
      </c>
    </row>
    <row r="259" spans="3:15">
      <c r="C259" t="s">
        <v>739</v>
      </c>
      <c r="D259" t="s">
        <v>742</v>
      </c>
      <c r="E259" t="s">
        <v>743</v>
      </c>
      <c r="F259" t="s">
        <v>64</v>
      </c>
      <c r="G259" t="s">
        <v>54</v>
      </c>
      <c r="H259" s="5">
        <v>106400.02</v>
      </c>
      <c r="I259" t="s">
        <v>66</v>
      </c>
      <c r="J259" s="6">
        <v>44021</v>
      </c>
      <c r="K259">
        <v>1</v>
      </c>
      <c r="L259" t="s">
        <v>661</v>
      </c>
      <c r="M259" t="s">
        <v>101</v>
      </c>
      <c r="N259" s="9">
        <v>3.9534246575342467</v>
      </c>
      <c r="O259" t="s">
        <v>56</v>
      </c>
    </row>
    <row r="260" spans="3:15">
      <c r="C260" t="s">
        <v>744</v>
      </c>
      <c r="D260" t="s">
        <v>745</v>
      </c>
      <c r="E260" t="s">
        <v>746</v>
      </c>
      <c r="F260" t="s">
        <v>64</v>
      </c>
      <c r="G260" t="s">
        <v>97</v>
      </c>
      <c r="H260" s="5">
        <v>28160.79</v>
      </c>
      <c r="I260" t="s">
        <v>86</v>
      </c>
      <c r="J260" s="6">
        <v>43129</v>
      </c>
      <c r="K260">
        <v>1</v>
      </c>
      <c r="L260" t="s">
        <v>661</v>
      </c>
      <c r="M260" t="s">
        <v>67</v>
      </c>
      <c r="N260" s="9">
        <v>6.397260273972603</v>
      </c>
      <c r="O260" t="s">
        <v>56</v>
      </c>
    </row>
    <row r="261" spans="3:15">
      <c r="C261" t="s">
        <v>747</v>
      </c>
      <c r="D261" t="s">
        <v>748</v>
      </c>
      <c r="E261" t="s">
        <v>749</v>
      </c>
      <c r="F261" t="s">
        <v>45</v>
      </c>
      <c r="G261" t="s">
        <v>46</v>
      </c>
      <c r="H261" s="5">
        <v>58744.17</v>
      </c>
      <c r="I261" t="s">
        <v>47</v>
      </c>
      <c r="J261" s="6">
        <v>43171</v>
      </c>
      <c r="K261">
        <v>1</v>
      </c>
      <c r="L261" t="s">
        <v>661</v>
      </c>
      <c r="M261" t="s">
        <v>60</v>
      </c>
      <c r="N261" s="9">
        <v>6.2821917808219174</v>
      </c>
      <c r="O261" t="s">
        <v>56</v>
      </c>
    </row>
    <row r="262" spans="3:15">
      <c r="C262" t="s">
        <v>750</v>
      </c>
      <c r="D262" t="s">
        <v>751</v>
      </c>
      <c r="E262" t="s">
        <v>752</v>
      </c>
      <c r="F262" t="s">
        <v>45</v>
      </c>
      <c r="G262" t="s">
        <v>71</v>
      </c>
      <c r="H262" s="5">
        <v>70755.5</v>
      </c>
      <c r="I262" t="s">
        <v>47</v>
      </c>
      <c r="J262" s="6">
        <v>44090</v>
      </c>
      <c r="K262">
        <v>0.8</v>
      </c>
      <c r="L262" t="s">
        <v>661</v>
      </c>
      <c r="M262" t="s">
        <v>55</v>
      </c>
      <c r="N262" s="9">
        <v>3.7643835616438355</v>
      </c>
      <c r="O262" t="s">
        <v>50</v>
      </c>
    </row>
    <row r="263" spans="3:15">
      <c r="C263" t="s">
        <v>753</v>
      </c>
      <c r="D263" t="s">
        <v>754</v>
      </c>
      <c r="E263" t="s">
        <v>755</v>
      </c>
      <c r="F263" t="s">
        <v>45</v>
      </c>
      <c r="G263" t="s">
        <v>123</v>
      </c>
      <c r="H263" s="5">
        <v>106665.67</v>
      </c>
      <c r="I263" t="s">
        <v>66</v>
      </c>
      <c r="J263" s="6">
        <v>43311</v>
      </c>
      <c r="K263">
        <v>1</v>
      </c>
      <c r="L263" t="s">
        <v>661</v>
      </c>
      <c r="M263" t="s">
        <v>60</v>
      </c>
      <c r="N263" s="9">
        <v>5.8986301369863012</v>
      </c>
      <c r="O263" t="s">
        <v>56</v>
      </c>
    </row>
    <row r="264" spans="3:15">
      <c r="C264" t="s">
        <v>756</v>
      </c>
      <c r="D264" t="s">
        <v>757</v>
      </c>
      <c r="E264" t="s">
        <v>758</v>
      </c>
      <c r="F264" t="s">
        <v>64</v>
      </c>
      <c r="G264" t="s">
        <v>93</v>
      </c>
      <c r="H264" s="5">
        <v>76320.44</v>
      </c>
      <c r="I264" t="s">
        <v>47</v>
      </c>
      <c r="J264" s="6">
        <v>44383</v>
      </c>
      <c r="K264">
        <v>0.8</v>
      </c>
      <c r="L264" t="s">
        <v>661</v>
      </c>
      <c r="M264" t="s">
        <v>67</v>
      </c>
      <c r="N264" s="9">
        <v>2.9616438356164383</v>
      </c>
      <c r="O264" t="s">
        <v>50</v>
      </c>
    </row>
    <row r="265" spans="3:15">
      <c r="C265" t="s">
        <v>759</v>
      </c>
      <c r="D265" t="s">
        <v>760</v>
      </c>
      <c r="E265" t="s">
        <v>761</v>
      </c>
      <c r="F265" t="s">
        <v>45</v>
      </c>
      <c r="G265" t="s">
        <v>123</v>
      </c>
      <c r="H265" s="5">
        <v>110906.35</v>
      </c>
      <c r="I265" t="s">
        <v>66</v>
      </c>
      <c r="J265" s="6">
        <v>43434</v>
      </c>
      <c r="K265">
        <v>1</v>
      </c>
      <c r="L265" t="s">
        <v>661</v>
      </c>
      <c r="M265" t="s">
        <v>49</v>
      </c>
      <c r="N265" s="9">
        <v>5.5616438356164384</v>
      </c>
      <c r="O265" t="s">
        <v>56</v>
      </c>
    </row>
    <row r="266" spans="3:15">
      <c r="C266" t="s">
        <v>762</v>
      </c>
      <c r="D266" t="s">
        <v>763</v>
      </c>
      <c r="E266" t="s">
        <v>764</v>
      </c>
      <c r="F266" t="s">
        <v>45</v>
      </c>
      <c r="G266" t="s">
        <v>93</v>
      </c>
      <c r="H266" s="5">
        <v>29808.07</v>
      </c>
      <c r="I266" t="s">
        <v>86</v>
      </c>
      <c r="J266" s="6">
        <v>43291</v>
      </c>
      <c r="K266">
        <v>0.3</v>
      </c>
      <c r="L266" t="s">
        <v>661</v>
      </c>
      <c r="M266" t="s">
        <v>55</v>
      </c>
      <c r="N266" s="9">
        <v>5.9534246575342467</v>
      </c>
      <c r="O266" t="s">
        <v>50</v>
      </c>
    </row>
    <row r="267" spans="3:15">
      <c r="C267" t="s">
        <v>765</v>
      </c>
      <c r="D267" t="s">
        <v>766</v>
      </c>
      <c r="E267" t="s">
        <v>767</v>
      </c>
      <c r="F267" t="s">
        <v>64</v>
      </c>
      <c r="G267" t="s">
        <v>65</v>
      </c>
      <c r="H267" s="5">
        <v>47362.62</v>
      </c>
      <c r="I267" t="s">
        <v>86</v>
      </c>
      <c r="J267" s="6">
        <v>43973</v>
      </c>
      <c r="K267">
        <v>1</v>
      </c>
      <c r="L267" t="s">
        <v>661</v>
      </c>
      <c r="M267" t="s">
        <v>67</v>
      </c>
      <c r="N267" s="9">
        <v>4.0849315068493155</v>
      </c>
      <c r="O267" t="s">
        <v>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B3C-2A5F-40F6-8177-FD215DFAC274}">
  <dimension ref="B2:K14"/>
  <sheetViews>
    <sheetView workbookViewId="0">
      <selection activeCell="C3" sqref="C3"/>
    </sheetView>
  </sheetViews>
  <sheetFormatPr defaultRowHeight="15"/>
  <cols>
    <col min="2" max="2" width="23.28515625" customWidth="1"/>
    <col min="3" max="3" width="16.28515625" customWidth="1"/>
    <col min="4" max="4" width="14" customWidth="1"/>
    <col min="5" max="5" width="23.28515625" customWidth="1"/>
    <col min="6" max="6" width="34" customWidth="1"/>
    <col min="10" max="10" width="13.5703125" customWidth="1"/>
    <col min="11" max="11" width="15.28515625" customWidth="1"/>
  </cols>
  <sheetData>
    <row r="2" spans="2:11">
      <c r="B2" s="26" t="s">
        <v>768</v>
      </c>
      <c r="C2" s="26" t="s">
        <v>769</v>
      </c>
      <c r="D2" s="26" t="s">
        <v>770</v>
      </c>
      <c r="E2" s="26" t="s">
        <v>771</v>
      </c>
      <c r="F2" s="28" t="s">
        <v>772</v>
      </c>
      <c r="J2" s="26" t="s">
        <v>773</v>
      </c>
      <c r="K2" s="29" t="s">
        <v>48</v>
      </c>
    </row>
    <row r="3" spans="2:11">
      <c r="B3" t="s">
        <v>46</v>
      </c>
      <c r="C3">
        <f>COUNTIFS(staff[Department],B3)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  <c r="F3">
        <f>COUNTIFS(staff[Department], B3, staff[Employee type],K2)</f>
        <v>11</v>
      </c>
    </row>
    <row r="4" spans="2:11">
      <c r="B4" t="s">
        <v>54</v>
      </c>
      <c r="C4">
        <f>COUNTIF(staff[Department],B4)</f>
        <v>26</v>
      </c>
      <c r="D4" s="27">
        <v>2074326.9500000002</v>
      </c>
      <c r="E4" s="27">
        <v>79781.805769230778</v>
      </c>
      <c r="F4">
        <f>COUNTIFS(staff[Department], B4, staff[Employee type],$K$2)</f>
        <v>18</v>
      </c>
    </row>
    <row r="5" spans="2:11">
      <c r="B5" t="s">
        <v>65</v>
      </c>
      <c r="C5">
        <f>COUNTIF(staff[Department],B5)</f>
        <v>26</v>
      </c>
      <c r="D5" s="27">
        <v>2131387.4899999998</v>
      </c>
      <c r="E5" s="27">
        <v>81976.441923076913</v>
      </c>
      <c r="F5">
        <f>COUNTIFS(staff[Department], B5, staff[Employee type],$K$2)</f>
        <v>16</v>
      </c>
    </row>
    <row r="6" spans="2:11">
      <c r="B6" t="s">
        <v>71</v>
      </c>
      <c r="C6">
        <f>COUNTIF(staff[Department],B6)</f>
        <v>12</v>
      </c>
      <c r="D6" s="27">
        <v>773295.6</v>
      </c>
      <c r="E6" s="27">
        <v>64441.299999999996</v>
      </c>
      <c r="F6">
        <f>COUNTIFS(staff[Department], B6, staff[Employee type],$K$2)</f>
        <v>9</v>
      </c>
    </row>
    <row r="7" spans="2:11">
      <c r="B7" t="s">
        <v>78</v>
      </c>
      <c r="C7">
        <f>COUNTIF(staff[Department],B7)</f>
        <v>21</v>
      </c>
      <c r="D7" s="27">
        <v>1412092.87</v>
      </c>
      <c r="E7" s="27">
        <v>67242.51761904762</v>
      </c>
      <c r="F7">
        <f>COUNTIFS(staff[Department], B7, staff[Employee type],$K$2)</f>
        <v>13</v>
      </c>
    </row>
    <row r="8" spans="2:11">
      <c r="B8" t="s">
        <v>82</v>
      </c>
      <c r="C8">
        <f>COUNTIF(staff[Department],B8)</f>
        <v>26</v>
      </c>
      <c r="D8" s="27">
        <v>1814980.59</v>
      </c>
      <c r="E8" s="27">
        <v>69806.945769230777</v>
      </c>
      <c r="F8">
        <f>COUNTIFS(staff[Department], B8, staff[Employee type],$K$2)</f>
        <v>18</v>
      </c>
    </row>
    <row r="9" spans="2:11">
      <c r="B9" t="s">
        <v>93</v>
      </c>
      <c r="C9">
        <f>COUNTIF(staff[Department],B9)</f>
        <v>22</v>
      </c>
      <c r="D9" s="27">
        <v>1608406.3100000003</v>
      </c>
      <c r="E9" s="27">
        <v>73109.377727272746</v>
      </c>
      <c r="F9">
        <f>COUNTIFS(staff[Department], B9, staff[Employee type],$K$2)</f>
        <v>13</v>
      </c>
    </row>
    <row r="10" spans="2:11">
      <c r="B10" t="s">
        <v>97</v>
      </c>
      <c r="C10">
        <f>COUNTIF(staff[Department],B10)</f>
        <v>18</v>
      </c>
      <c r="D10" s="27">
        <v>1204393.78</v>
      </c>
      <c r="E10" s="27">
        <v>66910.765555555554</v>
      </c>
      <c r="F10">
        <f>COUNTIFS(staff[Department], B10, staff[Employee type],$K$2)</f>
        <v>11</v>
      </c>
    </row>
    <row r="11" spans="2:11">
      <c r="B11" t="s">
        <v>116</v>
      </c>
      <c r="C11">
        <f>COUNTIF(staff[Department],B11)</f>
        <v>21</v>
      </c>
      <c r="D11" s="27">
        <v>1568153.47</v>
      </c>
      <c r="E11" s="27">
        <v>74673.974761904756</v>
      </c>
      <c r="F11">
        <f>COUNTIFS(staff[Department], B11, staff[Employee type],$K$2)</f>
        <v>16</v>
      </c>
    </row>
    <row r="12" spans="2:11">
      <c r="B12" t="s">
        <v>123</v>
      </c>
      <c r="C12">
        <f>COUNTIF(staff[Department],B12)</f>
        <v>29</v>
      </c>
      <c r="D12" s="27">
        <v>2180192.8699999992</v>
      </c>
      <c r="E12" s="27">
        <v>75179.064482758593</v>
      </c>
      <c r="F12">
        <f>COUNTIFS(staff[Department], B12, staff[Employee type],$K$2)</f>
        <v>19</v>
      </c>
    </row>
    <row r="13" spans="2:11">
      <c r="B13" t="s">
        <v>145</v>
      </c>
      <c r="C13">
        <f>COUNTIF(staff[Department],B13)</f>
        <v>17</v>
      </c>
      <c r="D13" s="27">
        <v>1129351.75</v>
      </c>
      <c r="E13" s="27">
        <v>66432.455882352937</v>
      </c>
      <c r="F13">
        <f>COUNTIFS(staff[Department], B13, staff[Employee type],$K$2)</f>
        <v>11</v>
      </c>
    </row>
    <row r="14" spans="2:11">
      <c r="B14" t="s">
        <v>155</v>
      </c>
      <c r="C14">
        <f>COUNTIF(staff[Department],B14)</f>
        <v>18</v>
      </c>
      <c r="D14" s="27">
        <v>1294147.72</v>
      </c>
      <c r="E14" s="27">
        <v>71897.095555555556</v>
      </c>
      <c r="F14">
        <f>COUNTIFS(staff[Department], B14, staff[Employee type],$K$2)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680-5AF8-487E-9FDF-DB9BE9EFF426}">
  <dimension ref="A1:M102"/>
  <sheetViews>
    <sheetView topLeftCell="A117" workbookViewId="0">
      <selection activeCell="A56" sqref="A56"/>
    </sheetView>
  </sheetViews>
  <sheetFormatPr defaultRowHeight="15"/>
  <cols>
    <col min="1" max="1" width="10.85546875" customWidth="1"/>
    <col min="2" max="2" width="14.42578125" customWidth="1"/>
    <col min="3" max="3" width="12.140625" customWidth="1"/>
    <col min="4" max="4" width="16.5703125" customWidth="1"/>
    <col min="5" max="5" width="20.140625" customWidth="1"/>
    <col min="6" max="6" width="16.5703125" customWidth="1"/>
    <col min="7" max="7" width="12.5703125" customWidth="1"/>
    <col min="8" max="8" width="14.140625" style="32" customWidth="1"/>
    <col min="9" max="9" width="11.7109375" customWidth="1"/>
    <col min="10" max="10" width="13.28515625" customWidth="1"/>
    <col min="11" max="11" width="20.42578125" customWidth="1"/>
    <col min="12" max="12" width="13.42578125" customWidth="1"/>
    <col min="13" max="13" width="12.28515625" customWidth="1"/>
  </cols>
  <sheetData>
    <row r="1" spans="1:13">
      <c r="A1" s="30" t="s">
        <v>774</v>
      </c>
    </row>
    <row r="2" spans="1:13">
      <c r="A2" s="31" t="str" cm="1">
        <f t="array" ref="A2:M2">staff[#Headers]</f>
        <v>Emp ID</v>
      </c>
      <c r="B2" s="31" t="str">
        <v>First Name</v>
      </c>
      <c r="C2" s="31" t="str">
        <v>Last Name</v>
      </c>
      <c r="D2" s="31" t="str">
        <v>Gender</v>
      </c>
      <c r="E2" s="31" t="str">
        <v>Department</v>
      </c>
      <c r="F2" s="31" t="str">
        <v>Salary</v>
      </c>
      <c r="G2" s="31" t="str">
        <v>Salary Bucket</v>
      </c>
      <c r="H2" s="33" t="str">
        <v>Start Date</v>
      </c>
      <c r="I2" s="31" t="str">
        <v>FTE</v>
      </c>
      <c r="J2" s="31" t="str">
        <v>Employee type</v>
      </c>
      <c r="K2" s="31" t="str">
        <v>Work location</v>
      </c>
      <c r="L2" s="31" t="str">
        <v>Tenure</v>
      </c>
      <c r="M2" s="31" t="str">
        <v>Work Type</v>
      </c>
    </row>
    <row r="3" spans="1:13">
      <c r="A3" t="str" cm="1">
        <f t="array" ref="A3:M49">_xlfn._xlws.FILTER(staff[],staff[Salary]&gt;100000)</f>
        <v>PR00147</v>
      </c>
      <c r="B3" t="str">
        <v>Minerva</v>
      </c>
      <c r="C3" t="str">
        <v>Ricardot</v>
      </c>
      <c r="D3" t="str">
        <v>Male</v>
      </c>
      <c r="E3" t="str">
        <v>Engineering</v>
      </c>
      <c r="F3">
        <v>120000</v>
      </c>
      <c r="G3" t="str">
        <v>Above 100k</v>
      </c>
      <c r="H3" s="32">
        <v>43416</v>
      </c>
      <c r="I3">
        <v>1</v>
      </c>
      <c r="J3" t="str">
        <v>Permanent</v>
      </c>
      <c r="K3" t="str">
        <v>Remote</v>
      </c>
      <c r="L3">
        <v>5.6109589041095891</v>
      </c>
      <c r="M3" t="str">
        <v>Full time</v>
      </c>
    </row>
    <row r="4" spans="1:13">
      <c r="A4" t="str">
        <v>PR00746</v>
      </c>
      <c r="B4" t="str">
        <v>Hogan</v>
      </c>
      <c r="C4" t="str">
        <v>Iles</v>
      </c>
      <c r="D4" t="str">
        <v>Female</v>
      </c>
      <c r="E4" t="str">
        <v>Accounting</v>
      </c>
      <c r="F4">
        <v>114177.23</v>
      </c>
      <c r="G4" t="str">
        <v>Above 100k</v>
      </c>
      <c r="H4" s="32">
        <v>43908</v>
      </c>
      <c r="I4">
        <v>1</v>
      </c>
      <c r="J4" t="str">
        <v>Permanent</v>
      </c>
      <c r="K4" t="str">
        <v>Wellington, New Zealand</v>
      </c>
      <c r="L4">
        <v>4.2630136986301368</v>
      </c>
      <c r="M4" t="str">
        <v>Full time</v>
      </c>
    </row>
    <row r="5" spans="1:13">
      <c r="A5" t="str">
        <v>PR01159</v>
      </c>
      <c r="B5" t="str">
        <v>Mollie</v>
      </c>
      <c r="C5" t="str">
        <v>Hanway</v>
      </c>
      <c r="D5" t="str">
        <v>Male</v>
      </c>
      <c r="E5" t="str">
        <v>Engineering</v>
      </c>
      <c r="F5">
        <v>112645.99</v>
      </c>
      <c r="G5" t="str">
        <v>Above 100k</v>
      </c>
      <c r="H5" s="32">
        <v>43759</v>
      </c>
      <c r="I5">
        <v>0.6</v>
      </c>
      <c r="J5" t="str">
        <v>Permanent</v>
      </c>
      <c r="K5" t="str">
        <v>Seattle, USA</v>
      </c>
      <c r="L5">
        <v>4.6712328767123283</v>
      </c>
      <c r="M5" t="str">
        <v>Part time</v>
      </c>
    </row>
    <row r="6" spans="1:13">
      <c r="A6" t="str">
        <v>PR02010</v>
      </c>
      <c r="B6" t="str">
        <v>Prerana</v>
      </c>
      <c r="C6" t="str">
        <v>Nishita</v>
      </c>
      <c r="D6" t="str">
        <v>Male</v>
      </c>
      <c r="E6" t="str">
        <v>Product Management</v>
      </c>
      <c r="F6">
        <v>115191.38</v>
      </c>
      <c r="G6" t="str">
        <v>Above 100k</v>
      </c>
      <c r="H6" s="32">
        <v>44004</v>
      </c>
      <c r="I6">
        <v>1</v>
      </c>
      <c r="J6" t="str">
        <v>Permanent</v>
      </c>
      <c r="K6" t="str">
        <v>Hyderabad, India</v>
      </c>
      <c r="L6">
        <v>4</v>
      </c>
      <c r="M6" t="str">
        <v>Full time</v>
      </c>
    </row>
    <row r="7" spans="1:13">
      <c r="A7" t="str">
        <v>PR02208</v>
      </c>
      <c r="B7" t="str">
        <v>Gowri</v>
      </c>
      <c r="C7" t="str">
        <v>Sankar</v>
      </c>
      <c r="D7" t="str">
        <v>Female</v>
      </c>
      <c r="E7" t="str">
        <v>Training</v>
      </c>
      <c r="F7">
        <v>102934.09</v>
      </c>
      <c r="G7" t="str">
        <v>Above 100k</v>
      </c>
      <c r="H7" s="32">
        <v>44315</v>
      </c>
      <c r="I7">
        <v>1</v>
      </c>
      <c r="J7" t="str">
        <v>Permanent</v>
      </c>
      <c r="K7" t="str">
        <v>Hyderabad, India</v>
      </c>
      <c r="L7">
        <v>3.1479452054794521</v>
      </c>
      <c r="M7" t="str">
        <v>Full time</v>
      </c>
    </row>
    <row r="8" spans="1:13">
      <c r="A8" t="str">
        <v>PR02288</v>
      </c>
      <c r="B8" t="str">
        <v>Althea</v>
      </c>
      <c r="C8" t="str">
        <v>Bronger</v>
      </c>
      <c r="D8" t="str">
        <v>Male</v>
      </c>
      <c r="E8" t="str">
        <v>Product Management</v>
      </c>
      <c r="F8">
        <v>104335.03999999999</v>
      </c>
      <c r="G8" t="str">
        <v>Above 100k</v>
      </c>
      <c r="H8" s="32">
        <v>43874</v>
      </c>
      <c r="I8">
        <v>1</v>
      </c>
      <c r="J8" t="str">
        <v>Permanent</v>
      </c>
      <c r="K8" t="str">
        <v>Columbus, USA</v>
      </c>
      <c r="L8">
        <v>4.3561643835616435</v>
      </c>
      <c r="M8" t="str">
        <v>Full time</v>
      </c>
    </row>
    <row r="9" spans="1:13">
      <c r="A9" t="str">
        <v>PR03886</v>
      </c>
      <c r="B9" t="str">
        <v>Edd</v>
      </c>
      <c r="C9" t="str">
        <v>MacKnockiter</v>
      </c>
      <c r="D9" t="str">
        <v>Male</v>
      </c>
      <c r="E9" t="str">
        <v>Accounting</v>
      </c>
      <c r="F9">
        <v>119022.49</v>
      </c>
      <c r="G9" t="str">
        <v>Above 100k</v>
      </c>
      <c r="H9" s="32">
        <v>44431</v>
      </c>
      <c r="I9">
        <v>1</v>
      </c>
      <c r="J9" t="str">
        <v>Permanent</v>
      </c>
      <c r="K9" t="str">
        <v>Auckland, New Zealand</v>
      </c>
      <c r="L9">
        <v>2.8301369863013699</v>
      </c>
      <c r="M9" t="str">
        <v>Full time</v>
      </c>
    </row>
    <row r="10" spans="1:13">
      <c r="A10" t="str">
        <v>PR04601</v>
      </c>
      <c r="B10" t="str">
        <v>Yedukondalu</v>
      </c>
      <c r="C10" t="str">
        <v>Panditula</v>
      </c>
      <c r="D10" t="str">
        <v>Need to check</v>
      </c>
      <c r="E10" t="str">
        <v>Support</v>
      </c>
      <c r="F10">
        <v>104802.63</v>
      </c>
      <c r="G10" t="str">
        <v>Above 100k</v>
      </c>
      <c r="H10" s="32">
        <v>44502</v>
      </c>
      <c r="I10">
        <v>1</v>
      </c>
      <c r="J10" t="str">
        <v>Permanent</v>
      </c>
      <c r="K10" t="str">
        <v>Hyderabad, India</v>
      </c>
      <c r="L10">
        <v>2.6356164383561644</v>
      </c>
      <c r="M10" t="str">
        <v>Full time</v>
      </c>
    </row>
    <row r="11" spans="1:13">
      <c r="A11" t="str">
        <v>SQ00022</v>
      </c>
      <c r="B11" t="str">
        <v>Carlin</v>
      </c>
      <c r="C11" t="str">
        <v>Demke</v>
      </c>
      <c r="D11" t="str">
        <v>Male</v>
      </c>
      <c r="E11" t="str">
        <v>Business Development</v>
      </c>
      <c r="F11">
        <v>110042.37</v>
      </c>
      <c r="G11" t="str">
        <v>Above 100k</v>
      </c>
      <c r="H11" s="32">
        <v>43914</v>
      </c>
      <c r="I11">
        <v>1</v>
      </c>
      <c r="J11" t="str">
        <v>Permanent</v>
      </c>
      <c r="K11" t="str">
        <v>Columbus, USA</v>
      </c>
      <c r="L11">
        <v>4.2465753424657535</v>
      </c>
      <c r="M11" t="str">
        <v>Full time</v>
      </c>
    </row>
    <row r="12" spans="1:13">
      <c r="A12" t="str">
        <v>SQ00144</v>
      </c>
      <c r="B12" t="str">
        <v>Collen</v>
      </c>
      <c r="C12" t="str">
        <v>Dunbleton</v>
      </c>
      <c r="D12" t="str">
        <v>Male</v>
      </c>
      <c r="E12" t="str">
        <v>Engineering</v>
      </c>
      <c r="F12">
        <v>118976.16</v>
      </c>
      <c r="G12" t="str">
        <v>Above 100k</v>
      </c>
      <c r="H12" s="32">
        <v>44120</v>
      </c>
      <c r="I12">
        <v>1</v>
      </c>
      <c r="J12" t="str">
        <v>Permanent</v>
      </c>
      <c r="K12" t="str">
        <v>Wellington, New Zealand</v>
      </c>
      <c r="L12">
        <v>3.6821917808219178</v>
      </c>
      <c r="M12" t="str">
        <v>Full time</v>
      </c>
    </row>
    <row r="13" spans="1:13">
      <c r="A13" t="str">
        <v>SQ00498</v>
      </c>
      <c r="B13" t="str">
        <v>Amery</v>
      </c>
      <c r="C13" t="str">
        <v>Ofer</v>
      </c>
      <c r="D13" t="str">
        <v>Female</v>
      </c>
      <c r="E13" t="str">
        <v>Legal</v>
      </c>
      <c r="F13">
        <v>111049.84</v>
      </c>
      <c r="G13" t="str">
        <v>Above 100k</v>
      </c>
      <c r="H13" s="32">
        <v>44393</v>
      </c>
      <c r="I13">
        <v>1</v>
      </c>
      <c r="J13" t="str">
        <v>Permanent</v>
      </c>
      <c r="K13" t="str">
        <v>Wellington, New Zealand</v>
      </c>
      <c r="L13">
        <v>2.9342465753424656</v>
      </c>
      <c r="M13" t="str">
        <v>Full time</v>
      </c>
    </row>
    <row r="14" spans="1:13">
      <c r="A14" t="str">
        <v>SQ01620</v>
      </c>
      <c r="B14" t="str">
        <v>Westbrook</v>
      </c>
      <c r="C14" t="str">
        <v>Brandino</v>
      </c>
      <c r="D14" t="str">
        <v>Male</v>
      </c>
      <c r="E14" t="str">
        <v>Legal</v>
      </c>
      <c r="F14">
        <v>113616.23</v>
      </c>
      <c r="G14" t="str">
        <v>Above 100k</v>
      </c>
      <c r="H14" s="32">
        <v>43255</v>
      </c>
      <c r="I14">
        <v>1</v>
      </c>
      <c r="J14" t="str">
        <v>Permanent</v>
      </c>
      <c r="K14" t="str">
        <v>Remote</v>
      </c>
      <c r="L14">
        <v>6.0520547945205481</v>
      </c>
      <c r="M14" t="str">
        <v>Full time</v>
      </c>
    </row>
    <row r="15" spans="1:13">
      <c r="A15" t="str">
        <v>SQ02035</v>
      </c>
      <c r="B15" t="str">
        <v>Anni</v>
      </c>
      <c r="C15" t="str">
        <v>Izzard</v>
      </c>
      <c r="D15" t="str">
        <v>Male</v>
      </c>
      <c r="E15" t="str">
        <v>Human Resources</v>
      </c>
      <c r="F15">
        <v>103494.94</v>
      </c>
      <c r="G15" t="str">
        <v>Above 100k</v>
      </c>
      <c r="H15" s="32">
        <v>43256</v>
      </c>
      <c r="I15">
        <v>1</v>
      </c>
      <c r="J15" t="str">
        <v>Permanent</v>
      </c>
      <c r="K15" t="str">
        <v>Remote</v>
      </c>
      <c r="L15">
        <v>6.0493150684931507</v>
      </c>
      <c r="M15" t="str">
        <v>Full time</v>
      </c>
    </row>
    <row r="16" spans="1:13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>
        <v>103494.94</v>
      </c>
      <c r="G16" t="str">
        <v>Above 100k</v>
      </c>
      <c r="H16" s="32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</row>
    <row r="17" spans="1:13">
      <c r="A17" t="str">
        <v>SQ02174</v>
      </c>
      <c r="B17" t="str">
        <v>Sidoney</v>
      </c>
      <c r="C17" t="str">
        <v>Yitzhok</v>
      </c>
      <c r="D17" t="str">
        <v>Female</v>
      </c>
      <c r="E17" t="str">
        <v>Engineering</v>
      </c>
      <c r="F17">
        <v>118442.54</v>
      </c>
      <c r="G17" t="str">
        <v>Above 100k</v>
      </c>
      <c r="H17" s="32">
        <v>44193</v>
      </c>
      <c r="I17">
        <v>1</v>
      </c>
      <c r="J17" t="str">
        <v>Permanent</v>
      </c>
      <c r="K17" t="str">
        <v>Auckland, New Zealand</v>
      </c>
      <c r="L17">
        <v>3.4821917808219176</v>
      </c>
      <c r="M17" t="str">
        <v>Full time</v>
      </c>
    </row>
    <row r="18" spans="1:13">
      <c r="A18" t="str">
        <v>SQ02624</v>
      </c>
      <c r="B18" t="str">
        <v>Gwenneth</v>
      </c>
      <c r="C18" t="str">
        <v>Fealey</v>
      </c>
      <c r="D18" t="str">
        <v>Female</v>
      </c>
      <c r="E18" t="str">
        <v>Engineering</v>
      </c>
      <c r="F18">
        <v>114772.32</v>
      </c>
      <c r="G18" t="str">
        <v>Above 100k</v>
      </c>
      <c r="H18" s="32">
        <v>44251</v>
      </c>
      <c r="I18">
        <v>1</v>
      </c>
      <c r="J18" t="str">
        <v>Permanent</v>
      </c>
      <c r="K18" t="str">
        <v>Columbus, USA</v>
      </c>
      <c r="L18">
        <v>3.3232876712328765</v>
      </c>
      <c r="M18" t="str">
        <v>Full time</v>
      </c>
    </row>
    <row r="19" spans="1:13">
      <c r="A19" t="str">
        <v>SQ02703</v>
      </c>
      <c r="B19" t="str">
        <v>Deepit</v>
      </c>
      <c r="C19" t="str">
        <v>Ranjana</v>
      </c>
      <c r="D19" t="str">
        <v>Female</v>
      </c>
      <c r="E19" t="str">
        <v>Marketing</v>
      </c>
      <c r="F19">
        <v>104903.79</v>
      </c>
      <c r="G19" t="str">
        <v>Above 100k</v>
      </c>
      <c r="H19" s="32">
        <v>43649</v>
      </c>
      <c r="I19">
        <v>1</v>
      </c>
      <c r="J19" t="str">
        <v>Permanent</v>
      </c>
      <c r="K19" t="str">
        <v>Chennai, India</v>
      </c>
      <c r="L19">
        <v>4.9726027397260273</v>
      </c>
      <c r="M19" t="str">
        <v>Full time</v>
      </c>
    </row>
    <row r="20" spans="1:13">
      <c r="A20" t="str">
        <v>SQ03116</v>
      </c>
      <c r="B20" t="str">
        <v>Syd</v>
      </c>
      <c r="C20" t="str">
        <v>Fearn</v>
      </c>
      <c r="D20" t="str">
        <v>Male</v>
      </c>
      <c r="E20" t="str">
        <v>Engineering</v>
      </c>
      <c r="F20">
        <v>108872.77</v>
      </c>
      <c r="G20" t="str">
        <v>Above 100k</v>
      </c>
      <c r="H20" s="32">
        <v>43521</v>
      </c>
      <c r="I20">
        <v>1</v>
      </c>
      <c r="J20" t="str">
        <v>Permanent</v>
      </c>
      <c r="K20" t="str">
        <v>Remote</v>
      </c>
      <c r="L20">
        <v>5.3232876712328769</v>
      </c>
      <c r="M20" t="str">
        <v>Full time</v>
      </c>
    </row>
    <row r="21" spans="1:13">
      <c r="A21" t="str">
        <v>SQ03387</v>
      </c>
      <c r="B21" t="str">
        <v>Robinia</v>
      </c>
      <c r="C21" t="str">
        <v>Scholling</v>
      </c>
      <c r="D21" t="str">
        <v>Female</v>
      </c>
      <c r="E21" t="str">
        <v>Human Resources</v>
      </c>
      <c r="F21">
        <v>100731.95</v>
      </c>
      <c r="G21" t="str">
        <v>Above 100k</v>
      </c>
      <c r="H21" s="32">
        <v>43936</v>
      </c>
      <c r="I21">
        <v>1</v>
      </c>
      <c r="J21" t="str">
        <v>Permanent</v>
      </c>
      <c r="K21" t="str">
        <v>Auckland, New Zealand</v>
      </c>
      <c r="L21">
        <v>4.1863013698630134</v>
      </c>
      <c r="M21" t="str">
        <v>Full time</v>
      </c>
    </row>
    <row r="22" spans="1:13">
      <c r="A22" t="str">
        <v>SQ03476</v>
      </c>
      <c r="B22" t="str">
        <v>Ramalingam</v>
      </c>
      <c r="C22" t="str">
        <v>Kothapeta</v>
      </c>
      <c r="D22" t="str">
        <v>Need to check</v>
      </c>
      <c r="E22" t="str">
        <v>Accounting</v>
      </c>
      <c r="F22">
        <v>107107.6</v>
      </c>
      <c r="G22" t="str">
        <v>Above 100k</v>
      </c>
      <c r="H22" s="32">
        <v>43325</v>
      </c>
      <c r="I22">
        <v>0.9</v>
      </c>
      <c r="J22" t="str">
        <v>Permanent</v>
      </c>
      <c r="K22" t="str">
        <v>Chennai, India</v>
      </c>
      <c r="L22">
        <v>5.86027397260274</v>
      </c>
      <c r="M22" t="str">
        <v>Part time</v>
      </c>
    </row>
    <row r="23" spans="1:13">
      <c r="A23" t="str">
        <v>SQ03491</v>
      </c>
      <c r="B23" t="str">
        <v>Freda</v>
      </c>
      <c r="C23" t="str">
        <v>Legan</v>
      </c>
      <c r="D23" t="str">
        <v>Female</v>
      </c>
      <c r="E23" t="str">
        <v>Sales</v>
      </c>
      <c r="F23">
        <v>102129.37</v>
      </c>
      <c r="G23" t="str">
        <v>Above 100k</v>
      </c>
      <c r="H23" s="32">
        <v>44396</v>
      </c>
      <c r="I23">
        <v>1</v>
      </c>
      <c r="J23" t="str">
        <v>Permanent</v>
      </c>
      <c r="K23" t="str">
        <v>Columbus, USA</v>
      </c>
      <c r="L23">
        <v>2.9260273972602739</v>
      </c>
      <c r="M23" t="str">
        <v>Full time</v>
      </c>
    </row>
    <row r="24" spans="1:13">
      <c r="A24" t="str">
        <v>SQ03733</v>
      </c>
      <c r="B24" t="str">
        <v>Revkah</v>
      </c>
      <c r="C24" t="str">
        <v>Antonacci</v>
      </c>
      <c r="D24" t="str">
        <v>Male</v>
      </c>
      <c r="E24" t="str">
        <v>Engineering</v>
      </c>
      <c r="F24">
        <v>109143.17</v>
      </c>
      <c r="G24" t="str">
        <v>Above 100k</v>
      </c>
      <c r="H24" s="32">
        <v>43945</v>
      </c>
      <c r="I24">
        <v>1</v>
      </c>
      <c r="J24" t="str">
        <v>Permanent</v>
      </c>
      <c r="K24" t="str">
        <v>Wellington, New Zealand</v>
      </c>
      <c r="L24">
        <v>4.161643835616438</v>
      </c>
      <c r="M24" t="str">
        <v>Full time</v>
      </c>
    </row>
    <row r="25" spans="1:13">
      <c r="A25" t="str">
        <v>SQ04603</v>
      </c>
      <c r="B25" t="str">
        <v>Natalee</v>
      </c>
      <c r="C25" t="str">
        <v>Craiker</v>
      </c>
      <c r="D25" t="str">
        <v>Male</v>
      </c>
      <c r="E25" t="str">
        <v>Product Management</v>
      </c>
      <c r="F25">
        <v>111229.47</v>
      </c>
      <c r="G25" t="str">
        <v>Above 100k</v>
      </c>
      <c r="H25" s="32">
        <v>43402</v>
      </c>
      <c r="I25">
        <v>1</v>
      </c>
      <c r="J25" t="str">
        <v>Permanent</v>
      </c>
      <c r="K25" t="str">
        <v>Remote</v>
      </c>
      <c r="L25">
        <v>5.6493150684931503</v>
      </c>
      <c r="M25" t="str">
        <v>Full time</v>
      </c>
    </row>
    <row r="26" spans="1:13">
      <c r="A26" t="str">
        <v>SQ04612</v>
      </c>
      <c r="B26" t="str">
        <v>Mick</v>
      </c>
      <c r="C26" t="str">
        <v>Spraberry</v>
      </c>
      <c r="D26" t="str">
        <v>Female</v>
      </c>
      <c r="E26" t="str">
        <v>Services</v>
      </c>
      <c r="F26">
        <v>120000</v>
      </c>
      <c r="G26" t="str">
        <v>Above 100k</v>
      </c>
      <c r="H26" s="32">
        <v>43902</v>
      </c>
      <c r="I26">
        <v>0.9</v>
      </c>
      <c r="J26" t="str">
        <v>Permanent</v>
      </c>
      <c r="K26" t="str">
        <v>Remote</v>
      </c>
      <c r="L26">
        <v>4.279452054794521</v>
      </c>
      <c r="M26" t="str">
        <v>Part time</v>
      </c>
    </row>
    <row r="27" spans="1:13">
      <c r="A27" t="str">
        <v>SQ04665</v>
      </c>
      <c r="B27" t="str">
        <v>Collin</v>
      </c>
      <c r="C27" t="str">
        <v>Jagson</v>
      </c>
      <c r="D27" t="str">
        <v>Male</v>
      </c>
      <c r="E27" t="str">
        <v>Services</v>
      </c>
      <c r="F27">
        <v>100424.23</v>
      </c>
      <c r="G27" t="str">
        <v>Above 100k</v>
      </c>
      <c r="H27" s="32">
        <v>43801</v>
      </c>
      <c r="I27">
        <v>1</v>
      </c>
      <c r="J27" t="str">
        <v>Permanent</v>
      </c>
      <c r="K27" t="str">
        <v>Auckland, New Zealand</v>
      </c>
      <c r="L27">
        <v>4.5561643835616437</v>
      </c>
      <c r="M27" t="str">
        <v>Full time</v>
      </c>
    </row>
    <row r="28" spans="1:13">
      <c r="A28" t="str">
        <v>TN00579</v>
      </c>
      <c r="B28" t="str">
        <v>Rafaelita</v>
      </c>
      <c r="C28" t="str">
        <v>Blaksland</v>
      </c>
      <c r="D28" t="str">
        <v>Female</v>
      </c>
      <c r="E28" t="str">
        <v>Services</v>
      </c>
      <c r="F28">
        <v>109163.39</v>
      </c>
      <c r="G28" t="str">
        <v>Above 100k</v>
      </c>
      <c r="H28" s="32">
        <v>44019</v>
      </c>
      <c r="I28">
        <v>0.8</v>
      </c>
      <c r="J28" t="str">
        <v>Permanent</v>
      </c>
      <c r="K28" t="str">
        <v>Seattle, USA</v>
      </c>
      <c r="L28">
        <v>3.9589041095890409</v>
      </c>
      <c r="M28" t="str">
        <v>Part time</v>
      </c>
    </row>
    <row r="29" spans="1:13">
      <c r="A29" t="str">
        <v>TN01281</v>
      </c>
      <c r="B29" t="str">
        <v>Cletus</v>
      </c>
      <c r="C29" t="str">
        <v>McGarahan</v>
      </c>
      <c r="D29" t="str">
        <v>Female</v>
      </c>
      <c r="E29" t="str">
        <v>Engineering</v>
      </c>
      <c r="F29">
        <v>114425.19</v>
      </c>
      <c r="G29" t="str">
        <v>Above 100k</v>
      </c>
      <c r="H29" s="32">
        <v>43857</v>
      </c>
      <c r="I29">
        <v>1</v>
      </c>
      <c r="J29" t="str">
        <v>Permanent</v>
      </c>
      <c r="K29" t="str">
        <v>Wellington, New Zealand</v>
      </c>
      <c r="L29">
        <v>4.4027397260273968</v>
      </c>
      <c r="M29" t="str">
        <v>Full time</v>
      </c>
    </row>
    <row r="30" spans="1:13">
      <c r="A30" t="str">
        <v>TN04058</v>
      </c>
      <c r="B30" t="str">
        <v>Subbarao</v>
      </c>
      <c r="C30" t="str">
        <v>Malladi</v>
      </c>
      <c r="D30" t="str">
        <v>Male</v>
      </c>
      <c r="E30" t="str">
        <v>Product Management</v>
      </c>
      <c r="F30">
        <v>106775.14</v>
      </c>
      <c r="G30" t="str">
        <v>Above 100k</v>
      </c>
      <c r="H30" s="32">
        <v>43563</v>
      </c>
      <c r="I30">
        <v>1</v>
      </c>
      <c r="J30" t="str">
        <v>Fixed Term</v>
      </c>
      <c r="K30" t="str">
        <v>Hyderabad, India</v>
      </c>
      <c r="L30">
        <v>5.2082191780821914</v>
      </c>
      <c r="M30" t="str">
        <v>Full time</v>
      </c>
    </row>
    <row r="31" spans="1:13">
      <c r="A31" t="str">
        <v>TN04058</v>
      </c>
      <c r="B31" t="str">
        <v>Vasu</v>
      </c>
      <c r="C31" t="str">
        <v>Nandin</v>
      </c>
      <c r="D31" t="str">
        <v>Male</v>
      </c>
      <c r="E31" t="str">
        <v>Product Management</v>
      </c>
      <c r="F31">
        <v>106775.14</v>
      </c>
      <c r="G31" t="str">
        <v>Above 100k</v>
      </c>
      <c r="H31" s="32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</row>
    <row r="32" spans="1:13">
      <c r="A32" t="str">
        <v>TN04246</v>
      </c>
      <c r="B32" t="str">
        <v>Shaylyn</v>
      </c>
      <c r="C32" t="str">
        <v>Ransbury</v>
      </c>
      <c r="D32" t="str">
        <v>Female</v>
      </c>
      <c r="E32" t="str">
        <v>Support</v>
      </c>
      <c r="F32">
        <v>100371.31</v>
      </c>
      <c r="G32" t="str">
        <v>Above 100k</v>
      </c>
      <c r="H32" s="32">
        <v>44067</v>
      </c>
      <c r="I32">
        <v>0.8</v>
      </c>
      <c r="J32" t="str">
        <v>Fixed Term</v>
      </c>
      <c r="K32" t="str">
        <v>Auckland, New Zealand</v>
      </c>
      <c r="L32">
        <v>3.8273972602739725</v>
      </c>
      <c r="M32" t="str">
        <v>Part time</v>
      </c>
    </row>
    <row r="33" spans="1:13">
      <c r="A33" t="str">
        <v>TN04740</v>
      </c>
      <c r="B33" t="str">
        <v>Tristam</v>
      </c>
      <c r="C33" t="str">
        <v>Cuming</v>
      </c>
      <c r="D33" t="str">
        <v>Female</v>
      </c>
      <c r="E33" t="str">
        <v>Support</v>
      </c>
      <c r="F33">
        <v>104038.9</v>
      </c>
      <c r="G33" t="str">
        <v>Above 100k</v>
      </c>
      <c r="H33" s="32">
        <v>43815</v>
      </c>
      <c r="I33">
        <v>1</v>
      </c>
      <c r="J33" t="str">
        <v>Fixed Term</v>
      </c>
      <c r="K33" t="str">
        <v>Remote</v>
      </c>
      <c r="L33">
        <v>4.5178082191780824</v>
      </c>
      <c r="M33" t="str">
        <v>Full time</v>
      </c>
    </row>
    <row r="34" spans="1:13">
      <c r="A34" t="str">
        <v>VT01684</v>
      </c>
      <c r="B34" t="str">
        <v>Audry</v>
      </c>
      <c r="C34" t="str">
        <v>Yu</v>
      </c>
      <c r="D34" t="str">
        <v>Female</v>
      </c>
      <c r="E34" t="str">
        <v>Training</v>
      </c>
      <c r="F34">
        <v>101187.36</v>
      </c>
      <c r="G34" t="str">
        <v>Above 100k</v>
      </c>
      <c r="H34" s="32">
        <v>43258</v>
      </c>
      <c r="I34">
        <v>1</v>
      </c>
      <c r="J34" t="str">
        <v>Fixed Term</v>
      </c>
      <c r="K34" t="str">
        <v>Columbus, USA</v>
      </c>
      <c r="L34">
        <v>6.043835616438356</v>
      </c>
      <c r="M34" t="str">
        <v>Full time</v>
      </c>
    </row>
    <row r="35" spans="1:13">
      <c r="A35" t="str">
        <v>VT01762</v>
      </c>
      <c r="B35" t="str">
        <v>Geena</v>
      </c>
      <c r="C35" t="str">
        <v>Raghavanpillai</v>
      </c>
      <c r="D35" t="str">
        <v>Male</v>
      </c>
      <c r="E35" t="str">
        <v>Accounting</v>
      </c>
      <c r="F35">
        <v>102515.81</v>
      </c>
      <c r="G35" t="str">
        <v>Above 100k</v>
      </c>
      <c r="H35" s="32">
        <v>43902</v>
      </c>
      <c r="I35">
        <v>1</v>
      </c>
      <c r="J35" t="str">
        <v>Fixed Term</v>
      </c>
      <c r="K35" t="str">
        <v>Chennai, India</v>
      </c>
      <c r="L35">
        <v>4.279452054794521</v>
      </c>
      <c r="M35" t="str">
        <v>Full time</v>
      </c>
    </row>
    <row r="36" spans="1:13">
      <c r="A36" t="str">
        <v>VT01893</v>
      </c>
      <c r="B36" t="str">
        <v>Lindy</v>
      </c>
      <c r="C36" t="str">
        <v>Guillet</v>
      </c>
      <c r="D36" t="str">
        <v>Male</v>
      </c>
      <c r="E36" t="str">
        <v>Training</v>
      </c>
      <c r="F36">
        <v>112778.28</v>
      </c>
      <c r="G36" t="str">
        <v>Above 100k</v>
      </c>
      <c r="H36" s="32">
        <v>43250</v>
      </c>
      <c r="I36">
        <v>1</v>
      </c>
      <c r="J36" t="str">
        <v>Fixed Term</v>
      </c>
      <c r="K36" t="str">
        <v>Remote</v>
      </c>
      <c r="L36">
        <v>6.065753424657534</v>
      </c>
      <c r="M36" t="str">
        <v>Full time</v>
      </c>
    </row>
    <row r="37" spans="1:13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>
        <v>112778.28</v>
      </c>
      <c r="G37" t="str">
        <v>Above 100k</v>
      </c>
      <c r="H37" s="32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</row>
    <row r="38" spans="1:13">
      <c r="A38" t="str">
        <v>VT02491</v>
      </c>
      <c r="B38" t="str">
        <v>Alexis</v>
      </c>
      <c r="C38" t="str">
        <v>Gotfrey</v>
      </c>
      <c r="D38" t="str">
        <v>Male</v>
      </c>
      <c r="E38" t="str">
        <v>Engineering</v>
      </c>
      <c r="F38">
        <v>114465.93</v>
      </c>
      <c r="G38" t="str">
        <v>Above 100k</v>
      </c>
      <c r="H38" s="32">
        <v>43291</v>
      </c>
      <c r="I38">
        <v>1</v>
      </c>
      <c r="J38" t="str">
        <v>Temporary</v>
      </c>
      <c r="K38" t="str">
        <v>Wellington, New Zealand</v>
      </c>
      <c r="L38">
        <v>5.9534246575342467</v>
      </c>
      <c r="M38" t="str">
        <v>Full time</v>
      </c>
    </row>
    <row r="39" spans="1:13">
      <c r="A39" t="str">
        <v>VT02801</v>
      </c>
      <c r="B39" t="str">
        <v>Shellysheldon</v>
      </c>
      <c r="C39" t="str">
        <v>Mahady</v>
      </c>
      <c r="D39" t="str">
        <v>Male</v>
      </c>
      <c r="E39" t="str">
        <v>Training</v>
      </c>
      <c r="F39">
        <v>114691.03</v>
      </c>
      <c r="G39" t="str">
        <v>Above 100k</v>
      </c>
      <c r="H39" s="32">
        <v>44039</v>
      </c>
      <c r="I39">
        <v>1</v>
      </c>
      <c r="J39" t="str">
        <v>Temporary</v>
      </c>
      <c r="K39" t="str">
        <v>Wellington, New Zealand</v>
      </c>
      <c r="L39">
        <v>3.904109589041096</v>
      </c>
      <c r="M39" t="str">
        <v>Full time</v>
      </c>
    </row>
    <row r="40" spans="1:13">
      <c r="A40" t="str">
        <v>VT03421</v>
      </c>
      <c r="B40" t="str">
        <v>Alic</v>
      </c>
      <c r="C40" t="str">
        <v>Bagg</v>
      </c>
      <c r="D40" t="str">
        <v>Male</v>
      </c>
      <c r="E40" t="str">
        <v>Legal</v>
      </c>
      <c r="F40">
        <v>113747.56</v>
      </c>
      <c r="G40" t="str">
        <v>Above 100k</v>
      </c>
      <c r="H40" s="32">
        <v>44270</v>
      </c>
      <c r="I40">
        <v>0.7</v>
      </c>
      <c r="J40" t="str">
        <v>Temporary</v>
      </c>
      <c r="K40" t="str">
        <v>Columbus, USA</v>
      </c>
      <c r="L40">
        <v>3.2712328767123289</v>
      </c>
      <c r="M40" t="str">
        <v>Part time</v>
      </c>
    </row>
    <row r="41" spans="1:13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>
        <v>113747.56</v>
      </c>
      <c r="G41" t="str">
        <v>Above 100k</v>
      </c>
      <c r="H41" s="32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</row>
    <row r="42" spans="1:13">
      <c r="A42" t="str">
        <v>VT04028</v>
      </c>
      <c r="B42" t="str">
        <v>Michale</v>
      </c>
      <c r="C42" t="str">
        <v>Rolf</v>
      </c>
      <c r="D42" t="str">
        <v>Male</v>
      </c>
      <c r="E42" t="str">
        <v>Services</v>
      </c>
      <c r="F42">
        <v>111815.49</v>
      </c>
      <c r="G42" t="str">
        <v>Above 100k</v>
      </c>
      <c r="H42" s="32">
        <v>43895</v>
      </c>
      <c r="I42">
        <v>0.7</v>
      </c>
      <c r="J42" t="str">
        <v>Temporary</v>
      </c>
      <c r="K42" t="str">
        <v>Remote</v>
      </c>
      <c r="L42">
        <v>4.2986301369863016</v>
      </c>
      <c r="M42" t="str">
        <v>Part time</v>
      </c>
    </row>
    <row r="43" spans="1:13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>
        <v>111815.49</v>
      </c>
      <c r="G43" t="str">
        <v>Above 100k</v>
      </c>
      <c r="H43" s="32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</row>
    <row r="44" spans="1:13">
      <c r="A44" t="str">
        <v>VT04093</v>
      </c>
      <c r="B44" t="str">
        <v>Prasanna</v>
      </c>
      <c r="C44" t="str">
        <v>Lakshmi</v>
      </c>
      <c r="D44" t="str">
        <v>Female</v>
      </c>
      <c r="E44" t="str">
        <v>Training</v>
      </c>
      <c r="F44">
        <v>116767.63</v>
      </c>
      <c r="G44" t="str">
        <v>Above 100k</v>
      </c>
      <c r="H44" s="32">
        <v>43949</v>
      </c>
      <c r="I44">
        <v>0.4</v>
      </c>
      <c r="J44" t="str">
        <v>Temporary</v>
      </c>
      <c r="K44" t="str">
        <v>Chennai, India</v>
      </c>
      <c r="L44">
        <v>4.1506849315068495</v>
      </c>
      <c r="M44" t="str">
        <v>Part time</v>
      </c>
    </row>
    <row r="45" spans="1:13">
      <c r="A45" t="str">
        <v>VT04093</v>
      </c>
      <c r="B45" t="str">
        <v>Baruna</v>
      </c>
      <c r="C45" t="str">
        <v>Ogale</v>
      </c>
      <c r="D45" t="str">
        <v>Female</v>
      </c>
      <c r="E45" t="str">
        <v>Training</v>
      </c>
      <c r="F45">
        <v>116767.63</v>
      </c>
      <c r="G45" t="str">
        <v>Above 100k</v>
      </c>
      <c r="H45" s="32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</row>
    <row r="46" spans="1:13">
      <c r="A46" t="str">
        <v>VT04350</v>
      </c>
      <c r="B46" t="str">
        <v>Kulbhushan</v>
      </c>
      <c r="C46" t="str">
        <v>Moorthy</v>
      </c>
      <c r="D46" t="str">
        <v>Male</v>
      </c>
      <c r="E46" t="str">
        <v>Business Development</v>
      </c>
      <c r="F46">
        <v>106400.02</v>
      </c>
      <c r="G46" t="str">
        <v>Above 100k</v>
      </c>
      <c r="H46" s="32">
        <v>44021</v>
      </c>
      <c r="I46">
        <v>1</v>
      </c>
      <c r="J46" t="str">
        <v>Temporary</v>
      </c>
      <c r="K46" t="str">
        <v>Chennai, India</v>
      </c>
      <c r="L46">
        <v>3.9534246575342467</v>
      </c>
      <c r="M46" t="str">
        <v>Full time</v>
      </c>
    </row>
    <row r="47" spans="1:13">
      <c r="A47" t="str">
        <v>VT04350</v>
      </c>
      <c r="B47" t="str">
        <v>Lalit</v>
      </c>
      <c r="C47" t="str">
        <v>Kothari</v>
      </c>
      <c r="D47" t="str">
        <v>Male</v>
      </c>
      <c r="E47" t="str">
        <v>Business Development</v>
      </c>
      <c r="F47">
        <v>106400.02</v>
      </c>
      <c r="G47" t="str">
        <v>Above 100k</v>
      </c>
      <c r="H47" s="32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</row>
    <row r="48" spans="1:13">
      <c r="A48" t="str">
        <v>VT04552</v>
      </c>
      <c r="B48" t="str">
        <v>Theresita</v>
      </c>
      <c r="C48" t="str">
        <v>Chasmer</v>
      </c>
      <c r="D48" t="str">
        <v>Female</v>
      </c>
      <c r="E48" t="str">
        <v>Product Management</v>
      </c>
      <c r="F48">
        <v>106665.67</v>
      </c>
      <c r="G48" t="str">
        <v>Above 100k</v>
      </c>
      <c r="H48" s="32">
        <v>43311</v>
      </c>
      <c r="I48">
        <v>1</v>
      </c>
      <c r="J48" t="str">
        <v>Temporary</v>
      </c>
      <c r="K48" t="str">
        <v>Columbus, USA</v>
      </c>
      <c r="L48">
        <v>5.8986301369863012</v>
      </c>
      <c r="M48" t="str">
        <v>Full time</v>
      </c>
    </row>
    <row r="49" spans="1:13">
      <c r="A49" t="str">
        <v>VT04681</v>
      </c>
      <c r="B49" t="str">
        <v>Nickolai</v>
      </c>
      <c r="C49" t="str">
        <v>Artin</v>
      </c>
      <c r="D49" t="str">
        <v>Female</v>
      </c>
      <c r="E49" t="str">
        <v>Product Management</v>
      </c>
      <c r="F49">
        <v>110906.35</v>
      </c>
      <c r="G49" t="str">
        <v>Above 100k</v>
      </c>
      <c r="H49" s="32">
        <v>43434</v>
      </c>
      <c r="I49">
        <v>1</v>
      </c>
      <c r="J49" t="str">
        <v>Temporary</v>
      </c>
      <c r="K49" t="str">
        <v>Wellington, New Zealand</v>
      </c>
      <c r="L49">
        <v>5.5616438356164384</v>
      </c>
      <c r="M49" t="str">
        <v>Full time</v>
      </c>
    </row>
    <row r="54" spans="1:13">
      <c r="A54" s="34" t="s">
        <v>775</v>
      </c>
      <c r="H54" s="35" t="s">
        <v>776</v>
      </c>
      <c r="I54">
        <v>100000</v>
      </c>
    </row>
    <row r="55" spans="1:13">
      <c r="A55" s="36" t="str" cm="1">
        <f t="array" ref="A55:E55">_xlfn.CHOOSECOLS(staff[#Headers],1,2,3,5,6)</f>
        <v>Emp ID</v>
      </c>
      <c r="B55" s="36" t="str">
        <v>First Name</v>
      </c>
      <c r="C55" s="36" t="str">
        <v>Last Name</v>
      </c>
      <c r="D55" s="36" t="str">
        <v>Department</v>
      </c>
      <c r="E55" s="36" t="str">
        <v>Salary</v>
      </c>
    </row>
    <row r="56" spans="1:13">
      <c r="A56" t="str" cm="1">
        <f t="array" ref="A56:E102">_xlfn.CHOOSECOLS(_xlfn._xlws.FILTER(staff[],staff[Salary]&gt;I54),1,2,3,5,6)</f>
        <v>PR00147</v>
      </c>
      <c r="B56" t="str">
        <v>Minerva</v>
      </c>
      <c r="C56" t="str">
        <v>Ricardot</v>
      </c>
      <c r="D56" t="str">
        <v>Engineering</v>
      </c>
      <c r="E56">
        <v>120000</v>
      </c>
    </row>
    <row r="57" spans="1:13">
      <c r="A57" t="str">
        <v>PR00746</v>
      </c>
      <c r="B57" t="str">
        <v>Hogan</v>
      </c>
      <c r="C57" t="str">
        <v>Iles</v>
      </c>
      <c r="D57" t="str">
        <v>Accounting</v>
      </c>
      <c r="E57">
        <v>114177.23</v>
      </c>
    </row>
    <row r="58" spans="1:13">
      <c r="A58" t="str">
        <v>PR01159</v>
      </c>
      <c r="B58" t="str">
        <v>Mollie</v>
      </c>
      <c r="C58" t="str">
        <v>Hanway</v>
      </c>
      <c r="D58" t="str">
        <v>Engineering</v>
      </c>
      <c r="E58">
        <v>112645.99</v>
      </c>
    </row>
    <row r="59" spans="1:13">
      <c r="A59" t="str">
        <v>PR02010</v>
      </c>
      <c r="B59" t="str">
        <v>Prerana</v>
      </c>
      <c r="C59" t="str">
        <v>Nishita</v>
      </c>
      <c r="D59" t="str">
        <v>Product Management</v>
      </c>
      <c r="E59">
        <v>115191.38</v>
      </c>
    </row>
    <row r="60" spans="1:13">
      <c r="A60" t="str">
        <v>PR02208</v>
      </c>
      <c r="B60" t="str">
        <v>Gowri</v>
      </c>
      <c r="C60" t="str">
        <v>Sankar</v>
      </c>
      <c r="D60" t="str">
        <v>Training</v>
      </c>
      <c r="E60">
        <v>102934.09</v>
      </c>
    </row>
    <row r="61" spans="1:13">
      <c r="A61" t="str">
        <v>PR02288</v>
      </c>
      <c r="B61" t="str">
        <v>Althea</v>
      </c>
      <c r="C61" t="str">
        <v>Bronger</v>
      </c>
      <c r="D61" t="str">
        <v>Product Management</v>
      </c>
      <c r="E61">
        <v>104335.03999999999</v>
      </c>
    </row>
    <row r="62" spans="1:13">
      <c r="A62" t="str">
        <v>PR03886</v>
      </c>
      <c r="B62" t="str">
        <v>Edd</v>
      </c>
      <c r="C62" t="str">
        <v>MacKnockiter</v>
      </c>
      <c r="D62" t="str">
        <v>Accounting</v>
      </c>
      <c r="E62">
        <v>119022.49</v>
      </c>
    </row>
    <row r="63" spans="1:13">
      <c r="A63" t="str">
        <v>PR04601</v>
      </c>
      <c r="B63" t="str">
        <v>Yedukondalu</v>
      </c>
      <c r="C63" t="str">
        <v>Panditula</v>
      </c>
      <c r="D63" t="str">
        <v>Support</v>
      </c>
      <c r="E63">
        <v>104802.63</v>
      </c>
    </row>
    <row r="64" spans="1:13">
      <c r="A64" t="str">
        <v>SQ00022</v>
      </c>
      <c r="B64" t="str">
        <v>Carlin</v>
      </c>
      <c r="C64" t="str">
        <v>Demke</v>
      </c>
      <c r="D64" t="str">
        <v>Business Development</v>
      </c>
      <c r="E64">
        <v>110042.37</v>
      </c>
    </row>
    <row r="65" spans="1:5">
      <c r="A65" t="str">
        <v>SQ00144</v>
      </c>
      <c r="B65" t="str">
        <v>Collen</v>
      </c>
      <c r="C65" t="str">
        <v>Dunbleton</v>
      </c>
      <c r="D65" t="str">
        <v>Engineering</v>
      </c>
      <c r="E65">
        <v>118976.16</v>
      </c>
    </row>
    <row r="66" spans="1:5">
      <c r="A66" t="str">
        <v>SQ00498</v>
      </c>
      <c r="B66" t="str">
        <v>Amery</v>
      </c>
      <c r="C66" t="str">
        <v>Ofer</v>
      </c>
      <c r="D66" t="str">
        <v>Legal</v>
      </c>
      <c r="E66">
        <v>111049.84</v>
      </c>
    </row>
    <row r="67" spans="1:5">
      <c r="A67" t="str">
        <v>SQ01620</v>
      </c>
      <c r="B67" t="str">
        <v>Westbrook</v>
      </c>
      <c r="C67" t="str">
        <v>Brandino</v>
      </c>
      <c r="D67" t="str">
        <v>Legal</v>
      </c>
      <c r="E67">
        <v>113616.23</v>
      </c>
    </row>
    <row r="68" spans="1:5">
      <c r="A68" t="str">
        <v>SQ02035</v>
      </c>
      <c r="B68" t="str">
        <v>Anni</v>
      </c>
      <c r="C68" t="str">
        <v>Izzard</v>
      </c>
      <c r="D68" t="str">
        <v>Human Resources</v>
      </c>
      <c r="E68">
        <v>103494.94</v>
      </c>
    </row>
    <row r="69" spans="1:5">
      <c r="A69" t="str">
        <v>SQ02035</v>
      </c>
      <c r="B69" t="str">
        <v>Anni</v>
      </c>
      <c r="C69" t="str">
        <v>Izzard</v>
      </c>
      <c r="D69" t="str">
        <v>Human Resources</v>
      </c>
      <c r="E69">
        <v>103494.94</v>
      </c>
    </row>
    <row r="70" spans="1:5">
      <c r="A70" t="str">
        <v>SQ02174</v>
      </c>
      <c r="B70" t="str">
        <v>Sidoney</v>
      </c>
      <c r="C70" t="str">
        <v>Yitzhok</v>
      </c>
      <c r="D70" t="str">
        <v>Engineering</v>
      </c>
      <c r="E70">
        <v>118442.54</v>
      </c>
    </row>
    <row r="71" spans="1:5">
      <c r="A71" t="str">
        <v>SQ02624</v>
      </c>
      <c r="B71" t="str">
        <v>Gwenneth</v>
      </c>
      <c r="C71" t="str">
        <v>Fealey</v>
      </c>
      <c r="D71" t="str">
        <v>Engineering</v>
      </c>
      <c r="E71">
        <v>114772.32</v>
      </c>
    </row>
    <row r="72" spans="1:5">
      <c r="A72" t="str">
        <v>SQ02703</v>
      </c>
      <c r="B72" t="str">
        <v>Deepit</v>
      </c>
      <c r="C72" t="str">
        <v>Ranjana</v>
      </c>
      <c r="D72" t="str">
        <v>Marketing</v>
      </c>
      <c r="E72">
        <v>104903.79</v>
      </c>
    </row>
    <row r="73" spans="1:5">
      <c r="A73" t="str">
        <v>SQ03116</v>
      </c>
      <c r="B73" t="str">
        <v>Syd</v>
      </c>
      <c r="C73" t="str">
        <v>Fearn</v>
      </c>
      <c r="D73" t="str">
        <v>Engineering</v>
      </c>
      <c r="E73">
        <v>108872.77</v>
      </c>
    </row>
    <row r="74" spans="1:5">
      <c r="A74" t="str">
        <v>SQ03387</v>
      </c>
      <c r="B74" t="str">
        <v>Robinia</v>
      </c>
      <c r="C74" t="str">
        <v>Scholling</v>
      </c>
      <c r="D74" t="str">
        <v>Human Resources</v>
      </c>
      <c r="E74">
        <v>100731.95</v>
      </c>
    </row>
    <row r="75" spans="1:5">
      <c r="A75" t="str">
        <v>SQ03476</v>
      </c>
      <c r="B75" t="str">
        <v>Ramalingam</v>
      </c>
      <c r="C75" t="str">
        <v>Kothapeta</v>
      </c>
      <c r="D75" t="str">
        <v>Accounting</v>
      </c>
      <c r="E75">
        <v>107107.6</v>
      </c>
    </row>
    <row r="76" spans="1:5">
      <c r="A76" t="str">
        <v>SQ03491</v>
      </c>
      <c r="B76" t="str">
        <v>Freda</v>
      </c>
      <c r="C76" t="str">
        <v>Legan</v>
      </c>
      <c r="D76" t="str">
        <v>Sales</v>
      </c>
      <c r="E76">
        <v>102129.37</v>
      </c>
    </row>
    <row r="77" spans="1:5">
      <c r="A77" t="str">
        <v>SQ03733</v>
      </c>
      <c r="B77" t="str">
        <v>Revkah</v>
      </c>
      <c r="C77" t="str">
        <v>Antonacci</v>
      </c>
      <c r="D77" t="str">
        <v>Engineering</v>
      </c>
      <c r="E77">
        <v>109143.17</v>
      </c>
    </row>
    <row r="78" spans="1:5">
      <c r="A78" t="str">
        <v>SQ04603</v>
      </c>
      <c r="B78" t="str">
        <v>Natalee</v>
      </c>
      <c r="C78" t="str">
        <v>Craiker</v>
      </c>
      <c r="D78" t="str">
        <v>Product Management</v>
      </c>
      <c r="E78">
        <v>111229.47</v>
      </c>
    </row>
    <row r="79" spans="1:5">
      <c r="A79" t="str">
        <v>SQ04612</v>
      </c>
      <c r="B79" t="str">
        <v>Mick</v>
      </c>
      <c r="C79" t="str">
        <v>Spraberry</v>
      </c>
      <c r="D79" t="str">
        <v>Services</v>
      </c>
      <c r="E79">
        <v>120000</v>
      </c>
    </row>
    <row r="80" spans="1:5">
      <c r="A80" t="str">
        <v>SQ04665</v>
      </c>
      <c r="B80" t="str">
        <v>Collin</v>
      </c>
      <c r="C80" t="str">
        <v>Jagson</v>
      </c>
      <c r="D80" t="str">
        <v>Services</v>
      </c>
      <c r="E80">
        <v>100424.23</v>
      </c>
    </row>
    <row r="81" spans="1:5">
      <c r="A81" t="str">
        <v>TN00579</v>
      </c>
      <c r="B81" t="str">
        <v>Rafaelita</v>
      </c>
      <c r="C81" t="str">
        <v>Blaksland</v>
      </c>
      <c r="D81" t="str">
        <v>Services</v>
      </c>
      <c r="E81">
        <v>109163.39</v>
      </c>
    </row>
    <row r="82" spans="1:5">
      <c r="A82" t="str">
        <v>TN01281</v>
      </c>
      <c r="B82" t="str">
        <v>Cletus</v>
      </c>
      <c r="C82" t="str">
        <v>McGarahan</v>
      </c>
      <c r="D82" t="str">
        <v>Engineering</v>
      </c>
      <c r="E82">
        <v>114425.19</v>
      </c>
    </row>
    <row r="83" spans="1:5">
      <c r="A83" t="str">
        <v>TN04058</v>
      </c>
      <c r="B83" t="str">
        <v>Subbarao</v>
      </c>
      <c r="C83" t="str">
        <v>Malladi</v>
      </c>
      <c r="D83" t="str">
        <v>Product Management</v>
      </c>
      <c r="E83">
        <v>106775.14</v>
      </c>
    </row>
    <row r="84" spans="1:5">
      <c r="A84" t="str">
        <v>TN04058</v>
      </c>
      <c r="B84" t="str">
        <v>Vasu</v>
      </c>
      <c r="C84" t="str">
        <v>Nandin</v>
      </c>
      <c r="D84" t="str">
        <v>Product Management</v>
      </c>
      <c r="E84">
        <v>106775.14</v>
      </c>
    </row>
    <row r="85" spans="1:5">
      <c r="A85" t="str">
        <v>TN04246</v>
      </c>
      <c r="B85" t="str">
        <v>Shaylyn</v>
      </c>
      <c r="C85" t="str">
        <v>Ransbury</v>
      </c>
      <c r="D85" t="str">
        <v>Support</v>
      </c>
      <c r="E85">
        <v>100371.31</v>
      </c>
    </row>
    <row r="86" spans="1:5">
      <c r="A86" t="str">
        <v>TN04740</v>
      </c>
      <c r="B86" t="str">
        <v>Tristam</v>
      </c>
      <c r="C86" t="str">
        <v>Cuming</v>
      </c>
      <c r="D86" t="str">
        <v>Support</v>
      </c>
      <c r="E86">
        <v>104038.9</v>
      </c>
    </row>
    <row r="87" spans="1:5">
      <c r="A87" t="str">
        <v>VT01684</v>
      </c>
      <c r="B87" t="str">
        <v>Audry</v>
      </c>
      <c r="C87" t="str">
        <v>Yu</v>
      </c>
      <c r="D87" t="str">
        <v>Training</v>
      </c>
      <c r="E87">
        <v>101187.36</v>
      </c>
    </row>
    <row r="88" spans="1:5">
      <c r="A88" t="str">
        <v>VT01762</v>
      </c>
      <c r="B88" t="str">
        <v>Geena</v>
      </c>
      <c r="C88" t="str">
        <v>Raghavanpillai</v>
      </c>
      <c r="D88" t="str">
        <v>Accounting</v>
      </c>
      <c r="E88">
        <v>102515.81</v>
      </c>
    </row>
    <row r="89" spans="1:5">
      <c r="A89" t="str">
        <v>VT01893</v>
      </c>
      <c r="B89" t="str">
        <v>Lindy</v>
      </c>
      <c r="C89" t="str">
        <v>Guillet</v>
      </c>
      <c r="D89" t="str">
        <v>Training</v>
      </c>
      <c r="E89">
        <v>112778.28</v>
      </c>
    </row>
    <row r="90" spans="1:5">
      <c r="A90" t="str">
        <v>VT01893</v>
      </c>
      <c r="B90" t="str">
        <v>Lindy</v>
      </c>
      <c r="C90" t="str">
        <v>Guillet</v>
      </c>
      <c r="D90" t="str">
        <v>Training</v>
      </c>
      <c r="E90">
        <v>112778.28</v>
      </c>
    </row>
    <row r="91" spans="1:5">
      <c r="A91" t="str">
        <v>VT02491</v>
      </c>
      <c r="B91" t="str">
        <v>Alexis</v>
      </c>
      <c r="C91" t="str">
        <v>Gotfrey</v>
      </c>
      <c r="D91" t="str">
        <v>Engineering</v>
      </c>
      <c r="E91">
        <v>114465.93</v>
      </c>
    </row>
    <row r="92" spans="1:5">
      <c r="A92" t="str">
        <v>VT02801</v>
      </c>
      <c r="B92" t="str">
        <v>Shellysheldon</v>
      </c>
      <c r="C92" t="str">
        <v>Mahady</v>
      </c>
      <c r="D92" t="str">
        <v>Training</v>
      </c>
      <c r="E92">
        <v>114691.03</v>
      </c>
    </row>
    <row r="93" spans="1:5">
      <c r="A93" t="str">
        <v>VT03421</v>
      </c>
      <c r="B93" t="str">
        <v>Alic</v>
      </c>
      <c r="C93" t="str">
        <v>Bagg</v>
      </c>
      <c r="D93" t="str">
        <v>Legal</v>
      </c>
      <c r="E93">
        <v>113747.56</v>
      </c>
    </row>
    <row r="94" spans="1:5">
      <c r="A94" t="str">
        <v>VT03421</v>
      </c>
      <c r="B94" t="str">
        <v>Alic</v>
      </c>
      <c r="C94" t="str">
        <v>Bagg</v>
      </c>
      <c r="D94" t="str">
        <v>Legal</v>
      </c>
      <c r="E94">
        <v>113747.56</v>
      </c>
    </row>
    <row r="95" spans="1:5">
      <c r="A95" t="str">
        <v>VT04028</v>
      </c>
      <c r="B95" t="str">
        <v>Michale</v>
      </c>
      <c r="C95" t="str">
        <v>Rolf</v>
      </c>
      <c r="D95" t="str">
        <v>Services</v>
      </c>
      <c r="E95">
        <v>111815.49</v>
      </c>
    </row>
    <row r="96" spans="1:5">
      <c r="A96" t="str">
        <v>VT04028</v>
      </c>
      <c r="B96" t="str">
        <v>Michale</v>
      </c>
      <c r="C96" t="str">
        <v>Rolf</v>
      </c>
      <c r="D96" t="str">
        <v>Services</v>
      </c>
      <c r="E96">
        <v>111815.49</v>
      </c>
    </row>
    <row r="97" spans="1:5">
      <c r="A97" t="str">
        <v>VT04093</v>
      </c>
      <c r="B97" t="str">
        <v>Prasanna</v>
      </c>
      <c r="C97" t="str">
        <v>Lakshmi</v>
      </c>
      <c r="D97" t="str">
        <v>Training</v>
      </c>
      <c r="E97">
        <v>116767.63</v>
      </c>
    </row>
    <row r="98" spans="1:5">
      <c r="A98" t="str">
        <v>VT04093</v>
      </c>
      <c r="B98" t="str">
        <v>Baruna</v>
      </c>
      <c r="C98" t="str">
        <v>Ogale</v>
      </c>
      <c r="D98" t="str">
        <v>Training</v>
      </c>
      <c r="E98">
        <v>116767.63</v>
      </c>
    </row>
    <row r="99" spans="1:5">
      <c r="A99" t="str">
        <v>VT04350</v>
      </c>
      <c r="B99" t="str">
        <v>Kulbhushan</v>
      </c>
      <c r="C99" t="str">
        <v>Moorthy</v>
      </c>
      <c r="D99" t="str">
        <v>Business Development</v>
      </c>
      <c r="E99">
        <v>106400.02</v>
      </c>
    </row>
    <row r="100" spans="1:5">
      <c r="A100" t="str">
        <v>VT04350</v>
      </c>
      <c r="B100" t="str">
        <v>Lalit</v>
      </c>
      <c r="C100" t="str">
        <v>Kothari</v>
      </c>
      <c r="D100" t="str">
        <v>Business Development</v>
      </c>
      <c r="E100">
        <v>106400.02</v>
      </c>
    </row>
    <row r="101" spans="1:5">
      <c r="A101" t="str">
        <v>VT04552</v>
      </c>
      <c r="B101" t="str">
        <v>Theresita</v>
      </c>
      <c r="C101" t="str">
        <v>Chasmer</v>
      </c>
      <c r="D101" t="str">
        <v>Product Management</v>
      </c>
      <c r="E101">
        <v>106665.67</v>
      </c>
    </row>
    <row r="102" spans="1:5">
      <c r="A102" t="str">
        <v>VT04681</v>
      </c>
      <c r="B102" t="str">
        <v>Nickolai</v>
      </c>
      <c r="C102" t="str">
        <v>Artin</v>
      </c>
      <c r="D102" t="str">
        <v>Product Management</v>
      </c>
      <c r="E102">
        <v>110906.35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68A7-916F-4CD4-807E-B68940491D24}">
  <dimension ref="A1:O127"/>
  <sheetViews>
    <sheetView workbookViewId="0">
      <selection activeCell="A3" sqref="A3"/>
    </sheetView>
  </sheetViews>
  <sheetFormatPr defaultRowHeight="15"/>
  <cols>
    <col min="1" max="1" width="18.140625" customWidth="1"/>
    <col min="2" max="2" width="12.28515625" customWidth="1"/>
    <col min="3" max="3" width="16.85546875" customWidth="1"/>
    <col min="4" max="4" width="16.5703125" customWidth="1"/>
    <col min="5" max="5" width="13.140625" customWidth="1"/>
    <col min="6" max="6" width="17.42578125" customWidth="1"/>
    <col min="7" max="7" width="14.85546875" customWidth="1"/>
    <col min="8" max="8" width="12.5703125" customWidth="1"/>
    <col min="9" max="9" width="13" customWidth="1"/>
    <col min="10" max="10" width="13.42578125" customWidth="1"/>
    <col min="11" max="11" width="24.7109375" customWidth="1"/>
    <col min="12" max="12" width="18.7109375" customWidth="1"/>
    <col min="13" max="13" width="20.42578125" customWidth="1"/>
    <col min="14" max="14" width="12.28515625" customWidth="1"/>
    <col min="15" max="15" width="19.28515625" style="32" customWidth="1"/>
  </cols>
  <sheetData>
    <row r="1" spans="1:15">
      <c r="A1" s="34" t="s">
        <v>777</v>
      </c>
    </row>
    <row r="2" spans="1:15">
      <c r="A2" s="37" t="str" cm="1">
        <f t="array" ref="A2:F2">_xlfn.CHOOSECOLS(staff[#Headers],1,2,3,4,5,6)</f>
        <v>Emp ID</v>
      </c>
      <c r="B2" s="37" t="str">
        <v>First Name</v>
      </c>
      <c r="C2" s="37" t="str">
        <v>Last Name</v>
      </c>
      <c r="D2" s="37" t="str">
        <v>Gender</v>
      </c>
      <c r="E2" s="37" t="str">
        <v>Department</v>
      </c>
      <c r="F2" s="37" t="str">
        <v>Salary</v>
      </c>
      <c r="G2" s="38"/>
      <c r="H2" s="38"/>
      <c r="I2" s="38"/>
      <c r="J2" s="38"/>
      <c r="K2" s="38"/>
      <c r="L2" s="38"/>
      <c r="M2" s="38"/>
    </row>
    <row r="3" spans="1:15">
      <c r="A3" t="str" cm="1">
        <f t="array" ref="A3:F127">_xlfn.CHOOSECOLS(_xlfn._xlws.FILTER(staff[],(staff[Salary]&gt;I54)*(staff[Gender]=J4)),1,2,3,4,5,6)</f>
        <v>PR00007</v>
      </c>
      <c r="B3" t="str">
        <v>Torrance</v>
      </c>
      <c r="C3" t="str">
        <v>Collier</v>
      </c>
      <c r="D3" t="str">
        <v>Female</v>
      </c>
      <c r="E3" t="str">
        <v>Training</v>
      </c>
      <c r="F3">
        <v>96135.75</v>
      </c>
      <c r="I3" s="36" t="s">
        <v>778</v>
      </c>
      <c r="J3" s="29">
        <v>100000</v>
      </c>
    </row>
    <row r="4" spans="1:15">
      <c r="A4" t="str">
        <v>PR00095</v>
      </c>
      <c r="B4" t="str">
        <v>Devrat</v>
      </c>
      <c r="C4" t="str">
        <v>Damarsingh</v>
      </c>
      <c r="D4" t="str">
        <v>Female</v>
      </c>
      <c r="E4" t="str">
        <v>Business Development</v>
      </c>
      <c r="F4">
        <v>70649.460000000006</v>
      </c>
      <c r="I4" s="36" t="s">
        <v>779</v>
      </c>
      <c r="J4" s="29" t="s">
        <v>45</v>
      </c>
      <c r="K4" s="50" t="s">
        <v>64</v>
      </c>
    </row>
    <row r="5" spans="1:15">
      <c r="A5" t="str">
        <v>PR00113</v>
      </c>
      <c r="B5" t="str">
        <v>Van</v>
      </c>
      <c r="C5" t="str">
        <v>Tuxwell</v>
      </c>
      <c r="D5" t="str">
        <v>Female</v>
      </c>
      <c r="E5" t="str">
        <v>Business Development</v>
      </c>
      <c r="F5">
        <v>80695.740000000005</v>
      </c>
    </row>
    <row r="6" spans="1:15">
      <c r="A6" t="str">
        <v>PR00113</v>
      </c>
      <c r="B6" t="str">
        <v>Van</v>
      </c>
      <c r="C6" t="str">
        <v>Tuxwell</v>
      </c>
      <c r="D6" t="str">
        <v>Female</v>
      </c>
      <c r="E6" t="str">
        <v>Business Development</v>
      </c>
      <c r="F6">
        <v>80695.740000000005</v>
      </c>
      <c r="H6" s="30" t="s">
        <v>780</v>
      </c>
    </row>
    <row r="7" spans="1:15">
      <c r="A7" t="str">
        <v>PR00246</v>
      </c>
      <c r="B7" t="str">
        <v>Husein</v>
      </c>
      <c r="C7" t="str">
        <v>Augar</v>
      </c>
      <c r="D7" t="str">
        <v>Female</v>
      </c>
      <c r="E7" t="str">
        <v>Marketing</v>
      </c>
      <c r="F7">
        <v>67905.8</v>
      </c>
      <c r="H7" s="37" t="str" cm="1">
        <f t="array" ref="H7:O7">_xlfn.CHOOSECOLS(staff[#Headers],1,2,3,4,5,6,7,8)</f>
        <v>Emp ID</v>
      </c>
      <c r="I7" s="37" t="str">
        <v>First Name</v>
      </c>
      <c r="J7" s="37" t="str">
        <v>Last Name</v>
      </c>
      <c r="K7" s="37" t="str">
        <v>Gender</v>
      </c>
      <c r="L7" s="37" t="str">
        <v>Department</v>
      </c>
      <c r="M7" s="37" t="str">
        <v>Salary</v>
      </c>
      <c r="N7" s="37" t="str">
        <v>Salary Bucket</v>
      </c>
      <c r="O7" s="39" t="str">
        <v>Start Date</v>
      </c>
    </row>
    <row r="8" spans="1:15">
      <c r="A8" t="str">
        <v>PR00419</v>
      </c>
      <c r="B8" t="str">
        <v>Billi</v>
      </c>
      <c r="C8" t="str">
        <v>Fellgate</v>
      </c>
      <c r="D8" t="str">
        <v>Female</v>
      </c>
      <c r="E8" t="str">
        <v>Business Development</v>
      </c>
      <c r="F8">
        <v>68980.52</v>
      </c>
      <c r="H8" t="str" cm="1">
        <f t="array" ref="H8:O10">_xlfn._xlws.FILTER(staff[[Emp ID]:[Start Date]], (staff[Salary] &gt; J3) * (staff[Gender] = K4) *(staff[Start Date]&gt;DATE(2020,12,31)))</f>
        <v>PR03886</v>
      </c>
      <c r="I8" t="str">
        <v>Edd</v>
      </c>
      <c r="J8" t="str">
        <v>MacKnockiter</v>
      </c>
      <c r="K8" t="str">
        <v>Male</v>
      </c>
      <c r="L8" t="str">
        <v>Accounting</v>
      </c>
      <c r="M8">
        <v>119022.49</v>
      </c>
      <c r="N8" t="str">
        <v>Above 100k</v>
      </c>
      <c r="O8" s="32">
        <v>44431</v>
      </c>
    </row>
    <row r="9" spans="1:15">
      <c r="A9" t="str">
        <v>PR00576</v>
      </c>
      <c r="B9" t="str">
        <v>Lalitchandra</v>
      </c>
      <c r="C9" t="str">
        <v>Vadali</v>
      </c>
      <c r="D9" t="str">
        <v>Female</v>
      </c>
      <c r="E9" t="str">
        <v>Legal</v>
      </c>
      <c r="F9">
        <v>63705.4</v>
      </c>
      <c r="H9" t="str">
        <v>VT03421</v>
      </c>
      <c r="I9" t="str">
        <v>Alic</v>
      </c>
      <c r="J9" t="str">
        <v>Bagg</v>
      </c>
      <c r="K9" t="str">
        <v>Male</v>
      </c>
      <c r="L9" t="str">
        <v>Legal</v>
      </c>
      <c r="M9">
        <v>113747.56</v>
      </c>
      <c r="N9" t="str">
        <v>Above 100k</v>
      </c>
      <c r="O9" s="32">
        <v>44270</v>
      </c>
    </row>
    <row r="10" spans="1:15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H10" t="str">
        <v>VT03421</v>
      </c>
      <c r="I10" t="str">
        <v>Alic</v>
      </c>
      <c r="J10" t="str">
        <v>Bagg</v>
      </c>
      <c r="K10" t="str">
        <v>Male</v>
      </c>
      <c r="L10" t="str">
        <v>Legal</v>
      </c>
      <c r="M10">
        <v>113747.56</v>
      </c>
      <c r="N10" t="str">
        <v>Above 100k</v>
      </c>
      <c r="O10" s="32">
        <v>44270</v>
      </c>
    </row>
    <row r="11" spans="1:15">
      <c r="A11" t="str">
        <v>PR00916</v>
      </c>
      <c r="B11" t="str">
        <v>Inger</v>
      </c>
      <c r="C11" t="str">
        <v>Chapelhow</v>
      </c>
      <c r="D11" t="str">
        <v>Female</v>
      </c>
      <c r="E11" t="str">
        <v>Research and Development</v>
      </c>
      <c r="F11">
        <v>84309.95</v>
      </c>
    </row>
    <row r="12" spans="1:15">
      <c r="A12" t="str">
        <v>PR01269</v>
      </c>
      <c r="B12" t="str">
        <v>Eleonore</v>
      </c>
      <c r="C12" t="str">
        <v>Airdrie</v>
      </c>
      <c r="D12" t="str">
        <v>Female</v>
      </c>
      <c r="E12" t="str">
        <v>Engineering</v>
      </c>
      <c r="F12">
        <v>97105.19</v>
      </c>
    </row>
    <row r="13" spans="1:15">
      <c r="A13" t="str">
        <v>PR01383</v>
      </c>
      <c r="B13" t="str">
        <v>Addi</v>
      </c>
      <c r="C13" t="str">
        <v>Studdeard</v>
      </c>
      <c r="D13" t="str">
        <v>Female</v>
      </c>
      <c r="E13" t="str">
        <v>Product Management</v>
      </c>
      <c r="F13">
        <v>72502.61</v>
      </c>
    </row>
    <row r="14" spans="1:15">
      <c r="A14" t="str">
        <v>PR01662</v>
      </c>
      <c r="B14" t="str">
        <v>Genevra</v>
      </c>
      <c r="C14" t="str">
        <v>Friday</v>
      </c>
      <c r="D14" t="str">
        <v>Female</v>
      </c>
      <c r="E14" t="str">
        <v>Research and Development</v>
      </c>
      <c r="F14">
        <v>50449.46</v>
      </c>
    </row>
    <row r="15" spans="1:15">
      <c r="A15" t="str">
        <v>PR02016</v>
      </c>
      <c r="B15" t="str">
        <v>Iris</v>
      </c>
      <c r="C15" t="str">
        <v>Wagg</v>
      </c>
      <c r="D15" t="str">
        <v>Female</v>
      </c>
      <c r="E15" t="str">
        <v>Engineering</v>
      </c>
      <c r="F15">
        <v>58861.19</v>
      </c>
    </row>
    <row r="16" spans="1:15">
      <c r="A16" t="str">
        <v>PR02113</v>
      </c>
      <c r="B16" t="str">
        <v>Beverie</v>
      </c>
      <c r="C16" t="str">
        <v>Moffet</v>
      </c>
      <c r="D16" t="str">
        <v>Female</v>
      </c>
      <c r="E16" t="str">
        <v>Support</v>
      </c>
      <c r="F16">
        <v>75974.990000000005</v>
      </c>
    </row>
    <row r="17" spans="1:6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</row>
    <row r="18" spans="1:6">
      <c r="A18" t="str">
        <v>PR02275</v>
      </c>
      <c r="B18" t="str">
        <v>Louise</v>
      </c>
      <c r="C18" t="str">
        <v>Lamming</v>
      </c>
      <c r="D18" t="str">
        <v>Female</v>
      </c>
      <c r="E18" t="str">
        <v>Sales</v>
      </c>
      <c r="F18">
        <v>41934.71</v>
      </c>
    </row>
    <row r="19" spans="1:6">
      <c r="A19" t="str">
        <v>PR02321</v>
      </c>
      <c r="B19" t="str">
        <v>Evanne</v>
      </c>
      <c r="C19" t="str">
        <v>Sheryn</v>
      </c>
      <c r="D19" t="str">
        <v>Female</v>
      </c>
      <c r="E19" t="str">
        <v>Services</v>
      </c>
      <c r="F19">
        <v>81897.789999999994</v>
      </c>
    </row>
    <row r="20" spans="1:6">
      <c r="A20" t="str">
        <v>PR02436</v>
      </c>
      <c r="B20" t="str">
        <v>Marmaduke</v>
      </c>
      <c r="C20" t="str">
        <v>Worssam</v>
      </c>
      <c r="D20" t="str">
        <v>Female</v>
      </c>
      <c r="E20" t="str">
        <v>Engineering</v>
      </c>
      <c r="F20">
        <v>78378.2</v>
      </c>
    </row>
    <row r="21" spans="1:6">
      <c r="A21" t="str">
        <v>PR02603</v>
      </c>
      <c r="B21" t="str">
        <v>Dinanath</v>
      </c>
      <c r="C21" t="str">
        <v>Simhambhatla</v>
      </c>
      <c r="D21" t="str">
        <v>Female</v>
      </c>
      <c r="E21" t="str">
        <v>Human Resources</v>
      </c>
      <c r="F21">
        <v>61994.76</v>
      </c>
    </row>
    <row r="22" spans="1:6">
      <c r="A22" t="str">
        <v>PR02957</v>
      </c>
      <c r="B22" t="str">
        <v>Vaughn</v>
      </c>
      <c r="C22" t="str">
        <v>Carvill</v>
      </c>
      <c r="D22" t="str">
        <v>Female</v>
      </c>
      <c r="E22" t="str">
        <v>Training</v>
      </c>
      <c r="F22">
        <v>84745.93</v>
      </c>
    </row>
    <row r="23" spans="1:6">
      <c r="A23" t="str">
        <v>PR03158</v>
      </c>
      <c r="B23" t="str">
        <v>Danica</v>
      </c>
      <c r="C23" t="str">
        <v>Nayshe</v>
      </c>
      <c r="D23" t="str">
        <v>Female</v>
      </c>
      <c r="E23" t="str">
        <v>Services</v>
      </c>
      <c r="F23">
        <v>89690.38</v>
      </c>
    </row>
    <row r="24" spans="1:6">
      <c r="A24" t="str">
        <v>PR03271</v>
      </c>
      <c r="B24" t="str">
        <v>Stan</v>
      </c>
      <c r="C24" t="str">
        <v>Tolliday</v>
      </c>
      <c r="D24" t="str">
        <v>Female</v>
      </c>
      <c r="E24" t="str">
        <v>Sales</v>
      </c>
      <c r="F24">
        <v>39535.49</v>
      </c>
    </row>
    <row r="25" spans="1:6">
      <c r="A25" t="str">
        <v>PR03844</v>
      </c>
      <c r="B25" t="str">
        <v>Brose</v>
      </c>
      <c r="C25" t="str">
        <v>MacCorkell</v>
      </c>
      <c r="D25" t="str">
        <v>Female</v>
      </c>
      <c r="E25" t="str">
        <v>Human Resources</v>
      </c>
      <c r="F25">
        <v>35943.620000000003</v>
      </c>
    </row>
    <row r="26" spans="1:6">
      <c r="A26" t="str">
        <v>PR04366</v>
      </c>
      <c r="B26" t="str">
        <v>Carry</v>
      </c>
      <c r="C26" t="str">
        <v>Loblie</v>
      </c>
      <c r="D26" t="str">
        <v>Female</v>
      </c>
      <c r="E26" t="str">
        <v>Sales</v>
      </c>
      <c r="F26">
        <v>47551.89</v>
      </c>
    </row>
    <row r="27" spans="1:6">
      <c r="A27" t="str">
        <v>PR04380</v>
      </c>
      <c r="B27" t="str">
        <v>Van</v>
      </c>
      <c r="C27" t="str">
        <v>Tuxwell</v>
      </c>
      <c r="D27" t="str">
        <v>Female</v>
      </c>
      <c r="E27" t="str">
        <v>Business Development</v>
      </c>
      <c r="F27">
        <v>80695.740000000005</v>
      </c>
    </row>
    <row r="28" spans="1:6">
      <c r="A28" t="str">
        <v>PR04446</v>
      </c>
      <c r="B28" t="str">
        <v>Sameer</v>
      </c>
      <c r="C28" t="str">
        <v>Shashank</v>
      </c>
      <c r="D28" t="str">
        <v>Female</v>
      </c>
      <c r="E28" t="str">
        <v>Research and Development</v>
      </c>
      <c r="F28">
        <v>92336.08</v>
      </c>
    </row>
    <row r="29" spans="1:6">
      <c r="A29" t="str">
        <v>PR04473</v>
      </c>
      <c r="B29" t="str">
        <v>Wyn</v>
      </c>
      <c r="C29" t="str">
        <v>Treadger</v>
      </c>
      <c r="D29" t="str">
        <v>Female</v>
      </c>
      <c r="E29" t="str">
        <v>Business Development</v>
      </c>
      <c r="F29">
        <v>69192.850000000006</v>
      </c>
    </row>
    <row r="30" spans="1:6">
      <c r="A30" t="str">
        <v>PR04686</v>
      </c>
      <c r="B30" t="str">
        <v>Oona</v>
      </c>
      <c r="C30" t="str">
        <v>Donan</v>
      </c>
      <c r="D30" t="str">
        <v>Female</v>
      </c>
      <c r="E30" t="str">
        <v>Business Development</v>
      </c>
      <c r="F30">
        <v>98000</v>
      </c>
    </row>
    <row r="31" spans="1:6">
      <c r="A31" t="str">
        <v>PR04851</v>
      </c>
      <c r="B31" t="str">
        <v>Rodina</v>
      </c>
      <c r="C31" t="str">
        <v>Drinan</v>
      </c>
      <c r="D31" t="str">
        <v>Female</v>
      </c>
      <c r="E31" t="str">
        <v>Sales</v>
      </c>
      <c r="F31">
        <v>77045.440000000002</v>
      </c>
    </row>
    <row r="32" spans="1:6">
      <c r="A32" t="str">
        <v>SQ00105</v>
      </c>
      <c r="B32" t="str">
        <v>Sarayu</v>
      </c>
      <c r="C32" t="str">
        <v>Ragunathan</v>
      </c>
      <c r="D32" t="str">
        <v>Female</v>
      </c>
      <c r="E32" t="str">
        <v>Training</v>
      </c>
      <c r="F32">
        <v>86010.54</v>
      </c>
    </row>
    <row r="33" spans="1:6">
      <c r="A33" t="str">
        <v>SQ00187</v>
      </c>
      <c r="B33" t="str">
        <v>Rupak</v>
      </c>
      <c r="C33" t="str">
        <v>Mehra</v>
      </c>
      <c r="D33" t="str">
        <v>Female</v>
      </c>
      <c r="E33" t="str">
        <v>Services</v>
      </c>
      <c r="F33">
        <v>71229.42</v>
      </c>
    </row>
    <row r="34" spans="1:6">
      <c r="A34" t="str">
        <v>SQ00286</v>
      </c>
      <c r="B34" t="str">
        <v>Ilesh</v>
      </c>
      <c r="C34" t="str">
        <v>Dasgupta</v>
      </c>
      <c r="D34" t="str">
        <v>Female</v>
      </c>
      <c r="E34" t="str">
        <v>Legal</v>
      </c>
      <c r="F34">
        <v>61213.01</v>
      </c>
    </row>
    <row r="35" spans="1:6">
      <c r="A35" t="str">
        <v>SQ00450</v>
      </c>
      <c r="B35" t="str">
        <v>Louise</v>
      </c>
      <c r="C35" t="str">
        <v>Lamming</v>
      </c>
      <c r="D35" t="str">
        <v>Female</v>
      </c>
      <c r="E35" t="str">
        <v>Sales</v>
      </c>
      <c r="F35">
        <v>41934.71</v>
      </c>
    </row>
    <row r="36" spans="1:6">
      <c r="A36" t="str">
        <v>SQ00498</v>
      </c>
      <c r="B36" t="str">
        <v>Amery</v>
      </c>
      <c r="C36" t="str">
        <v>Ofer</v>
      </c>
      <c r="D36" t="str">
        <v>Female</v>
      </c>
      <c r="E36" t="str">
        <v>Legal</v>
      </c>
      <c r="F36">
        <v>111049.84</v>
      </c>
    </row>
    <row r="37" spans="1:6">
      <c r="A37" t="str">
        <v>SQ00841</v>
      </c>
      <c r="B37" t="str">
        <v>Bhuvan</v>
      </c>
      <c r="C37" t="str">
        <v>Pals</v>
      </c>
      <c r="D37" t="str">
        <v>Female</v>
      </c>
      <c r="E37" t="str">
        <v>Services</v>
      </c>
      <c r="F37">
        <v>89690.38</v>
      </c>
    </row>
    <row r="38" spans="1:6">
      <c r="A38" t="str">
        <v>SQ00914</v>
      </c>
      <c r="B38" t="str">
        <v>Duran</v>
      </c>
      <c r="C38" t="str">
        <v>Appala</v>
      </c>
      <c r="D38" t="str">
        <v>Female</v>
      </c>
      <c r="E38" t="str">
        <v>Product Management</v>
      </c>
      <c r="F38">
        <v>38438.239999999998</v>
      </c>
    </row>
    <row r="39" spans="1:6">
      <c r="A39" t="str">
        <v>SQ00914</v>
      </c>
      <c r="B39" t="str">
        <v>Karuna</v>
      </c>
      <c r="C39" t="str">
        <v>Pashupathy</v>
      </c>
      <c r="D39" t="str">
        <v>Female</v>
      </c>
      <c r="E39" t="str">
        <v>Product Management</v>
      </c>
      <c r="F39">
        <v>38438.239999999998</v>
      </c>
    </row>
    <row r="40" spans="1:6">
      <c r="A40" t="str">
        <v>SQ00960</v>
      </c>
      <c r="B40" t="str">
        <v>Calvin</v>
      </c>
      <c r="C40" t="str">
        <v>O'Carroll</v>
      </c>
      <c r="D40" t="str">
        <v>Female</v>
      </c>
      <c r="E40" t="str">
        <v>Research and Development</v>
      </c>
      <c r="F40">
        <v>44447.26</v>
      </c>
    </row>
    <row r="41" spans="1:6">
      <c r="A41" t="str">
        <v>SQ01283</v>
      </c>
      <c r="B41" t="str">
        <v>Barr</v>
      </c>
      <c r="C41" t="str">
        <v>Faughny</v>
      </c>
      <c r="D41" t="str">
        <v>Female</v>
      </c>
      <c r="E41" t="str">
        <v>Marketing</v>
      </c>
      <c r="F41">
        <v>68008.55</v>
      </c>
    </row>
    <row r="42" spans="1:6">
      <c r="A42" t="str">
        <v>SQ01402</v>
      </c>
      <c r="B42" t="str">
        <v>Sahaj</v>
      </c>
      <c r="C42" t="str">
        <v>Jonnalagadda</v>
      </c>
      <c r="D42" t="str">
        <v>Female</v>
      </c>
      <c r="E42" t="str">
        <v>Engineering</v>
      </c>
      <c r="F42">
        <v>44403.77</v>
      </c>
    </row>
    <row r="43" spans="1:6">
      <c r="A43" t="str">
        <v>SQ01730</v>
      </c>
      <c r="B43" t="str">
        <v>Austine</v>
      </c>
      <c r="C43" t="str">
        <v>Littlewood</v>
      </c>
      <c r="D43" t="str">
        <v>Female</v>
      </c>
      <c r="E43" t="str">
        <v>Services</v>
      </c>
      <c r="F43">
        <v>32269.91</v>
      </c>
    </row>
    <row r="44" spans="1:6">
      <c r="A44" t="str">
        <v>SQ01854</v>
      </c>
      <c r="B44" t="str">
        <v>Jessica</v>
      </c>
      <c r="C44" t="str">
        <v>Callcott</v>
      </c>
      <c r="D44" t="str">
        <v>Female</v>
      </c>
      <c r="E44" t="str">
        <v>Marketing</v>
      </c>
      <c r="F44">
        <v>66017.179999999993</v>
      </c>
    </row>
    <row r="45" spans="1:6">
      <c r="A45" t="str">
        <v>SQ02174</v>
      </c>
      <c r="B45" t="str">
        <v>Sidoney</v>
      </c>
      <c r="C45" t="str">
        <v>Yitzhok</v>
      </c>
      <c r="D45" t="str">
        <v>Female</v>
      </c>
      <c r="E45" t="str">
        <v>Engineering</v>
      </c>
      <c r="F45">
        <v>118442.54</v>
      </c>
    </row>
    <row r="46" spans="1:6">
      <c r="A46" t="str">
        <v>SQ02223</v>
      </c>
      <c r="B46" t="str">
        <v>Pippy</v>
      </c>
      <c r="C46" t="str">
        <v>Shepperd</v>
      </c>
      <c r="D46" t="str">
        <v>Female</v>
      </c>
      <c r="E46" t="str">
        <v>Accounting</v>
      </c>
      <c r="F46">
        <v>44845.33</v>
      </c>
    </row>
    <row r="47" spans="1:6">
      <c r="A47" t="str">
        <v>SQ02465</v>
      </c>
      <c r="B47" t="str">
        <v>Bernie</v>
      </c>
      <c r="C47" t="str">
        <v>Gorges</v>
      </c>
      <c r="D47" t="str">
        <v>Female</v>
      </c>
      <c r="E47" t="str">
        <v>Training</v>
      </c>
      <c r="F47">
        <v>99965.97</v>
      </c>
    </row>
    <row r="48" spans="1:6">
      <c r="A48" t="str">
        <v>SQ02565</v>
      </c>
      <c r="B48" t="str">
        <v>Konstantin</v>
      </c>
      <c r="C48" t="str">
        <v>Timblett</v>
      </c>
      <c r="D48" t="str">
        <v>Female</v>
      </c>
      <c r="E48" t="str">
        <v>Training</v>
      </c>
      <c r="F48">
        <v>56253.81</v>
      </c>
    </row>
    <row r="49" spans="1:6">
      <c r="A49" t="str">
        <v>SQ02582</v>
      </c>
      <c r="B49" t="str">
        <v>Kaishori</v>
      </c>
      <c r="C49" t="str">
        <v>Harathi</v>
      </c>
      <c r="D49" t="str">
        <v>Female</v>
      </c>
      <c r="E49" t="str">
        <v>Product Management</v>
      </c>
      <c r="F49">
        <v>51798.25</v>
      </c>
    </row>
    <row r="50" spans="1:6">
      <c r="A50" t="str">
        <v>SQ02624</v>
      </c>
      <c r="B50" t="str">
        <v>Gwenneth</v>
      </c>
      <c r="C50" t="str">
        <v>Fealey</v>
      </c>
      <c r="D50" t="str">
        <v>Female</v>
      </c>
      <c r="E50" t="str">
        <v>Engineering</v>
      </c>
      <c r="F50">
        <v>114772.32</v>
      </c>
    </row>
    <row r="51" spans="1:6">
      <c r="A51" t="str">
        <v>SQ02643</v>
      </c>
      <c r="B51" t="str">
        <v>Indu</v>
      </c>
      <c r="C51" t="str">
        <v>Varada</v>
      </c>
      <c r="D51" t="str">
        <v>Female</v>
      </c>
      <c r="E51" t="str">
        <v>Engineering</v>
      </c>
      <c r="F51">
        <v>88425.08</v>
      </c>
    </row>
    <row r="52" spans="1:6">
      <c r="A52" t="str">
        <v>SQ02703</v>
      </c>
      <c r="B52" t="str">
        <v>Deepit</v>
      </c>
      <c r="C52" t="str">
        <v>Ranjana</v>
      </c>
      <c r="D52" t="str">
        <v>Female</v>
      </c>
      <c r="E52" t="str">
        <v>Marketing</v>
      </c>
      <c r="F52">
        <v>104903.79</v>
      </c>
    </row>
    <row r="53" spans="1:6">
      <c r="A53" t="str">
        <v>SQ03024</v>
      </c>
      <c r="B53" t="str">
        <v>Inge</v>
      </c>
      <c r="C53" t="str">
        <v>Creer</v>
      </c>
      <c r="D53" t="str">
        <v>Female</v>
      </c>
      <c r="E53" t="str">
        <v>Services</v>
      </c>
      <c r="F53">
        <v>69057.320000000007</v>
      </c>
    </row>
    <row r="54" spans="1:6">
      <c r="A54" t="str">
        <v>SQ03024</v>
      </c>
      <c r="B54" t="str">
        <v>Inge</v>
      </c>
      <c r="C54" t="str">
        <v>Creer</v>
      </c>
      <c r="D54" t="str">
        <v>Female</v>
      </c>
      <c r="E54" t="str">
        <v>Services</v>
      </c>
      <c r="F54">
        <v>69057.320000000007</v>
      </c>
    </row>
    <row r="55" spans="1:6">
      <c r="A55" t="str">
        <v>SQ03321</v>
      </c>
      <c r="B55" t="str">
        <v>Gradey</v>
      </c>
      <c r="C55" t="str">
        <v>Litton</v>
      </c>
      <c r="D55" t="str">
        <v>Female</v>
      </c>
      <c r="E55" t="str">
        <v>Accounting</v>
      </c>
      <c r="F55">
        <v>68887.839999999997</v>
      </c>
    </row>
    <row r="56" spans="1:6">
      <c r="A56" t="str">
        <v>SQ03350</v>
      </c>
      <c r="B56" t="str">
        <v>Felice</v>
      </c>
      <c r="C56" t="str">
        <v>McMurty</v>
      </c>
      <c r="D56" t="str">
        <v>Female</v>
      </c>
      <c r="E56" t="str">
        <v>Product Management</v>
      </c>
      <c r="F56">
        <v>66865.490000000005</v>
      </c>
    </row>
    <row r="57" spans="1:6">
      <c r="A57" t="str">
        <v>SQ03350</v>
      </c>
      <c r="B57" t="str">
        <v>Felice</v>
      </c>
      <c r="C57" t="str">
        <v>McMurty</v>
      </c>
      <c r="D57" t="str">
        <v>Female</v>
      </c>
      <c r="E57" t="str">
        <v>Product Management</v>
      </c>
      <c r="F57">
        <v>66865.490000000005</v>
      </c>
    </row>
    <row r="58" spans="1:6">
      <c r="A58" t="str">
        <v>SQ03387</v>
      </c>
      <c r="B58" t="str">
        <v>Robinia</v>
      </c>
      <c r="C58" t="str">
        <v>Scholling</v>
      </c>
      <c r="D58" t="str">
        <v>Female</v>
      </c>
      <c r="E58" t="str">
        <v>Human Resources</v>
      </c>
      <c r="F58">
        <v>100731.95</v>
      </c>
    </row>
    <row r="59" spans="1:6">
      <c r="A59" t="str">
        <v>SQ03491</v>
      </c>
      <c r="B59" t="str">
        <v>Freda</v>
      </c>
      <c r="C59" t="str">
        <v>Legan</v>
      </c>
      <c r="D59" t="str">
        <v>Female</v>
      </c>
      <c r="E59" t="str">
        <v>Sales</v>
      </c>
      <c r="F59">
        <v>102129.37</v>
      </c>
    </row>
    <row r="60" spans="1:6">
      <c r="A60" t="str">
        <v>SQ03546</v>
      </c>
      <c r="B60" t="str">
        <v>Amlankusum</v>
      </c>
      <c r="C60" t="str">
        <v>Rajabhushan</v>
      </c>
      <c r="D60" t="str">
        <v>Female</v>
      </c>
      <c r="E60" t="str">
        <v>Legal</v>
      </c>
      <c r="F60">
        <v>75733.740000000005</v>
      </c>
    </row>
    <row r="61" spans="1:6">
      <c r="A61" t="str">
        <v>SQ03625</v>
      </c>
      <c r="B61" t="str">
        <v>Fidela</v>
      </c>
      <c r="C61" t="str">
        <v>Artis</v>
      </c>
      <c r="D61" t="str">
        <v>Female</v>
      </c>
      <c r="E61" t="str">
        <v>Sales</v>
      </c>
      <c r="F61">
        <v>78020.39</v>
      </c>
    </row>
    <row r="62" spans="1:6">
      <c r="A62" t="str">
        <v>SQ03626</v>
      </c>
      <c r="B62" t="str">
        <v>Krishnakanta</v>
      </c>
      <c r="C62" t="str">
        <v>Vellanki</v>
      </c>
      <c r="D62" t="str">
        <v>Female</v>
      </c>
      <c r="E62" t="str">
        <v>Training</v>
      </c>
      <c r="F62">
        <v>95677.9</v>
      </c>
    </row>
    <row r="63" spans="1:6">
      <c r="A63" t="str">
        <v>SQ04437</v>
      </c>
      <c r="B63" t="str">
        <v>Hephzibah</v>
      </c>
      <c r="C63" t="str">
        <v>Summerell</v>
      </c>
      <c r="D63" t="str">
        <v>Female</v>
      </c>
      <c r="E63" t="str">
        <v>Services</v>
      </c>
      <c r="F63">
        <v>28305.08</v>
      </c>
    </row>
    <row r="64" spans="1:6">
      <c r="A64" t="str">
        <v>SQ04612</v>
      </c>
      <c r="B64" t="str">
        <v>Mick</v>
      </c>
      <c r="C64" t="str">
        <v>Spraberry</v>
      </c>
      <c r="D64" t="str">
        <v>Female</v>
      </c>
      <c r="E64" t="str">
        <v>Services</v>
      </c>
      <c r="F64">
        <v>120000</v>
      </c>
    </row>
    <row r="65" spans="1:6">
      <c r="A65" t="str">
        <v>SQ04613</v>
      </c>
      <c r="B65" t="str">
        <v>Sarojini</v>
      </c>
      <c r="C65" t="str">
        <v>Naueshwara</v>
      </c>
      <c r="D65" t="str">
        <v>Female</v>
      </c>
      <c r="E65" t="str">
        <v>Human Resources</v>
      </c>
      <c r="F65">
        <v>85264.38</v>
      </c>
    </row>
    <row r="66" spans="1:6">
      <c r="A66" t="str">
        <v>SQ04960</v>
      </c>
      <c r="B66" t="str">
        <v>Shubhra</v>
      </c>
      <c r="C66" t="str">
        <v>Potla</v>
      </c>
      <c r="D66" t="str">
        <v>Female</v>
      </c>
      <c r="E66" t="str">
        <v>Support</v>
      </c>
      <c r="F66">
        <v>71924.850000000006</v>
      </c>
    </row>
    <row r="67" spans="1:6">
      <c r="A67" t="str">
        <v>TN00083</v>
      </c>
      <c r="B67" t="str">
        <v>Chandana</v>
      </c>
      <c r="C67" t="str">
        <v>Sannidhi</v>
      </c>
      <c r="D67" t="str">
        <v>Female</v>
      </c>
      <c r="E67" t="str">
        <v>Business Development</v>
      </c>
      <c r="F67">
        <v>61688.77</v>
      </c>
    </row>
    <row r="68" spans="1:6">
      <c r="A68" t="str">
        <v>TN00182</v>
      </c>
      <c r="B68" t="str">
        <v>Camilla</v>
      </c>
      <c r="C68" t="str">
        <v>Castle</v>
      </c>
      <c r="D68" t="str">
        <v>Female</v>
      </c>
      <c r="E68" t="str">
        <v>Product Management</v>
      </c>
      <c r="F68">
        <v>75475.929999999993</v>
      </c>
    </row>
    <row r="69" spans="1:6">
      <c r="A69" t="str">
        <v>TN00214</v>
      </c>
      <c r="B69" t="str">
        <v>Devsena</v>
      </c>
      <c r="C69" t="str">
        <v>Veluvalapalli</v>
      </c>
      <c r="D69" t="str">
        <v>Female</v>
      </c>
      <c r="E69" t="str">
        <v>Training</v>
      </c>
      <c r="F69">
        <v>37902.35</v>
      </c>
    </row>
    <row r="70" spans="1:6">
      <c r="A70" t="str">
        <v>TN00214</v>
      </c>
      <c r="B70" t="str">
        <v>Hemavati</v>
      </c>
      <c r="C70" t="str">
        <v>Muthiah</v>
      </c>
      <c r="D70" t="str">
        <v>Female</v>
      </c>
      <c r="E70" t="str">
        <v>Training</v>
      </c>
      <c r="F70">
        <v>37902.35</v>
      </c>
    </row>
    <row r="71" spans="1:6">
      <c r="A71" t="str">
        <v>TN00227</v>
      </c>
      <c r="B71" t="str">
        <v>Raghuveer</v>
      </c>
      <c r="C71" t="str">
        <v>Yettugunna</v>
      </c>
      <c r="D71" t="str">
        <v>Female</v>
      </c>
      <c r="E71" t="str">
        <v>Support</v>
      </c>
      <c r="F71">
        <v>63555.73</v>
      </c>
    </row>
    <row r="72" spans="1:6">
      <c r="A72" t="str">
        <v>TN00258</v>
      </c>
      <c r="B72" t="str">
        <v>Joyce</v>
      </c>
      <c r="C72" t="str">
        <v>Leyband</v>
      </c>
      <c r="D72" t="str">
        <v>Female</v>
      </c>
      <c r="E72" t="str">
        <v>Product Management</v>
      </c>
      <c r="F72">
        <v>68197.899999999994</v>
      </c>
    </row>
    <row r="73" spans="1:6">
      <c r="A73" t="str">
        <v>TN00328</v>
      </c>
      <c r="B73" t="str">
        <v>Jeannie</v>
      </c>
      <c r="C73" t="str">
        <v>Petracco</v>
      </c>
      <c r="D73" t="str">
        <v>Female</v>
      </c>
      <c r="E73" t="str">
        <v>Engineering</v>
      </c>
      <c r="F73">
        <v>94815.28</v>
      </c>
    </row>
    <row r="74" spans="1:6">
      <c r="A74" t="str">
        <v>TN00579</v>
      </c>
      <c r="B74" t="str">
        <v>Rafaelita</v>
      </c>
      <c r="C74" t="str">
        <v>Blaksland</v>
      </c>
      <c r="D74" t="str">
        <v>Female</v>
      </c>
      <c r="E74" t="str">
        <v>Services</v>
      </c>
      <c r="F74">
        <v>109163.39</v>
      </c>
    </row>
    <row r="75" spans="1:6">
      <c r="A75" t="str">
        <v>TN00698</v>
      </c>
      <c r="B75" t="str">
        <v>Barbara-anne</v>
      </c>
      <c r="C75" t="str">
        <v>Kenchington</v>
      </c>
      <c r="D75" t="str">
        <v>Female</v>
      </c>
      <c r="E75" t="str">
        <v>Support</v>
      </c>
      <c r="F75">
        <v>88034.67</v>
      </c>
    </row>
    <row r="76" spans="1:6">
      <c r="A76" t="str">
        <v>TN00727</v>
      </c>
      <c r="B76" t="str">
        <v>Dulsea</v>
      </c>
      <c r="C76" t="str">
        <v>Folkes</v>
      </c>
      <c r="D76" t="str">
        <v>Female</v>
      </c>
      <c r="E76" t="str">
        <v>Services</v>
      </c>
      <c r="F76">
        <v>42161.77</v>
      </c>
    </row>
    <row r="77" spans="1:6">
      <c r="A77" t="str">
        <v>TN00890</v>
      </c>
      <c r="B77" t="str">
        <v>Mayur</v>
      </c>
      <c r="C77" t="str">
        <v>Kousika</v>
      </c>
      <c r="D77" t="str">
        <v>Female</v>
      </c>
      <c r="E77" t="str">
        <v>Training</v>
      </c>
      <c r="F77">
        <v>71570.990000000005</v>
      </c>
    </row>
    <row r="78" spans="1:6">
      <c r="A78" t="str">
        <v>TN01281</v>
      </c>
      <c r="B78" t="str">
        <v>Cletus</v>
      </c>
      <c r="C78" t="str">
        <v>McGarahan</v>
      </c>
      <c r="D78" t="str">
        <v>Female</v>
      </c>
      <c r="E78" t="str">
        <v>Engineering</v>
      </c>
      <c r="F78">
        <v>114425.19</v>
      </c>
    </row>
    <row r="79" spans="1:6">
      <c r="A79" t="str">
        <v>TN01601</v>
      </c>
      <c r="B79" t="str">
        <v>Melva</v>
      </c>
      <c r="C79" t="str">
        <v>Jickells</v>
      </c>
      <c r="D79" t="str">
        <v>Female</v>
      </c>
      <c r="E79" t="str">
        <v>Product Management</v>
      </c>
      <c r="F79">
        <v>68795.48</v>
      </c>
    </row>
    <row r="80" spans="1:6">
      <c r="A80" t="str">
        <v>TN01601</v>
      </c>
      <c r="B80" t="str">
        <v>Melva</v>
      </c>
      <c r="C80" t="str">
        <v>Jickells</v>
      </c>
      <c r="D80" t="str">
        <v>Female</v>
      </c>
      <c r="E80" t="str">
        <v>Product Management</v>
      </c>
      <c r="F80">
        <v>68795.48</v>
      </c>
    </row>
    <row r="81" spans="1:6">
      <c r="A81" t="str">
        <v>TN02570</v>
      </c>
      <c r="B81" t="str">
        <v>Grady</v>
      </c>
      <c r="C81" t="str">
        <v>Rochelle</v>
      </c>
      <c r="D81" t="str">
        <v>Female</v>
      </c>
      <c r="E81" t="str">
        <v>Accounting</v>
      </c>
      <c r="F81">
        <v>69163.39</v>
      </c>
    </row>
    <row r="82" spans="1:6">
      <c r="A82" t="str">
        <v>TN02570</v>
      </c>
      <c r="B82" t="str">
        <v>Grady</v>
      </c>
      <c r="C82" t="str">
        <v>Rochelle</v>
      </c>
      <c r="D82" t="str">
        <v>Female</v>
      </c>
      <c r="E82" t="str">
        <v>Accounting</v>
      </c>
      <c r="F82">
        <v>69163.39</v>
      </c>
    </row>
    <row r="83" spans="1:6">
      <c r="A83" t="str">
        <v>TN02727</v>
      </c>
      <c r="B83" t="str">
        <v>Wald</v>
      </c>
      <c r="C83" t="str">
        <v>Bountiff</v>
      </c>
      <c r="D83" t="str">
        <v>Female</v>
      </c>
      <c r="E83" t="str">
        <v>Support</v>
      </c>
      <c r="F83">
        <v>28974.03</v>
      </c>
    </row>
    <row r="84" spans="1:6">
      <c r="A84" t="str">
        <v>TN02749</v>
      </c>
      <c r="B84" t="str">
        <v>Parasuramudu</v>
      </c>
      <c r="C84" t="str">
        <v>Jamakayala</v>
      </c>
      <c r="D84" t="str">
        <v>Female</v>
      </c>
      <c r="E84" t="str">
        <v>Training</v>
      </c>
      <c r="F84">
        <v>57002.02</v>
      </c>
    </row>
    <row r="85" spans="1:6">
      <c r="A85" t="str">
        <v>TN02798</v>
      </c>
      <c r="B85" t="str">
        <v>Krittika</v>
      </c>
      <c r="C85" t="str">
        <v>Gaekwad</v>
      </c>
      <c r="D85" t="str">
        <v>Female</v>
      </c>
      <c r="E85" t="str">
        <v>Business Development</v>
      </c>
      <c r="F85">
        <v>33031.26</v>
      </c>
    </row>
    <row r="86" spans="1:6">
      <c r="A86" t="str">
        <v>TN02883</v>
      </c>
      <c r="B86" t="str">
        <v>John</v>
      </c>
      <c r="C86" t="str">
        <v>Joseph</v>
      </c>
      <c r="D86" t="str">
        <v>Female</v>
      </c>
      <c r="E86" t="str">
        <v>Sales</v>
      </c>
      <c r="F86">
        <v>84762.76</v>
      </c>
    </row>
    <row r="87" spans="1:6">
      <c r="A87" t="str">
        <v>TN03032</v>
      </c>
      <c r="B87" t="str">
        <v>Jaipal</v>
      </c>
      <c r="C87" t="str">
        <v>Potanapudi</v>
      </c>
      <c r="D87" t="str">
        <v>Female</v>
      </c>
      <c r="E87" t="str">
        <v>Research and Development</v>
      </c>
      <c r="F87">
        <v>39700.82</v>
      </c>
    </row>
    <row r="88" spans="1:6">
      <c r="A88" t="str">
        <v>TN03032</v>
      </c>
      <c r="B88" t="str">
        <v>Fullara</v>
      </c>
      <c r="C88" t="str">
        <v>Sushanti</v>
      </c>
      <c r="D88" t="str">
        <v>Female</v>
      </c>
      <c r="E88" t="str">
        <v>Research and Development</v>
      </c>
      <c r="F88">
        <v>39700.82</v>
      </c>
    </row>
    <row r="89" spans="1:6">
      <c r="A89" t="str">
        <v>TN03169</v>
      </c>
      <c r="B89" t="str">
        <v>Doe</v>
      </c>
      <c r="C89" t="str">
        <v>Clubley</v>
      </c>
      <c r="D89" t="str">
        <v>Female</v>
      </c>
      <c r="E89" t="str">
        <v>Product Management</v>
      </c>
      <c r="F89">
        <v>67818.14</v>
      </c>
    </row>
    <row r="90" spans="1:6">
      <c r="A90" t="str">
        <v>TN03169</v>
      </c>
      <c r="B90" t="str">
        <v>Doe</v>
      </c>
      <c r="C90" t="str">
        <v>Clubley</v>
      </c>
      <c r="D90" t="str">
        <v>Female</v>
      </c>
      <c r="E90" t="str">
        <v>Product Management</v>
      </c>
      <c r="F90">
        <v>67818.14</v>
      </c>
    </row>
    <row r="91" spans="1:6">
      <c r="A91" t="str">
        <v>TN03575</v>
      </c>
      <c r="B91" t="str">
        <v>Janina</v>
      </c>
      <c r="C91" t="str">
        <v>Wolverson</v>
      </c>
      <c r="D91" t="str">
        <v>Female</v>
      </c>
      <c r="E91" t="str">
        <v>Research and Development</v>
      </c>
      <c r="F91">
        <v>99683.67</v>
      </c>
    </row>
    <row r="92" spans="1:6">
      <c r="A92" t="str">
        <v>TN03575</v>
      </c>
      <c r="B92" t="str">
        <v>Janina</v>
      </c>
      <c r="C92" t="str">
        <v>Wolverson</v>
      </c>
      <c r="D92" t="str">
        <v>Female</v>
      </c>
      <c r="E92" t="str">
        <v>Research and Development</v>
      </c>
      <c r="F92">
        <v>99683.67</v>
      </c>
    </row>
    <row r="93" spans="1:6">
      <c r="A93" t="str">
        <v>TN04067</v>
      </c>
      <c r="B93" t="str">
        <v>Lea</v>
      </c>
      <c r="C93" t="str">
        <v>Chaplin</v>
      </c>
      <c r="D93" t="str">
        <v>Female</v>
      </c>
      <c r="E93" t="str">
        <v>Human Resources</v>
      </c>
      <c r="F93">
        <v>73488.679999999993</v>
      </c>
    </row>
    <row r="94" spans="1:6">
      <c r="A94" t="str">
        <v>TN04166</v>
      </c>
      <c r="B94" t="str">
        <v>Tadio</v>
      </c>
      <c r="C94" t="str">
        <v>Dowdle</v>
      </c>
      <c r="D94" t="str">
        <v>Female</v>
      </c>
      <c r="E94" t="str">
        <v>Product Management</v>
      </c>
      <c r="F94">
        <v>91929.69</v>
      </c>
    </row>
    <row r="95" spans="1:6">
      <c r="A95" t="str">
        <v>TN04175</v>
      </c>
      <c r="B95" t="str">
        <v>Hinda</v>
      </c>
      <c r="C95" t="str">
        <v>Label</v>
      </c>
      <c r="D95" t="str">
        <v>Female</v>
      </c>
      <c r="E95" t="str">
        <v>Human Resources</v>
      </c>
      <c r="F95">
        <v>92704.48</v>
      </c>
    </row>
    <row r="96" spans="1:6">
      <c r="A96" t="str">
        <v>TN04246</v>
      </c>
      <c r="B96" t="str">
        <v>Shaylyn</v>
      </c>
      <c r="C96" t="str">
        <v>Ransbury</v>
      </c>
      <c r="D96" t="str">
        <v>Female</v>
      </c>
      <c r="E96" t="str">
        <v>Support</v>
      </c>
      <c r="F96">
        <v>100371.31</v>
      </c>
    </row>
    <row r="97" spans="1:6">
      <c r="A97" t="str">
        <v>TN04265</v>
      </c>
      <c r="B97" t="str">
        <v>Rushil</v>
      </c>
      <c r="C97" t="str">
        <v>Kripa</v>
      </c>
      <c r="D97" t="str">
        <v>Female</v>
      </c>
      <c r="E97" t="str">
        <v>Training</v>
      </c>
      <c r="F97">
        <v>93964.3</v>
      </c>
    </row>
    <row r="98" spans="1:6">
      <c r="A98" t="str">
        <v>TN04740</v>
      </c>
      <c r="B98" t="str">
        <v>Tristam</v>
      </c>
      <c r="C98" t="str">
        <v>Cuming</v>
      </c>
      <c r="D98" t="str">
        <v>Female</v>
      </c>
      <c r="E98" t="str">
        <v>Support</v>
      </c>
      <c r="F98">
        <v>104038.9</v>
      </c>
    </row>
    <row r="99" spans="1:6">
      <c r="A99" t="str">
        <v>TN04775</v>
      </c>
      <c r="B99" t="str">
        <v>Hridaynath</v>
      </c>
      <c r="C99" t="str">
        <v>Tendulkar</v>
      </c>
      <c r="D99" t="str">
        <v>Female</v>
      </c>
      <c r="E99" t="str">
        <v>Legal</v>
      </c>
      <c r="F99">
        <v>31089.22</v>
      </c>
    </row>
    <row r="100" spans="1:6">
      <c r="A100" t="str">
        <v>VT00194</v>
      </c>
      <c r="B100" t="str">
        <v>Violante</v>
      </c>
      <c r="C100" t="str">
        <v>Courtonne</v>
      </c>
      <c r="D100" t="str">
        <v>Female</v>
      </c>
      <c r="E100" t="str">
        <v>Product Management</v>
      </c>
      <c r="F100">
        <v>49625.64</v>
      </c>
    </row>
    <row r="101" spans="1:6">
      <c r="A101" t="str">
        <v>VT00578</v>
      </c>
      <c r="B101" t="str">
        <v>Magnum</v>
      </c>
      <c r="C101" t="str">
        <v>Locksley</v>
      </c>
      <c r="D101" t="str">
        <v>Female</v>
      </c>
      <c r="E101" t="str">
        <v>Services</v>
      </c>
      <c r="F101">
        <v>42314.39</v>
      </c>
    </row>
    <row r="102" spans="1:6">
      <c r="A102" t="str">
        <v>VT00596</v>
      </c>
      <c r="B102" t="str">
        <v>Letisha</v>
      </c>
      <c r="C102" t="str">
        <v>Carrett</v>
      </c>
      <c r="D102" t="str">
        <v>Female</v>
      </c>
      <c r="E102" t="str">
        <v>Sales</v>
      </c>
      <c r="F102">
        <v>84598.88</v>
      </c>
    </row>
    <row r="103" spans="1:6">
      <c r="A103" t="str">
        <v>VT00596</v>
      </c>
      <c r="B103" t="str">
        <v>Letisha</v>
      </c>
      <c r="C103" t="str">
        <v>Carrett</v>
      </c>
      <c r="D103" t="str">
        <v>Female</v>
      </c>
      <c r="E103" t="str">
        <v>Sales</v>
      </c>
      <c r="F103">
        <v>84598.88</v>
      </c>
    </row>
    <row r="104" spans="1:6">
      <c r="A104" t="str">
        <v>VT00740</v>
      </c>
      <c r="B104" t="str">
        <v>Chitrasen</v>
      </c>
      <c r="C104" t="str">
        <v>Laul</v>
      </c>
      <c r="D104" t="str">
        <v>Female</v>
      </c>
      <c r="E104" t="str">
        <v>Research and Development</v>
      </c>
      <c r="F104">
        <v>46751.7</v>
      </c>
    </row>
    <row r="105" spans="1:6">
      <c r="A105" t="str">
        <v>VT01249</v>
      </c>
      <c r="B105" t="str">
        <v>Brendan</v>
      </c>
      <c r="C105" t="str">
        <v>Edgeller</v>
      </c>
      <c r="D105" t="str">
        <v>Female</v>
      </c>
      <c r="E105" t="str">
        <v>Legal</v>
      </c>
      <c r="F105">
        <v>31042.51</v>
      </c>
    </row>
    <row r="106" spans="1:6">
      <c r="A106" t="str">
        <v>VT01323</v>
      </c>
      <c r="B106" t="str">
        <v>Mardav</v>
      </c>
      <c r="C106" t="str">
        <v>Ramaswami</v>
      </c>
      <c r="D106" t="str">
        <v>Female</v>
      </c>
      <c r="E106" t="str">
        <v>Business Development</v>
      </c>
      <c r="F106">
        <v>86233.83</v>
      </c>
    </row>
    <row r="107" spans="1:6">
      <c r="A107" t="str">
        <v>VT01523</v>
      </c>
      <c r="B107" t="str">
        <v>Charmane</v>
      </c>
      <c r="C107" t="str">
        <v>Heistermann</v>
      </c>
      <c r="D107" t="str">
        <v>Female</v>
      </c>
      <c r="E107" t="str">
        <v>Business Development</v>
      </c>
      <c r="F107">
        <v>86558.58</v>
      </c>
    </row>
    <row r="108" spans="1:6">
      <c r="A108" t="str">
        <v>VT01610</v>
      </c>
      <c r="B108" t="str">
        <v>Dhruv</v>
      </c>
      <c r="C108" t="str">
        <v>Manjunath</v>
      </c>
      <c r="D108" t="str">
        <v>Female</v>
      </c>
      <c r="E108" t="str">
        <v>Accounting</v>
      </c>
      <c r="F108">
        <v>76303.820000000007</v>
      </c>
    </row>
    <row r="109" spans="1:6">
      <c r="A109" t="str">
        <v>VT01610</v>
      </c>
      <c r="B109" t="str">
        <v>Kunja</v>
      </c>
      <c r="C109" t="str">
        <v>Prashanta</v>
      </c>
      <c r="D109" t="str">
        <v>Female</v>
      </c>
      <c r="E109" t="str">
        <v>Accounting</v>
      </c>
      <c r="F109">
        <v>76303.820000000007</v>
      </c>
    </row>
    <row r="110" spans="1:6">
      <c r="A110" t="str">
        <v>VT01684</v>
      </c>
      <c r="B110" t="str">
        <v>Audry</v>
      </c>
      <c r="C110" t="str">
        <v>Yu</v>
      </c>
      <c r="D110" t="str">
        <v>Female</v>
      </c>
      <c r="E110" t="str">
        <v>Training</v>
      </c>
      <c r="F110">
        <v>101187.36</v>
      </c>
    </row>
    <row r="111" spans="1:6">
      <c r="A111" t="str">
        <v>VT01740</v>
      </c>
      <c r="B111" t="str">
        <v>Ginger</v>
      </c>
      <c r="C111" t="str">
        <v>Myott</v>
      </c>
      <c r="D111" t="str">
        <v>Female</v>
      </c>
      <c r="E111" t="str">
        <v>Services</v>
      </c>
      <c r="F111">
        <v>31172.77</v>
      </c>
    </row>
    <row r="112" spans="1:6">
      <c r="A112" t="str">
        <v>VT01803</v>
      </c>
      <c r="B112" t="str">
        <v>Freddy</v>
      </c>
      <c r="C112" t="str">
        <v>Linford</v>
      </c>
      <c r="D112" t="str">
        <v>Female</v>
      </c>
      <c r="E112" t="str">
        <v>Training</v>
      </c>
      <c r="F112">
        <v>93128.34</v>
      </c>
    </row>
    <row r="113" spans="1:6">
      <c r="A113" t="str">
        <v>VT02118</v>
      </c>
      <c r="B113" t="str">
        <v>Oorjit</v>
      </c>
      <c r="C113" t="str">
        <v>Nandanavanam</v>
      </c>
      <c r="D113" t="str">
        <v>Female</v>
      </c>
      <c r="E113" t="str">
        <v>Engineering</v>
      </c>
      <c r="F113">
        <v>51165.37</v>
      </c>
    </row>
    <row r="114" spans="1:6">
      <c r="A114" t="str">
        <v>VT02260</v>
      </c>
      <c r="B114" t="str">
        <v>Rhiamon</v>
      </c>
      <c r="C114" t="str">
        <v>Mollison</v>
      </c>
      <c r="D114" t="str">
        <v>Female</v>
      </c>
      <c r="E114" t="str">
        <v>Research and Development</v>
      </c>
      <c r="F114">
        <v>59434.18</v>
      </c>
    </row>
    <row r="115" spans="1:6">
      <c r="A115" t="str">
        <v>VT02319</v>
      </c>
      <c r="B115" t="str">
        <v>Tarala</v>
      </c>
      <c r="C115" t="str">
        <v>Vishaal</v>
      </c>
      <c r="D115" t="str">
        <v>Female</v>
      </c>
      <c r="E115" t="str">
        <v>Research and Development</v>
      </c>
      <c r="F115">
        <v>96555.53</v>
      </c>
    </row>
    <row r="116" spans="1:6">
      <c r="A116" t="str">
        <v>VT02374</v>
      </c>
      <c r="B116" t="str">
        <v>Delphine</v>
      </c>
      <c r="C116" t="str">
        <v>Jewis</v>
      </c>
      <c r="D116" t="str">
        <v>Female</v>
      </c>
      <c r="E116" t="str">
        <v>Accounting</v>
      </c>
      <c r="F116">
        <v>71823.56</v>
      </c>
    </row>
    <row r="117" spans="1:6">
      <c r="A117" t="str">
        <v>VT02374</v>
      </c>
      <c r="B117" t="str">
        <v>Delphine</v>
      </c>
      <c r="C117" t="str">
        <v>Jewis</v>
      </c>
      <c r="D117" t="str">
        <v>Female</v>
      </c>
      <c r="E117" t="str">
        <v>Accounting</v>
      </c>
      <c r="F117">
        <v>71823.56</v>
      </c>
    </row>
    <row r="118" spans="1:6">
      <c r="A118" t="str">
        <v>VT02532</v>
      </c>
      <c r="B118" t="str">
        <v>Adey</v>
      </c>
      <c r="C118" t="str">
        <v>Ryal</v>
      </c>
      <c r="D118" t="str">
        <v>Female</v>
      </c>
      <c r="E118" t="str">
        <v>Legal</v>
      </c>
      <c r="F118">
        <v>32496.880000000001</v>
      </c>
    </row>
    <row r="119" spans="1:6">
      <c r="A119" t="str">
        <v>VT03701</v>
      </c>
      <c r="B119" t="str">
        <v>Narois</v>
      </c>
      <c r="C119" t="str">
        <v>Motiwala</v>
      </c>
      <c r="D119" t="str">
        <v>Female</v>
      </c>
      <c r="E119" t="str">
        <v>Product Management</v>
      </c>
      <c r="F119">
        <v>89829.33</v>
      </c>
    </row>
    <row r="120" spans="1:6">
      <c r="A120" t="str">
        <v>VT03988</v>
      </c>
      <c r="B120" t="str">
        <v>Venkat</v>
      </c>
      <c r="C120" t="str">
        <v>Kodi</v>
      </c>
      <c r="D120" t="str">
        <v>Female</v>
      </c>
      <c r="E120" t="str">
        <v>Support</v>
      </c>
      <c r="F120">
        <v>58935.92</v>
      </c>
    </row>
    <row r="121" spans="1:6">
      <c r="A121" t="str">
        <v>VT04093</v>
      </c>
      <c r="B121" t="str">
        <v>Prasanna</v>
      </c>
      <c r="C121" t="str">
        <v>Lakshmi</v>
      </c>
      <c r="D121" t="str">
        <v>Female</v>
      </c>
      <c r="E121" t="str">
        <v>Training</v>
      </c>
      <c r="F121">
        <v>116767.63</v>
      </c>
    </row>
    <row r="122" spans="1:6">
      <c r="A122" t="str">
        <v>VT04093</v>
      </c>
      <c r="B122" t="str">
        <v>Baruna</v>
      </c>
      <c r="C122" t="str">
        <v>Ogale</v>
      </c>
      <c r="D122" t="str">
        <v>Female</v>
      </c>
      <c r="E122" t="str">
        <v>Training</v>
      </c>
      <c r="F122">
        <v>116767.63</v>
      </c>
    </row>
    <row r="123" spans="1:6">
      <c r="A123" t="str">
        <v>VT04415</v>
      </c>
      <c r="B123" t="str">
        <v>Malory</v>
      </c>
      <c r="C123" t="str">
        <v>Biles</v>
      </c>
      <c r="D123" t="str">
        <v>Female</v>
      </c>
      <c r="E123" t="str">
        <v>Training</v>
      </c>
      <c r="F123">
        <v>58744.17</v>
      </c>
    </row>
    <row r="124" spans="1:6">
      <c r="A124" t="str">
        <v>VT04467</v>
      </c>
      <c r="B124" t="str">
        <v>Amal</v>
      </c>
      <c r="C124" t="str">
        <v>Nimesh</v>
      </c>
      <c r="D124" t="str">
        <v>Female</v>
      </c>
      <c r="E124" t="str">
        <v>Marketing</v>
      </c>
      <c r="F124">
        <v>70755.5</v>
      </c>
    </row>
    <row r="125" spans="1:6">
      <c r="A125" t="str">
        <v>VT04552</v>
      </c>
      <c r="B125" t="str">
        <v>Theresita</v>
      </c>
      <c r="C125" t="str">
        <v>Chasmer</v>
      </c>
      <c r="D125" t="str">
        <v>Female</v>
      </c>
      <c r="E125" t="str">
        <v>Product Management</v>
      </c>
      <c r="F125">
        <v>106665.67</v>
      </c>
    </row>
    <row r="126" spans="1:6">
      <c r="A126" t="str">
        <v>VT04681</v>
      </c>
      <c r="B126" t="str">
        <v>Nickolai</v>
      </c>
      <c r="C126" t="str">
        <v>Artin</v>
      </c>
      <c r="D126" t="str">
        <v>Female</v>
      </c>
      <c r="E126" t="str">
        <v>Product Management</v>
      </c>
      <c r="F126">
        <v>110906.35</v>
      </c>
    </row>
    <row r="127" spans="1:6">
      <c r="A127" t="str">
        <v>VT04905</v>
      </c>
      <c r="B127" t="str">
        <v>Suchira</v>
      </c>
      <c r="C127" t="str">
        <v>Bhanupriya</v>
      </c>
      <c r="D127" t="str">
        <v>Female</v>
      </c>
      <c r="E127" t="str">
        <v>Human Resources</v>
      </c>
      <c r="F127">
        <v>29808.07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5E70-03DC-4316-A095-84975754B25A}">
  <dimension ref="A1:L11"/>
  <sheetViews>
    <sheetView workbookViewId="0">
      <selection activeCell="J5" sqref="J5"/>
    </sheetView>
  </sheetViews>
  <sheetFormatPr defaultRowHeight="15"/>
  <cols>
    <col min="2" max="2" width="12.5703125" customWidth="1"/>
    <col min="3" max="3" width="17.7109375" customWidth="1"/>
    <col min="4" max="4" width="14.7109375" customWidth="1"/>
    <col min="5" max="5" width="14.140625" customWidth="1"/>
    <col min="9" max="9" width="18.28515625" customWidth="1"/>
    <col min="10" max="10" width="13" customWidth="1"/>
    <col min="11" max="11" width="11.85546875" customWidth="1"/>
    <col min="12" max="12" width="19.140625" customWidth="1"/>
  </cols>
  <sheetData>
    <row r="1" spans="1:12">
      <c r="A1" s="30" t="s">
        <v>781</v>
      </c>
      <c r="D1" s="30" t="s">
        <v>782</v>
      </c>
      <c r="F1" s="30" t="s">
        <v>783</v>
      </c>
      <c r="G1">
        <v>1</v>
      </c>
      <c r="I1" s="30" t="s">
        <v>784</v>
      </c>
    </row>
    <row r="2" spans="1:12">
      <c r="G2">
        <v>2</v>
      </c>
    </row>
    <row r="3" spans="1:12">
      <c r="C3" s="37" t="s">
        <v>785</v>
      </c>
      <c r="D3" s="37" t="s">
        <v>64</v>
      </c>
      <c r="E3" s="37" t="s">
        <v>45</v>
      </c>
      <c r="G3">
        <v>3</v>
      </c>
      <c r="J3" s="37" t="s">
        <v>785</v>
      </c>
      <c r="K3" s="37" t="s">
        <v>64</v>
      </c>
      <c r="L3" s="37" t="s">
        <v>45</v>
      </c>
    </row>
    <row r="4" spans="1:12">
      <c r="B4" s="37" t="s">
        <v>786</v>
      </c>
      <c r="C4" s="40">
        <f>MIN(staff[Salary])</f>
        <v>28160.79</v>
      </c>
      <c r="D4" s="41">
        <f>_xlfn.MINIFS(staff[Salary],staff[Gender],D$3)</f>
        <v>28160.79</v>
      </c>
      <c r="E4" s="41">
        <f>_xlfn.MINIFS(staff[Salary],staff[Gender],E$3)</f>
        <v>28305.08</v>
      </c>
      <c r="G4">
        <v>4</v>
      </c>
      <c r="I4" s="37" t="s">
        <v>787</v>
      </c>
      <c r="J4" s="41" cm="1">
        <f t="array" ref="J4:J8">_xlfn.TAKE(_xlfn._xlws.SORT(staff[Salary],,-1),5)</f>
        <v>120000</v>
      </c>
      <c r="K4" s="41" cm="1">
        <f t="array" ref="K4:K8">_xlfn.TAKE(_xlfn._xlws.SORT(_xlfn._xlws.FILTER(staff[Salary], staff[Gender] = K3), 1, -1), 5)</f>
        <v>120000</v>
      </c>
      <c r="L4" s="41" cm="1">
        <f t="array" ref="L4:L8">_xlfn.TAKE(_xlfn._xlws.SORT(_xlfn._xlws.FILTER(staff[Salary], staff[Gender] = L3), 1, -1), 5)</f>
        <v>120000</v>
      </c>
    </row>
    <row r="5" spans="1:12">
      <c r="B5" s="37" t="s">
        <v>788</v>
      </c>
      <c r="C5" s="40">
        <f>MAX(staff[Salary])</f>
        <v>120000</v>
      </c>
      <c r="D5" s="41">
        <f>_xlfn.MAXIFS(staff[Salary],staff[Gender],D$3)</f>
        <v>120000</v>
      </c>
      <c r="E5" s="41">
        <f>_xlfn.MAXIFS(staff[Salary],staff[Gender],E$3)</f>
        <v>120000</v>
      </c>
      <c r="G5">
        <v>5</v>
      </c>
      <c r="J5" s="41">
        <v>120000</v>
      </c>
      <c r="K5" s="41">
        <v>119022.49</v>
      </c>
      <c r="L5" s="41">
        <v>118442.54</v>
      </c>
    </row>
    <row r="6" spans="1:12">
      <c r="B6" s="37" t="s">
        <v>789</v>
      </c>
      <c r="C6" s="40">
        <f>LARGE(staff[Salary],1)</f>
        <v>120000</v>
      </c>
      <c r="D6" s="41" cm="1">
        <f t="array" ref="D6">LARGE(_xlfn._xlws.FILTER(staff[Salary],staff[Gender]=D$3),G1)</f>
        <v>120000</v>
      </c>
      <c r="E6" s="41" cm="1">
        <f t="array" ref="E6">LARGE(_xlfn._xlws.FILTER(staff[Salary],staff[Gender]=E$3),G1)</f>
        <v>120000</v>
      </c>
      <c r="J6" s="41">
        <v>119022.49</v>
      </c>
      <c r="K6" s="41">
        <v>118976.16</v>
      </c>
      <c r="L6" s="41">
        <v>116767.63</v>
      </c>
    </row>
    <row r="7" spans="1:12">
      <c r="C7" s="40">
        <f>LARGE(staff[Salary],2)</f>
        <v>120000</v>
      </c>
      <c r="D7" s="41" cm="1">
        <f t="array" ref="D7">LARGE(_xlfn._xlws.FILTER(staff[Salary],staff[Gender]=D$3),G2)</f>
        <v>119022.49</v>
      </c>
      <c r="E7" s="41" cm="1">
        <f t="array" ref="E7">LARGE(_xlfn._xlws.FILTER(staff[Salary],staff[Gender]=E$3),G2)</f>
        <v>118442.54</v>
      </c>
      <c r="J7" s="41">
        <v>118976.16</v>
      </c>
      <c r="K7" s="41">
        <v>115191.38</v>
      </c>
      <c r="L7" s="41">
        <v>116767.63</v>
      </c>
    </row>
    <row r="8" spans="1:12">
      <c r="C8" s="40">
        <f>LARGE(staff[Salary],3)</f>
        <v>119022.49</v>
      </c>
      <c r="D8" s="41" cm="1">
        <f t="array" ref="D8">LARGE(_xlfn._xlws.FILTER(staff[Salary],staff[Gender]=D$3),G3)</f>
        <v>118976.16</v>
      </c>
      <c r="E8" s="41" cm="1">
        <f t="array" ref="E8">LARGE(_xlfn._xlws.FILTER(staff[Salary],staff[Gender]=E$3),G3)</f>
        <v>116767.63</v>
      </c>
      <c r="J8" s="41">
        <v>118442.54</v>
      </c>
      <c r="K8" s="41">
        <v>114691.03</v>
      </c>
      <c r="L8" s="41">
        <v>114772.32</v>
      </c>
    </row>
    <row r="9" spans="1:12">
      <c r="C9" s="40">
        <f>LARGE(staff[Salary],4)</f>
        <v>118976.16</v>
      </c>
      <c r="D9" s="41" cm="1">
        <f t="array" ref="D9">LARGE(_xlfn._xlws.FILTER(staff[Salary],staff[Gender]=D$3),G4)</f>
        <v>115191.38</v>
      </c>
      <c r="E9" s="41" cm="1">
        <f t="array" ref="E9">LARGE(_xlfn._xlws.FILTER(staff[Salary],staff[Gender]=E$3),G4)</f>
        <v>116767.63</v>
      </c>
      <c r="J9" s="41"/>
      <c r="K9" s="41"/>
      <c r="L9" s="41"/>
    </row>
    <row r="10" spans="1:12">
      <c r="C10" s="40">
        <f>LARGE(staff[Salary],5)</f>
        <v>118442.54</v>
      </c>
      <c r="D10" s="41" cm="1">
        <f t="array" ref="D10">LARGE(_xlfn._xlws.FILTER(staff[Salary],staff[Gender]=D$3),G5)</f>
        <v>114691.03</v>
      </c>
      <c r="E10" s="41" cm="1">
        <f t="array" ref="E10">LARGE(_xlfn._xlws.FILTER(staff[Salary],staff[Gender]=E$3),G5)</f>
        <v>114772.32</v>
      </c>
      <c r="J10" s="41"/>
      <c r="K10" s="41"/>
      <c r="L10" s="41"/>
    </row>
    <row r="11" spans="1:12">
      <c r="C11" s="40"/>
      <c r="D11" s="41"/>
      <c r="E11" s="41"/>
      <c r="K11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22DE-82DD-4350-B1CC-A3D3A0EFB043}">
  <dimension ref="A1:E15"/>
  <sheetViews>
    <sheetView workbookViewId="0">
      <selection activeCell="I8" sqref="I8"/>
    </sheetView>
  </sheetViews>
  <sheetFormatPr defaultRowHeight="15"/>
  <cols>
    <col min="1" max="1" width="24.28515625" customWidth="1"/>
  </cols>
  <sheetData>
    <row r="1" spans="1:5">
      <c r="A1" s="30" t="s">
        <v>790</v>
      </c>
    </row>
    <row r="3" spans="1:5">
      <c r="A3" s="37" t="s">
        <v>33</v>
      </c>
      <c r="D3" s="37" t="s">
        <v>791</v>
      </c>
      <c r="E3">
        <f>COUNTA(_xlfn.ANCHORARRAY(A4))</f>
        <v>12</v>
      </c>
    </row>
    <row r="4" spans="1:5">
      <c r="A4" t="str" cm="1">
        <f t="array" ref="A4:A15">_xlfn._xlws.SORT(_xlfn.UNIQUE(staff[Department]))</f>
        <v>Accounting</v>
      </c>
    </row>
    <row r="5" spans="1:5">
      <c r="A5" t="str">
        <v>Business Development</v>
      </c>
    </row>
    <row r="6" spans="1:5">
      <c r="A6" t="str">
        <v>Engineering</v>
      </c>
    </row>
    <row r="7" spans="1:5">
      <c r="A7" t="str">
        <v>Human Resources</v>
      </c>
    </row>
    <row r="8" spans="1:5">
      <c r="A8" t="str">
        <v>Legal</v>
      </c>
    </row>
    <row r="9" spans="1:5">
      <c r="A9" t="str">
        <v>Marketing</v>
      </c>
    </row>
    <row r="10" spans="1:5">
      <c r="A10" t="str">
        <v>Product Management</v>
      </c>
    </row>
    <row r="11" spans="1:5">
      <c r="A11" t="str">
        <v>Research and Development</v>
      </c>
    </row>
    <row r="12" spans="1:5">
      <c r="A12" t="str">
        <v>Sales</v>
      </c>
    </row>
    <row r="13" spans="1:5">
      <c r="A13" t="str">
        <v>Services</v>
      </c>
    </row>
    <row r="14" spans="1:5">
      <c r="A14" t="str">
        <v>Support</v>
      </c>
    </row>
    <row r="15" spans="1:5">
      <c r="A15" t="str">
        <v>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E3A4-D23F-47D7-99BF-8D9AF171C626}">
  <dimension ref="A1:V30"/>
  <sheetViews>
    <sheetView topLeftCell="E23" workbookViewId="0">
      <selection activeCell="H5" sqref="H5"/>
    </sheetView>
  </sheetViews>
  <sheetFormatPr defaultRowHeight="15"/>
  <cols>
    <col min="3" max="3" width="20.85546875" customWidth="1"/>
    <col min="4" max="4" width="21.5703125" customWidth="1"/>
    <col min="5" max="5" width="27.85546875" customWidth="1"/>
    <col min="8" max="8" width="19.7109375" customWidth="1"/>
    <col min="9" max="9" width="29.7109375" customWidth="1"/>
    <col min="10" max="10" width="34.85546875" customWidth="1"/>
  </cols>
  <sheetData>
    <row r="1" spans="1:22">
      <c r="A1" s="30" t="s">
        <v>792</v>
      </c>
      <c r="C1" s="44" t="s">
        <v>793</v>
      </c>
      <c r="H1" s="45" t="s">
        <v>794</v>
      </c>
    </row>
    <row r="3" spans="1:22">
      <c r="B3" s="37" t="s">
        <v>795</v>
      </c>
      <c r="C3" s="37" t="s">
        <v>796</v>
      </c>
      <c r="D3" s="29" t="s">
        <v>57</v>
      </c>
      <c r="E3" s="42" t="s">
        <v>797</v>
      </c>
      <c r="H3" s="46" t="s">
        <v>57</v>
      </c>
    </row>
    <row r="5" spans="1:22">
      <c r="B5" s="43">
        <v>2</v>
      </c>
      <c r="C5" s="37" t="s">
        <v>30</v>
      </c>
      <c r="D5" s="29" t="str">
        <f>IFERROR(VLOOKUP(D3,staff[],2,FALSE),"not found")</f>
        <v>Van</v>
      </c>
      <c r="E5" s="42" t="str">
        <f>IFERROR(VLOOKUP(E$3,staff[],B5,FALSE),"not found")</f>
        <v>not found</v>
      </c>
      <c r="H5" s="47" t="str">
        <f>_xlfn.XLOOKUP(H3,staff[Emp ID],staff[First Name],"Not Found")</f>
        <v>Van</v>
      </c>
    </row>
    <row r="6" spans="1:22">
      <c r="B6" s="2">
        <v>3</v>
      </c>
      <c r="C6" s="37" t="s">
        <v>31</v>
      </c>
      <c r="D6" s="29" t="str">
        <f>VLOOKUP(D3,staff[],3)</f>
        <v>Tuxwell</v>
      </c>
      <c r="E6" s="42" t="str">
        <f>IFERROR(VLOOKUP(E$3,staff[],B6),"not found")</f>
        <v>not found</v>
      </c>
      <c r="H6" s="47" t="str">
        <f>_xlfn.XLOOKUP(H3,staff[Emp ID],staff[Last Name],"Not found")</f>
        <v>Tuxwell</v>
      </c>
    </row>
    <row r="7" spans="1:22">
      <c r="B7" s="2">
        <v>5</v>
      </c>
      <c r="C7" s="37" t="s">
        <v>33</v>
      </c>
      <c r="D7" s="29" t="str">
        <f>VLOOKUP(D3,staff[],5)</f>
        <v>Business Development</v>
      </c>
      <c r="E7" s="42" t="str">
        <f>IFERROR(VLOOKUP(E$3,staff[],B7),"not found")</f>
        <v>not found</v>
      </c>
      <c r="H7" s="47" t="str">
        <f>_xlfn.XLOOKUP(H3,staff[Emp ID],staff[Department],"not found")</f>
        <v>Business Development</v>
      </c>
    </row>
    <row r="8" spans="1:22">
      <c r="B8" s="2">
        <v>6</v>
      </c>
      <c r="C8" s="37" t="s">
        <v>34</v>
      </c>
      <c r="D8" s="29">
        <f>VLOOKUP(D3,staff[],6)</f>
        <v>80695.740000000005</v>
      </c>
      <c r="E8" s="42" t="str">
        <f>IFERROR(VLOOKUP(E$3,staff[],B8),"not found")</f>
        <v>not found</v>
      </c>
      <c r="H8" s="47">
        <f>_xlfn.XLOOKUP(H3,staff[Emp ID],staff[Salary],"not found")</f>
        <v>80695.740000000005</v>
      </c>
    </row>
    <row r="9" spans="1:22">
      <c r="E9" s="42"/>
    </row>
    <row r="10" spans="1:22">
      <c r="A10" s="30" t="s">
        <v>798</v>
      </c>
      <c r="B10" s="30"/>
      <c r="C10" s="45" t="s">
        <v>799</v>
      </c>
    </row>
    <row r="12" spans="1:22">
      <c r="B12" s="37" t="s">
        <v>800</v>
      </c>
      <c r="C12" s="37" t="s">
        <v>31</v>
      </c>
      <c r="D12" s="29" t="s">
        <v>191</v>
      </c>
      <c r="E12" s="42" t="s">
        <v>801</v>
      </c>
      <c r="H12" s="47" t="s">
        <v>191</v>
      </c>
      <c r="J12" s="38" t="s">
        <v>802</v>
      </c>
      <c r="K12" s="48" t="s">
        <v>191</v>
      </c>
    </row>
    <row r="13" spans="1:22">
      <c r="D13">
        <f>MATCH(D12,staff[Last Name],0)</f>
        <v>43</v>
      </c>
      <c r="E13" t="str">
        <f>IFERROR(MATCH(E12,staff[Last Name],0),"not found")</f>
        <v>not found</v>
      </c>
    </row>
    <row r="14" spans="1:22">
      <c r="C14" s="37" t="s">
        <v>796</v>
      </c>
      <c r="D14" s="29" t="str">
        <f>INDEX(staff[Emp ID],MATCH(D12,staff[Last Name],0))</f>
        <v>PR03532</v>
      </c>
      <c r="E14" s="42" t="str">
        <f>IFERROR(INDEX(staff[Emp ID],MATCH(E12,staff[Last Name],0)),"not found")</f>
        <v>not found</v>
      </c>
      <c r="H14" s="47" t="str">
        <f>_xlfn.XLOOKUP(H12,staff[Last Name],staff[Emp ID],"Not Found")</f>
        <v>PR03532</v>
      </c>
      <c r="J14" t="str" cm="1">
        <f t="array" ref="J14:V14">_xlfn.XLOOKUP(K12,staff[Last Name],staff[],"not found")</f>
        <v>PR03532</v>
      </c>
      <c r="K14" t="str">
        <v>Crawford</v>
      </c>
      <c r="L14" t="str">
        <v>Scad</v>
      </c>
      <c r="M14" t="str">
        <v>Male</v>
      </c>
      <c r="N14" t="str">
        <v>Human Resources</v>
      </c>
      <c r="O14">
        <v>72876.91</v>
      </c>
      <c r="P14" t="str">
        <v>50k to 100k</v>
      </c>
      <c r="Q14">
        <v>43837</v>
      </c>
      <c r="R14">
        <v>1</v>
      </c>
      <c r="S14" t="str">
        <v>Permanent</v>
      </c>
      <c r="T14" t="str">
        <v>Remote</v>
      </c>
      <c r="U14">
        <v>4.4575342465753423</v>
      </c>
      <c r="V14" t="str">
        <v>Full time</v>
      </c>
    </row>
    <row r="15" spans="1:22">
      <c r="C15" s="37" t="s">
        <v>30</v>
      </c>
      <c r="D15" s="29" t="str">
        <f>INDEX(staff[First Name],MATCH(D12,staff[Last Name],0))</f>
        <v>Crawford</v>
      </c>
      <c r="E15" s="42" t="str">
        <f>IFERROR(INDEX(staff[First Name],MATCH(E12,staff[Last Name],0)),"not found")</f>
        <v>not found</v>
      </c>
      <c r="H15" s="47" t="str">
        <f>_xlfn.XLOOKUP(H12,staff[Last Name],staff[First Name],"Not Found")</f>
        <v>Crawford</v>
      </c>
    </row>
    <row r="16" spans="1:22">
      <c r="C16" s="37" t="s">
        <v>33</v>
      </c>
      <c r="D16" s="29" t="str">
        <f>INDEX(staff[Department],MATCH(D12,staff[Last Name],0))</f>
        <v>Human Resources</v>
      </c>
      <c r="E16" s="42" t="str">
        <f>IFERROR(INDEX(staff[Department],MATCH(E12,staff[Last Name],0)),"not found")</f>
        <v>not found</v>
      </c>
      <c r="H16" s="47" t="str">
        <f>_xlfn.XLOOKUP(H12,staff[Last Name],staff[Department],"Not Found")</f>
        <v>Human Resources</v>
      </c>
      <c r="J16" s="30" t="s">
        <v>803</v>
      </c>
      <c r="K16" s="49" t="s">
        <v>191</v>
      </c>
    </row>
    <row r="17" spans="3:11">
      <c r="C17" s="37" t="s">
        <v>34</v>
      </c>
      <c r="D17" s="29">
        <f>INDEX(staff[Salary],MATCH(D12,staff[Last Name],0))</f>
        <v>72876.91</v>
      </c>
      <c r="E17" s="42" t="str">
        <f>IFERROR(INDEX(staff[Salary],MATCH(E12,staff[Last Name],0)),"not found")</f>
        <v>not found</v>
      </c>
      <c r="H17" s="47">
        <f>_xlfn.XLOOKUP(H12,staff[Last Name],staff[Salary],"Not Found")</f>
        <v>72876.91</v>
      </c>
    </row>
    <row r="18" spans="3:11">
      <c r="J18" s="49" t="str" cm="1">
        <f t="array" ref="J18:J30">TRANSPOSE(_xlfn.XLOOKUP(K16,staff[Last Name],staff[]))</f>
        <v>PR03532</v>
      </c>
    </row>
    <row r="19" spans="3:11">
      <c r="J19" s="49" t="str">
        <v>Crawford</v>
      </c>
    </row>
    <row r="20" spans="3:11">
      <c r="J20" s="49" t="str">
        <v>Scad</v>
      </c>
    </row>
    <row r="21" spans="3:11">
      <c r="J21" s="49" t="str">
        <v>Male</v>
      </c>
    </row>
    <row r="22" spans="3:11">
      <c r="J22" s="49" t="str">
        <v>Human Resources</v>
      </c>
    </row>
    <row r="23" spans="3:11">
      <c r="J23" s="49">
        <v>72876.91</v>
      </c>
      <c r="K23">
        <v>7</v>
      </c>
    </row>
    <row r="24" spans="3:11">
      <c r="J24" s="49" t="str">
        <v>50k to 100k</v>
      </c>
    </row>
    <row r="25" spans="3:11">
      <c r="J25" s="49">
        <v>43837</v>
      </c>
    </row>
    <row r="26" spans="3:11">
      <c r="J26" s="49">
        <v>1</v>
      </c>
    </row>
    <row r="27" spans="3:11">
      <c r="J27" s="49" t="str">
        <v>Permanent</v>
      </c>
    </row>
    <row r="28" spans="3:11">
      <c r="J28" s="49" t="str">
        <v>Remote</v>
      </c>
    </row>
    <row r="29" spans="3:11">
      <c r="J29" s="49">
        <v>4.4575342465753423</v>
      </c>
    </row>
    <row r="30" spans="3:11">
      <c r="J30" s="49" t="str">
        <v>Full time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147C-18F9-4FDC-A40B-8B487C7259C3}">
  <dimension ref="A2:C12"/>
  <sheetViews>
    <sheetView workbookViewId="0">
      <selection activeCell="C6" sqref="C6"/>
    </sheetView>
  </sheetViews>
  <sheetFormatPr defaultRowHeight="15"/>
  <cols>
    <col min="2" max="2" width="30" customWidth="1"/>
    <col min="3" max="3" width="31" customWidth="1"/>
  </cols>
  <sheetData>
    <row r="2" spans="1:3">
      <c r="A2" s="30" t="s">
        <v>804</v>
      </c>
      <c r="B2" s="30"/>
    </row>
    <row r="5" spans="1:3">
      <c r="B5" s="37" t="s">
        <v>805</v>
      </c>
      <c r="C5" s="29">
        <f>MAX(staff[Salary])</f>
        <v>120000</v>
      </c>
    </row>
    <row r="6" spans="1:3">
      <c r="B6" s="37" t="s">
        <v>806</v>
      </c>
      <c r="C6" s="50" t="str" cm="1">
        <f t="array" ref="C6">_xlfn.XLOOKUP(MAX(staff[Salary]),staff[Salary],staff[First Name]&amp;" "&amp;staff[Last Name])</f>
        <v>Minerva Ricardot</v>
      </c>
    </row>
    <row r="9" spans="1:3">
      <c r="B9" s="37" t="s">
        <v>807</v>
      </c>
      <c r="C9" s="50" t="str" cm="1">
        <f t="array" ref="C9:C10">_xlfn._xlws.FILTER(staff[First Name]&amp;" "&amp;staff[Last Name],staff[Salary]=MAX(staff[Salary]))</f>
        <v>Minerva Ricardot</v>
      </c>
    </row>
    <row r="10" spans="1:3">
      <c r="C10" s="50" t="str">
        <v>Mick Spraberry</v>
      </c>
    </row>
    <row r="12" spans="1:3">
      <c r="C12" s="50" t="str" cm="1">
        <f t="array" ref="C12">_xlfn.TEXTJOIN(", ",,_xlfn._xlws.FILTER(staff[First Name]&amp;" "&amp;staff[Last Name],staff[Salary]=MAX(staff[Salary])))</f>
        <v>Minerva Ricardot, Mick Spraberry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790E-7C15-402E-A9BC-5AFEC5B50C91}">
  <dimension ref="A1:M305"/>
  <sheetViews>
    <sheetView topLeftCell="A181" workbookViewId="0">
      <selection activeCell="A193" sqref="A193"/>
    </sheetView>
  </sheetViews>
  <sheetFormatPr defaultRowHeight="15"/>
  <cols>
    <col min="1" max="1" width="48.140625" customWidth="1"/>
    <col min="2" max="2" width="18.85546875" customWidth="1"/>
    <col min="3" max="3" width="15.140625" customWidth="1"/>
    <col min="5" max="5" width="14.42578125" customWidth="1"/>
    <col min="7" max="7" width="14.42578125" customWidth="1"/>
    <col min="8" max="8" width="30.7109375" style="52" bestFit="1" customWidth="1"/>
    <col min="10" max="10" width="12.7109375" customWidth="1"/>
    <col min="11" max="11" width="19.28515625" customWidth="1"/>
  </cols>
  <sheetData>
    <row r="1" spans="1:3">
      <c r="A1" s="30" t="s">
        <v>808</v>
      </c>
    </row>
    <row r="3" spans="1:3">
      <c r="A3" s="45" t="s">
        <v>809</v>
      </c>
    </row>
    <row r="4" spans="1:3">
      <c r="A4" s="37" t="s">
        <v>29</v>
      </c>
      <c r="B4" s="37" t="s">
        <v>810</v>
      </c>
      <c r="C4" s="37" t="s">
        <v>31</v>
      </c>
    </row>
    <row r="5" spans="1:3">
      <c r="A5" t="str" cm="1">
        <f t="array" ref="A5:C5">_xlfn.CHOOSECOLS(_xlfn._xlws.FILTER(staff[],staff[First Name]="Hogan"),1,2,3)</f>
        <v>PR00746</v>
      </c>
      <c r="B5" t="str">
        <v>Hogan</v>
      </c>
      <c r="C5" t="str">
        <v>Iles</v>
      </c>
    </row>
    <row r="7" spans="1:3">
      <c r="A7" s="45" t="s">
        <v>811</v>
      </c>
    </row>
    <row r="8" spans="1:3">
      <c r="A8" s="37" t="s">
        <v>29</v>
      </c>
      <c r="B8" s="37" t="s">
        <v>810</v>
      </c>
      <c r="C8" s="37" t="s">
        <v>31</v>
      </c>
    </row>
    <row r="9" spans="1:3">
      <c r="A9" t="str" cm="1">
        <f t="array" ref="A9:C15">_xlfn.CHOOSECOLS(_xlfn._xlws.FILTER(staff[],LEFT(staff[First Name],1)="H"),1,2,3)</f>
        <v>PR00246</v>
      </c>
      <c r="B9" t="str">
        <v>Husein</v>
      </c>
      <c r="C9" t="str">
        <v>Augar</v>
      </c>
    </row>
    <row r="10" spans="1:3">
      <c r="A10" t="str">
        <v>PR00746</v>
      </c>
      <c r="B10" t="str">
        <v>Hogan</v>
      </c>
      <c r="C10" t="str">
        <v>Iles</v>
      </c>
    </row>
    <row r="11" spans="1:3">
      <c r="A11" t="str">
        <v>SQ04437</v>
      </c>
      <c r="B11" t="str">
        <v>Hephzibah</v>
      </c>
      <c r="C11" t="str">
        <v>Summerell</v>
      </c>
    </row>
    <row r="12" spans="1:3">
      <c r="A12" t="str">
        <v>TN00214</v>
      </c>
      <c r="B12" t="str">
        <v>Hemavati</v>
      </c>
      <c r="C12" t="str">
        <v>Muthiah</v>
      </c>
    </row>
    <row r="13" spans="1:3">
      <c r="A13" t="str">
        <v>TN04175</v>
      </c>
      <c r="B13" t="str">
        <v>Hinda</v>
      </c>
      <c r="C13" t="str">
        <v>Label</v>
      </c>
    </row>
    <row r="14" spans="1:3">
      <c r="A14" t="str">
        <v>TN04775</v>
      </c>
      <c r="B14" t="str">
        <v>Hridaynath</v>
      </c>
      <c r="C14" t="str">
        <v>Tendulkar</v>
      </c>
    </row>
    <row r="15" spans="1:3">
      <c r="A15" t="str">
        <v>VT01996</v>
      </c>
      <c r="B15" t="str">
        <v>Hali</v>
      </c>
      <c r="C15" t="str">
        <v>Behnecke</v>
      </c>
    </row>
    <row r="18" spans="1:13">
      <c r="A18" s="45" t="s">
        <v>812</v>
      </c>
      <c r="B18" s="30"/>
    </row>
    <row r="19" spans="1:13">
      <c r="A19" t="str" cm="1">
        <f t="array" ref="A19:M63">_xlfn._xlws.FILTER(staff[],staff[Start Date]&gt;=DATE(2020,12,31))</f>
        <v>PR00882</v>
      </c>
      <c r="B19" t="str">
        <v>Jill</v>
      </c>
      <c r="C19" t="str">
        <v>Shipsey</v>
      </c>
      <c r="D19" t="str">
        <v>Male</v>
      </c>
      <c r="E19" t="str">
        <v>Accounting</v>
      </c>
      <c r="F19">
        <v>52963.65</v>
      </c>
      <c r="G19" t="str">
        <v>50k to 100k</v>
      </c>
      <c r="H19" s="52">
        <v>44288</v>
      </c>
      <c r="I19">
        <v>0.3</v>
      </c>
      <c r="J19" t="str">
        <v>Permanent</v>
      </c>
      <c r="K19" t="str">
        <v>Columbus, USA</v>
      </c>
      <c r="L19">
        <v>3.2219178082191782</v>
      </c>
      <c r="M19" t="str">
        <v>Part time</v>
      </c>
    </row>
    <row r="20" spans="1:13">
      <c r="A20" t="str">
        <v>PR00893</v>
      </c>
      <c r="B20" t="str">
        <v>Vasavi</v>
      </c>
      <c r="C20" t="str">
        <v>Veeravasarapu</v>
      </c>
      <c r="D20" t="str">
        <v>Male</v>
      </c>
      <c r="E20" t="str">
        <v>Human Resources</v>
      </c>
      <c r="F20">
        <v>50310.09</v>
      </c>
      <c r="G20" t="str">
        <v>50k to 100k</v>
      </c>
      <c r="H20" s="52">
        <v>44285</v>
      </c>
      <c r="I20">
        <v>0.4</v>
      </c>
      <c r="J20" t="str">
        <v>Permanent</v>
      </c>
      <c r="K20" t="str">
        <v>Hyderabad, India</v>
      </c>
      <c r="L20">
        <v>3.2301369863013698</v>
      </c>
      <c r="M20" t="str">
        <v>Part time</v>
      </c>
    </row>
    <row r="21" spans="1:13">
      <c r="A21" t="str">
        <v>PR00916</v>
      </c>
      <c r="B21" t="str">
        <v>Inger</v>
      </c>
      <c r="C21" t="str">
        <v>Chapelhow</v>
      </c>
      <c r="D21" t="str">
        <v>Female</v>
      </c>
      <c r="E21" t="str">
        <v>Research and Development</v>
      </c>
      <c r="F21">
        <v>84309.95</v>
      </c>
      <c r="G21" t="str">
        <v>50k to 100k</v>
      </c>
      <c r="H21" s="52">
        <v>44501</v>
      </c>
      <c r="I21">
        <v>1</v>
      </c>
      <c r="J21" t="str">
        <v>Permanent</v>
      </c>
      <c r="K21" t="str">
        <v>Remote</v>
      </c>
      <c r="L21">
        <v>2.6383561643835618</v>
      </c>
      <c r="M21" t="str">
        <v>Full time</v>
      </c>
    </row>
    <row r="22" spans="1:13">
      <c r="A22" t="str">
        <v>PR01211</v>
      </c>
      <c r="B22" t="str">
        <v>Enoch</v>
      </c>
      <c r="C22" t="str">
        <v>Dowrey</v>
      </c>
      <c r="D22" t="str">
        <v>Male</v>
      </c>
      <c r="E22" t="str">
        <v>Accounting</v>
      </c>
      <c r="F22">
        <v>91645.04</v>
      </c>
      <c r="G22" t="str">
        <v>50k to 100k</v>
      </c>
      <c r="H22" s="52">
        <v>44223</v>
      </c>
      <c r="I22">
        <v>1</v>
      </c>
      <c r="J22" t="str">
        <v>Permanent</v>
      </c>
      <c r="K22" t="str">
        <v>Auckland, New Zealand</v>
      </c>
      <c r="L22">
        <v>3.4</v>
      </c>
      <c r="M22" t="str">
        <v>Full time</v>
      </c>
    </row>
    <row r="23" spans="1:13">
      <c r="A23" t="str">
        <v>PR01269</v>
      </c>
      <c r="B23" t="str">
        <v>Eleonore</v>
      </c>
      <c r="C23" t="str">
        <v>Airdrie</v>
      </c>
      <c r="D23" t="str">
        <v>Female</v>
      </c>
      <c r="E23" t="str">
        <v>Engineering</v>
      </c>
      <c r="F23">
        <v>97105.19</v>
      </c>
      <c r="G23" t="str">
        <v>50k to 100k</v>
      </c>
      <c r="H23" s="52">
        <v>44425</v>
      </c>
      <c r="I23">
        <v>1</v>
      </c>
      <c r="J23" t="str">
        <v>Permanent</v>
      </c>
      <c r="K23" t="str">
        <v>Columbus, USA</v>
      </c>
      <c r="L23">
        <v>2.8465753424657536</v>
      </c>
      <c r="M23" t="str">
        <v>Full time</v>
      </c>
    </row>
    <row r="24" spans="1:13">
      <c r="A24" t="str">
        <v>PR01383</v>
      </c>
      <c r="B24" t="str">
        <v>Addi</v>
      </c>
      <c r="C24" t="str">
        <v>Studdeard</v>
      </c>
      <c r="D24" t="str">
        <v>Female</v>
      </c>
      <c r="E24" t="str">
        <v>Product Management</v>
      </c>
      <c r="F24">
        <v>72502.61</v>
      </c>
      <c r="G24" t="str">
        <v>50k to 100k</v>
      </c>
      <c r="H24" s="52">
        <v>44235</v>
      </c>
      <c r="I24">
        <v>1</v>
      </c>
      <c r="J24" t="str">
        <v>Permanent</v>
      </c>
      <c r="K24" t="str">
        <v>Wellington, New Zealand</v>
      </c>
      <c r="L24">
        <v>3.3671232876712329</v>
      </c>
      <c r="M24" t="str">
        <v>Full time</v>
      </c>
    </row>
    <row r="25" spans="1:13">
      <c r="A25" t="str">
        <v>PR02208</v>
      </c>
      <c r="B25" t="str">
        <v>Gowri</v>
      </c>
      <c r="C25" t="str">
        <v>Sankar</v>
      </c>
      <c r="D25" t="str">
        <v>Female</v>
      </c>
      <c r="E25" t="str">
        <v>Training</v>
      </c>
      <c r="F25">
        <v>102934.09</v>
      </c>
      <c r="G25" t="str">
        <v>Above 100k</v>
      </c>
      <c r="H25" s="52">
        <v>44315</v>
      </c>
      <c r="I25">
        <v>1</v>
      </c>
      <c r="J25" t="str">
        <v>Permanent</v>
      </c>
      <c r="K25" t="str">
        <v>Hyderabad, India</v>
      </c>
      <c r="L25">
        <v>3.1479452054794521</v>
      </c>
      <c r="M25" t="str">
        <v>Full time</v>
      </c>
    </row>
    <row r="26" spans="1:13">
      <c r="A26" t="str">
        <v>PR03034</v>
      </c>
      <c r="B26" t="str">
        <v>Sreenivasa</v>
      </c>
      <c r="C26" t="str">
        <v>Naik</v>
      </c>
      <c r="D26" t="str">
        <v>Male</v>
      </c>
      <c r="E26" t="str">
        <v>Sales</v>
      </c>
      <c r="F26">
        <v>32192.15</v>
      </c>
      <c r="G26" t="str">
        <v>Under 50k</v>
      </c>
      <c r="H26" s="52">
        <v>44473</v>
      </c>
      <c r="I26">
        <v>1</v>
      </c>
      <c r="J26" t="str">
        <v>Permanent</v>
      </c>
      <c r="K26" t="str">
        <v>Hyderabad, India</v>
      </c>
      <c r="L26">
        <v>2.7150684931506848</v>
      </c>
      <c r="M26" t="str">
        <v>Full time</v>
      </c>
    </row>
    <row r="27" spans="1:13">
      <c r="A27" t="str">
        <v>PR03445</v>
      </c>
      <c r="B27" t="str">
        <v>Myrle</v>
      </c>
      <c r="C27" t="str">
        <v>Prandoni</v>
      </c>
      <c r="D27" t="str">
        <v>Male</v>
      </c>
      <c r="E27" t="str">
        <v>Sales</v>
      </c>
      <c r="F27">
        <v>62195.47</v>
      </c>
      <c r="G27" t="str">
        <v>50k to 100k</v>
      </c>
      <c r="H27" s="52">
        <v>44434</v>
      </c>
      <c r="I27">
        <v>1</v>
      </c>
      <c r="J27" t="str">
        <v>Permanent</v>
      </c>
      <c r="K27" t="str">
        <v>Remote</v>
      </c>
      <c r="L27">
        <v>2.8219178082191783</v>
      </c>
      <c r="M27" t="str">
        <v>Full time</v>
      </c>
    </row>
    <row r="28" spans="1:13">
      <c r="A28" t="str">
        <v>PR03886</v>
      </c>
      <c r="B28" t="str">
        <v>Edd</v>
      </c>
      <c r="C28" t="str">
        <v>MacKnockiter</v>
      </c>
      <c r="D28" t="str">
        <v>Male</v>
      </c>
      <c r="E28" t="str">
        <v>Accounting</v>
      </c>
      <c r="F28">
        <v>119022.49</v>
      </c>
      <c r="G28" t="str">
        <v>Above 100k</v>
      </c>
      <c r="H28" s="52">
        <v>44431</v>
      </c>
      <c r="I28">
        <v>1</v>
      </c>
      <c r="J28" t="str">
        <v>Permanent</v>
      </c>
      <c r="K28" t="str">
        <v>Auckland, New Zealand</v>
      </c>
      <c r="L28">
        <v>2.8301369863013699</v>
      </c>
      <c r="M28" t="str">
        <v>Full time</v>
      </c>
    </row>
    <row r="29" spans="1:13">
      <c r="A29" t="str">
        <v>PR04446</v>
      </c>
      <c r="B29" t="str">
        <v>Sameer</v>
      </c>
      <c r="C29" t="str">
        <v>Shashank</v>
      </c>
      <c r="D29" t="str">
        <v>Female</v>
      </c>
      <c r="E29" t="str">
        <v>Research and Development</v>
      </c>
      <c r="F29">
        <v>92336.08</v>
      </c>
      <c r="G29" t="str">
        <v>50k to 100k</v>
      </c>
      <c r="H29" s="52">
        <v>44431</v>
      </c>
      <c r="I29">
        <v>1</v>
      </c>
      <c r="J29" t="str">
        <v>Permanent</v>
      </c>
      <c r="K29" t="str">
        <v>Hyderabad, India</v>
      </c>
      <c r="L29">
        <v>2.8301369863013699</v>
      </c>
      <c r="M29" t="str">
        <v>Full time</v>
      </c>
    </row>
    <row r="30" spans="1:13">
      <c r="A30" t="str">
        <v>PR04473</v>
      </c>
      <c r="B30" t="str">
        <v>Wyn</v>
      </c>
      <c r="C30" t="str">
        <v>Treadger</v>
      </c>
      <c r="D30" t="str">
        <v>Female</v>
      </c>
      <c r="E30" t="str">
        <v>Business Development</v>
      </c>
      <c r="F30">
        <v>69192.850000000006</v>
      </c>
      <c r="G30" t="str">
        <v>50k to 100k</v>
      </c>
      <c r="H30" s="52">
        <v>44305</v>
      </c>
      <c r="I30">
        <v>1</v>
      </c>
      <c r="J30" t="str">
        <v>Permanent</v>
      </c>
      <c r="K30" t="str">
        <v>Columbus, USA</v>
      </c>
      <c r="L30">
        <v>3.1753424657534248</v>
      </c>
      <c r="M30" t="str">
        <v>Full time</v>
      </c>
    </row>
    <row r="31" spans="1:13">
      <c r="A31" t="str">
        <v>PR04601</v>
      </c>
      <c r="B31" t="str">
        <v>Yedukondalu</v>
      </c>
      <c r="C31" t="str">
        <v>Panditula</v>
      </c>
      <c r="D31" t="str">
        <v>Need to check</v>
      </c>
      <c r="E31" t="str">
        <v>Support</v>
      </c>
      <c r="F31">
        <v>104802.63</v>
      </c>
      <c r="G31" t="str">
        <v>Above 100k</v>
      </c>
      <c r="H31" s="52">
        <v>44502</v>
      </c>
      <c r="I31">
        <v>1</v>
      </c>
      <c r="J31" t="str">
        <v>Permanent</v>
      </c>
      <c r="K31" t="str">
        <v>Hyderabad, India</v>
      </c>
      <c r="L31">
        <v>2.6356164383561644</v>
      </c>
      <c r="M31" t="str">
        <v>Full time</v>
      </c>
    </row>
    <row r="32" spans="1:13">
      <c r="A32" t="str">
        <v>SQ00286</v>
      </c>
      <c r="B32" t="str">
        <v>Ilesh</v>
      </c>
      <c r="C32" t="str">
        <v>Dasgupta</v>
      </c>
      <c r="D32" t="str">
        <v>Female</v>
      </c>
      <c r="E32" t="str">
        <v>Legal</v>
      </c>
      <c r="F32">
        <v>61213.01</v>
      </c>
      <c r="G32" t="str">
        <v>50k to 100k</v>
      </c>
      <c r="H32" s="52">
        <v>44365</v>
      </c>
      <c r="I32">
        <v>1</v>
      </c>
      <c r="J32" t="str">
        <v>Permanent</v>
      </c>
      <c r="K32" t="str">
        <v>Chennai, India</v>
      </c>
      <c r="L32">
        <v>3.010958904109589</v>
      </c>
      <c r="M32" t="str">
        <v>Full time</v>
      </c>
    </row>
    <row r="33" spans="1:13">
      <c r="A33" t="str">
        <v>SQ00498</v>
      </c>
      <c r="B33" t="str">
        <v>Amery</v>
      </c>
      <c r="C33" t="str">
        <v>Ofer</v>
      </c>
      <c r="D33" t="str">
        <v>Female</v>
      </c>
      <c r="E33" t="str">
        <v>Legal</v>
      </c>
      <c r="F33">
        <v>111049.84</v>
      </c>
      <c r="G33" t="str">
        <v>Above 100k</v>
      </c>
      <c r="H33" s="52">
        <v>44393</v>
      </c>
      <c r="I33">
        <v>1</v>
      </c>
      <c r="J33" t="str">
        <v>Permanent</v>
      </c>
      <c r="K33" t="str">
        <v>Wellington, New Zealand</v>
      </c>
      <c r="L33">
        <v>2.9342465753424656</v>
      </c>
      <c r="M33" t="str">
        <v>Full time</v>
      </c>
    </row>
    <row r="34" spans="1:13">
      <c r="A34" t="str">
        <v>SQ01026</v>
      </c>
      <c r="B34" t="str">
        <v>Anumati</v>
      </c>
      <c r="C34" t="str">
        <v>Shyamari</v>
      </c>
      <c r="D34" t="str">
        <v>Male</v>
      </c>
      <c r="E34" t="str">
        <v>Product Management</v>
      </c>
      <c r="F34">
        <v>74924.649999999994</v>
      </c>
      <c r="G34" t="str">
        <v>50k to 100k</v>
      </c>
      <c r="H34" s="52">
        <v>44239</v>
      </c>
      <c r="I34">
        <v>1</v>
      </c>
      <c r="J34" t="str">
        <v>Permanent</v>
      </c>
      <c r="K34" t="str">
        <v>Hyderabad, India</v>
      </c>
      <c r="L34">
        <v>3.3561643835616439</v>
      </c>
      <c r="M34" t="str">
        <v>Full time</v>
      </c>
    </row>
    <row r="35" spans="1:13">
      <c r="A35" t="str">
        <v>SQ01395</v>
      </c>
      <c r="B35" t="str">
        <v>Dennison</v>
      </c>
      <c r="C35" t="str">
        <v>Crosswaite</v>
      </c>
      <c r="D35" t="str">
        <v>Male</v>
      </c>
      <c r="E35" t="str">
        <v>Legal</v>
      </c>
      <c r="F35">
        <v>90697.67</v>
      </c>
      <c r="G35" t="str">
        <v>50k to 100k</v>
      </c>
      <c r="H35" s="52">
        <v>44221</v>
      </c>
      <c r="I35">
        <v>0.8</v>
      </c>
      <c r="J35" t="str">
        <v>Permanent</v>
      </c>
      <c r="K35" t="str">
        <v>Seattle, USA</v>
      </c>
      <c r="L35">
        <v>3.4054794520547946</v>
      </c>
      <c r="M35" t="str">
        <v>Part time</v>
      </c>
    </row>
    <row r="36" spans="1:13">
      <c r="A36" t="str">
        <v>SQ01998</v>
      </c>
      <c r="B36" t="str">
        <v>Vanmala</v>
      </c>
      <c r="C36" t="str">
        <v>Shriharsha</v>
      </c>
      <c r="D36" t="str">
        <v>Male</v>
      </c>
      <c r="E36" t="str">
        <v>Product Management</v>
      </c>
      <c r="F36">
        <v>40445.29</v>
      </c>
      <c r="G36" t="str">
        <v>Under 50k</v>
      </c>
      <c r="H36" s="52">
        <v>44393</v>
      </c>
      <c r="I36">
        <v>1</v>
      </c>
      <c r="J36" t="str">
        <v>Permanent</v>
      </c>
      <c r="K36" t="str">
        <v>Chennai, India</v>
      </c>
      <c r="L36">
        <v>2.9342465753424656</v>
      </c>
      <c r="M36" t="str">
        <v>Full time</v>
      </c>
    </row>
    <row r="37" spans="1:13">
      <c r="A37" t="str">
        <v>SQ01998</v>
      </c>
      <c r="B37" t="str">
        <v>Sahas</v>
      </c>
      <c r="C37" t="str">
        <v>Sanabhi</v>
      </c>
      <c r="D37" t="str">
        <v>Male</v>
      </c>
      <c r="E37" t="str">
        <v>Product Management</v>
      </c>
      <c r="F37">
        <v>40445.29</v>
      </c>
      <c r="G37" t="str">
        <v>Under 50k</v>
      </c>
      <c r="H37" s="52">
        <v>44393</v>
      </c>
      <c r="I37">
        <v>1</v>
      </c>
      <c r="J37" t="str">
        <v>Permanent</v>
      </c>
      <c r="K37" t="str">
        <v>Chennai, India</v>
      </c>
      <c r="L37">
        <v>2.9342465753424656</v>
      </c>
      <c r="M37" t="str">
        <v>Full time</v>
      </c>
    </row>
    <row r="38" spans="1:13">
      <c r="A38" t="str">
        <v>SQ02525</v>
      </c>
      <c r="B38" t="str">
        <v>Mickie</v>
      </c>
      <c r="C38" t="str">
        <v>Dagwell</v>
      </c>
      <c r="D38" t="str">
        <v>Male</v>
      </c>
      <c r="E38" t="str">
        <v>Engineering</v>
      </c>
      <c r="F38">
        <v>50855.53</v>
      </c>
      <c r="G38" t="str">
        <v>50k to 100k</v>
      </c>
      <c r="H38" s="52">
        <v>44221</v>
      </c>
      <c r="I38">
        <v>1</v>
      </c>
      <c r="J38" t="str">
        <v>Permanent</v>
      </c>
      <c r="K38" t="str">
        <v>Wellington, New Zealand</v>
      </c>
      <c r="L38">
        <v>3.4054794520547946</v>
      </c>
      <c r="M38" t="str">
        <v>Full time</v>
      </c>
    </row>
    <row r="39" spans="1:13">
      <c r="A39" t="str">
        <v>SQ02565</v>
      </c>
      <c r="B39" t="str">
        <v>Konstantin</v>
      </c>
      <c r="C39" t="str">
        <v>Timblett</v>
      </c>
      <c r="D39" t="str">
        <v>Female</v>
      </c>
      <c r="E39" t="str">
        <v>Training</v>
      </c>
      <c r="F39">
        <v>56253.81</v>
      </c>
      <c r="G39" t="str">
        <v>50k to 100k</v>
      </c>
      <c r="H39" s="52">
        <v>44421</v>
      </c>
      <c r="I39">
        <v>1</v>
      </c>
      <c r="J39" t="str">
        <v>Permanent</v>
      </c>
      <c r="K39" t="str">
        <v>Auckland, New Zealand</v>
      </c>
      <c r="L39">
        <v>2.8575342465753426</v>
      </c>
      <c r="M39" t="str">
        <v>Full time</v>
      </c>
    </row>
    <row r="40" spans="1:13">
      <c r="A40" t="str">
        <v>SQ02624</v>
      </c>
      <c r="B40" t="str">
        <v>Gwenneth</v>
      </c>
      <c r="C40" t="str">
        <v>Fealey</v>
      </c>
      <c r="D40" t="str">
        <v>Female</v>
      </c>
      <c r="E40" t="str">
        <v>Engineering</v>
      </c>
      <c r="F40">
        <v>114772.32</v>
      </c>
      <c r="G40" t="str">
        <v>Above 100k</v>
      </c>
      <c r="H40" s="52">
        <v>44251</v>
      </c>
      <c r="I40">
        <v>1</v>
      </c>
      <c r="J40" t="str">
        <v>Permanent</v>
      </c>
      <c r="K40" t="str">
        <v>Columbus, USA</v>
      </c>
      <c r="L40">
        <v>3.3232876712328765</v>
      </c>
      <c r="M40" t="str">
        <v>Full time</v>
      </c>
    </row>
    <row r="41" spans="1:13">
      <c r="A41" t="str">
        <v>SQ03491</v>
      </c>
      <c r="B41" t="str">
        <v>Freda</v>
      </c>
      <c r="C41" t="str">
        <v>Legan</v>
      </c>
      <c r="D41" t="str">
        <v>Female</v>
      </c>
      <c r="E41" t="str">
        <v>Sales</v>
      </c>
      <c r="F41">
        <v>102129.37</v>
      </c>
      <c r="G41" t="str">
        <v>Above 100k</v>
      </c>
      <c r="H41" s="52">
        <v>44396</v>
      </c>
      <c r="I41">
        <v>1</v>
      </c>
      <c r="J41" t="str">
        <v>Permanent</v>
      </c>
      <c r="K41" t="str">
        <v>Columbus, USA</v>
      </c>
      <c r="L41">
        <v>2.9260273972602739</v>
      </c>
      <c r="M41" t="str">
        <v>Full time</v>
      </c>
    </row>
    <row r="42" spans="1:13">
      <c r="A42" t="str">
        <v>SQ03546</v>
      </c>
      <c r="B42" t="str">
        <v>Amlankusum</v>
      </c>
      <c r="C42" t="str">
        <v>Rajabhushan</v>
      </c>
      <c r="D42" t="str">
        <v>Female</v>
      </c>
      <c r="E42" t="str">
        <v>Legal</v>
      </c>
      <c r="F42">
        <v>75733.740000000005</v>
      </c>
      <c r="G42" t="str">
        <v>50k to 100k</v>
      </c>
      <c r="H42" s="52">
        <v>44382</v>
      </c>
      <c r="I42">
        <v>1</v>
      </c>
      <c r="J42" t="str">
        <v>Permanent</v>
      </c>
      <c r="K42" t="str">
        <v>Hyderabad, India</v>
      </c>
      <c r="L42">
        <v>2.9643835616438357</v>
      </c>
      <c r="M42" t="str">
        <v>Full time</v>
      </c>
    </row>
    <row r="43" spans="1:13">
      <c r="A43" t="str">
        <v>SQ03626</v>
      </c>
      <c r="B43" t="str">
        <v>Krishnakanta</v>
      </c>
      <c r="C43" t="str">
        <v>Vellanki</v>
      </c>
      <c r="D43" t="str">
        <v>Female</v>
      </c>
      <c r="E43" t="str">
        <v>Training</v>
      </c>
      <c r="F43">
        <v>95677.9</v>
      </c>
      <c r="G43" t="str">
        <v>50k to 100k</v>
      </c>
      <c r="H43" s="52">
        <v>44396</v>
      </c>
      <c r="I43">
        <v>0.3</v>
      </c>
      <c r="J43" t="str">
        <v>Permanent</v>
      </c>
      <c r="K43" t="str">
        <v>Chennai, India</v>
      </c>
      <c r="L43">
        <v>2.9260273972602739</v>
      </c>
      <c r="M43" t="str">
        <v>Part time</v>
      </c>
    </row>
    <row r="44" spans="1:13">
      <c r="A44" t="str">
        <v>TN00890</v>
      </c>
      <c r="B44" t="str">
        <v>Mayur</v>
      </c>
      <c r="C44" t="str">
        <v>Kousika</v>
      </c>
      <c r="D44" t="str">
        <v>Female</v>
      </c>
      <c r="E44" t="str">
        <v>Training</v>
      </c>
      <c r="F44">
        <v>71570.990000000005</v>
      </c>
      <c r="G44" t="str">
        <v>50k to 100k</v>
      </c>
      <c r="H44" s="52">
        <v>44249</v>
      </c>
      <c r="I44">
        <v>0.5</v>
      </c>
      <c r="J44" t="str">
        <v>Permanent</v>
      </c>
      <c r="K44" t="str">
        <v>Hyderabad, India</v>
      </c>
      <c r="L44">
        <v>3.3287671232876712</v>
      </c>
      <c r="M44" t="str">
        <v>Part time</v>
      </c>
    </row>
    <row r="45" spans="1:13">
      <c r="A45" t="str">
        <v>TN01601</v>
      </c>
      <c r="B45" t="str">
        <v>Melva</v>
      </c>
      <c r="C45" t="str">
        <v>Jickells</v>
      </c>
      <c r="D45" t="str">
        <v>Female</v>
      </c>
      <c r="E45" t="str">
        <v>Product Management</v>
      </c>
      <c r="F45">
        <v>68795.48</v>
      </c>
      <c r="G45" t="str">
        <v>50k to 100k</v>
      </c>
      <c r="H45" s="52">
        <v>44277</v>
      </c>
      <c r="I45">
        <v>0.2</v>
      </c>
      <c r="J45" t="str">
        <v>Permanent</v>
      </c>
      <c r="K45" t="str">
        <v>Remote</v>
      </c>
      <c r="L45">
        <v>3.2520547945205478</v>
      </c>
      <c r="M45" t="str">
        <v>Part time</v>
      </c>
    </row>
    <row r="46" spans="1:13">
      <c r="A46" t="str">
        <v>TN01601</v>
      </c>
      <c r="B46" t="str">
        <v>Melva</v>
      </c>
      <c r="C46" t="str">
        <v>Jickells</v>
      </c>
      <c r="D46" t="str">
        <v>Female</v>
      </c>
      <c r="E46" t="str">
        <v>Product Management</v>
      </c>
      <c r="F46">
        <v>68795.48</v>
      </c>
      <c r="G46" t="str">
        <v>50k to 100k</v>
      </c>
      <c r="H46" s="52">
        <v>44277</v>
      </c>
      <c r="I46">
        <v>0.2</v>
      </c>
      <c r="J46" t="str">
        <v>Permanent</v>
      </c>
      <c r="K46" t="str">
        <v>Remote</v>
      </c>
      <c r="L46">
        <v>3.2520547945205478</v>
      </c>
      <c r="M46" t="str">
        <v>Part time</v>
      </c>
    </row>
    <row r="47" spans="1:13">
      <c r="A47" t="str">
        <v>TN02674</v>
      </c>
      <c r="B47" t="str">
        <v>Antonetta</v>
      </c>
      <c r="C47" t="str">
        <v>Coggeshall</v>
      </c>
      <c r="D47" t="str">
        <v>Male</v>
      </c>
      <c r="E47" t="str">
        <v>Sales</v>
      </c>
      <c r="F47">
        <v>96753.78</v>
      </c>
      <c r="G47" t="str">
        <v>50k to 100k</v>
      </c>
      <c r="H47" s="52">
        <v>44494</v>
      </c>
      <c r="I47">
        <v>1</v>
      </c>
      <c r="J47" t="str">
        <v>Permanent</v>
      </c>
      <c r="K47" t="str">
        <v>Auckland, New Zealand</v>
      </c>
      <c r="L47">
        <v>2.6575342465753424</v>
      </c>
      <c r="M47" t="str">
        <v>Full time</v>
      </c>
    </row>
    <row r="48" spans="1:13">
      <c r="A48" t="str">
        <v>TN02674</v>
      </c>
      <c r="B48" t="str">
        <v>Antonetta</v>
      </c>
      <c r="C48" t="str">
        <v>Coggeshall</v>
      </c>
      <c r="D48" t="str">
        <v>Male</v>
      </c>
      <c r="E48" t="str">
        <v>Sales</v>
      </c>
      <c r="F48">
        <v>96753.78</v>
      </c>
      <c r="G48" t="str">
        <v>50k to 100k</v>
      </c>
      <c r="H48" s="52">
        <v>44494</v>
      </c>
      <c r="I48">
        <v>1</v>
      </c>
      <c r="J48" t="str">
        <v>Permanent</v>
      </c>
      <c r="K48" t="str">
        <v>Auckland, New Zealand</v>
      </c>
      <c r="L48">
        <v>2.6575342465753424</v>
      </c>
      <c r="M48" t="str">
        <v>Full time</v>
      </c>
    </row>
    <row r="49" spans="1:13">
      <c r="A49" t="str">
        <v>TN02988</v>
      </c>
      <c r="B49" t="str">
        <v>Mahindra</v>
      </c>
      <c r="C49" t="str">
        <v>Sreedharan</v>
      </c>
      <c r="D49" t="str">
        <v>Male</v>
      </c>
      <c r="E49" t="str">
        <v>Engineering</v>
      </c>
      <c r="F49">
        <v>92943.89</v>
      </c>
      <c r="G49" t="str">
        <v>50k to 100k</v>
      </c>
      <c r="H49" s="52">
        <v>44510</v>
      </c>
      <c r="I49">
        <v>1</v>
      </c>
      <c r="J49" t="str">
        <v>Permanent</v>
      </c>
      <c r="K49" t="str">
        <v>Hyderabad, India</v>
      </c>
      <c r="L49">
        <v>2.6136986301369864</v>
      </c>
      <c r="M49" t="str">
        <v>Full time</v>
      </c>
    </row>
    <row r="50" spans="1:13">
      <c r="A50" t="str">
        <v>TN03032</v>
      </c>
      <c r="B50" t="str">
        <v>Jaipal</v>
      </c>
      <c r="C50" t="str">
        <v>Potanapudi</v>
      </c>
      <c r="D50" t="str">
        <v>Female</v>
      </c>
      <c r="E50" t="str">
        <v>Research and Development</v>
      </c>
      <c r="F50">
        <v>39700.82</v>
      </c>
      <c r="G50" t="str">
        <v>Under 50k</v>
      </c>
      <c r="H50" s="52">
        <v>44203</v>
      </c>
      <c r="I50">
        <v>0.8</v>
      </c>
      <c r="J50" t="str">
        <v>Permanent</v>
      </c>
      <c r="K50" t="str">
        <v>Chennai, India</v>
      </c>
      <c r="L50">
        <v>3.4547945205479453</v>
      </c>
      <c r="M50" t="str">
        <v>Part time</v>
      </c>
    </row>
    <row r="51" spans="1:13">
      <c r="A51" t="str">
        <v>TN03032</v>
      </c>
      <c r="B51" t="str">
        <v>Fullara</v>
      </c>
      <c r="C51" t="str">
        <v>Sushanti</v>
      </c>
      <c r="D51" t="str">
        <v>Female</v>
      </c>
      <c r="E51" t="str">
        <v>Research and Development</v>
      </c>
      <c r="F51">
        <v>39700.82</v>
      </c>
      <c r="G51" t="str">
        <v>Under 50k</v>
      </c>
      <c r="H51" s="52">
        <v>44203</v>
      </c>
      <c r="I51">
        <v>0.8</v>
      </c>
      <c r="J51" t="str">
        <v>Permanent</v>
      </c>
      <c r="K51" t="str">
        <v>Chennai, India</v>
      </c>
      <c r="L51">
        <v>3.4547945205479453</v>
      </c>
      <c r="M51" t="str">
        <v>Part time</v>
      </c>
    </row>
    <row r="52" spans="1:13">
      <c r="A52" t="str">
        <v>TN04265</v>
      </c>
      <c r="B52" t="str">
        <v>Rushil</v>
      </c>
      <c r="C52" t="str">
        <v>Kripa</v>
      </c>
      <c r="D52" t="str">
        <v>Female</v>
      </c>
      <c r="E52" t="str">
        <v>Training</v>
      </c>
      <c r="F52">
        <v>93964.3</v>
      </c>
      <c r="G52" t="str">
        <v>50k to 100k</v>
      </c>
      <c r="H52" s="52">
        <v>44454</v>
      </c>
      <c r="I52">
        <v>0.4</v>
      </c>
      <c r="J52" t="str">
        <v>Fixed Term</v>
      </c>
      <c r="K52" t="str">
        <v>Hyderabad, India</v>
      </c>
      <c r="L52">
        <v>2.7671232876712328</v>
      </c>
      <c r="M52" t="str">
        <v>Part time</v>
      </c>
    </row>
    <row r="53" spans="1:13">
      <c r="A53" t="str">
        <v>VT00194</v>
      </c>
      <c r="B53" t="str">
        <v>Violante</v>
      </c>
      <c r="C53" t="str">
        <v>Courtonne</v>
      </c>
      <c r="D53" t="str">
        <v>Female</v>
      </c>
      <c r="E53" t="str">
        <v>Product Management</v>
      </c>
      <c r="F53">
        <v>49625.64</v>
      </c>
      <c r="G53" t="str">
        <v>Under 50k</v>
      </c>
      <c r="H53" s="52">
        <v>44384</v>
      </c>
      <c r="I53">
        <v>0.5</v>
      </c>
      <c r="J53" t="str">
        <v>Fixed Term</v>
      </c>
      <c r="K53" t="str">
        <v>Remote</v>
      </c>
      <c r="L53">
        <v>2.9589041095890409</v>
      </c>
      <c r="M53" t="str">
        <v>Part time</v>
      </c>
    </row>
    <row r="54" spans="1:13">
      <c r="A54" t="str">
        <v>VT00578</v>
      </c>
      <c r="B54" t="str">
        <v>Magnum</v>
      </c>
      <c r="C54" t="str">
        <v>Locksley</v>
      </c>
      <c r="D54" t="str">
        <v>Female</v>
      </c>
      <c r="E54" t="str">
        <v>Services</v>
      </c>
      <c r="F54">
        <v>42314.39</v>
      </c>
      <c r="G54" t="str">
        <v>Under 50k</v>
      </c>
      <c r="H54" s="52">
        <v>44487</v>
      </c>
      <c r="I54">
        <v>1</v>
      </c>
      <c r="J54" t="str">
        <v>Fixed Term</v>
      </c>
      <c r="K54" t="str">
        <v>Remote</v>
      </c>
      <c r="L54">
        <v>2.6767123287671235</v>
      </c>
      <c r="M54" t="str">
        <v>Full time</v>
      </c>
    </row>
    <row r="55" spans="1:13">
      <c r="A55" t="str">
        <v>VT01249</v>
      </c>
      <c r="B55" t="str">
        <v>Brendan</v>
      </c>
      <c r="C55" t="str">
        <v>Edgeller</v>
      </c>
      <c r="D55" t="str">
        <v>Female</v>
      </c>
      <c r="E55" t="str">
        <v>Legal</v>
      </c>
      <c r="F55">
        <v>31042.51</v>
      </c>
      <c r="G55" t="str">
        <v>Under 50k</v>
      </c>
      <c r="H55" s="52">
        <v>44473</v>
      </c>
      <c r="I55">
        <v>0.3</v>
      </c>
      <c r="J55" t="str">
        <v>Fixed Term</v>
      </c>
      <c r="K55" t="str">
        <v>Remote</v>
      </c>
      <c r="L55">
        <v>2.7150684931506848</v>
      </c>
      <c r="M55" t="str">
        <v>Part time</v>
      </c>
    </row>
    <row r="56" spans="1:13">
      <c r="A56" t="str">
        <v>VT02118</v>
      </c>
      <c r="B56" t="str">
        <v>Oorjit</v>
      </c>
      <c r="C56" t="str">
        <v>Nandanavanam</v>
      </c>
      <c r="D56" t="str">
        <v>Female</v>
      </c>
      <c r="E56" t="str">
        <v>Engineering</v>
      </c>
      <c r="F56">
        <v>51165.37</v>
      </c>
      <c r="G56" t="str">
        <v>50k to 100k</v>
      </c>
      <c r="H56" s="52">
        <v>44237</v>
      </c>
      <c r="I56">
        <v>1</v>
      </c>
      <c r="J56" t="str">
        <v>Fixed Term</v>
      </c>
      <c r="K56" t="str">
        <v>Hyderabad, India</v>
      </c>
      <c r="L56">
        <v>3.3616438356164382</v>
      </c>
      <c r="M56" t="str">
        <v>Full time</v>
      </c>
    </row>
    <row r="57" spans="1:13">
      <c r="A57" t="str">
        <v>VT02663</v>
      </c>
      <c r="B57" t="str">
        <v>Sravanthi</v>
      </c>
      <c r="C57" t="str">
        <v>Chalaki</v>
      </c>
      <c r="D57" t="str">
        <v>Male</v>
      </c>
      <c r="E57" t="str">
        <v>Legal</v>
      </c>
      <c r="F57">
        <v>28481.16</v>
      </c>
      <c r="G57" t="str">
        <v>Under 50k</v>
      </c>
      <c r="H57" s="52">
        <v>44228</v>
      </c>
      <c r="I57">
        <v>1</v>
      </c>
      <c r="J57" t="str">
        <v>Temporary</v>
      </c>
      <c r="K57" t="str">
        <v>Chennai, India</v>
      </c>
      <c r="L57">
        <v>3.3863013698630136</v>
      </c>
      <c r="M57" t="str">
        <v>Full time</v>
      </c>
    </row>
    <row r="58" spans="1:13">
      <c r="A58" t="str">
        <v>VT03421</v>
      </c>
      <c r="B58" t="str">
        <v>Alic</v>
      </c>
      <c r="C58" t="str">
        <v>Bagg</v>
      </c>
      <c r="D58" t="str">
        <v>Male</v>
      </c>
      <c r="E58" t="str">
        <v>Legal</v>
      </c>
      <c r="F58">
        <v>113747.56</v>
      </c>
      <c r="G58" t="str">
        <v>Above 100k</v>
      </c>
      <c r="H58" s="52">
        <v>44270</v>
      </c>
      <c r="I58">
        <v>0.7</v>
      </c>
      <c r="J58" t="str">
        <v>Temporary</v>
      </c>
      <c r="K58" t="str">
        <v>Columbus, USA</v>
      </c>
      <c r="L58">
        <v>3.2712328767123289</v>
      </c>
      <c r="M58" t="str">
        <v>Part time</v>
      </c>
    </row>
    <row r="59" spans="1:13">
      <c r="A59" t="str">
        <v>VT03421</v>
      </c>
      <c r="B59" t="str">
        <v>Alic</v>
      </c>
      <c r="C59" t="str">
        <v>Bagg</v>
      </c>
      <c r="D59" t="str">
        <v>Male</v>
      </c>
      <c r="E59" t="str">
        <v>Legal</v>
      </c>
      <c r="F59">
        <v>113747.56</v>
      </c>
      <c r="G59" t="str">
        <v>Above 100k</v>
      </c>
      <c r="H59" s="52">
        <v>44270</v>
      </c>
      <c r="I59">
        <v>0.7</v>
      </c>
      <c r="J59" t="str">
        <v>Temporary</v>
      </c>
      <c r="K59" t="str">
        <v>Columbus, USA</v>
      </c>
      <c r="L59">
        <v>3.2712328767123289</v>
      </c>
      <c r="M59" t="str">
        <v>Part time</v>
      </c>
    </row>
    <row r="60" spans="1:13">
      <c r="A60" t="str">
        <v>VT03500</v>
      </c>
      <c r="B60" t="str">
        <v>Shiuli</v>
      </c>
      <c r="C60" t="str">
        <v>Sapna</v>
      </c>
      <c r="D60" t="str">
        <v>Male</v>
      </c>
      <c r="E60" t="str">
        <v>Support</v>
      </c>
      <c r="F60">
        <v>37062.1</v>
      </c>
      <c r="G60" t="str">
        <v>Under 50k</v>
      </c>
      <c r="H60" s="52">
        <v>44357</v>
      </c>
      <c r="I60">
        <v>1</v>
      </c>
      <c r="J60" t="str">
        <v>Temporary</v>
      </c>
      <c r="K60" t="str">
        <v>Chennai, India</v>
      </c>
      <c r="L60">
        <v>3.032876712328767</v>
      </c>
      <c r="M60" t="str">
        <v>Full time</v>
      </c>
    </row>
    <row r="61" spans="1:13">
      <c r="A61" t="str">
        <v>VT03552</v>
      </c>
      <c r="B61" t="str">
        <v>Kamalakshi</v>
      </c>
      <c r="C61" t="str">
        <v>Mukundan</v>
      </c>
      <c r="D61" t="str">
        <v>Male</v>
      </c>
      <c r="E61" t="str">
        <v>Engineering</v>
      </c>
      <c r="F61">
        <v>36536.26</v>
      </c>
      <c r="G61" t="str">
        <v>Under 50k</v>
      </c>
      <c r="H61" s="52">
        <v>44358</v>
      </c>
      <c r="I61">
        <v>1</v>
      </c>
      <c r="J61" t="str">
        <v>Temporary</v>
      </c>
      <c r="K61" t="str">
        <v>Hyderabad, India</v>
      </c>
      <c r="L61">
        <v>3.0301369863013701</v>
      </c>
      <c r="M61" t="str">
        <v>Full time</v>
      </c>
    </row>
    <row r="62" spans="1:13">
      <c r="A62" t="str">
        <v>VT03993</v>
      </c>
      <c r="B62" t="str">
        <v>Dulce</v>
      </c>
      <c r="C62" t="str">
        <v>Colbeck</v>
      </c>
      <c r="D62" t="str">
        <v>Male</v>
      </c>
      <c r="E62" t="str">
        <v>Human Resources</v>
      </c>
      <c r="F62">
        <v>83396.5</v>
      </c>
      <c r="G62" t="str">
        <v>50k to 100k</v>
      </c>
      <c r="H62" s="52">
        <v>44285</v>
      </c>
      <c r="I62">
        <v>1</v>
      </c>
      <c r="J62" t="str">
        <v>Temporary</v>
      </c>
      <c r="K62" t="str">
        <v>Auckland, New Zealand</v>
      </c>
      <c r="L62">
        <v>3.2301369863013698</v>
      </c>
      <c r="M62" t="str">
        <v>Full time</v>
      </c>
    </row>
    <row r="63" spans="1:13">
      <c r="A63" t="str">
        <v>VT04627</v>
      </c>
      <c r="B63" t="str">
        <v>Yvette</v>
      </c>
      <c r="C63" t="str">
        <v>Bett</v>
      </c>
      <c r="D63" t="str">
        <v>Male</v>
      </c>
      <c r="E63" t="str">
        <v>Human Resources</v>
      </c>
      <c r="F63">
        <v>76320.44</v>
      </c>
      <c r="G63" t="str">
        <v>50k to 100k</v>
      </c>
      <c r="H63" s="52">
        <v>44383</v>
      </c>
      <c r="I63">
        <v>0.8</v>
      </c>
      <c r="J63" t="str">
        <v>Temporary</v>
      </c>
      <c r="K63" t="str">
        <v>Remote</v>
      </c>
      <c r="L63">
        <v>2.9616438356164383</v>
      </c>
      <c r="M63" t="str">
        <v>Part time</v>
      </c>
    </row>
    <row r="136" spans="1:13">
      <c r="A136" s="45" t="s">
        <v>813</v>
      </c>
    </row>
    <row r="137" spans="1:13">
      <c r="A137" s="53" t="str" cm="1">
        <f t="array" ref="A137:M137">(staff[#Headers])</f>
        <v>Emp ID</v>
      </c>
      <c r="B137" s="53" t="str">
        <v>First Name</v>
      </c>
      <c r="C137" s="53" t="str">
        <v>Last Name</v>
      </c>
      <c r="D137" s="53" t="str">
        <v>Gender</v>
      </c>
      <c r="E137" s="53" t="str">
        <v>Department</v>
      </c>
      <c r="F137" s="53" t="str">
        <v>Salary</v>
      </c>
      <c r="G137" s="53" t="str">
        <v>Salary Bucket</v>
      </c>
      <c r="H137" s="54" t="str">
        <v>Start Date</v>
      </c>
      <c r="I137" s="53" t="str">
        <v>FTE</v>
      </c>
      <c r="J137" s="53" t="str">
        <v>Employee type</v>
      </c>
      <c r="K137" s="53" t="str">
        <v>Work location</v>
      </c>
      <c r="L137" s="53" t="str">
        <v>Tenure</v>
      </c>
      <c r="M137" s="53" t="str">
        <v>Work Type</v>
      </c>
    </row>
    <row r="138" spans="1:13">
      <c r="A138" t="str" cm="1">
        <f t="array" ref="A138:M159">_xlfn._xlws.FILTER(staff[],MONTH(staff[Start Date])=3)</f>
        <v>PR00746</v>
      </c>
      <c r="B138" t="str">
        <v>Hogan</v>
      </c>
      <c r="C138" t="str">
        <v>Iles</v>
      </c>
      <c r="D138" t="str">
        <v>Female</v>
      </c>
      <c r="E138" t="str">
        <v>Accounting</v>
      </c>
      <c r="F138">
        <v>114177.23</v>
      </c>
      <c r="G138" t="str">
        <v>Above 100k</v>
      </c>
      <c r="H138" s="52">
        <v>43908</v>
      </c>
      <c r="I138">
        <v>1</v>
      </c>
      <c r="J138" t="str">
        <v>Permanent</v>
      </c>
      <c r="K138" t="str">
        <v>Wellington, New Zealand</v>
      </c>
      <c r="L138">
        <v>4.2630136986301368</v>
      </c>
      <c r="M138" t="str">
        <v>Full time</v>
      </c>
    </row>
    <row r="139" spans="1:13">
      <c r="A139" t="str">
        <v>PR00893</v>
      </c>
      <c r="B139" t="str">
        <v>Vasavi</v>
      </c>
      <c r="C139" t="str">
        <v>Veeravasarapu</v>
      </c>
      <c r="D139" t="str">
        <v>Male</v>
      </c>
      <c r="E139" t="str">
        <v>Human Resources</v>
      </c>
      <c r="F139">
        <v>50310.09</v>
      </c>
      <c r="G139" t="str">
        <v>50k to 100k</v>
      </c>
      <c r="H139" s="52">
        <v>44285</v>
      </c>
      <c r="I139">
        <v>0.4</v>
      </c>
      <c r="J139" t="str">
        <v>Permanent</v>
      </c>
      <c r="K139" t="str">
        <v>Hyderabad, India</v>
      </c>
      <c r="L139">
        <v>3.2301369863013698</v>
      </c>
      <c r="M139" t="str">
        <v>Part time</v>
      </c>
    </row>
    <row r="140" spans="1:13">
      <c r="A140" t="str">
        <v>SQ00022</v>
      </c>
      <c r="B140" t="str">
        <v>Carlin</v>
      </c>
      <c r="C140" t="str">
        <v>Demke</v>
      </c>
      <c r="D140" t="str">
        <v>Male</v>
      </c>
      <c r="E140" t="str">
        <v>Business Development</v>
      </c>
      <c r="F140">
        <v>110042.37</v>
      </c>
      <c r="G140" t="str">
        <v>Above 100k</v>
      </c>
      <c r="H140" s="52">
        <v>43914</v>
      </c>
      <c r="I140">
        <v>1</v>
      </c>
      <c r="J140" t="str">
        <v>Permanent</v>
      </c>
      <c r="K140" t="str">
        <v>Columbus, USA</v>
      </c>
      <c r="L140">
        <v>4.2465753424657535</v>
      </c>
      <c r="M140" t="str">
        <v>Full time</v>
      </c>
    </row>
    <row r="141" spans="1:13">
      <c r="A141" t="str">
        <v>SQ00105</v>
      </c>
      <c r="B141" t="str">
        <v>Sarayu</v>
      </c>
      <c r="C141" t="str">
        <v>Ragunathan</v>
      </c>
      <c r="D141" t="str">
        <v>Female</v>
      </c>
      <c r="E141" t="str">
        <v>Training</v>
      </c>
      <c r="F141">
        <v>86010.54</v>
      </c>
      <c r="G141" t="str">
        <v>50k to 100k</v>
      </c>
      <c r="H141" s="52">
        <v>43164</v>
      </c>
      <c r="I141">
        <v>1</v>
      </c>
      <c r="J141" t="str">
        <v>Permanent</v>
      </c>
      <c r="K141" t="str">
        <v>Chennai, India</v>
      </c>
      <c r="L141">
        <v>6.3013698630136989</v>
      </c>
      <c r="M141" t="str">
        <v>Full time</v>
      </c>
    </row>
    <row r="142" spans="1:13">
      <c r="A142" t="str">
        <v>SQ01519</v>
      </c>
      <c r="B142" t="str">
        <v>Caron</v>
      </c>
      <c r="C142" t="str">
        <v>Kolakovic</v>
      </c>
      <c r="D142" t="str">
        <v>Male</v>
      </c>
      <c r="E142" t="str">
        <v>Accounting</v>
      </c>
      <c r="F142">
        <v>49915.14</v>
      </c>
      <c r="G142" t="str">
        <v>Under 50k</v>
      </c>
      <c r="H142" s="52">
        <v>43550</v>
      </c>
      <c r="I142">
        <v>1</v>
      </c>
      <c r="J142" t="str">
        <v>Permanent</v>
      </c>
      <c r="K142" t="str">
        <v>Remote</v>
      </c>
      <c r="L142">
        <v>5.2438356164383562</v>
      </c>
      <c r="M142" t="str">
        <v>Full time</v>
      </c>
    </row>
    <row r="143" spans="1:13">
      <c r="A143" t="str">
        <v>SQ03112</v>
      </c>
      <c r="B143" t="str">
        <v>Kantimoy</v>
      </c>
      <c r="C143" t="str">
        <v>Pritish</v>
      </c>
      <c r="D143" t="str">
        <v>Male</v>
      </c>
      <c r="E143" t="str">
        <v>Product Management</v>
      </c>
      <c r="F143">
        <v>77743.149999999994</v>
      </c>
      <c r="G143" t="str">
        <v>50k to 100k</v>
      </c>
      <c r="H143" s="52">
        <v>43920</v>
      </c>
      <c r="I143">
        <v>1</v>
      </c>
      <c r="J143" t="str">
        <v>Permanent</v>
      </c>
      <c r="K143" t="str">
        <v>Chennai, India</v>
      </c>
      <c r="L143">
        <v>4.2301369863013702</v>
      </c>
      <c r="M143" t="str">
        <v>Full time</v>
      </c>
    </row>
    <row r="144" spans="1:13">
      <c r="A144" t="str">
        <v>SQ03625</v>
      </c>
      <c r="B144" t="str">
        <v>Fidela</v>
      </c>
      <c r="C144" t="str">
        <v>Artis</v>
      </c>
      <c r="D144" t="str">
        <v>Female</v>
      </c>
      <c r="E144" t="str">
        <v>Sales</v>
      </c>
      <c r="F144">
        <v>78020.39</v>
      </c>
      <c r="G144" t="str">
        <v>50k to 100k</v>
      </c>
      <c r="H144" s="52">
        <v>43899</v>
      </c>
      <c r="I144">
        <v>1</v>
      </c>
      <c r="J144" t="str">
        <v>Permanent</v>
      </c>
      <c r="K144" t="str">
        <v>Remote</v>
      </c>
      <c r="L144">
        <v>4.2876712328767121</v>
      </c>
      <c r="M144" t="str">
        <v>Full time</v>
      </c>
    </row>
    <row r="145" spans="1:13">
      <c r="A145" t="str">
        <v>SQ04612</v>
      </c>
      <c r="B145" t="str">
        <v>Mick</v>
      </c>
      <c r="C145" t="str">
        <v>Spraberry</v>
      </c>
      <c r="D145" t="str">
        <v>Female</v>
      </c>
      <c r="E145" t="str">
        <v>Services</v>
      </c>
      <c r="F145">
        <v>120000</v>
      </c>
      <c r="G145" t="str">
        <v>Above 100k</v>
      </c>
      <c r="H145" s="52">
        <v>43902</v>
      </c>
      <c r="I145">
        <v>0.9</v>
      </c>
      <c r="J145" t="str">
        <v>Permanent</v>
      </c>
      <c r="K145" t="str">
        <v>Remote</v>
      </c>
      <c r="L145">
        <v>4.279452054794521</v>
      </c>
      <c r="M145" t="str">
        <v>Part time</v>
      </c>
    </row>
    <row r="146" spans="1:13">
      <c r="A146" t="str">
        <v>TN01256</v>
      </c>
      <c r="B146" t="str">
        <v>Shattesh</v>
      </c>
      <c r="C146" t="str">
        <v>Utpat</v>
      </c>
      <c r="D146" t="str">
        <v>Male</v>
      </c>
      <c r="E146" t="str">
        <v>Legal</v>
      </c>
      <c r="F146">
        <v>28481.16</v>
      </c>
      <c r="G146" t="str">
        <v>Under 50k</v>
      </c>
      <c r="H146" s="52">
        <v>43916</v>
      </c>
      <c r="I146">
        <v>1</v>
      </c>
      <c r="J146" t="str">
        <v>Permanent</v>
      </c>
      <c r="K146" t="str">
        <v>Hyderabad, India</v>
      </c>
      <c r="L146">
        <v>4.2410958904109588</v>
      </c>
      <c r="M146" t="str">
        <v>Full time</v>
      </c>
    </row>
    <row r="147" spans="1:13">
      <c r="A147" t="str">
        <v>TN01256</v>
      </c>
      <c r="B147" t="str">
        <v>Sawini</v>
      </c>
      <c r="C147" t="str">
        <v>Chandan</v>
      </c>
      <c r="D147" t="str">
        <v>Male</v>
      </c>
      <c r="E147" t="str">
        <v>Legal</v>
      </c>
      <c r="F147">
        <v>28481.16</v>
      </c>
      <c r="G147" t="str">
        <v>Under 50k</v>
      </c>
      <c r="H147" s="52">
        <v>43916</v>
      </c>
      <c r="I147">
        <v>1</v>
      </c>
      <c r="J147" t="str">
        <v>Permanent</v>
      </c>
      <c r="K147" t="str">
        <v>Hyderabad, India</v>
      </c>
      <c r="L147">
        <v>4.2410958904109588</v>
      </c>
      <c r="M147" t="str">
        <v>Full time</v>
      </c>
    </row>
    <row r="148" spans="1:13">
      <c r="A148" t="str">
        <v>TN01601</v>
      </c>
      <c r="B148" t="str">
        <v>Melva</v>
      </c>
      <c r="C148" t="str">
        <v>Jickells</v>
      </c>
      <c r="D148" t="str">
        <v>Female</v>
      </c>
      <c r="E148" t="str">
        <v>Product Management</v>
      </c>
      <c r="F148">
        <v>68795.48</v>
      </c>
      <c r="G148" t="str">
        <v>50k to 100k</v>
      </c>
      <c r="H148" s="52">
        <v>44277</v>
      </c>
      <c r="I148">
        <v>0.2</v>
      </c>
      <c r="J148" t="str">
        <v>Permanent</v>
      </c>
      <c r="K148" t="str">
        <v>Remote</v>
      </c>
      <c r="L148">
        <v>3.2520547945205478</v>
      </c>
      <c r="M148" t="str">
        <v>Part time</v>
      </c>
    </row>
    <row r="149" spans="1:13">
      <c r="A149" t="str">
        <v>TN01601</v>
      </c>
      <c r="B149" t="str">
        <v>Melva</v>
      </c>
      <c r="C149" t="str">
        <v>Jickells</v>
      </c>
      <c r="D149" t="str">
        <v>Female</v>
      </c>
      <c r="E149" t="str">
        <v>Product Management</v>
      </c>
      <c r="F149">
        <v>68795.48</v>
      </c>
      <c r="G149" t="str">
        <v>50k to 100k</v>
      </c>
      <c r="H149" s="52">
        <v>44277</v>
      </c>
      <c r="I149">
        <v>0.2</v>
      </c>
      <c r="J149" t="str">
        <v>Permanent</v>
      </c>
      <c r="K149" t="str">
        <v>Remote</v>
      </c>
      <c r="L149">
        <v>3.2520547945205478</v>
      </c>
      <c r="M149" t="str">
        <v>Part time</v>
      </c>
    </row>
    <row r="150" spans="1:13">
      <c r="A150" t="str">
        <v>TN04892</v>
      </c>
      <c r="B150" t="str">
        <v>Luca</v>
      </c>
      <c r="C150" t="str">
        <v>Wolstenholme</v>
      </c>
      <c r="D150" t="str">
        <v>Male</v>
      </c>
      <c r="E150" t="str">
        <v>Engineering</v>
      </c>
      <c r="F150">
        <v>53184.02</v>
      </c>
      <c r="G150" t="str">
        <v>50k to 100k</v>
      </c>
      <c r="H150" s="52">
        <v>43180</v>
      </c>
      <c r="I150">
        <v>1</v>
      </c>
      <c r="J150" t="str">
        <v>Fixed Term</v>
      </c>
      <c r="K150" t="str">
        <v>Remote</v>
      </c>
      <c r="L150">
        <v>6.2575342465753421</v>
      </c>
      <c r="M150" t="str">
        <v>Full time</v>
      </c>
    </row>
    <row r="151" spans="1:13">
      <c r="A151" t="str">
        <v>VT01762</v>
      </c>
      <c r="B151" t="str">
        <v>Geena</v>
      </c>
      <c r="C151" t="str">
        <v>Raghavanpillai</v>
      </c>
      <c r="D151" t="str">
        <v>Male</v>
      </c>
      <c r="E151" t="str">
        <v>Accounting</v>
      </c>
      <c r="F151">
        <v>102515.81</v>
      </c>
      <c r="G151" t="str">
        <v>Above 100k</v>
      </c>
      <c r="H151" s="52">
        <v>43902</v>
      </c>
      <c r="I151">
        <v>1</v>
      </c>
      <c r="J151" t="str">
        <v>Fixed Term</v>
      </c>
      <c r="K151" t="str">
        <v>Chennai, India</v>
      </c>
      <c r="L151">
        <v>4.279452054794521</v>
      </c>
      <c r="M151" t="str">
        <v>Full time</v>
      </c>
    </row>
    <row r="152" spans="1:13">
      <c r="A152" t="str">
        <v>VT01803</v>
      </c>
      <c r="B152" t="str">
        <v>Freddy</v>
      </c>
      <c r="C152" t="str">
        <v>Linford</v>
      </c>
      <c r="D152" t="str">
        <v>Female</v>
      </c>
      <c r="E152" t="str">
        <v>Training</v>
      </c>
      <c r="F152">
        <v>93128.34</v>
      </c>
      <c r="G152" t="str">
        <v>50k to 100k</v>
      </c>
      <c r="H152" s="52">
        <v>43164</v>
      </c>
      <c r="I152">
        <v>1</v>
      </c>
      <c r="J152" t="str">
        <v>Fixed Term</v>
      </c>
      <c r="K152" t="str">
        <v>Seattle, USA</v>
      </c>
      <c r="L152">
        <v>6.3013698630136989</v>
      </c>
      <c r="M152" t="str">
        <v>Full time</v>
      </c>
    </row>
    <row r="153" spans="1:13">
      <c r="A153" t="str">
        <v>VT02417</v>
      </c>
      <c r="B153" t="str">
        <v>Evangelina</v>
      </c>
      <c r="C153" t="str">
        <v>Lergan</v>
      </c>
      <c r="D153" t="str">
        <v>Male</v>
      </c>
      <c r="E153" t="str">
        <v>Support</v>
      </c>
      <c r="F153">
        <v>61214.26</v>
      </c>
      <c r="G153" t="str">
        <v>50k to 100k</v>
      </c>
      <c r="H153" s="52">
        <v>43171</v>
      </c>
      <c r="I153">
        <v>1</v>
      </c>
      <c r="J153" t="str">
        <v>Temporary</v>
      </c>
      <c r="K153" t="str">
        <v>Auckland, New Zealand</v>
      </c>
      <c r="L153">
        <v>6.2821917808219174</v>
      </c>
      <c r="M153" t="str">
        <v>Full time</v>
      </c>
    </row>
    <row r="154" spans="1:13">
      <c r="A154" t="str">
        <v>VT03421</v>
      </c>
      <c r="B154" t="str">
        <v>Alic</v>
      </c>
      <c r="C154" t="str">
        <v>Bagg</v>
      </c>
      <c r="D154" t="str">
        <v>Male</v>
      </c>
      <c r="E154" t="str">
        <v>Legal</v>
      </c>
      <c r="F154">
        <v>113747.56</v>
      </c>
      <c r="G154" t="str">
        <v>Above 100k</v>
      </c>
      <c r="H154" s="52">
        <v>44270</v>
      </c>
      <c r="I154">
        <v>0.7</v>
      </c>
      <c r="J154" t="str">
        <v>Temporary</v>
      </c>
      <c r="K154" t="str">
        <v>Columbus, USA</v>
      </c>
      <c r="L154">
        <v>3.2712328767123289</v>
      </c>
      <c r="M154" t="str">
        <v>Part time</v>
      </c>
    </row>
    <row r="155" spans="1:13">
      <c r="A155" t="str">
        <v>VT03421</v>
      </c>
      <c r="B155" t="str">
        <v>Alic</v>
      </c>
      <c r="C155" t="str">
        <v>Bagg</v>
      </c>
      <c r="D155" t="str">
        <v>Male</v>
      </c>
      <c r="E155" t="str">
        <v>Legal</v>
      </c>
      <c r="F155">
        <v>113747.56</v>
      </c>
      <c r="G155" t="str">
        <v>Above 100k</v>
      </c>
      <c r="H155" s="52">
        <v>44270</v>
      </c>
      <c r="I155">
        <v>0.7</v>
      </c>
      <c r="J155" t="str">
        <v>Temporary</v>
      </c>
      <c r="K155" t="str">
        <v>Columbus, USA</v>
      </c>
      <c r="L155">
        <v>3.2712328767123289</v>
      </c>
      <c r="M155" t="str">
        <v>Part time</v>
      </c>
    </row>
    <row r="156" spans="1:13">
      <c r="A156" t="str">
        <v>VT03993</v>
      </c>
      <c r="B156" t="str">
        <v>Dulce</v>
      </c>
      <c r="C156" t="str">
        <v>Colbeck</v>
      </c>
      <c r="D156" t="str">
        <v>Male</v>
      </c>
      <c r="E156" t="str">
        <v>Human Resources</v>
      </c>
      <c r="F156">
        <v>83396.5</v>
      </c>
      <c r="G156" t="str">
        <v>50k to 100k</v>
      </c>
      <c r="H156" s="52">
        <v>44285</v>
      </c>
      <c r="I156">
        <v>1</v>
      </c>
      <c r="J156" t="str">
        <v>Temporary</v>
      </c>
      <c r="K156" t="str">
        <v>Auckland, New Zealand</v>
      </c>
      <c r="L156">
        <v>3.2301369863013698</v>
      </c>
      <c r="M156" t="str">
        <v>Full time</v>
      </c>
    </row>
    <row r="157" spans="1:13">
      <c r="A157" t="str">
        <v>VT04028</v>
      </c>
      <c r="B157" t="str">
        <v>Michale</v>
      </c>
      <c r="C157" t="str">
        <v>Rolf</v>
      </c>
      <c r="D157" t="str">
        <v>Male</v>
      </c>
      <c r="E157" t="str">
        <v>Services</v>
      </c>
      <c r="F157">
        <v>111815.49</v>
      </c>
      <c r="G157" t="str">
        <v>Above 100k</v>
      </c>
      <c r="H157" s="52">
        <v>43895</v>
      </c>
      <c r="I157">
        <v>0.7</v>
      </c>
      <c r="J157" t="str">
        <v>Temporary</v>
      </c>
      <c r="K157" t="str">
        <v>Remote</v>
      </c>
      <c r="L157">
        <v>4.2986301369863016</v>
      </c>
      <c r="M157" t="str">
        <v>Part time</v>
      </c>
    </row>
    <row r="158" spans="1:13">
      <c r="A158" t="str">
        <v>VT04028</v>
      </c>
      <c r="B158" t="str">
        <v>Michale</v>
      </c>
      <c r="C158" t="str">
        <v>Rolf</v>
      </c>
      <c r="D158" t="str">
        <v>Male</v>
      </c>
      <c r="E158" t="str">
        <v>Services</v>
      </c>
      <c r="F158">
        <v>111815.49</v>
      </c>
      <c r="G158" t="str">
        <v>Above 100k</v>
      </c>
      <c r="H158" s="52">
        <v>43895</v>
      </c>
      <c r="I158">
        <v>0.7</v>
      </c>
      <c r="J158" t="str">
        <v>Temporary</v>
      </c>
      <c r="K158" t="str">
        <v>Remote</v>
      </c>
      <c r="L158">
        <v>4.2986301369863016</v>
      </c>
      <c r="M158" t="str">
        <v>Part time</v>
      </c>
    </row>
    <row r="159" spans="1:13">
      <c r="A159" t="str">
        <v>VT04415</v>
      </c>
      <c r="B159" t="str">
        <v>Malory</v>
      </c>
      <c r="C159" t="str">
        <v>Biles</v>
      </c>
      <c r="D159" t="str">
        <v>Female</v>
      </c>
      <c r="E159" t="str">
        <v>Training</v>
      </c>
      <c r="F159">
        <v>58744.17</v>
      </c>
      <c r="G159" t="str">
        <v>50k to 100k</v>
      </c>
      <c r="H159" s="52">
        <v>43171</v>
      </c>
      <c r="I159">
        <v>1</v>
      </c>
      <c r="J159" t="str">
        <v>Temporary</v>
      </c>
      <c r="K159" t="str">
        <v>Columbus, USA</v>
      </c>
      <c r="L159">
        <v>6.2821917808219174</v>
      </c>
      <c r="M159" t="str">
        <v>Full time</v>
      </c>
    </row>
    <row r="163" spans="1:3">
      <c r="A163" s="45" t="s">
        <v>814</v>
      </c>
      <c r="B163" s="44"/>
      <c r="C163" s="44"/>
    </row>
    <row r="164" spans="1:3">
      <c r="A164" s="53" t="str" cm="1">
        <f t="array" ref="A164:C164">_xlfn.CHOOSECOLS(staff[#Headers],1,2,3)</f>
        <v>Emp ID</v>
      </c>
      <c r="B164" s="53" t="str">
        <v>First Name</v>
      </c>
      <c r="C164" s="53" t="str">
        <v>Last Name</v>
      </c>
    </row>
    <row r="165" spans="1:3">
      <c r="A165" t="str" cm="1">
        <f t="array" ref="A165:C186">_xlfn._xlws.FILTER(staff[[Emp ID]:[Last Name]],MONTH(staff[Start Date])=3)</f>
        <v>PR00746</v>
      </c>
      <c r="B165" t="str">
        <v>Hogan</v>
      </c>
      <c r="C165" t="str">
        <v>Iles</v>
      </c>
    </row>
    <row r="166" spans="1:3">
      <c r="A166" t="str">
        <v>PR00893</v>
      </c>
      <c r="B166" t="str">
        <v>Vasavi</v>
      </c>
      <c r="C166" t="str">
        <v>Veeravasarapu</v>
      </c>
    </row>
    <row r="167" spans="1:3">
      <c r="A167" t="str">
        <v>SQ00022</v>
      </c>
      <c r="B167" t="str">
        <v>Carlin</v>
      </c>
      <c r="C167" t="str">
        <v>Demke</v>
      </c>
    </row>
    <row r="168" spans="1:3">
      <c r="A168" t="str">
        <v>SQ00105</v>
      </c>
      <c r="B168" t="str">
        <v>Sarayu</v>
      </c>
      <c r="C168" t="str">
        <v>Ragunathan</v>
      </c>
    </row>
    <row r="169" spans="1:3">
      <c r="A169" t="str">
        <v>SQ01519</v>
      </c>
      <c r="B169" t="str">
        <v>Caron</v>
      </c>
      <c r="C169" t="str">
        <v>Kolakovic</v>
      </c>
    </row>
    <row r="170" spans="1:3">
      <c r="A170" t="str">
        <v>SQ03112</v>
      </c>
      <c r="B170" t="str">
        <v>Kantimoy</v>
      </c>
      <c r="C170" t="str">
        <v>Pritish</v>
      </c>
    </row>
    <row r="171" spans="1:3">
      <c r="A171" t="str">
        <v>SQ03625</v>
      </c>
      <c r="B171" t="str">
        <v>Fidela</v>
      </c>
      <c r="C171" t="str">
        <v>Artis</v>
      </c>
    </row>
    <row r="172" spans="1:3">
      <c r="A172" t="str">
        <v>SQ04612</v>
      </c>
      <c r="B172" t="str">
        <v>Mick</v>
      </c>
      <c r="C172" t="str">
        <v>Spraberry</v>
      </c>
    </row>
    <row r="173" spans="1:3">
      <c r="A173" t="str">
        <v>TN01256</v>
      </c>
      <c r="B173" t="str">
        <v>Shattesh</v>
      </c>
      <c r="C173" t="str">
        <v>Utpat</v>
      </c>
    </row>
    <row r="174" spans="1:3">
      <c r="A174" t="str">
        <v>TN01256</v>
      </c>
      <c r="B174" t="str">
        <v>Sawini</v>
      </c>
      <c r="C174" t="str">
        <v>Chandan</v>
      </c>
    </row>
    <row r="175" spans="1:3">
      <c r="A175" t="str">
        <v>TN01601</v>
      </c>
      <c r="B175" t="str">
        <v>Melva</v>
      </c>
      <c r="C175" t="str">
        <v>Jickells</v>
      </c>
    </row>
    <row r="176" spans="1:3">
      <c r="A176" t="str">
        <v>TN01601</v>
      </c>
      <c r="B176" t="str">
        <v>Melva</v>
      </c>
      <c r="C176" t="str">
        <v>Jickells</v>
      </c>
    </row>
    <row r="177" spans="1:8">
      <c r="A177" t="str">
        <v>TN04892</v>
      </c>
      <c r="B177" t="str">
        <v>Luca</v>
      </c>
      <c r="C177" t="str">
        <v>Wolstenholme</v>
      </c>
    </row>
    <row r="178" spans="1:8">
      <c r="A178" t="str">
        <v>VT01762</v>
      </c>
      <c r="B178" t="str">
        <v>Geena</v>
      </c>
      <c r="C178" t="str">
        <v>Raghavanpillai</v>
      </c>
    </row>
    <row r="179" spans="1:8">
      <c r="A179" t="str">
        <v>VT01803</v>
      </c>
      <c r="B179" t="str">
        <v>Freddy</v>
      </c>
      <c r="C179" t="str">
        <v>Linford</v>
      </c>
    </row>
    <row r="180" spans="1:8">
      <c r="A180" t="str">
        <v>VT02417</v>
      </c>
      <c r="B180" t="str">
        <v>Evangelina</v>
      </c>
      <c r="C180" t="str">
        <v>Lergan</v>
      </c>
    </row>
    <row r="181" spans="1:8">
      <c r="A181" t="str">
        <v>VT03421</v>
      </c>
      <c r="B181" t="str">
        <v>Alic</v>
      </c>
      <c r="C181" t="str">
        <v>Bagg</v>
      </c>
    </row>
    <row r="182" spans="1:8">
      <c r="A182" t="str">
        <v>VT03421</v>
      </c>
      <c r="B182" t="str">
        <v>Alic</v>
      </c>
      <c r="C182" t="str">
        <v>Bagg</v>
      </c>
    </row>
    <row r="183" spans="1:8">
      <c r="A183" t="str">
        <v>VT03993</v>
      </c>
      <c r="B183" t="str">
        <v>Dulce</v>
      </c>
      <c r="C183" t="str">
        <v>Colbeck</v>
      </c>
    </row>
    <row r="184" spans="1:8">
      <c r="A184" t="str">
        <v>VT04028</v>
      </c>
      <c r="B184" t="str">
        <v>Michale</v>
      </c>
      <c r="C184" t="str">
        <v>Rolf</v>
      </c>
    </row>
    <row r="185" spans="1:8">
      <c r="A185" t="str">
        <v>VT04028</v>
      </c>
      <c r="B185" t="str">
        <v>Michale</v>
      </c>
      <c r="C185" t="str">
        <v>Rolf</v>
      </c>
    </row>
    <row r="186" spans="1:8">
      <c r="A186" t="str">
        <v>VT04415</v>
      </c>
      <c r="B186" t="str">
        <v>Malory</v>
      </c>
      <c r="C186" t="str">
        <v>Biles</v>
      </c>
    </row>
    <row r="190" spans="1:8">
      <c r="A190" s="45" t="s">
        <v>815</v>
      </c>
    </row>
    <row r="191" spans="1:8">
      <c r="A191" s="53" t="str" cm="1">
        <f t="array" ref="A191:H191">_xlfn.CHOOSECOLS(staff[#Headers],1,2,3,4,5,6,7,8)</f>
        <v>Emp ID</v>
      </c>
      <c r="B191" s="53" t="str">
        <v>First Name</v>
      </c>
      <c r="C191" s="53" t="str">
        <v>Last Name</v>
      </c>
      <c r="D191" s="53" t="str">
        <v>Gender</v>
      </c>
      <c r="E191" s="53" t="str">
        <v>Department</v>
      </c>
      <c r="F191" s="53" t="str">
        <v>Salary</v>
      </c>
      <c r="G191" s="53" t="str">
        <v>Salary Bucket</v>
      </c>
      <c r="H191" s="54" t="str">
        <v>Start Date</v>
      </c>
    </row>
    <row r="192" spans="1:8">
      <c r="A192" t="str" cm="1">
        <f t="array" ref="A192:H253">_xlfn._xlws.FILTER(staff[[Emp ID]:[Start Date]],(staff[Gender]="Female")*( WEEKDAY(staff[Start Date], 2) = 1))</f>
        <v>PR00007</v>
      </c>
      <c r="B192" t="str">
        <v>Torrance</v>
      </c>
      <c r="C192" t="str">
        <v>Collier</v>
      </c>
      <c r="D192" t="str">
        <v>Female</v>
      </c>
      <c r="E192" t="str">
        <v>Training</v>
      </c>
      <c r="F192">
        <v>96135.75</v>
      </c>
      <c r="G192" t="str">
        <v>50k to 100k</v>
      </c>
      <c r="H192" s="51">
        <v>44025</v>
      </c>
    </row>
    <row r="193" spans="1:8">
      <c r="A193" t="str">
        <v>PR00095</v>
      </c>
      <c r="B193" t="str">
        <v>Devrat</v>
      </c>
      <c r="C193" t="str">
        <v>Damarsingh</v>
      </c>
      <c r="D193" t="str">
        <v>Female</v>
      </c>
      <c r="E193" t="str">
        <v>Business Development</v>
      </c>
      <c r="F193">
        <v>70649.460000000006</v>
      </c>
      <c r="G193" t="str">
        <v>50k to 100k</v>
      </c>
      <c r="H193" s="51">
        <v>43843</v>
      </c>
    </row>
    <row r="194" spans="1:8">
      <c r="A194" t="str">
        <v>PR00113</v>
      </c>
      <c r="B194" t="str">
        <v>Van</v>
      </c>
      <c r="C194" t="str">
        <v>Tuxwell</v>
      </c>
      <c r="D194" t="str">
        <v>Female</v>
      </c>
      <c r="E194" t="str">
        <v>Business Development</v>
      </c>
      <c r="F194">
        <v>80695.740000000005</v>
      </c>
      <c r="G194" t="str">
        <v>50k to 100k</v>
      </c>
      <c r="H194" s="51">
        <v>43360</v>
      </c>
    </row>
    <row r="195" spans="1:8">
      <c r="A195" t="str">
        <v>PR00113</v>
      </c>
      <c r="B195" t="str">
        <v>Van</v>
      </c>
      <c r="C195" t="str">
        <v>Tuxwell</v>
      </c>
      <c r="D195" t="str">
        <v>Female</v>
      </c>
      <c r="E195" t="str">
        <v>Business Development</v>
      </c>
      <c r="F195">
        <v>80695.740000000005</v>
      </c>
      <c r="G195" t="str">
        <v>50k to 100k</v>
      </c>
      <c r="H195" s="51">
        <v>43360</v>
      </c>
    </row>
    <row r="196" spans="1:8">
      <c r="A196" t="str">
        <v>PR00576</v>
      </c>
      <c r="B196" t="str">
        <v>Lalitchandra</v>
      </c>
      <c r="C196" t="str">
        <v>Vadali</v>
      </c>
      <c r="D196" t="str">
        <v>Female</v>
      </c>
      <c r="E196" t="str">
        <v>Legal</v>
      </c>
      <c r="F196">
        <v>63705.4</v>
      </c>
      <c r="G196" t="str">
        <v>50k to 100k</v>
      </c>
      <c r="H196" s="51">
        <v>43682</v>
      </c>
    </row>
    <row r="197" spans="1:8">
      <c r="A197" t="str">
        <v>PR00916</v>
      </c>
      <c r="B197" t="str">
        <v>Inger</v>
      </c>
      <c r="C197" t="str">
        <v>Chapelhow</v>
      </c>
      <c r="D197" t="str">
        <v>Female</v>
      </c>
      <c r="E197" t="str">
        <v>Research and Development</v>
      </c>
      <c r="F197">
        <v>84309.95</v>
      </c>
      <c r="G197" t="str">
        <v>50k to 100k</v>
      </c>
      <c r="H197" s="51">
        <v>44501</v>
      </c>
    </row>
    <row r="198" spans="1:8">
      <c r="A198" t="str">
        <v>PR01383</v>
      </c>
      <c r="B198" t="str">
        <v>Addi</v>
      </c>
      <c r="C198" t="str">
        <v>Studdeard</v>
      </c>
      <c r="D198" t="str">
        <v>Female</v>
      </c>
      <c r="E198" t="str">
        <v>Product Management</v>
      </c>
      <c r="F198">
        <v>72502.61</v>
      </c>
      <c r="G198" t="str">
        <v>50k to 100k</v>
      </c>
      <c r="H198" s="51">
        <v>44235</v>
      </c>
    </row>
    <row r="199" spans="1:8">
      <c r="A199" t="str">
        <v>PR02016</v>
      </c>
      <c r="B199" t="str">
        <v>Iris</v>
      </c>
      <c r="C199" t="str">
        <v>Wagg</v>
      </c>
      <c r="D199" t="str">
        <v>Female</v>
      </c>
      <c r="E199" t="str">
        <v>Engineering</v>
      </c>
      <c r="F199">
        <v>58861.19</v>
      </c>
      <c r="G199" t="str">
        <v>50k to 100k</v>
      </c>
      <c r="H199" s="51">
        <v>43654</v>
      </c>
    </row>
    <row r="200" spans="1:8">
      <c r="A200" t="str">
        <v>PR02113</v>
      </c>
      <c r="B200" t="str">
        <v>Beverie</v>
      </c>
      <c r="C200" t="str">
        <v>Moffet</v>
      </c>
      <c r="D200" t="str">
        <v>Female</v>
      </c>
      <c r="E200" t="str">
        <v>Support</v>
      </c>
      <c r="F200">
        <v>75974.990000000005</v>
      </c>
      <c r="G200" t="str">
        <v>50k to 100k</v>
      </c>
      <c r="H200" s="51">
        <v>44172</v>
      </c>
    </row>
    <row r="201" spans="1:8">
      <c r="A201" t="str">
        <v>PR02275</v>
      </c>
      <c r="B201" t="str">
        <v>Louise</v>
      </c>
      <c r="C201" t="str">
        <v>Lamming</v>
      </c>
      <c r="D201" t="str">
        <v>Female</v>
      </c>
      <c r="E201" t="str">
        <v>Sales</v>
      </c>
      <c r="F201">
        <v>41934.71</v>
      </c>
      <c r="G201" t="str">
        <v>Under 50k</v>
      </c>
      <c r="H201" s="51">
        <v>43780</v>
      </c>
    </row>
    <row r="202" spans="1:8">
      <c r="A202" t="str">
        <v>PR02436</v>
      </c>
      <c r="B202" t="str">
        <v>Marmaduke</v>
      </c>
      <c r="C202" t="str">
        <v>Worssam</v>
      </c>
      <c r="D202" t="str">
        <v>Female</v>
      </c>
      <c r="E202" t="str">
        <v>Engineering</v>
      </c>
      <c r="F202">
        <v>78378.2</v>
      </c>
      <c r="G202" t="str">
        <v>50k to 100k</v>
      </c>
      <c r="H202" s="51">
        <v>43465</v>
      </c>
    </row>
    <row r="203" spans="1:8">
      <c r="A203" t="str">
        <v>PR02603</v>
      </c>
      <c r="B203" t="str">
        <v>Dinanath</v>
      </c>
      <c r="C203" t="str">
        <v>Simhambhatla</v>
      </c>
      <c r="D203" t="str">
        <v>Female</v>
      </c>
      <c r="E203" t="str">
        <v>Human Resources</v>
      </c>
      <c r="F203">
        <v>61994.76</v>
      </c>
      <c r="G203" t="str">
        <v>50k to 100k</v>
      </c>
      <c r="H203" s="51">
        <v>43794</v>
      </c>
    </row>
    <row r="204" spans="1:8">
      <c r="A204" t="str">
        <v>PR03158</v>
      </c>
      <c r="B204" t="str">
        <v>Danica</v>
      </c>
      <c r="C204" t="str">
        <v>Nayshe</v>
      </c>
      <c r="D204" t="str">
        <v>Female</v>
      </c>
      <c r="E204" t="str">
        <v>Services</v>
      </c>
      <c r="F204">
        <v>89690.38</v>
      </c>
      <c r="G204" t="str">
        <v>50k to 100k</v>
      </c>
      <c r="H204" s="51">
        <v>43206</v>
      </c>
    </row>
    <row r="205" spans="1:8">
      <c r="A205" t="str">
        <v>PR04380</v>
      </c>
      <c r="B205" t="str">
        <v>Van</v>
      </c>
      <c r="C205" t="str">
        <v>Tuxwell</v>
      </c>
      <c r="D205" t="str">
        <v>Female</v>
      </c>
      <c r="E205" t="str">
        <v>Business Development</v>
      </c>
      <c r="F205">
        <v>80695.740000000005</v>
      </c>
      <c r="G205" t="str">
        <v>50k to 100k</v>
      </c>
      <c r="H205" s="51">
        <v>43787</v>
      </c>
    </row>
    <row r="206" spans="1:8">
      <c r="A206" t="str">
        <v>PR04446</v>
      </c>
      <c r="B206" t="str">
        <v>Sameer</v>
      </c>
      <c r="C206" t="str">
        <v>Shashank</v>
      </c>
      <c r="D206" t="str">
        <v>Female</v>
      </c>
      <c r="E206" t="str">
        <v>Research and Development</v>
      </c>
      <c r="F206">
        <v>92336.08</v>
      </c>
      <c r="G206" t="str">
        <v>50k to 100k</v>
      </c>
      <c r="H206" s="51">
        <v>44431</v>
      </c>
    </row>
    <row r="207" spans="1:8">
      <c r="A207" t="str">
        <v>PR04473</v>
      </c>
      <c r="B207" t="str">
        <v>Wyn</v>
      </c>
      <c r="C207" t="str">
        <v>Treadger</v>
      </c>
      <c r="D207" t="str">
        <v>Female</v>
      </c>
      <c r="E207" t="str">
        <v>Business Development</v>
      </c>
      <c r="F207">
        <v>69192.850000000006</v>
      </c>
      <c r="G207" t="str">
        <v>50k to 100k</v>
      </c>
      <c r="H207" s="51">
        <v>44305</v>
      </c>
    </row>
    <row r="208" spans="1:8">
      <c r="A208" t="str">
        <v>PR04686</v>
      </c>
      <c r="B208" t="str">
        <v>Oona</v>
      </c>
      <c r="C208" t="str">
        <v>Donan</v>
      </c>
      <c r="D208" t="str">
        <v>Female</v>
      </c>
      <c r="E208" t="str">
        <v>Business Development</v>
      </c>
      <c r="F208">
        <v>98000</v>
      </c>
      <c r="G208" t="str">
        <v>50k to 100k</v>
      </c>
      <c r="H208" s="51">
        <v>43710</v>
      </c>
    </row>
    <row r="209" spans="1:8">
      <c r="A209" t="str">
        <v>SQ00105</v>
      </c>
      <c r="B209" t="str">
        <v>Sarayu</v>
      </c>
      <c r="C209" t="str">
        <v>Ragunathan</v>
      </c>
      <c r="D209" t="str">
        <v>Female</v>
      </c>
      <c r="E209" t="str">
        <v>Training</v>
      </c>
      <c r="F209">
        <v>86010.54</v>
      </c>
      <c r="G209" t="str">
        <v>50k to 100k</v>
      </c>
      <c r="H209" s="51">
        <v>43164</v>
      </c>
    </row>
    <row r="210" spans="1:8">
      <c r="A210" t="str">
        <v>SQ00841</v>
      </c>
      <c r="B210" t="str">
        <v>Bhuvan</v>
      </c>
      <c r="C210" t="str">
        <v>Pals</v>
      </c>
      <c r="D210" t="str">
        <v>Female</v>
      </c>
      <c r="E210" t="str">
        <v>Services</v>
      </c>
      <c r="F210">
        <v>89690.38</v>
      </c>
      <c r="G210" t="str">
        <v>50k to 100k</v>
      </c>
      <c r="H210" s="51">
        <v>43213</v>
      </c>
    </row>
    <row r="211" spans="1:8">
      <c r="A211" t="str">
        <v>SQ00914</v>
      </c>
      <c r="B211" t="str">
        <v>Duran</v>
      </c>
      <c r="C211" t="str">
        <v>Appala</v>
      </c>
      <c r="D211" t="str">
        <v>Female</v>
      </c>
      <c r="E211" t="str">
        <v>Product Management</v>
      </c>
      <c r="F211">
        <v>38438.239999999998</v>
      </c>
      <c r="G211" t="str">
        <v>Under 50k</v>
      </c>
      <c r="H211" s="51">
        <v>43962</v>
      </c>
    </row>
    <row r="212" spans="1:8">
      <c r="A212" t="str">
        <v>SQ00914</v>
      </c>
      <c r="B212" t="str">
        <v>Karuna</v>
      </c>
      <c r="C212" t="str">
        <v>Pashupathy</v>
      </c>
      <c r="D212" t="str">
        <v>Female</v>
      </c>
      <c r="E212" t="str">
        <v>Product Management</v>
      </c>
      <c r="F212">
        <v>38438.239999999998</v>
      </c>
      <c r="G212" t="str">
        <v>Under 50k</v>
      </c>
      <c r="H212" s="51">
        <v>43962</v>
      </c>
    </row>
    <row r="213" spans="1:8">
      <c r="A213" t="str">
        <v>SQ01402</v>
      </c>
      <c r="B213" t="str">
        <v>Sahaj</v>
      </c>
      <c r="C213" t="str">
        <v>Jonnalagadda</v>
      </c>
      <c r="D213" t="str">
        <v>Female</v>
      </c>
      <c r="E213" t="str">
        <v>Engineering</v>
      </c>
      <c r="F213">
        <v>44403.77</v>
      </c>
      <c r="G213" t="str">
        <v>Under 50k</v>
      </c>
      <c r="H213" s="51">
        <v>43416</v>
      </c>
    </row>
    <row r="214" spans="1:8">
      <c r="A214" t="str">
        <v>SQ01730</v>
      </c>
      <c r="B214" t="str">
        <v>Austine</v>
      </c>
      <c r="C214" t="str">
        <v>Littlewood</v>
      </c>
      <c r="D214" t="str">
        <v>Female</v>
      </c>
      <c r="E214" t="str">
        <v>Services</v>
      </c>
      <c r="F214">
        <v>32269.91</v>
      </c>
      <c r="G214" t="str">
        <v>Under 50k</v>
      </c>
      <c r="H214" s="51">
        <v>43346</v>
      </c>
    </row>
    <row r="215" spans="1:8">
      <c r="A215" t="str">
        <v>SQ02174</v>
      </c>
      <c r="B215" t="str">
        <v>Sidoney</v>
      </c>
      <c r="C215" t="str">
        <v>Yitzhok</v>
      </c>
      <c r="D215" t="str">
        <v>Female</v>
      </c>
      <c r="E215" t="str">
        <v>Engineering</v>
      </c>
      <c r="F215">
        <v>118442.54</v>
      </c>
      <c r="G215" t="str">
        <v>Above 100k</v>
      </c>
      <c r="H215" s="51">
        <v>44193</v>
      </c>
    </row>
    <row r="216" spans="1:8">
      <c r="A216" t="str">
        <v>SQ03321</v>
      </c>
      <c r="B216" t="str">
        <v>Gradey</v>
      </c>
      <c r="C216" t="str">
        <v>Litton</v>
      </c>
      <c r="D216" t="str">
        <v>Female</v>
      </c>
      <c r="E216" t="str">
        <v>Accounting</v>
      </c>
      <c r="F216">
        <v>68887.839999999997</v>
      </c>
      <c r="G216" t="str">
        <v>50k to 100k</v>
      </c>
      <c r="H216" s="51">
        <v>43297</v>
      </c>
    </row>
    <row r="217" spans="1:8">
      <c r="A217" t="str">
        <v>SQ03350</v>
      </c>
      <c r="B217" t="str">
        <v>Felice</v>
      </c>
      <c r="C217" t="str">
        <v>McMurty</v>
      </c>
      <c r="D217" t="str">
        <v>Female</v>
      </c>
      <c r="E217" t="str">
        <v>Product Management</v>
      </c>
      <c r="F217">
        <v>66865.490000000005</v>
      </c>
      <c r="G217" t="str">
        <v>50k to 100k</v>
      </c>
      <c r="H217" s="51">
        <v>43514</v>
      </c>
    </row>
    <row r="218" spans="1:8">
      <c r="A218" t="str">
        <v>SQ03350</v>
      </c>
      <c r="B218" t="str">
        <v>Felice</v>
      </c>
      <c r="C218" t="str">
        <v>McMurty</v>
      </c>
      <c r="D218" t="str">
        <v>Female</v>
      </c>
      <c r="E218" t="str">
        <v>Product Management</v>
      </c>
      <c r="F218">
        <v>66865.490000000005</v>
      </c>
      <c r="G218" t="str">
        <v>50k to 100k</v>
      </c>
      <c r="H218" s="51">
        <v>43514</v>
      </c>
    </row>
    <row r="219" spans="1:8">
      <c r="A219" t="str">
        <v>SQ03491</v>
      </c>
      <c r="B219" t="str">
        <v>Freda</v>
      </c>
      <c r="C219" t="str">
        <v>Legan</v>
      </c>
      <c r="D219" t="str">
        <v>Female</v>
      </c>
      <c r="E219" t="str">
        <v>Sales</v>
      </c>
      <c r="F219">
        <v>102129.37</v>
      </c>
      <c r="G219" t="str">
        <v>Above 100k</v>
      </c>
      <c r="H219" s="51">
        <v>44396</v>
      </c>
    </row>
    <row r="220" spans="1:8">
      <c r="A220" t="str">
        <v>SQ03546</v>
      </c>
      <c r="B220" t="str">
        <v>Amlankusum</v>
      </c>
      <c r="C220" t="str">
        <v>Rajabhushan</v>
      </c>
      <c r="D220" t="str">
        <v>Female</v>
      </c>
      <c r="E220" t="str">
        <v>Legal</v>
      </c>
      <c r="F220">
        <v>75733.740000000005</v>
      </c>
      <c r="G220" t="str">
        <v>50k to 100k</v>
      </c>
      <c r="H220" s="51">
        <v>44382</v>
      </c>
    </row>
    <row r="221" spans="1:8">
      <c r="A221" t="str">
        <v>SQ03625</v>
      </c>
      <c r="B221" t="str">
        <v>Fidela</v>
      </c>
      <c r="C221" t="str">
        <v>Artis</v>
      </c>
      <c r="D221" t="str">
        <v>Female</v>
      </c>
      <c r="E221" t="str">
        <v>Sales</v>
      </c>
      <c r="F221">
        <v>78020.39</v>
      </c>
      <c r="G221" t="str">
        <v>50k to 100k</v>
      </c>
      <c r="H221" s="51">
        <v>43899</v>
      </c>
    </row>
    <row r="222" spans="1:8">
      <c r="A222" t="str">
        <v>SQ03626</v>
      </c>
      <c r="B222" t="str">
        <v>Krishnakanta</v>
      </c>
      <c r="C222" t="str">
        <v>Vellanki</v>
      </c>
      <c r="D222" t="str">
        <v>Female</v>
      </c>
      <c r="E222" t="str">
        <v>Training</v>
      </c>
      <c r="F222">
        <v>95677.9</v>
      </c>
      <c r="G222" t="str">
        <v>50k to 100k</v>
      </c>
      <c r="H222" s="51">
        <v>44396</v>
      </c>
    </row>
    <row r="223" spans="1:8">
      <c r="A223" t="str">
        <v>SQ04613</v>
      </c>
      <c r="B223" t="str">
        <v>Sarojini</v>
      </c>
      <c r="C223" t="str">
        <v>Naueshwara</v>
      </c>
      <c r="D223" t="str">
        <v>Female</v>
      </c>
      <c r="E223" t="str">
        <v>Human Resources</v>
      </c>
      <c r="F223">
        <v>85264.38</v>
      </c>
      <c r="G223" t="str">
        <v>50k to 100k</v>
      </c>
      <c r="H223" s="51">
        <v>43220</v>
      </c>
    </row>
    <row r="224" spans="1:8">
      <c r="A224" t="str">
        <v>SQ04960</v>
      </c>
      <c r="B224" t="str">
        <v>Shubhra</v>
      </c>
      <c r="C224" t="str">
        <v>Potla</v>
      </c>
      <c r="D224" t="str">
        <v>Female</v>
      </c>
      <c r="E224" t="str">
        <v>Support</v>
      </c>
      <c r="F224">
        <v>71924.850000000006</v>
      </c>
      <c r="G224" t="str">
        <v>50k to 100k</v>
      </c>
      <c r="H224" s="51">
        <v>43822</v>
      </c>
    </row>
    <row r="225" spans="1:8">
      <c r="A225" t="str">
        <v>TN00083</v>
      </c>
      <c r="B225" t="str">
        <v>Chandana</v>
      </c>
      <c r="C225" t="str">
        <v>Sannidhi</v>
      </c>
      <c r="D225" t="str">
        <v>Female</v>
      </c>
      <c r="E225" t="str">
        <v>Business Development</v>
      </c>
      <c r="F225">
        <v>61688.77</v>
      </c>
      <c r="G225" t="str">
        <v>50k to 100k</v>
      </c>
      <c r="H225" s="51">
        <v>43346</v>
      </c>
    </row>
    <row r="226" spans="1:8">
      <c r="A226" t="str">
        <v>TN00182</v>
      </c>
      <c r="B226" t="str">
        <v>Camilla</v>
      </c>
      <c r="C226" t="str">
        <v>Castle</v>
      </c>
      <c r="D226" t="str">
        <v>Female</v>
      </c>
      <c r="E226" t="str">
        <v>Product Management</v>
      </c>
      <c r="F226">
        <v>75475.929999999993</v>
      </c>
      <c r="G226" t="str">
        <v>50k to 100k</v>
      </c>
      <c r="H226" s="51">
        <v>43794</v>
      </c>
    </row>
    <row r="227" spans="1:8">
      <c r="A227" t="str">
        <v>TN00890</v>
      </c>
      <c r="B227" t="str">
        <v>Mayur</v>
      </c>
      <c r="C227" t="str">
        <v>Kousika</v>
      </c>
      <c r="D227" t="str">
        <v>Female</v>
      </c>
      <c r="E227" t="str">
        <v>Training</v>
      </c>
      <c r="F227">
        <v>71570.990000000005</v>
      </c>
      <c r="G227" t="str">
        <v>50k to 100k</v>
      </c>
      <c r="H227" s="51">
        <v>44249</v>
      </c>
    </row>
    <row r="228" spans="1:8">
      <c r="A228" t="str">
        <v>TN01281</v>
      </c>
      <c r="B228" t="str">
        <v>Cletus</v>
      </c>
      <c r="C228" t="str">
        <v>McGarahan</v>
      </c>
      <c r="D228" t="str">
        <v>Female</v>
      </c>
      <c r="E228" t="str">
        <v>Engineering</v>
      </c>
      <c r="F228">
        <v>114425.19</v>
      </c>
      <c r="G228" t="str">
        <v>Above 100k</v>
      </c>
      <c r="H228" s="51">
        <v>43857</v>
      </c>
    </row>
    <row r="229" spans="1:8">
      <c r="A229" t="str">
        <v>TN01601</v>
      </c>
      <c r="B229" t="str">
        <v>Melva</v>
      </c>
      <c r="C229" t="str">
        <v>Jickells</v>
      </c>
      <c r="D229" t="str">
        <v>Female</v>
      </c>
      <c r="E229" t="str">
        <v>Product Management</v>
      </c>
      <c r="F229">
        <v>68795.48</v>
      </c>
      <c r="G229" t="str">
        <v>50k to 100k</v>
      </c>
      <c r="H229" s="51">
        <v>44277</v>
      </c>
    </row>
    <row r="230" spans="1:8">
      <c r="A230" t="str">
        <v>TN01601</v>
      </c>
      <c r="B230" t="str">
        <v>Melva</v>
      </c>
      <c r="C230" t="str">
        <v>Jickells</v>
      </c>
      <c r="D230" t="str">
        <v>Female</v>
      </c>
      <c r="E230" t="str">
        <v>Product Management</v>
      </c>
      <c r="F230">
        <v>68795.48</v>
      </c>
      <c r="G230" t="str">
        <v>50k to 100k</v>
      </c>
      <c r="H230" s="51">
        <v>44277</v>
      </c>
    </row>
    <row r="231" spans="1:8">
      <c r="A231" t="str">
        <v>TN02749</v>
      </c>
      <c r="B231" t="str">
        <v>Parasuramudu</v>
      </c>
      <c r="C231" t="str">
        <v>Jamakayala</v>
      </c>
      <c r="D231" t="str">
        <v>Female</v>
      </c>
      <c r="E231" t="str">
        <v>Training</v>
      </c>
      <c r="F231">
        <v>57002.02</v>
      </c>
      <c r="G231" t="str">
        <v>50k to 100k</v>
      </c>
      <c r="H231" s="51">
        <v>43192</v>
      </c>
    </row>
    <row r="232" spans="1:8">
      <c r="A232" t="str">
        <v>TN02883</v>
      </c>
      <c r="B232" t="str">
        <v>John</v>
      </c>
      <c r="C232" t="str">
        <v>Joseph</v>
      </c>
      <c r="D232" t="str">
        <v>Female</v>
      </c>
      <c r="E232" t="str">
        <v>Sales</v>
      </c>
      <c r="F232">
        <v>84762.76</v>
      </c>
      <c r="G232" t="str">
        <v>50k to 100k</v>
      </c>
      <c r="H232" s="51">
        <v>43332</v>
      </c>
    </row>
    <row r="233" spans="1:8">
      <c r="A233" t="str">
        <v>TN03575</v>
      </c>
      <c r="B233" t="str">
        <v>Janina</v>
      </c>
      <c r="C233" t="str">
        <v>Wolverson</v>
      </c>
      <c r="D233" t="str">
        <v>Female</v>
      </c>
      <c r="E233" t="str">
        <v>Research and Development</v>
      </c>
      <c r="F233">
        <v>99683.67</v>
      </c>
      <c r="G233" t="str">
        <v>50k to 100k</v>
      </c>
      <c r="H233" s="51">
        <v>43500</v>
      </c>
    </row>
    <row r="234" spans="1:8">
      <c r="A234" t="str">
        <v>TN03575</v>
      </c>
      <c r="B234" t="str">
        <v>Janina</v>
      </c>
      <c r="C234" t="str">
        <v>Wolverson</v>
      </c>
      <c r="D234" t="str">
        <v>Female</v>
      </c>
      <c r="E234" t="str">
        <v>Research and Development</v>
      </c>
      <c r="F234">
        <v>99683.67</v>
      </c>
      <c r="G234" t="str">
        <v>50k to 100k</v>
      </c>
      <c r="H234" s="51">
        <v>43500</v>
      </c>
    </row>
    <row r="235" spans="1:8">
      <c r="A235" t="str">
        <v>TN04067</v>
      </c>
      <c r="B235" t="str">
        <v>Lea</v>
      </c>
      <c r="C235" t="str">
        <v>Chaplin</v>
      </c>
      <c r="D235" t="str">
        <v>Female</v>
      </c>
      <c r="E235" t="str">
        <v>Human Resources</v>
      </c>
      <c r="F235">
        <v>73488.679999999993</v>
      </c>
      <c r="G235" t="str">
        <v>50k to 100k</v>
      </c>
      <c r="H235" s="51">
        <v>43570</v>
      </c>
    </row>
    <row r="236" spans="1:8">
      <c r="A236" t="str">
        <v>TN04175</v>
      </c>
      <c r="B236" t="str">
        <v>Hinda</v>
      </c>
      <c r="C236" t="str">
        <v>Label</v>
      </c>
      <c r="D236" t="str">
        <v>Female</v>
      </c>
      <c r="E236" t="str">
        <v>Human Resources</v>
      </c>
      <c r="F236">
        <v>92704.48</v>
      </c>
      <c r="G236" t="str">
        <v>50k to 100k</v>
      </c>
      <c r="H236" s="51">
        <v>43430</v>
      </c>
    </row>
    <row r="237" spans="1:8">
      <c r="A237" t="str">
        <v>TN04246</v>
      </c>
      <c r="B237" t="str">
        <v>Shaylyn</v>
      </c>
      <c r="C237" t="str">
        <v>Ransbury</v>
      </c>
      <c r="D237" t="str">
        <v>Female</v>
      </c>
      <c r="E237" t="str">
        <v>Support</v>
      </c>
      <c r="F237">
        <v>100371.31</v>
      </c>
      <c r="G237" t="str">
        <v>Above 100k</v>
      </c>
      <c r="H237" s="51">
        <v>44067</v>
      </c>
    </row>
    <row r="238" spans="1:8">
      <c r="A238" t="str">
        <v>TN04740</v>
      </c>
      <c r="B238" t="str">
        <v>Tristam</v>
      </c>
      <c r="C238" t="str">
        <v>Cuming</v>
      </c>
      <c r="D238" t="str">
        <v>Female</v>
      </c>
      <c r="E238" t="str">
        <v>Support</v>
      </c>
      <c r="F238">
        <v>104038.9</v>
      </c>
      <c r="G238" t="str">
        <v>Above 100k</v>
      </c>
      <c r="H238" s="51">
        <v>43815</v>
      </c>
    </row>
    <row r="239" spans="1:8">
      <c r="A239" t="str">
        <v>VT00578</v>
      </c>
      <c r="B239" t="str">
        <v>Magnum</v>
      </c>
      <c r="C239" t="str">
        <v>Locksley</v>
      </c>
      <c r="D239" t="str">
        <v>Female</v>
      </c>
      <c r="E239" t="str">
        <v>Services</v>
      </c>
      <c r="F239">
        <v>42314.39</v>
      </c>
      <c r="G239" t="str">
        <v>Under 50k</v>
      </c>
      <c r="H239" s="51">
        <v>44487</v>
      </c>
    </row>
    <row r="240" spans="1:8">
      <c r="A240" t="str">
        <v>VT00596</v>
      </c>
      <c r="B240" t="str">
        <v>Letisha</v>
      </c>
      <c r="C240" t="str">
        <v>Carrett</v>
      </c>
      <c r="D240" t="str">
        <v>Female</v>
      </c>
      <c r="E240" t="str">
        <v>Sales</v>
      </c>
      <c r="F240">
        <v>84598.88</v>
      </c>
      <c r="G240" t="str">
        <v>50k to 100k</v>
      </c>
      <c r="H240" s="51">
        <v>44116</v>
      </c>
    </row>
    <row r="241" spans="1:8">
      <c r="A241" t="str">
        <v>VT00596</v>
      </c>
      <c r="B241" t="str">
        <v>Letisha</v>
      </c>
      <c r="C241" t="str">
        <v>Carrett</v>
      </c>
      <c r="D241" t="str">
        <v>Female</v>
      </c>
      <c r="E241" t="str">
        <v>Sales</v>
      </c>
      <c r="F241">
        <v>84598.88</v>
      </c>
      <c r="G241" t="str">
        <v>50k to 100k</v>
      </c>
      <c r="H241" s="51">
        <v>44116</v>
      </c>
    </row>
    <row r="242" spans="1:8">
      <c r="A242" t="str">
        <v>VT00740</v>
      </c>
      <c r="B242" t="str">
        <v>Chitrasen</v>
      </c>
      <c r="C242" t="str">
        <v>Laul</v>
      </c>
      <c r="D242" t="str">
        <v>Female</v>
      </c>
      <c r="E242" t="str">
        <v>Research and Development</v>
      </c>
      <c r="F242">
        <v>46751.7</v>
      </c>
      <c r="G242" t="str">
        <v>Under 50k</v>
      </c>
      <c r="H242" s="51">
        <v>43843</v>
      </c>
    </row>
    <row r="243" spans="1:8">
      <c r="A243" t="str">
        <v>VT01249</v>
      </c>
      <c r="B243" t="str">
        <v>Brendan</v>
      </c>
      <c r="C243" t="str">
        <v>Edgeller</v>
      </c>
      <c r="D243" t="str">
        <v>Female</v>
      </c>
      <c r="E243" t="str">
        <v>Legal</v>
      </c>
      <c r="F243">
        <v>31042.51</v>
      </c>
      <c r="G243" t="str">
        <v>Under 50k</v>
      </c>
      <c r="H243" s="51">
        <v>44473</v>
      </c>
    </row>
    <row r="244" spans="1:8">
      <c r="A244" t="str">
        <v>VT01610</v>
      </c>
      <c r="B244" t="str">
        <v>Dhruv</v>
      </c>
      <c r="C244" t="str">
        <v>Manjunath</v>
      </c>
      <c r="D244" t="str">
        <v>Female</v>
      </c>
      <c r="E244" t="str">
        <v>Accounting</v>
      </c>
      <c r="F244">
        <v>76303.820000000007</v>
      </c>
      <c r="G244" t="str">
        <v>50k to 100k</v>
      </c>
      <c r="H244" s="51">
        <v>43458</v>
      </c>
    </row>
    <row r="245" spans="1:8">
      <c r="A245" t="str">
        <v>VT01610</v>
      </c>
      <c r="B245" t="str">
        <v>Kunja</v>
      </c>
      <c r="C245" t="str">
        <v>Prashanta</v>
      </c>
      <c r="D245" t="str">
        <v>Female</v>
      </c>
      <c r="E245" t="str">
        <v>Accounting</v>
      </c>
      <c r="F245">
        <v>76303.820000000007</v>
      </c>
      <c r="G245" t="str">
        <v>50k to 100k</v>
      </c>
      <c r="H245" s="51">
        <v>43458</v>
      </c>
    </row>
    <row r="246" spans="1:8">
      <c r="A246" t="str">
        <v>VT01803</v>
      </c>
      <c r="B246" t="str">
        <v>Freddy</v>
      </c>
      <c r="C246" t="str">
        <v>Linford</v>
      </c>
      <c r="D246" t="str">
        <v>Female</v>
      </c>
      <c r="E246" t="str">
        <v>Training</v>
      </c>
      <c r="F246">
        <v>93128.34</v>
      </c>
      <c r="G246" t="str">
        <v>50k to 100k</v>
      </c>
      <c r="H246" s="51">
        <v>43164</v>
      </c>
    </row>
    <row r="247" spans="1:8">
      <c r="A247" t="str">
        <v>VT02374</v>
      </c>
      <c r="B247" t="str">
        <v>Delphine</v>
      </c>
      <c r="C247" t="str">
        <v>Jewis</v>
      </c>
      <c r="D247" t="str">
        <v>Female</v>
      </c>
      <c r="E247" t="str">
        <v>Accounting</v>
      </c>
      <c r="F247">
        <v>71823.56</v>
      </c>
      <c r="G247" t="str">
        <v>50k to 100k</v>
      </c>
      <c r="H247" s="51">
        <v>43374</v>
      </c>
    </row>
    <row r="248" spans="1:8">
      <c r="A248" t="str">
        <v>VT02374</v>
      </c>
      <c r="B248" t="str">
        <v>Delphine</v>
      </c>
      <c r="C248" t="str">
        <v>Jewis</v>
      </c>
      <c r="D248" t="str">
        <v>Female</v>
      </c>
      <c r="E248" t="str">
        <v>Accounting</v>
      </c>
      <c r="F248">
        <v>71823.56</v>
      </c>
      <c r="G248" t="str">
        <v>50k to 100k</v>
      </c>
      <c r="H248" s="51">
        <v>43374</v>
      </c>
    </row>
    <row r="249" spans="1:8">
      <c r="A249" t="str">
        <v>VT02532</v>
      </c>
      <c r="B249" t="str">
        <v>Adey</v>
      </c>
      <c r="C249" t="str">
        <v>Ryal</v>
      </c>
      <c r="D249" t="str">
        <v>Female</v>
      </c>
      <c r="E249" t="str">
        <v>Legal</v>
      </c>
      <c r="F249">
        <v>32496.880000000001</v>
      </c>
      <c r="G249" t="str">
        <v>Under 50k</v>
      </c>
      <c r="H249" s="51">
        <v>43234</v>
      </c>
    </row>
    <row r="250" spans="1:8">
      <c r="A250" t="str">
        <v>VT03701</v>
      </c>
      <c r="B250" t="str">
        <v>Narois</v>
      </c>
      <c r="C250" t="str">
        <v>Motiwala</v>
      </c>
      <c r="D250" t="str">
        <v>Female</v>
      </c>
      <c r="E250" t="str">
        <v>Product Management</v>
      </c>
      <c r="F250">
        <v>89829.33</v>
      </c>
      <c r="G250" t="str">
        <v>50k to 100k</v>
      </c>
      <c r="H250" s="51">
        <v>43794</v>
      </c>
    </row>
    <row r="251" spans="1:8">
      <c r="A251" t="str">
        <v>VT03988</v>
      </c>
      <c r="B251" t="str">
        <v>Venkat</v>
      </c>
      <c r="C251" t="str">
        <v>Kodi</v>
      </c>
      <c r="D251" t="str">
        <v>Female</v>
      </c>
      <c r="E251" t="str">
        <v>Support</v>
      </c>
      <c r="F251">
        <v>58935.92</v>
      </c>
      <c r="G251" t="str">
        <v>50k to 100k</v>
      </c>
      <c r="H251" s="51">
        <v>43717</v>
      </c>
    </row>
    <row r="252" spans="1:8">
      <c r="A252" t="str">
        <v>VT04415</v>
      </c>
      <c r="B252" t="str">
        <v>Malory</v>
      </c>
      <c r="C252" t="str">
        <v>Biles</v>
      </c>
      <c r="D252" t="str">
        <v>Female</v>
      </c>
      <c r="E252" t="str">
        <v>Training</v>
      </c>
      <c r="F252">
        <v>58744.17</v>
      </c>
      <c r="G252" t="str">
        <v>50k to 100k</v>
      </c>
      <c r="H252" s="51">
        <v>43171</v>
      </c>
    </row>
    <row r="253" spans="1:8">
      <c r="A253" t="str">
        <v>VT04552</v>
      </c>
      <c r="B253" t="str">
        <v>Theresita</v>
      </c>
      <c r="C253" t="str">
        <v>Chasmer</v>
      </c>
      <c r="D253" t="str">
        <v>Female</v>
      </c>
      <c r="E253" t="str">
        <v>Product Management</v>
      </c>
      <c r="F253">
        <v>106665.67</v>
      </c>
      <c r="G253" t="str">
        <v>Above 100k</v>
      </c>
      <c r="H253" s="51">
        <v>43311</v>
      </c>
    </row>
    <row r="254" spans="1:8">
      <c r="H254" s="51"/>
    </row>
    <row r="255" spans="1:8">
      <c r="H255" s="51"/>
    </row>
    <row r="256" spans="1:8">
      <c r="H256" s="51"/>
    </row>
    <row r="257" spans="8:8">
      <c r="H257" s="51"/>
    </row>
    <row r="258" spans="8:8">
      <c r="H258" s="51"/>
    </row>
    <row r="259" spans="8:8">
      <c r="H259" s="51"/>
    </row>
    <row r="260" spans="8:8">
      <c r="H260" s="51"/>
    </row>
    <row r="261" spans="8:8">
      <c r="H261" s="51"/>
    </row>
    <row r="262" spans="8:8">
      <c r="H262" s="51"/>
    </row>
    <row r="263" spans="8:8">
      <c r="H263" s="51"/>
    </row>
    <row r="264" spans="8:8">
      <c r="H264" s="51"/>
    </row>
    <row r="265" spans="8:8">
      <c r="H265" s="51"/>
    </row>
    <row r="266" spans="8:8">
      <c r="H266" s="51"/>
    </row>
    <row r="267" spans="8:8">
      <c r="H267" s="51"/>
    </row>
    <row r="268" spans="8:8">
      <c r="H268" s="51"/>
    </row>
    <row r="269" spans="8:8">
      <c r="H269" s="51"/>
    </row>
    <row r="270" spans="8:8">
      <c r="H270" s="51"/>
    </row>
    <row r="271" spans="8:8">
      <c r="H271" s="51"/>
    </row>
    <row r="272" spans="8:8">
      <c r="H272" s="51"/>
    </row>
    <row r="273" spans="8:8">
      <c r="H273" s="51"/>
    </row>
    <row r="274" spans="8:8">
      <c r="H274" s="51"/>
    </row>
    <row r="275" spans="8:8">
      <c r="H275" s="51"/>
    </row>
    <row r="276" spans="8:8">
      <c r="H276" s="51"/>
    </row>
    <row r="277" spans="8:8">
      <c r="H277" s="51"/>
    </row>
    <row r="278" spans="8:8">
      <c r="H278" s="51"/>
    </row>
    <row r="279" spans="8:8">
      <c r="H279" s="51"/>
    </row>
    <row r="280" spans="8:8">
      <c r="H280" s="51"/>
    </row>
    <row r="281" spans="8:8">
      <c r="H281" s="51"/>
    </row>
    <row r="282" spans="8:8">
      <c r="H282" s="51"/>
    </row>
    <row r="283" spans="8:8">
      <c r="H283" s="51"/>
    </row>
    <row r="284" spans="8:8">
      <c r="H284" s="51"/>
    </row>
    <row r="285" spans="8:8">
      <c r="H285" s="51"/>
    </row>
    <row r="286" spans="8:8">
      <c r="H286" s="51"/>
    </row>
    <row r="287" spans="8:8">
      <c r="H287" s="51"/>
    </row>
    <row r="288" spans="8:8">
      <c r="H288" s="51"/>
    </row>
    <row r="289" spans="8:8">
      <c r="H289" s="51"/>
    </row>
    <row r="290" spans="8:8">
      <c r="H290" s="51"/>
    </row>
    <row r="291" spans="8:8">
      <c r="H291" s="51"/>
    </row>
    <row r="292" spans="8:8">
      <c r="H292" s="51"/>
    </row>
    <row r="293" spans="8:8">
      <c r="H293" s="51"/>
    </row>
    <row r="294" spans="8:8">
      <c r="H294" s="51"/>
    </row>
    <row r="295" spans="8:8">
      <c r="H295" s="51"/>
    </row>
    <row r="296" spans="8:8">
      <c r="H296" s="51"/>
    </row>
    <row r="297" spans="8:8">
      <c r="H297" s="51"/>
    </row>
    <row r="298" spans="8:8">
      <c r="H298" s="51"/>
    </row>
    <row r="299" spans="8:8">
      <c r="H299" s="51"/>
    </row>
    <row r="300" spans="8:8">
      <c r="H300" s="51"/>
    </row>
    <row r="301" spans="8:8">
      <c r="H301" s="51"/>
    </row>
    <row r="302" spans="8:8">
      <c r="H302" s="51"/>
    </row>
    <row r="303" spans="8:8">
      <c r="H303" s="51"/>
    </row>
    <row r="304" spans="8:8">
      <c r="H304" s="51"/>
    </row>
    <row r="305" spans="8:8">
      <c r="H305" s="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4126-8006-44A3-B6EB-0096D7C99D75}">
  <dimension ref="A1:H25"/>
  <sheetViews>
    <sheetView topLeftCell="A6" workbookViewId="0">
      <selection activeCell="I15" sqref="I15"/>
    </sheetView>
  </sheetViews>
  <sheetFormatPr defaultRowHeight="15"/>
  <cols>
    <col min="1" max="1" width="25.140625" customWidth="1"/>
    <col min="2" max="2" width="20.28515625" customWidth="1"/>
    <col min="3" max="3" width="20.140625" customWidth="1"/>
    <col min="4" max="4" width="23.7109375" customWidth="1"/>
    <col min="5" max="5" width="15.85546875" customWidth="1"/>
    <col min="6" max="6" width="18" customWidth="1"/>
  </cols>
  <sheetData>
    <row r="1" spans="1:8">
      <c r="A1" s="45" t="s">
        <v>816</v>
      </c>
    </row>
    <row r="3" spans="1:8">
      <c r="A3" s="45" t="s">
        <v>817</v>
      </c>
      <c r="B3" s="44"/>
      <c r="C3" s="44"/>
      <c r="D3" s="44"/>
      <c r="E3" s="44"/>
      <c r="F3" s="44"/>
      <c r="G3" s="44"/>
      <c r="H3" s="44"/>
    </row>
    <row r="5" spans="1:8">
      <c r="B5" s="53" t="s">
        <v>818</v>
      </c>
      <c r="C5" s="53" t="s">
        <v>819</v>
      </c>
      <c r="F5" s="53" t="s">
        <v>820</v>
      </c>
    </row>
    <row r="6" spans="1:8">
      <c r="A6" s="37" t="s">
        <v>821</v>
      </c>
      <c r="B6" s="29">
        <f>COUNTA(staff[Emp ID])</f>
        <v>260</v>
      </c>
      <c r="C6" s="55">
        <f>AVERAGE(staff[Salary])</f>
        <v>73861.325230769246</v>
      </c>
      <c r="F6" s="55">
        <f>MAX(staff[Salary])</f>
        <v>120000</v>
      </c>
    </row>
    <row r="11" spans="1:8">
      <c r="A11" s="37" t="s">
        <v>33</v>
      </c>
      <c r="B11" s="37" t="s">
        <v>818</v>
      </c>
      <c r="C11" s="37" t="s">
        <v>819</v>
      </c>
      <c r="D11" s="37" t="s">
        <v>822</v>
      </c>
      <c r="E11" s="37"/>
      <c r="F11" s="37" t="s">
        <v>820</v>
      </c>
    </row>
    <row r="12" spans="1:8">
      <c r="A12" t="str" cm="1">
        <f t="array" ref="A12:A23">_xlfn._xlws.SORT(_xlfn.UNIQUE(staff[Department]))</f>
        <v>Accounting</v>
      </c>
      <c r="B12" cm="1">
        <f t="array" ref="B12:B23">COUNTIFS(staff[Department],_xlfn.ANCHORARRAY(A12))</f>
        <v>26</v>
      </c>
      <c r="C12" s="56" cm="1">
        <f t="array" ref="C12:C23">AVERAGEIFS(staff[Salary],staff[Department],_xlfn.ANCHORARRAY(A12))</f>
        <v>69806.945769230777</v>
      </c>
      <c r="D12" s="27" cm="1">
        <f t="array" ref="D12:D23">_xlfn.ANCHORARRAY(C12)-C6</f>
        <v>-4054.3794615384686</v>
      </c>
      <c r="E12" s="27" cm="1">
        <f t="array" ref="E12:E23">_xlfn.ANCHORARRAY(D12)</f>
        <v>-4054.3794615384686</v>
      </c>
      <c r="F12" s="27" cm="1">
        <f t="array" ref="F12:F23">_xlfn.MAXIFS(staff[Salary],staff[Department],_xlfn.ANCHORARRAY(A12))</f>
        <v>119022.49</v>
      </c>
    </row>
    <row r="13" spans="1:8">
      <c r="A13" t="str">
        <v>Business Development</v>
      </c>
      <c r="B13">
        <v>26</v>
      </c>
      <c r="C13" s="56">
        <v>79781.805769230778</v>
      </c>
      <c r="D13" s="27">
        <v>5920.480538461532</v>
      </c>
      <c r="E13" s="27">
        <v>5920.480538461532</v>
      </c>
      <c r="F13" s="27">
        <v>110042.37</v>
      </c>
    </row>
    <row r="14" spans="1:8">
      <c r="A14" t="str">
        <v>Engineering</v>
      </c>
      <c r="B14">
        <v>26</v>
      </c>
      <c r="C14" s="56">
        <v>81976.441923076913</v>
      </c>
      <c r="D14" s="27">
        <v>8115.1166923076671</v>
      </c>
      <c r="E14" s="27">
        <v>8115.1166923076671</v>
      </c>
      <c r="F14" s="27">
        <v>120000</v>
      </c>
    </row>
    <row r="15" spans="1:8">
      <c r="A15" t="str">
        <v>Human Resources</v>
      </c>
      <c r="B15">
        <v>22</v>
      </c>
      <c r="C15" s="56">
        <v>73109.377727272746</v>
      </c>
      <c r="D15" s="56">
        <v>-751.94750349649985</v>
      </c>
      <c r="E15" s="27">
        <v>-751.94750349649985</v>
      </c>
      <c r="F15" s="27">
        <v>103494.94</v>
      </c>
    </row>
    <row r="16" spans="1:8">
      <c r="A16" t="str">
        <v>Legal</v>
      </c>
      <c r="B16">
        <v>21</v>
      </c>
      <c r="C16" s="56">
        <v>67242.51761904762</v>
      </c>
      <c r="D16" s="27">
        <v>-6618.807611721626</v>
      </c>
      <c r="E16" s="27">
        <v>-6618.807611721626</v>
      </c>
      <c r="F16" s="27">
        <v>113747.56</v>
      </c>
    </row>
    <row r="17" spans="1:7">
      <c r="A17" t="str">
        <v>Marketing</v>
      </c>
      <c r="B17">
        <v>12</v>
      </c>
      <c r="C17" s="56">
        <v>64441.299999999996</v>
      </c>
      <c r="D17" s="27">
        <v>-9420.0252307692499</v>
      </c>
      <c r="E17" s="27">
        <v>-9420.0252307692499</v>
      </c>
      <c r="F17" s="27">
        <v>104903.79</v>
      </c>
    </row>
    <row r="18" spans="1:7">
      <c r="A18" t="str">
        <v>Product Management</v>
      </c>
      <c r="B18">
        <v>29</v>
      </c>
      <c r="C18" s="56">
        <v>75179.064482758593</v>
      </c>
      <c r="D18" s="27">
        <v>1317.7392519893474</v>
      </c>
      <c r="E18" s="27">
        <v>1317.7392519893474</v>
      </c>
      <c r="F18" s="27">
        <v>115191.38</v>
      </c>
    </row>
    <row r="19" spans="1:7">
      <c r="A19" t="str">
        <v>Research and Development</v>
      </c>
      <c r="B19">
        <v>18</v>
      </c>
      <c r="C19" s="56">
        <v>66910.765555555554</v>
      </c>
      <c r="D19" s="27">
        <v>-6950.5596752136917</v>
      </c>
      <c r="E19" s="27">
        <v>-6950.5596752136917</v>
      </c>
      <c r="F19" s="27">
        <v>99683.67</v>
      </c>
    </row>
    <row r="20" spans="1:7">
      <c r="A20" t="str">
        <v>Sales</v>
      </c>
      <c r="B20">
        <v>18</v>
      </c>
      <c r="C20" s="56">
        <v>71897.095555555556</v>
      </c>
      <c r="D20" s="27">
        <v>-1964.2296752136899</v>
      </c>
      <c r="E20" s="27">
        <v>-1964.2296752136899</v>
      </c>
      <c r="F20" s="27">
        <v>102129.37</v>
      </c>
    </row>
    <row r="21" spans="1:7">
      <c r="A21" t="str">
        <v>Services</v>
      </c>
      <c r="B21">
        <v>21</v>
      </c>
      <c r="C21" s="56">
        <v>74673.974761904756</v>
      </c>
      <c r="D21" s="27">
        <v>812.64953113551019</v>
      </c>
      <c r="E21" s="27">
        <v>812.64953113551019</v>
      </c>
      <c r="F21" s="27">
        <v>120000</v>
      </c>
    </row>
    <row r="22" spans="1:7">
      <c r="A22" t="str">
        <v>Support</v>
      </c>
      <c r="B22">
        <v>17</v>
      </c>
      <c r="C22" s="56">
        <v>66432.455882352937</v>
      </c>
      <c r="D22" s="27">
        <v>-7428.8693484163086</v>
      </c>
      <c r="E22" s="27">
        <v>-7428.8693484163086</v>
      </c>
      <c r="F22" s="27">
        <v>104802.63</v>
      </c>
    </row>
    <row r="23" spans="1:7">
      <c r="A23" t="str">
        <v>Training</v>
      </c>
      <c r="B23">
        <v>24</v>
      </c>
      <c r="C23" s="56">
        <v>83883.965000000011</v>
      </c>
      <c r="D23" s="27">
        <v>10022.639769230766</v>
      </c>
      <c r="E23" s="27">
        <v>10022.639769230766</v>
      </c>
      <c r="F23" s="27">
        <v>116767.63</v>
      </c>
    </row>
    <row r="25" spans="1:7">
      <c r="G25" s="32"/>
    </row>
  </sheetData>
  <conditionalFormatting sqref="D1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{75E4EAB7-B74A-4BD8-9C41-7CF45DD33EE9}</x14:id>
        </ext>
      </extLst>
    </cfRule>
  </conditionalFormatting>
  <conditionalFormatting sqref="D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{6018C408-37E6-4A44-91C3-279C036FC78D}</x14:id>
        </ext>
      </extLst>
    </cfRule>
  </conditionalFormatting>
  <conditionalFormatting sqref="D1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{2F3C2DC2-D96C-4562-BED5-6CFE12F5AB0B}</x14:id>
        </ext>
      </extLst>
    </cfRule>
  </conditionalFormatting>
  <conditionalFormatting sqref="D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{85573D9C-912E-47B6-8C89-34DBFD1E2A3E}</x14:id>
        </ext>
      </extLst>
    </cfRule>
  </conditionalFormatting>
  <conditionalFormatting sqref="D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{55039AFC-E7C0-4004-82D0-A3E98245B74E}</x14:id>
        </ext>
      </extLst>
    </cfRule>
  </conditionalFormatting>
  <conditionalFormatting sqref="D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{20327311-655C-445C-9797-71901B484129}</x14:id>
        </ext>
      </extLst>
    </cfRule>
  </conditionalFormatting>
  <conditionalFormatting sqref="D18:D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{83AACAA6-0D16-4589-95D3-70C0DD06E79A}</x14:id>
        </ext>
      </extLst>
    </cfRule>
  </conditionalFormatting>
  <conditionalFormatting sqref="D22:D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{EB8B73FE-8469-454F-80BC-F3DF41B8844E}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E4EAB7-B74A-4BD8-9C41-7CF45DD33E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6018C408-37E6-4A44-91C3-279C036FC7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2F3C2DC2-D96C-4562-BED5-6CFE12F5AB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85573D9C-912E-47B6-8C89-34DBFD1E2A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55039AFC-E7C0-4004-82D0-A3E98245B7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20327311-655C-445C-9797-71901B4841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83AACAA6-0D16-4589-95D3-70C0DD06E7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D18:D21</xm:sqref>
        </x14:conditionalFormatting>
        <x14:conditionalFormatting xmlns:xm="http://schemas.microsoft.com/office/excel/2006/main">
          <x14:cfRule type="dataBar" id="{EB8B73FE-8469-454F-80BC-F3DF41B88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D22:D23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966C-27DE-498A-8EE5-93B515C32672}">
  <dimension ref="A1:P807"/>
  <sheetViews>
    <sheetView tabSelected="1" topLeftCell="A216" workbookViewId="0">
      <selection activeCell="B230" sqref="B230"/>
    </sheetView>
  </sheetViews>
  <sheetFormatPr defaultRowHeight="15"/>
  <cols>
    <col min="1" max="1" width="33.140625" customWidth="1"/>
    <col min="2" max="2" width="22.7109375" customWidth="1"/>
    <col min="3" max="3" width="16.85546875" customWidth="1"/>
    <col min="4" max="4" width="21.85546875" customWidth="1"/>
    <col min="5" max="5" width="24.42578125" customWidth="1"/>
    <col min="6" max="6" width="17.42578125" customWidth="1"/>
    <col min="7" max="7" width="14.85546875" customWidth="1"/>
    <col min="8" max="8" width="28.85546875" customWidth="1"/>
    <col min="9" max="9" width="20.28515625" customWidth="1"/>
    <col min="10" max="10" width="14.140625" customWidth="1"/>
    <col min="11" max="11" width="19.5703125" customWidth="1"/>
    <col min="12" max="13" width="23.140625" customWidth="1"/>
  </cols>
  <sheetData>
    <row r="1" spans="1:13">
      <c r="A1" s="45" t="s">
        <v>823</v>
      </c>
    </row>
    <row r="3" spans="1:13">
      <c r="A3" s="37" t="s">
        <v>824</v>
      </c>
      <c r="B3" s="37" t="s">
        <v>825</v>
      </c>
      <c r="C3" s="37" t="s">
        <v>770</v>
      </c>
      <c r="D3" s="37" t="s">
        <v>826</v>
      </c>
      <c r="E3" s="37" t="s">
        <v>827</v>
      </c>
      <c r="H3" s="57" t="s">
        <v>828</v>
      </c>
      <c r="I3" s="57" t="s">
        <v>829</v>
      </c>
      <c r="J3" s="57" t="s">
        <v>830</v>
      </c>
      <c r="K3" s="57" t="s">
        <v>831</v>
      </c>
      <c r="L3" s="57" t="s">
        <v>832</v>
      </c>
      <c r="M3" s="57" t="s">
        <v>833</v>
      </c>
    </row>
    <row r="4" spans="1:13">
      <c r="A4" t="str" cm="1">
        <f t="array" ref="A4:A15">_xlfn._xlws.SORT(_xlfn.UNIQUE(staff[Department]))</f>
        <v>Accounting</v>
      </c>
      <c r="B4" cm="1">
        <f t="array" ref="B4:B15">COUNTIFS(staff[Department],_xlfn.ANCHORARRAY(A4))</f>
        <v>26</v>
      </c>
      <c r="C4" cm="1">
        <f t="array" ref="C4:C15">SUMIFS(staff[Salary],staff[Department],_xlfn.ANCHORARRAY(A4))</f>
        <v>1814980.59</v>
      </c>
      <c r="D4" cm="1">
        <f t="array" ref="D4:D15">AVERAGEIFS(staff[Salary],staff[Department],_xlfn.ANCHORARRAY(A4))</f>
        <v>69806.945769230777</v>
      </c>
      <c r="E4" cm="1">
        <f t="array" ref="E4:E15">COUNTIFS(staff[Department],_xlfn.ANCHORARRAY(A4),staff[Employee type],"Permanent")</f>
        <v>18</v>
      </c>
      <c r="H4" t="str" cm="1">
        <f t="array" ref="H4:H5">_xlfn.UNIQUE(staff[Work Type])</f>
        <v>Part time</v>
      </c>
      <c r="I4" cm="1">
        <f t="array" ref="I4:I5">COUNTIFS(staff[Work Type],_xlfn.ANCHORARRAY(H4))</f>
        <v>59</v>
      </c>
      <c r="J4" t="str" cm="1">
        <f t="array" ref="J4:J6">_xlfn.UNIQUE(staff[Employee type])</f>
        <v>Permanent</v>
      </c>
      <c r="K4" cm="1">
        <f t="array" ref="K4:K6">COUNTIFS(staff[Employee type],_xlfn.ANCHORARRAY(J4))</f>
        <v>168</v>
      </c>
      <c r="L4" t="str" cm="1">
        <f t="array" ref="L4:L10">_xlfn.UNIQUE(staff[Work location])</f>
        <v>Wellington, New Zealand</v>
      </c>
      <c r="M4" cm="1">
        <f t="array" ref="M4:M10">COUNTIFS(staff[Work location],_xlfn.ANCHORARRAY(L4))</f>
        <v>27</v>
      </c>
    </row>
    <row r="5" spans="1:13">
      <c r="A5" t="str">
        <v>Business Development</v>
      </c>
      <c r="B5">
        <v>26</v>
      </c>
      <c r="C5">
        <v>2074326.9500000002</v>
      </c>
      <c r="D5">
        <v>79781.805769230778</v>
      </c>
      <c r="E5">
        <v>18</v>
      </c>
      <c r="H5" t="str">
        <v>Full time</v>
      </c>
      <c r="I5">
        <v>201</v>
      </c>
      <c r="J5" t="str">
        <v>Fixed Term</v>
      </c>
      <c r="K5">
        <v>50</v>
      </c>
      <c r="L5" t="str">
        <v>Hyderabad, India</v>
      </c>
      <c r="M5">
        <v>43</v>
      </c>
    </row>
    <row r="6" spans="1:13">
      <c r="A6" t="str">
        <v>Engineering</v>
      </c>
      <c r="B6">
        <v>26</v>
      </c>
      <c r="C6">
        <v>2131387.4899999998</v>
      </c>
      <c r="D6">
        <v>81976.441923076913</v>
      </c>
      <c r="E6">
        <v>16</v>
      </c>
      <c r="J6" t="str">
        <v>Temporary</v>
      </c>
      <c r="K6">
        <v>42</v>
      </c>
      <c r="L6" t="str">
        <v>Columbus, USA</v>
      </c>
      <c r="M6">
        <v>30</v>
      </c>
    </row>
    <row r="7" spans="1:13">
      <c r="A7" t="str">
        <v>Human Resources</v>
      </c>
      <c r="B7">
        <v>22</v>
      </c>
      <c r="C7">
        <v>1608406.3100000003</v>
      </c>
      <c r="D7">
        <v>73109.377727272746</v>
      </c>
      <c r="E7">
        <v>13</v>
      </c>
      <c r="L7" t="str">
        <v>Remote</v>
      </c>
      <c r="M7">
        <v>69</v>
      </c>
    </row>
    <row r="8" spans="1:13">
      <c r="A8" t="str">
        <v>Legal</v>
      </c>
      <c r="B8">
        <v>21</v>
      </c>
      <c r="C8">
        <v>1412092.87</v>
      </c>
      <c r="D8">
        <v>67242.51761904762</v>
      </c>
      <c r="E8">
        <v>13</v>
      </c>
      <c r="L8" t="str">
        <v>Chennai, India</v>
      </c>
      <c r="M8">
        <v>39</v>
      </c>
    </row>
    <row r="9" spans="1:13">
      <c r="A9" t="str">
        <v>Marketing</v>
      </c>
      <c r="B9">
        <v>12</v>
      </c>
      <c r="C9">
        <v>773295.6</v>
      </c>
      <c r="D9">
        <v>64441.299999999996</v>
      </c>
      <c r="E9">
        <v>9</v>
      </c>
      <c r="L9" t="str">
        <v>Seattle, USA</v>
      </c>
      <c r="M9">
        <v>26</v>
      </c>
    </row>
    <row r="10" spans="1:13">
      <c r="A10" t="str">
        <v>Product Management</v>
      </c>
      <c r="B10">
        <v>29</v>
      </c>
      <c r="C10">
        <v>2180192.8699999992</v>
      </c>
      <c r="D10">
        <v>75179.064482758593</v>
      </c>
      <c r="E10">
        <v>19</v>
      </c>
      <c r="L10" t="str">
        <v>Auckland, New Zealand</v>
      </c>
      <c r="M10">
        <v>26</v>
      </c>
    </row>
    <row r="11" spans="1:13">
      <c r="A11" t="str">
        <v>Research and Development</v>
      </c>
      <c r="B11">
        <v>18</v>
      </c>
      <c r="C11">
        <v>1204393.78</v>
      </c>
      <c r="D11">
        <v>66910.765555555554</v>
      </c>
      <c r="E11">
        <v>11</v>
      </c>
    </row>
    <row r="12" spans="1:13">
      <c r="A12" t="str">
        <v>Sales</v>
      </c>
      <c r="B12">
        <v>18</v>
      </c>
      <c r="C12">
        <v>1294147.72</v>
      </c>
      <c r="D12">
        <v>71897.095555555556</v>
      </c>
      <c r="E12">
        <v>13</v>
      </c>
    </row>
    <row r="13" spans="1:13">
      <c r="A13" t="str">
        <v>Services</v>
      </c>
      <c r="B13">
        <v>21</v>
      </c>
      <c r="C13">
        <v>1568153.47</v>
      </c>
      <c r="D13">
        <v>74673.974761904756</v>
      </c>
      <c r="E13">
        <v>16</v>
      </c>
    </row>
    <row r="14" spans="1:13">
      <c r="A14" t="str">
        <v>Support</v>
      </c>
      <c r="B14">
        <v>17</v>
      </c>
      <c r="C14">
        <v>1129351.75</v>
      </c>
      <c r="D14">
        <v>66432.455882352937</v>
      </c>
      <c r="E14">
        <v>11</v>
      </c>
    </row>
    <row r="15" spans="1:13">
      <c r="A15" t="str">
        <v>Training</v>
      </c>
      <c r="B15">
        <v>24</v>
      </c>
      <c r="C15">
        <v>2013215.1600000001</v>
      </c>
      <c r="D15">
        <v>83883.965000000011</v>
      </c>
      <c r="E15">
        <v>11</v>
      </c>
    </row>
    <row r="19" spans="1:6">
      <c r="A19" s="45" t="s">
        <v>834</v>
      </c>
      <c r="D19" s="58" t="s">
        <v>835</v>
      </c>
      <c r="E19">
        <v>100000</v>
      </c>
    </row>
    <row r="21" spans="1:6">
      <c r="A21" t="str" cm="1">
        <f t="array" ref="A21:F21">_xlfn.CHOOSECOLS(staff[#Headers],1,2,3,4,5,6)</f>
        <v>Emp ID</v>
      </c>
      <c r="B21" t="str">
        <v>First Name</v>
      </c>
      <c r="C21" t="str">
        <v>Last Name</v>
      </c>
      <c r="D21" t="str">
        <v>Gender</v>
      </c>
      <c r="E21" t="str">
        <v>Department</v>
      </c>
      <c r="F21" t="str">
        <v>Salary</v>
      </c>
    </row>
    <row r="22" spans="1:6">
      <c r="A22" t="str" cm="1">
        <f t="array" ref="A22:F68">_xlfn._xlws.FILTER(staff[[Emp ID]:[Salary]],staff[Salary]&gt;E19)</f>
        <v>PR00147</v>
      </c>
      <c r="B22" t="str">
        <v>Minerva</v>
      </c>
      <c r="C22" t="str">
        <v>Ricardot</v>
      </c>
      <c r="D22" t="str">
        <v>Male</v>
      </c>
      <c r="E22" t="str">
        <v>Engineering</v>
      </c>
      <c r="F22">
        <v>120000</v>
      </c>
    </row>
    <row r="23" spans="1:6">
      <c r="A23" t="str">
        <v>PR00746</v>
      </c>
      <c r="B23" t="str">
        <v>Hogan</v>
      </c>
      <c r="C23" t="str">
        <v>Iles</v>
      </c>
      <c r="D23" t="str">
        <v>Female</v>
      </c>
      <c r="E23" t="str">
        <v>Accounting</v>
      </c>
      <c r="F23">
        <v>114177.23</v>
      </c>
    </row>
    <row r="24" spans="1:6">
      <c r="A24" t="str">
        <v>PR01159</v>
      </c>
      <c r="B24" t="str">
        <v>Mollie</v>
      </c>
      <c r="C24" t="str">
        <v>Hanway</v>
      </c>
      <c r="D24" t="str">
        <v>Male</v>
      </c>
      <c r="E24" t="str">
        <v>Engineering</v>
      </c>
      <c r="F24">
        <v>112645.99</v>
      </c>
    </row>
    <row r="25" spans="1:6">
      <c r="A25" t="str">
        <v>PR02010</v>
      </c>
      <c r="B25" t="str">
        <v>Prerana</v>
      </c>
      <c r="C25" t="str">
        <v>Nishita</v>
      </c>
      <c r="D25" t="str">
        <v>Male</v>
      </c>
      <c r="E25" t="str">
        <v>Product Management</v>
      </c>
      <c r="F25">
        <v>115191.38</v>
      </c>
    </row>
    <row r="26" spans="1:6">
      <c r="A26" t="str">
        <v>PR02208</v>
      </c>
      <c r="B26" t="str">
        <v>Gowri</v>
      </c>
      <c r="C26" t="str">
        <v>Sankar</v>
      </c>
      <c r="D26" t="str">
        <v>Female</v>
      </c>
      <c r="E26" t="str">
        <v>Training</v>
      </c>
      <c r="F26">
        <v>102934.09</v>
      </c>
    </row>
    <row r="27" spans="1:6">
      <c r="A27" t="str">
        <v>PR02288</v>
      </c>
      <c r="B27" t="str">
        <v>Althea</v>
      </c>
      <c r="C27" t="str">
        <v>Bronger</v>
      </c>
      <c r="D27" t="str">
        <v>Male</v>
      </c>
      <c r="E27" t="str">
        <v>Product Management</v>
      </c>
      <c r="F27">
        <v>104335.03999999999</v>
      </c>
    </row>
    <row r="28" spans="1:6">
      <c r="A28" t="str">
        <v>PR03886</v>
      </c>
      <c r="B28" t="str">
        <v>Edd</v>
      </c>
      <c r="C28" t="str">
        <v>MacKnockiter</v>
      </c>
      <c r="D28" t="str">
        <v>Male</v>
      </c>
      <c r="E28" t="str">
        <v>Accounting</v>
      </c>
      <c r="F28">
        <v>119022.49</v>
      </c>
    </row>
    <row r="29" spans="1:6">
      <c r="A29" t="str">
        <v>PR04601</v>
      </c>
      <c r="B29" t="str">
        <v>Yedukondalu</v>
      </c>
      <c r="C29" t="str">
        <v>Panditula</v>
      </c>
      <c r="D29" t="str">
        <v>Need to check</v>
      </c>
      <c r="E29" t="str">
        <v>Support</v>
      </c>
      <c r="F29">
        <v>104802.63</v>
      </c>
    </row>
    <row r="30" spans="1:6">
      <c r="A30" t="str">
        <v>SQ00022</v>
      </c>
      <c r="B30" t="str">
        <v>Carlin</v>
      </c>
      <c r="C30" t="str">
        <v>Demke</v>
      </c>
      <c r="D30" t="str">
        <v>Male</v>
      </c>
      <c r="E30" t="str">
        <v>Business Development</v>
      </c>
      <c r="F30">
        <v>110042.37</v>
      </c>
    </row>
    <row r="31" spans="1:6">
      <c r="A31" t="str">
        <v>SQ00144</v>
      </c>
      <c r="B31" t="str">
        <v>Collen</v>
      </c>
      <c r="C31" t="str">
        <v>Dunbleton</v>
      </c>
      <c r="D31" t="str">
        <v>Male</v>
      </c>
      <c r="E31" t="str">
        <v>Engineering</v>
      </c>
      <c r="F31">
        <v>118976.16</v>
      </c>
    </row>
    <row r="32" spans="1:6">
      <c r="A32" t="str">
        <v>SQ00498</v>
      </c>
      <c r="B32" t="str">
        <v>Amery</v>
      </c>
      <c r="C32" t="str">
        <v>Ofer</v>
      </c>
      <c r="D32" t="str">
        <v>Female</v>
      </c>
      <c r="E32" t="str">
        <v>Legal</v>
      </c>
      <c r="F32">
        <v>111049.84</v>
      </c>
    </row>
    <row r="33" spans="1:6">
      <c r="A33" t="str">
        <v>SQ01620</v>
      </c>
      <c r="B33" t="str">
        <v>Westbrook</v>
      </c>
      <c r="C33" t="str">
        <v>Brandino</v>
      </c>
      <c r="D33" t="str">
        <v>Male</v>
      </c>
      <c r="E33" t="str">
        <v>Legal</v>
      </c>
      <c r="F33">
        <v>113616.23</v>
      </c>
    </row>
    <row r="34" spans="1:6">
      <c r="A34" t="str">
        <v>SQ02035</v>
      </c>
      <c r="B34" t="str">
        <v>Anni</v>
      </c>
      <c r="C34" t="str">
        <v>Izzard</v>
      </c>
      <c r="D34" t="str">
        <v>Male</v>
      </c>
      <c r="E34" t="str">
        <v>Human Resources</v>
      </c>
      <c r="F34">
        <v>103494.94</v>
      </c>
    </row>
    <row r="35" spans="1:6">
      <c r="A35" t="str">
        <v>SQ02035</v>
      </c>
      <c r="B35" t="str">
        <v>Anni</v>
      </c>
      <c r="C35" t="str">
        <v>Izzard</v>
      </c>
      <c r="D35" t="str">
        <v>Male</v>
      </c>
      <c r="E35" t="str">
        <v>Human Resources</v>
      </c>
      <c r="F35">
        <v>103494.94</v>
      </c>
    </row>
    <row r="36" spans="1:6">
      <c r="A36" t="str">
        <v>SQ02174</v>
      </c>
      <c r="B36" t="str">
        <v>Sidoney</v>
      </c>
      <c r="C36" t="str">
        <v>Yitzhok</v>
      </c>
      <c r="D36" t="str">
        <v>Female</v>
      </c>
      <c r="E36" t="str">
        <v>Engineering</v>
      </c>
      <c r="F36">
        <v>118442.54</v>
      </c>
    </row>
    <row r="37" spans="1:6">
      <c r="A37" t="str">
        <v>SQ02624</v>
      </c>
      <c r="B37" t="str">
        <v>Gwenneth</v>
      </c>
      <c r="C37" t="str">
        <v>Fealey</v>
      </c>
      <c r="D37" t="str">
        <v>Female</v>
      </c>
      <c r="E37" t="str">
        <v>Engineering</v>
      </c>
      <c r="F37">
        <v>114772.32</v>
      </c>
    </row>
    <row r="38" spans="1:6">
      <c r="A38" t="str">
        <v>SQ02703</v>
      </c>
      <c r="B38" t="str">
        <v>Deepit</v>
      </c>
      <c r="C38" t="str">
        <v>Ranjana</v>
      </c>
      <c r="D38" t="str">
        <v>Female</v>
      </c>
      <c r="E38" t="str">
        <v>Marketing</v>
      </c>
      <c r="F38">
        <v>104903.79</v>
      </c>
    </row>
    <row r="39" spans="1:6">
      <c r="A39" t="str">
        <v>SQ03116</v>
      </c>
      <c r="B39" t="str">
        <v>Syd</v>
      </c>
      <c r="C39" t="str">
        <v>Fearn</v>
      </c>
      <c r="D39" t="str">
        <v>Male</v>
      </c>
      <c r="E39" t="str">
        <v>Engineering</v>
      </c>
      <c r="F39">
        <v>108872.77</v>
      </c>
    </row>
    <row r="40" spans="1:6">
      <c r="A40" t="str">
        <v>SQ03387</v>
      </c>
      <c r="B40" t="str">
        <v>Robinia</v>
      </c>
      <c r="C40" t="str">
        <v>Scholling</v>
      </c>
      <c r="D40" t="str">
        <v>Female</v>
      </c>
      <c r="E40" t="str">
        <v>Human Resources</v>
      </c>
      <c r="F40">
        <v>100731.95</v>
      </c>
    </row>
    <row r="41" spans="1:6">
      <c r="A41" t="str">
        <v>SQ03476</v>
      </c>
      <c r="B41" t="str">
        <v>Ramalingam</v>
      </c>
      <c r="C41" t="str">
        <v>Kothapeta</v>
      </c>
      <c r="D41" t="str">
        <v>Need to check</v>
      </c>
      <c r="E41" t="str">
        <v>Accounting</v>
      </c>
      <c r="F41">
        <v>107107.6</v>
      </c>
    </row>
    <row r="42" spans="1:6">
      <c r="A42" t="str">
        <v>SQ03491</v>
      </c>
      <c r="B42" t="str">
        <v>Freda</v>
      </c>
      <c r="C42" t="str">
        <v>Legan</v>
      </c>
      <c r="D42" t="str">
        <v>Female</v>
      </c>
      <c r="E42" t="str">
        <v>Sales</v>
      </c>
      <c r="F42">
        <v>102129.37</v>
      </c>
    </row>
    <row r="43" spans="1:6">
      <c r="A43" t="str">
        <v>SQ03733</v>
      </c>
      <c r="B43" t="str">
        <v>Revkah</v>
      </c>
      <c r="C43" t="str">
        <v>Antonacci</v>
      </c>
      <c r="D43" t="str">
        <v>Male</v>
      </c>
      <c r="E43" t="str">
        <v>Engineering</v>
      </c>
      <c r="F43">
        <v>109143.17</v>
      </c>
    </row>
    <row r="44" spans="1:6">
      <c r="A44" t="str">
        <v>SQ04603</v>
      </c>
      <c r="B44" t="str">
        <v>Natalee</v>
      </c>
      <c r="C44" t="str">
        <v>Craiker</v>
      </c>
      <c r="D44" t="str">
        <v>Male</v>
      </c>
      <c r="E44" t="str">
        <v>Product Management</v>
      </c>
      <c r="F44">
        <v>111229.47</v>
      </c>
    </row>
    <row r="45" spans="1:6">
      <c r="A45" t="str">
        <v>SQ04612</v>
      </c>
      <c r="B45" t="str">
        <v>Mick</v>
      </c>
      <c r="C45" t="str">
        <v>Spraberry</v>
      </c>
      <c r="D45" t="str">
        <v>Female</v>
      </c>
      <c r="E45" t="str">
        <v>Services</v>
      </c>
      <c r="F45">
        <v>120000</v>
      </c>
    </row>
    <row r="46" spans="1:6">
      <c r="A46" t="str">
        <v>SQ04665</v>
      </c>
      <c r="B46" t="str">
        <v>Collin</v>
      </c>
      <c r="C46" t="str">
        <v>Jagson</v>
      </c>
      <c r="D46" t="str">
        <v>Male</v>
      </c>
      <c r="E46" t="str">
        <v>Services</v>
      </c>
      <c r="F46">
        <v>100424.23</v>
      </c>
    </row>
    <row r="47" spans="1:6">
      <c r="A47" t="str">
        <v>TN00579</v>
      </c>
      <c r="B47" t="str">
        <v>Rafaelita</v>
      </c>
      <c r="C47" t="str">
        <v>Blaksland</v>
      </c>
      <c r="D47" t="str">
        <v>Female</v>
      </c>
      <c r="E47" t="str">
        <v>Services</v>
      </c>
      <c r="F47">
        <v>109163.39</v>
      </c>
    </row>
    <row r="48" spans="1:6">
      <c r="A48" t="str">
        <v>TN01281</v>
      </c>
      <c r="B48" t="str">
        <v>Cletus</v>
      </c>
      <c r="C48" t="str">
        <v>McGarahan</v>
      </c>
      <c r="D48" t="str">
        <v>Female</v>
      </c>
      <c r="E48" t="str">
        <v>Engineering</v>
      </c>
      <c r="F48">
        <v>114425.19</v>
      </c>
    </row>
    <row r="49" spans="1:6">
      <c r="A49" t="str">
        <v>TN04058</v>
      </c>
      <c r="B49" t="str">
        <v>Subbarao</v>
      </c>
      <c r="C49" t="str">
        <v>Malladi</v>
      </c>
      <c r="D49" t="str">
        <v>Male</v>
      </c>
      <c r="E49" t="str">
        <v>Product Management</v>
      </c>
      <c r="F49">
        <v>106775.14</v>
      </c>
    </row>
    <row r="50" spans="1:6">
      <c r="A50" t="str">
        <v>TN04058</v>
      </c>
      <c r="B50" t="str">
        <v>Vasu</v>
      </c>
      <c r="C50" t="str">
        <v>Nandin</v>
      </c>
      <c r="D50" t="str">
        <v>Male</v>
      </c>
      <c r="E50" t="str">
        <v>Product Management</v>
      </c>
      <c r="F50">
        <v>106775.14</v>
      </c>
    </row>
    <row r="51" spans="1:6">
      <c r="A51" t="str">
        <v>TN04246</v>
      </c>
      <c r="B51" t="str">
        <v>Shaylyn</v>
      </c>
      <c r="C51" t="str">
        <v>Ransbury</v>
      </c>
      <c r="D51" t="str">
        <v>Female</v>
      </c>
      <c r="E51" t="str">
        <v>Support</v>
      </c>
      <c r="F51">
        <v>100371.31</v>
      </c>
    </row>
    <row r="52" spans="1:6">
      <c r="A52" t="str">
        <v>TN04740</v>
      </c>
      <c r="B52" t="str">
        <v>Tristam</v>
      </c>
      <c r="C52" t="str">
        <v>Cuming</v>
      </c>
      <c r="D52" t="str">
        <v>Female</v>
      </c>
      <c r="E52" t="str">
        <v>Support</v>
      </c>
      <c r="F52">
        <v>104038.9</v>
      </c>
    </row>
    <row r="53" spans="1:6">
      <c r="A53" t="str">
        <v>VT01684</v>
      </c>
      <c r="B53" t="str">
        <v>Audry</v>
      </c>
      <c r="C53" t="str">
        <v>Yu</v>
      </c>
      <c r="D53" t="str">
        <v>Female</v>
      </c>
      <c r="E53" t="str">
        <v>Training</v>
      </c>
      <c r="F53">
        <v>101187.36</v>
      </c>
    </row>
    <row r="54" spans="1:6">
      <c r="A54" t="str">
        <v>VT01762</v>
      </c>
      <c r="B54" t="str">
        <v>Geena</v>
      </c>
      <c r="C54" t="str">
        <v>Raghavanpillai</v>
      </c>
      <c r="D54" t="str">
        <v>Male</v>
      </c>
      <c r="E54" t="str">
        <v>Accounting</v>
      </c>
      <c r="F54">
        <v>102515.81</v>
      </c>
    </row>
    <row r="55" spans="1:6">
      <c r="A55" t="str">
        <v>VT01893</v>
      </c>
      <c r="B55" t="str">
        <v>Lindy</v>
      </c>
      <c r="C55" t="str">
        <v>Guillet</v>
      </c>
      <c r="D55" t="str">
        <v>Male</v>
      </c>
      <c r="E55" t="str">
        <v>Training</v>
      </c>
      <c r="F55">
        <v>112778.28</v>
      </c>
    </row>
    <row r="56" spans="1:6">
      <c r="A56" t="str">
        <v>VT01893</v>
      </c>
      <c r="B56" t="str">
        <v>Lindy</v>
      </c>
      <c r="C56" t="str">
        <v>Guillet</v>
      </c>
      <c r="D56" t="str">
        <v>Male</v>
      </c>
      <c r="E56" t="str">
        <v>Training</v>
      </c>
      <c r="F56">
        <v>112778.28</v>
      </c>
    </row>
    <row r="57" spans="1:6">
      <c r="A57" t="str">
        <v>VT02491</v>
      </c>
      <c r="B57" t="str">
        <v>Alexis</v>
      </c>
      <c r="C57" t="str">
        <v>Gotfrey</v>
      </c>
      <c r="D57" t="str">
        <v>Male</v>
      </c>
      <c r="E57" t="str">
        <v>Engineering</v>
      </c>
      <c r="F57">
        <v>114465.93</v>
      </c>
    </row>
    <row r="58" spans="1:6">
      <c r="A58" t="str">
        <v>VT02801</v>
      </c>
      <c r="B58" t="str">
        <v>Shellysheldon</v>
      </c>
      <c r="C58" t="str">
        <v>Mahady</v>
      </c>
      <c r="D58" t="str">
        <v>Male</v>
      </c>
      <c r="E58" t="str">
        <v>Training</v>
      </c>
      <c r="F58">
        <v>114691.03</v>
      </c>
    </row>
    <row r="59" spans="1:6">
      <c r="A59" t="str">
        <v>VT03421</v>
      </c>
      <c r="B59" t="str">
        <v>Alic</v>
      </c>
      <c r="C59" t="str">
        <v>Bagg</v>
      </c>
      <c r="D59" t="str">
        <v>Male</v>
      </c>
      <c r="E59" t="str">
        <v>Legal</v>
      </c>
      <c r="F59">
        <v>113747.56</v>
      </c>
    </row>
    <row r="60" spans="1:6">
      <c r="A60" t="str">
        <v>VT03421</v>
      </c>
      <c r="B60" t="str">
        <v>Alic</v>
      </c>
      <c r="C60" t="str">
        <v>Bagg</v>
      </c>
      <c r="D60" t="str">
        <v>Male</v>
      </c>
      <c r="E60" t="str">
        <v>Legal</v>
      </c>
      <c r="F60">
        <v>113747.56</v>
      </c>
    </row>
    <row r="61" spans="1:6">
      <c r="A61" t="str">
        <v>VT04028</v>
      </c>
      <c r="B61" t="str">
        <v>Michale</v>
      </c>
      <c r="C61" t="str">
        <v>Rolf</v>
      </c>
      <c r="D61" t="str">
        <v>Male</v>
      </c>
      <c r="E61" t="str">
        <v>Services</v>
      </c>
      <c r="F61">
        <v>111815.49</v>
      </c>
    </row>
    <row r="62" spans="1:6">
      <c r="A62" t="str">
        <v>VT04028</v>
      </c>
      <c r="B62" t="str">
        <v>Michale</v>
      </c>
      <c r="C62" t="str">
        <v>Rolf</v>
      </c>
      <c r="D62" t="str">
        <v>Male</v>
      </c>
      <c r="E62" t="str">
        <v>Services</v>
      </c>
      <c r="F62">
        <v>111815.49</v>
      </c>
    </row>
    <row r="63" spans="1:6">
      <c r="A63" t="str">
        <v>VT04093</v>
      </c>
      <c r="B63" t="str">
        <v>Prasanna</v>
      </c>
      <c r="C63" t="str">
        <v>Lakshmi</v>
      </c>
      <c r="D63" t="str">
        <v>Female</v>
      </c>
      <c r="E63" t="str">
        <v>Training</v>
      </c>
      <c r="F63">
        <v>116767.63</v>
      </c>
    </row>
    <row r="64" spans="1:6">
      <c r="A64" t="str">
        <v>VT04093</v>
      </c>
      <c r="B64" t="str">
        <v>Baruna</v>
      </c>
      <c r="C64" t="str">
        <v>Ogale</v>
      </c>
      <c r="D64" t="str">
        <v>Female</v>
      </c>
      <c r="E64" t="str">
        <v>Training</v>
      </c>
      <c r="F64">
        <v>116767.63</v>
      </c>
    </row>
    <row r="65" spans="1:13">
      <c r="A65" t="str">
        <v>VT04350</v>
      </c>
      <c r="B65" t="str">
        <v>Kulbhushan</v>
      </c>
      <c r="C65" t="str">
        <v>Moorthy</v>
      </c>
      <c r="D65" t="str">
        <v>Male</v>
      </c>
      <c r="E65" t="str">
        <v>Business Development</v>
      </c>
      <c r="F65">
        <v>106400.02</v>
      </c>
    </row>
    <row r="66" spans="1:13">
      <c r="A66" t="str">
        <v>VT04350</v>
      </c>
      <c r="B66" t="str">
        <v>Lalit</v>
      </c>
      <c r="C66" t="str">
        <v>Kothari</v>
      </c>
      <c r="D66" t="str">
        <v>Male</v>
      </c>
      <c r="E66" t="str">
        <v>Business Development</v>
      </c>
      <c r="F66">
        <v>106400.02</v>
      </c>
    </row>
    <row r="67" spans="1:13">
      <c r="A67" t="str">
        <v>VT04552</v>
      </c>
      <c r="B67" t="str">
        <v>Theresita</v>
      </c>
      <c r="C67" t="str">
        <v>Chasmer</v>
      </c>
      <c r="D67" t="str">
        <v>Female</v>
      </c>
      <c r="E67" t="str">
        <v>Product Management</v>
      </c>
      <c r="F67">
        <v>106665.67</v>
      </c>
    </row>
    <row r="68" spans="1:13">
      <c r="A68" t="str">
        <v>VT04681</v>
      </c>
      <c r="B68" t="str">
        <v>Nickolai</v>
      </c>
      <c r="C68" t="str">
        <v>Artin</v>
      </c>
      <c r="D68" t="str">
        <v>Female</v>
      </c>
      <c r="E68" t="str">
        <v>Product Management</v>
      </c>
      <c r="F68">
        <v>110906.35</v>
      </c>
    </row>
    <row r="72" spans="1:13">
      <c r="A72" s="45" t="s">
        <v>836</v>
      </c>
      <c r="B72" s="44"/>
      <c r="D72" s="59" t="s">
        <v>837</v>
      </c>
      <c r="E72" t="s">
        <v>45</v>
      </c>
      <c r="F72" s="58" t="s">
        <v>835</v>
      </c>
      <c r="G72">
        <v>100000</v>
      </c>
    </row>
    <row r="73" spans="1:13">
      <c r="A73" t="str" cm="1">
        <f t="array" ref="A73:M73">staff[#Headers]</f>
        <v>Emp ID</v>
      </c>
      <c r="B73" t="str">
        <v>First Name</v>
      </c>
      <c r="C73" t="str">
        <v>Last Name</v>
      </c>
      <c r="D73" t="str">
        <v>Gender</v>
      </c>
      <c r="E73" t="str">
        <v>Department</v>
      </c>
      <c r="F73" t="str">
        <v>Salary</v>
      </c>
      <c r="G73" t="str">
        <v>Salary Bucket</v>
      </c>
      <c r="H73" t="str">
        <v>Start Date</v>
      </c>
      <c r="I73" t="str">
        <v>FTE</v>
      </c>
      <c r="J73" t="str">
        <v>Employee type</v>
      </c>
      <c r="K73" t="str">
        <v>Work location</v>
      </c>
      <c r="L73" t="str">
        <v>Tenure</v>
      </c>
      <c r="M73" t="str">
        <v>Work Type</v>
      </c>
    </row>
    <row r="74" spans="1:13">
      <c r="A74" t="str" cm="1">
        <f t="array" ref="A74:M91">_xlfn._xlws.FILTER(staff[],(staff[Salary]&gt;G72)*(staff[Gender]=E72))</f>
        <v>PR00746</v>
      </c>
      <c r="B74" t="str">
        <v>Hogan</v>
      </c>
      <c r="C74" t="str">
        <v>Iles</v>
      </c>
      <c r="D74" t="str">
        <v>Female</v>
      </c>
      <c r="E74" t="str">
        <v>Accounting</v>
      </c>
      <c r="F74">
        <v>114177.23</v>
      </c>
      <c r="G74" t="str">
        <v>Above 100k</v>
      </c>
      <c r="H74">
        <v>43908</v>
      </c>
      <c r="I74">
        <v>1</v>
      </c>
      <c r="J74" t="str">
        <v>Permanent</v>
      </c>
      <c r="K74" t="str">
        <v>Wellington, New Zealand</v>
      </c>
      <c r="L74">
        <v>4.2630136986301368</v>
      </c>
      <c r="M74" t="str">
        <v>Full time</v>
      </c>
    </row>
    <row r="75" spans="1:13">
      <c r="A75" t="str">
        <v>PR02208</v>
      </c>
      <c r="B75" t="str">
        <v>Gowri</v>
      </c>
      <c r="C75" t="str">
        <v>Sankar</v>
      </c>
      <c r="D75" t="str">
        <v>Female</v>
      </c>
      <c r="E75" t="str">
        <v>Training</v>
      </c>
      <c r="F75">
        <v>102934.09</v>
      </c>
      <c r="G75" t="str">
        <v>Above 100k</v>
      </c>
      <c r="H75">
        <v>44315</v>
      </c>
      <c r="I75">
        <v>1</v>
      </c>
      <c r="J75" t="str">
        <v>Permanent</v>
      </c>
      <c r="K75" t="str">
        <v>Hyderabad, India</v>
      </c>
      <c r="L75">
        <v>3.1479452054794521</v>
      </c>
      <c r="M75" t="str">
        <v>Full time</v>
      </c>
    </row>
    <row r="76" spans="1:13">
      <c r="A76" t="str">
        <v>SQ00498</v>
      </c>
      <c r="B76" t="str">
        <v>Amery</v>
      </c>
      <c r="C76" t="str">
        <v>Ofer</v>
      </c>
      <c r="D76" t="str">
        <v>Female</v>
      </c>
      <c r="E76" t="str">
        <v>Legal</v>
      </c>
      <c r="F76">
        <v>111049.84</v>
      </c>
      <c r="G76" t="str">
        <v>Above 100k</v>
      </c>
      <c r="H76">
        <v>44393</v>
      </c>
      <c r="I76">
        <v>1</v>
      </c>
      <c r="J76" t="str">
        <v>Permanent</v>
      </c>
      <c r="K76" t="str">
        <v>Wellington, New Zealand</v>
      </c>
      <c r="L76">
        <v>2.9342465753424656</v>
      </c>
      <c r="M76" t="str">
        <v>Full time</v>
      </c>
    </row>
    <row r="77" spans="1:13">
      <c r="A77" t="str">
        <v>SQ02174</v>
      </c>
      <c r="B77" t="str">
        <v>Sidoney</v>
      </c>
      <c r="C77" t="str">
        <v>Yitzhok</v>
      </c>
      <c r="D77" t="str">
        <v>Female</v>
      </c>
      <c r="E77" t="str">
        <v>Engineering</v>
      </c>
      <c r="F77">
        <v>118442.54</v>
      </c>
      <c r="G77" t="str">
        <v>Above 100k</v>
      </c>
      <c r="H77">
        <v>44193</v>
      </c>
      <c r="I77">
        <v>1</v>
      </c>
      <c r="J77" t="str">
        <v>Permanent</v>
      </c>
      <c r="K77" t="str">
        <v>Auckland, New Zealand</v>
      </c>
      <c r="L77">
        <v>3.4821917808219176</v>
      </c>
      <c r="M77" t="str">
        <v>Full time</v>
      </c>
    </row>
    <row r="78" spans="1:13">
      <c r="A78" t="str">
        <v>SQ02624</v>
      </c>
      <c r="B78" t="str">
        <v>Gwenneth</v>
      </c>
      <c r="C78" t="str">
        <v>Fealey</v>
      </c>
      <c r="D78" t="str">
        <v>Female</v>
      </c>
      <c r="E78" t="str">
        <v>Engineering</v>
      </c>
      <c r="F78">
        <v>114772.32</v>
      </c>
      <c r="G78" t="str">
        <v>Above 100k</v>
      </c>
      <c r="H78">
        <v>44251</v>
      </c>
      <c r="I78">
        <v>1</v>
      </c>
      <c r="J78" t="str">
        <v>Permanent</v>
      </c>
      <c r="K78" t="str">
        <v>Columbus, USA</v>
      </c>
      <c r="L78">
        <v>3.3232876712328765</v>
      </c>
      <c r="M78" t="str">
        <v>Full time</v>
      </c>
    </row>
    <row r="79" spans="1:13">
      <c r="A79" t="str">
        <v>SQ02703</v>
      </c>
      <c r="B79" t="str">
        <v>Deepit</v>
      </c>
      <c r="C79" t="str">
        <v>Ranjana</v>
      </c>
      <c r="D79" t="str">
        <v>Female</v>
      </c>
      <c r="E79" t="str">
        <v>Marketing</v>
      </c>
      <c r="F79">
        <v>104903.79</v>
      </c>
      <c r="G79" t="str">
        <v>Above 100k</v>
      </c>
      <c r="H79">
        <v>43649</v>
      </c>
      <c r="I79">
        <v>1</v>
      </c>
      <c r="J79" t="str">
        <v>Permanent</v>
      </c>
      <c r="K79" t="str">
        <v>Chennai, India</v>
      </c>
      <c r="L79">
        <v>4.9726027397260273</v>
      </c>
      <c r="M79" t="str">
        <v>Full time</v>
      </c>
    </row>
    <row r="80" spans="1:13">
      <c r="A80" t="str">
        <v>SQ03387</v>
      </c>
      <c r="B80" t="str">
        <v>Robinia</v>
      </c>
      <c r="C80" t="str">
        <v>Scholling</v>
      </c>
      <c r="D80" t="str">
        <v>Female</v>
      </c>
      <c r="E80" t="str">
        <v>Human Resources</v>
      </c>
      <c r="F80">
        <v>100731.95</v>
      </c>
      <c r="G80" t="str">
        <v>Above 100k</v>
      </c>
      <c r="H80">
        <v>43936</v>
      </c>
      <c r="I80">
        <v>1</v>
      </c>
      <c r="J80" t="str">
        <v>Permanent</v>
      </c>
      <c r="K80" t="str">
        <v>Auckland, New Zealand</v>
      </c>
      <c r="L80">
        <v>4.1863013698630134</v>
      </c>
      <c r="M80" t="str">
        <v>Full time</v>
      </c>
    </row>
    <row r="81" spans="1:13">
      <c r="A81" t="str">
        <v>SQ03491</v>
      </c>
      <c r="B81" t="str">
        <v>Freda</v>
      </c>
      <c r="C81" t="str">
        <v>Legan</v>
      </c>
      <c r="D81" t="str">
        <v>Female</v>
      </c>
      <c r="E81" t="str">
        <v>Sales</v>
      </c>
      <c r="F81">
        <v>102129.37</v>
      </c>
      <c r="G81" t="str">
        <v>Above 100k</v>
      </c>
      <c r="H81">
        <v>44396</v>
      </c>
      <c r="I81">
        <v>1</v>
      </c>
      <c r="J81" t="str">
        <v>Permanent</v>
      </c>
      <c r="K81" t="str">
        <v>Columbus, USA</v>
      </c>
      <c r="L81">
        <v>2.9260273972602739</v>
      </c>
      <c r="M81" t="str">
        <v>Full time</v>
      </c>
    </row>
    <row r="82" spans="1:13">
      <c r="A82" t="str">
        <v>SQ04612</v>
      </c>
      <c r="B82" t="str">
        <v>Mick</v>
      </c>
      <c r="C82" t="str">
        <v>Spraberry</v>
      </c>
      <c r="D82" t="str">
        <v>Female</v>
      </c>
      <c r="E82" t="str">
        <v>Services</v>
      </c>
      <c r="F82">
        <v>120000</v>
      </c>
      <c r="G82" t="str">
        <v>Above 100k</v>
      </c>
      <c r="H82">
        <v>43902</v>
      </c>
      <c r="I82">
        <v>0.9</v>
      </c>
      <c r="J82" t="str">
        <v>Permanent</v>
      </c>
      <c r="K82" t="str">
        <v>Remote</v>
      </c>
      <c r="L82">
        <v>4.279452054794521</v>
      </c>
      <c r="M82" t="str">
        <v>Part time</v>
      </c>
    </row>
    <row r="83" spans="1:13">
      <c r="A83" t="str">
        <v>TN00579</v>
      </c>
      <c r="B83" t="str">
        <v>Rafaelita</v>
      </c>
      <c r="C83" t="str">
        <v>Blaksland</v>
      </c>
      <c r="D83" t="str">
        <v>Female</v>
      </c>
      <c r="E83" t="str">
        <v>Services</v>
      </c>
      <c r="F83">
        <v>109163.39</v>
      </c>
      <c r="G83" t="str">
        <v>Above 100k</v>
      </c>
      <c r="H83">
        <v>44019</v>
      </c>
      <c r="I83">
        <v>0.8</v>
      </c>
      <c r="J83" t="str">
        <v>Permanent</v>
      </c>
      <c r="K83" t="str">
        <v>Seattle, USA</v>
      </c>
      <c r="L83">
        <v>3.9589041095890409</v>
      </c>
      <c r="M83" t="str">
        <v>Part time</v>
      </c>
    </row>
    <row r="84" spans="1:13">
      <c r="A84" t="str">
        <v>TN01281</v>
      </c>
      <c r="B84" t="str">
        <v>Cletus</v>
      </c>
      <c r="C84" t="str">
        <v>McGarahan</v>
      </c>
      <c r="D84" t="str">
        <v>Female</v>
      </c>
      <c r="E84" t="str">
        <v>Engineering</v>
      </c>
      <c r="F84">
        <v>114425.19</v>
      </c>
      <c r="G84" t="str">
        <v>Above 100k</v>
      </c>
      <c r="H84">
        <v>43857</v>
      </c>
      <c r="I84">
        <v>1</v>
      </c>
      <c r="J84" t="str">
        <v>Permanent</v>
      </c>
      <c r="K84" t="str">
        <v>Wellington, New Zealand</v>
      </c>
      <c r="L84">
        <v>4.4027397260273968</v>
      </c>
      <c r="M84" t="str">
        <v>Full time</v>
      </c>
    </row>
    <row r="85" spans="1:13">
      <c r="A85" t="str">
        <v>TN04246</v>
      </c>
      <c r="B85" t="str">
        <v>Shaylyn</v>
      </c>
      <c r="C85" t="str">
        <v>Ransbury</v>
      </c>
      <c r="D85" t="str">
        <v>Female</v>
      </c>
      <c r="E85" t="str">
        <v>Support</v>
      </c>
      <c r="F85">
        <v>100371.31</v>
      </c>
      <c r="G85" t="str">
        <v>Above 100k</v>
      </c>
      <c r="H85">
        <v>44067</v>
      </c>
      <c r="I85">
        <v>0.8</v>
      </c>
      <c r="J85" t="str">
        <v>Fixed Term</v>
      </c>
      <c r="K85" t="str">
        <v>Auckland, New Zealand</v>
      </c>
      <c r="L85">
        <v>3.8273972602739725</v>
      </c>
      <c r="M85" t="str">
        <v>Part time</v>
      </c>
    </row>
    <row r="86" spans="1:13">
      <c r="A86" t="str">
        <v>TN04740</v>
      </c>
      <c r="B86" t="str">
        <v>Tristam</v>
      </c>
      <c r="C86" t="str">
        <v>Cuming</v>
      </c>
      <c r="D86" t="str">
        <v>Female</v>
      </c>
      <c r="E86" t="str">
        <v>Support</v>
      </c>
      <c r="F86">
        <v>104038.9</v>
      </c>
      <c r="G86" t="str">
        <v>Above 100k</v>
      </c>
      <c r="H86">
        <v>43815</v>
      </c>
      <c r="I86">
        <v>1</v>
      </c>
      <c r="J86" t="str">
        <v>Fixed Term</v>
      </c>
      <c r="K86" t="str">
        <v>Remote</v>
      </c>
      <c r="L86">
        <v>4.5178082191780824</v>
      </c>
      <c r="M86" t="str">
        <v>Full time</v>
      </c>
    </row>
    <row r="87" spans="1:13">
      <c r="A87" t="str">
        <v>VT01684</v>
      </c>
      <c r="B87" t="str">
        <v>Audry</v>
      </c>
      <c r="C87" t="str">
        <v>Yu</v>
      </c>
      <c r="D87" t="str">
        <v>Female</v>
      </c>
      <c r="E87" t="str">
        <v>Training</v>
      </c>
      <c r="F87">
        <v>101187.36</v>
      </c>
      <c r="G87" t="str">
        <v>Above 100k</v>
      </c>
      <c r="H87">
        <v>43258</v>
      </c>
      <c r="I87">
        <v>1</v>
      </c>
      <c r="J87" t="str">
        <v>Fixed Term</v>
      </c>
      <c r="K87" t="str">
        <v>Columbus, USA</v>
      </c>
      <c r="L87">
        <v>6.043835616438356</v>
      </c>
      <c r="M87" t="str">
        <v>Full time</v>
      </c>
    </row>
    <row r="88" spans="1:13">
      <c r="A88" t="str">
        <v>VT04093</v>
      </c>
      <c r="B88" t="str">
        <v>Prasanna</v>
      </c>
      <c r="C88" t="str">
        <v>Lakshmi</v>
      </c>
      <c r="D88" t="str">
        <v>Female</v>
      </c>
      <c r="E88" t="str">
        <v>Training</v>
      </c>
      <c r="F88">
        <v>116767.63</v>
      </c>
      <c r="G88" t="str">
        <v>Above 100k</v>
      </c>
      <c r="H88">
        <v>43949</v>
      </c>
      <c r="I88">
        <v>0.4</v>
      </c>
      <c r="J88" t="str">
        <v>Temporary</v>
      </c>
      <c r="K88" t="str">
        <v>Chennai, India</v>
      </c>
      <c r="L88">
        <v>4.1506849315068495</v>
      </c>
      <c r="M88" t="str">
        <v>Part time</v>
      </c>
    </row>
    <row r="89" spans="1:13">
      <c r="A89" t="str">
        <v>VT04093</v>
      </c>
      <c r="B89" t="str">
        <v>Baruna</v>
      </c>
      <c r="C89" t="str">
        <v>Ogale</v>
      </c>
      <c r="D89" t="str">
        <v>Female</v>
      </c>
      <c r="E89" t="str">
        <v>Training</v>
      </c>
      <c r="F89">
        <v>116767.63</v>
      </c>
      <c r="G89" t="str">
        <v>Above 100k</v>
      </c>
      <c r="H89">
        <v>43949</v>
      </c>
      <c r="I89">
        <v>0.4</v>
      </c>
      <c r="J89" t="str">
        <v>Temporary</v>
      </c>
      <c r="K89" t="str">
        <v>Chennai, India</v>
      </c>
      <c r="L89">
        <v>4.1506849315068495</v>
      </c>
      <c r="M89" t="str">
        <v>Part time</v>
      </c>
    </row>
    <row r="90" spans="1:13">
      <c r="A90" t="str">
        <v>VT04552</v>
      </c>
      <c r="B90" t="str">
        <v>Theresita</v>
      </c>
      <c r="C90" t="str">
        <v>Chasmer</v>
      </c>
      <c r="D90" t="str">
        <v>Female</v>
      </c>
      <c r="E90" t="str">
        <v>Product Management</v>
      </c>
      <c r="F90">
        <v>106665.67</v>
      </c>
      <c r="G90" t="str">
        <v>Above 100k</v>
      </c>
      <c r="H90">
        <v>43311</v>
      </c>
      <c r="I90">
        <v>1</v>
      </c>
      <c r="J90" t="str">
        <v>Temporary</v>
      </c>
      <c r="K90" t="str">
        <v>Columbus, USA</v>
      </c>
      <c r="L90">
        <v>5.8986301369863012</v>
      </c>
      <c r="M90" t="str">
        <v>Full time</v>
      </c>
    </row>
    <row r="91" spans="1:13">
      <c r="A91" t="str">
        <v>VT04681</v>
      </c>
      <c r="B91" t="str">
        <v>Nickolai</v>
      </c>
      <c r="C91" t="str">
        <v>Artin</v>
      </c>
      <c r="D91" t="str">
        <v>Female</v>
      </c>
      <c r="E91" t="str">
        <v>Product Management</v>
      </c>
      <c r="F91">
        <v>110906.35</v>
      </c>
      <c r="G91" t="str">
        <v>Above 100k</v>
      </c>
      <c r="H91">
        <v>43434</v>
      </c>
      <c r="I91">
        <v>1</v>
      </c>
      <c r="J91" t="str">
        <v>Temporary</v>
      </c>
      <c r="K91" t="str">
        <v>Wellington, New Zealand</v>
      </c>
      <c r="L91">
        <v>5.5616438356164384</v>
      </c>
      <c r="M91" t="str">
        <v>Full time</v>
      </c>
    </row>
    <row r="94" spans="1:13">
      <c r="A94" s="45" t="s">
        <v>838</v>
      </c>
      <c r="B94" s="44"/>
      <c r="C94" s="44"/>
    </row>
    <row r="96" spans="1:13">
      <c r="A96" t="str" cm="1">
        <f t="array" ref="A96:M96">staff[#Headers]</f>
        <v>Emp ID</v>
      </c>
      <c r="B96" t="str">
        <v>First Name</v>
      </c>
      <c r="C96" t="str">
        <v>Last Name</v>
      </c>
      <c r="D96" t="str">
        <v>Gender</v>
      </c>
      <c r="E96" t="str">
        <v>Department</v>
      </c>
      <c r="F96" t="str">
        <v>Salary</v>
      </c>
      <c r="G96" t="str">
        <v>Salary Bucket</v>
      </c>
      <c r="H96" t="str">
        <v>Start Date</v>
      </c>
      <c r="I96" t="str">
        <v>FTE</v>
      </c>
      <c r="J96" t="str">
        <v>Employee type</v>
      </c>
      <c r="K96" t="str">
        <v>Work location</v>
      </c>
      <c r="L96" t="str">
        <v>Tenure</v>
      </c>
      <c r="M96" t="str">
        <v>Work Type</v>
      </c>
    </row>
    <row r="97" spans="1:13">
      <c r="A97" t="str" cm="1">
        <f t="array" ref="A97:M99">_xlfn._xlws.FILTER(staff[],(staff[Gender]="Male")*(staff[Salary]&gt;=100000)*(staff[Start Date]&gt;DATE(2020,12,31)))</f>
        <v>PR03886</v>
      </c>
      <c r="B97" t="str">
        <v>Edd</v>
      </c>
      <c r="C97" t="str">
        <v>MacKnockiter</v>
      </c>
      <c r="D97" t="str">
        <v>Male</v>
      </c>
      <c r="E97" t="str">
        <v>Accounting</v>
      </c>
      <c r="F97">
        <v>119022.49</v>
      </c>
      <c r="G97" t="str">
        <v>Above 100k</v>
      </c>
      <c r="H97" s="32">
        <v>44431</v>
      </c>
      <c r="I97">
        <v>1</v>
      </c>
      <c r="J97" t="str">
        <v>Permanent</v>
      </c>
      <c r="K97" t="str">
        <v>Auckland, New Zealand</v>
      </c>
      <c r="L97">
        <v>2.8301369863013699</v>
      </c>
      <c r="M97" t="str">
        <v>Full time</v>
      </c>
    </row>
    <row r="98" spans="1:13">
      <c r="A98" t="str">
        <v>VT03421</v>
      </c>
      <c r="B98" t="str">
        <v>Alic</v>
      </c>
      <c r="C98" t="str">
        <v>Bagg</v>
      </c>
      <c r="D98" t="str">
        <v>Male</v>
      </c>
      <c r="E98" t="str">
        <v>Legal</v>
      </c>
      <c r="F98">
        <v>113747.56</v>
      </c>
      <c r="G98" t="str">
        <v>Above 100k</v>
      </c>
      <c r="H98" s="32">
        <v>44270</v>
      </c>
      <c r="I98">
        <v>0.7</v>
      </c>
      <c r="J98" t="str">
        <v>Temporary</v>
      </c>
      <c r="K98" t="str">
        <v>Columbus, USA</v>
      </c>
      <c r="L98">
        <v>3.2712328767123289</v>
      </c>
      <c r="M98" t="str">
        <v>Part time</v>
      </c>
    </row>
    <row r="99" spans="1:13">
      <c r="A99" t="str">
        <v>VT03421</v>
      </c>
      <c r="B99" t="str">
        <v>Alic</v>
      </c>
      <c r="C99" t="str">
        <v>Bagg</v>
      </c>
      <c r="D99" t="str">
        <v>Male</v>
      </c>
      <c r="E99" t="str">
        <v>Legal</v>
      </c>
      <c r="F99">
        <v>113747.56</v>
      </c>
      <c r="G99" t="str">
        <v>Above 100k</v>
      </c>
      <c r="H99" s="32">
        <v>44270</v>
      </c>
      <c r="I99">
        <v>0.7</v>
      </c>
      <c r="J99" t="str">
        <v>Temporary</v>
      </c>
      <c r="K99" t="str">
        <v>Columbus, USA</v>
      </c>
      <c r="L99">
        <v>3.2712328767123289</v>
      </c>
      <c r="M99" t="str">
        <v>Part time</v>
      </c>
    </row>
    <row r="101" spans="1:13">
      <c r="A101" s="45" t="s">
        <v>839</v>
      </c>
      <c r="B101" s="44"/>
      <c r="C101" s="44"/>
    </row>
    <row r="103" spans="1:13">
      <c r="A103" t="str" cm="1">
        <f t="array" ref="A103:M103">staff[#Headers]</f>
        <v>Emp ID</v>
      </c>
      <c r="B103" t="str">
        <v>First Name</v>
      </c>
      <c r="C103" t="str">
        <v>Last Name</v>
      </c>
      <c r="D103" t="str">
        <v>Gender</v>
      </c>
      <c r="E103" t="str">
        <v>Department</v>
      </c>
      <c r="F103" t="str">
        <v>Salary</v>
      </c>
      <c r="G103" t="str">
        <v>Salary Bucket</v>
      </c>
      <c r="H103" t="str">
        <v>Start Date</v>
      </c>
      <c r="I103" t="str">
        <v>FTE</v>
      </c>
      <c r="J103" t="str">
        <v>Employee type</v>
      </c>
      <c r="K103" t="str">
        <v>Work location</v>
      </c>
      <c r="L103" t="str">
        <v>Tenure</v>
      </c>
      <c r="M103" t="str">
        <v>Work Type</v>
      </c>
    </row>
    <row r="104" spans="1:13">
      <c r="A104" t="str" cm="1">
        <f t="array" ref="A104:M126">_xlfn._xlws.FILTER(staff[],(staff[Gender]="Female")*(staff[Salary]&gt;=10000)*(staff[Start Date]&gt;DATE(2020,12,31)))</f>
        <v>PR00916</v>
      </c>
      <c r="B104" t="str">
        <v>Inger</v>
      </c>
      <c r="C104" t="str">
        <v>Chapelhow</v>
      </c>
      <c r="D104" t="str">
        <v>Female</v>
      </c>
      <c r="E104" t="str">
        <v>Research and Development</v>
      </c>
      <c r="F104">
        <v>84309.95</v>
      </c>
      <c r="G104" t="str">
        <v>50k to 100k</v>
      </c>
      <c r="H104">
        <v>44501</v>
      </c>
      <c r="I104">
        <v>1</v>
      </c>
      <c r="J104" t="str">
        <v>Permanent</v>
      </c>
      <c r="K104" t="str">
        <v>Remote</v>
      </c>
      <c r="L104">
        <v>2.6383561643835618</v>
      </c>
      <c r="M104" t="str">
        <v>Full time</v>
      </c>
    </row>
    <row r="105" spans="1:13">
      <c r="A105" t="str">
        <v>PR01269</v>
      </c>
      <c r="B105" t="str">
        <v>Eleonore</v>
      </c>
      <c r="C105" t="str">
        <v>Airdrie</v>
      </c>
      <c r="D105" t="str">
        <v>Female</v>
      </c>
      <c r="E105" t="str">
        <v>Engineering</v>
      </c>
      <c r="F105">
        <v>97105.19</v>
      </c>
      <c r="G105" t="str">
        <v>50k to 100k</v>
      </c>
      <c r="H105">
        <v>44425</v>
      </c>
      <c r="I105">
        <v>1</v>
      </c>
      <c r="J105" t="str">
        <v>Permanent</v>
      </c>
      <c r="K105" t="str">
        <v>Columbus, USA</v>
      </c>
      <c r="L105">
        <v>2.8465753424657536</v>
      </c>
      <c r="M105" t="str">
        <v>Full time</v>
      </c>
    </row>
    <row r="106" spans="1:13">
      <c r="A106" t="str">
        <v>PR01383</v>
      </c>
      <c r="B106" t="str">
        <v>Addi</v>
      </c>
      <c r="C106" t="str">
        <v>Studdeard</v>
      </c>
      <c r="D106" t="str">
        <v>Female</v>
      </c>
      <c r="E106" t="str">
        <v>Product Management</v>
      </c>
      <c r="F106">
        <v>72502.61</v>
      </c>
      <c r="G106" t="str">
        <v>50k to 100k</v>
      </c>
      <c r="H106">
        <v>44235</v>
      </c>
      <c r="I106">
        <v>1</v>
      </c>
      <c r="J106" t="str">
        <v>Permanent</v>
      </c>
      <c r="K106" t="str">
        <v>Wellington, New Zealand</v>
      </c>
      <c r="L106">
        <v>3.3671232876712329</v>
      </c>
      <c r="M106" t="str">
        <v>Full time</v>
      </c>
    </row>
    <row r="107" spans="1:13">
      <c r="A107" t="str">
        <v>PR02208</v>
      </c>
      <c r="B107" t="str">
        <v>Gowri</v>
      </c>
      <c r="C107" t="str">
        <v>Sankar</v>
      </c>
      <c r="D107" t="str">
        <v>Female</v>
      </c>
      <c r="E107" t="str">
        <v>Training</v>
      </c>
      <c r="F107">
        <v>102934.09</v>
      </c>
      <c r="G107" t="str">
        <v>Above 100k</v>
      </c>
      <c r="H107">
        <v>44315</v>
      </c>
      <c r="I107">
        <v>1</v>
      </c>
      <c r="J107" t="str">
        <v>Permanent</v>
      </c>
      <c r="K107" t="str">
        <v>Hyderabad, India</v>
      </c>
      <c r="L107">
        <v>3.1479452054794521</v>
      </c>
      <c r="M107" t="str">
        <v>Full time</v>
      </c>
    </row>
    <row r="108" spans="1:13">
      <c r="A108" t="str">
        <v>PR04446</v>
      </c>
      <c r="B108" t="str">
        <v>Sameer</v>
      </c>
      <c r="C108" t="str">
        <v>Shashank</v>
      </c>
      <c r="D108" t="str">
        <v>Female</v>
      </c>
      <c r="E108" t="str">
        <v>Research and Development</v>
      </c>
      <c r="F108">
        <v>92336.08</v>
      </c>
      <c r="G108" t="str">
        <v>50k to 100k</v>
      </c>
      <c r="H108">
        <v>44431</v>
      </c>
      <c r="I108">
        <v>1</v>
      </c>
      <c r="J108" t="str">
        <v>Permanent</v>
      </c>
      <c r="K108" t="str">
        <v>Hyderabad, India</v>
      </c>
      <c r="L108">
        <v>2.8301369863013699</v>
      </c>
      <c r="M108" t="str">
        <v>Full time</v>
      </c>
    </row>
    <row r="109" spans="1:13">
      <c r="A109" t="str">
        <v>PR04473</v>
      </c>
      <c r="B109" t="str">
        <v>Wyn</v>
      </c>
      <c r="C109" t="str">
        <v>Treadger</v>
      </c>
      <c r="D109" t="str">
        <v>Female</v>
      </c>
      <c r="E109" t="str">
        <v>Business Development</v>
      </c>
      <c r="F109">
        <v>69192.850000000006</v>
      </c>
      <c r="G109" t="str">
        <v>50k to 100k</v>
      </c>
      <c r="H109">
        <v>44305</v>
      </c>
      <c r="I109">
        <v>1</v>
      </c>
      <c r="J109" t="str">
        <v>Permanent</v>
      </c>
      <c r="K109" t="str">
        <v>Columbus, USA</v>
      </c>
      <c r="L109">
        <v>3.1753424657534248</v>
      </c>
      <c r="M109" t="str">
        <v>Full time</v>
      </c>
    </row>
    <row r="110" spans="1:13">
      <c r="A110" t="str">
        <v>SQ00286</v>
      </c>
      <c r="B110" t="str">
        <v>Ilesh</v>
      </c>
      <c r="C110" t="str">
        <v>Dasgupta</v>
      </c>
      <c r="D110" t="str">
        <v>Female</v>
      </c>
      <c r="E110" t="str">
        <v>Legal</v>
      </c>
      <c r="F110">
        <v>61213.01</v>
      </c>
      <c r="G110" t="str">
        <v>50k to 100k</v>
      </c>
      <c r="H110">
        <v>44365</v>
      </c>
      <c r="I110">
        <v>1</v>
      </c>
      <c r="J110" t="str">
        <v>Permanent</v>
      </c>
      <c r="K110" t="str">
        <v>Chennai, India</v>
      </c>
      <c r="L110">
        <v>3.010958904109589</v>
      </c>
      <c r="M110" t="str">
        <v>Full time</v>
      </c>
    </row>
    <row r="111" spans="1:13">
      <c r="A111" t="str">
        <v>SQ00498</v>
      </c>
      <c r="B111" t="str">
        <v>Amery</v>
      </c>
      <c r="C111" t="str">
        <v>Ofer</v>
      </c>
      <c r="D111" t="str">
        <v>Female</v>
      </c>
      <c r="E111" t="str">
        <v>Legal</v>
      </c>
      <c r="F111">
        <v>111049.84</v>
      </c>
      <c r="G111" t="str">
        <v>Above 100k</v>
      </c>
      <c r="H111">
        <v>44393</v>
      </c>
      <c r="I111">
        <v>1</v>
      </c>
      <c r="J111" t="str">
        <v>Permanent</v>
      </c>
      <c r="K111" t="str">
        <v>Wellington, New Zealand</v>
      </c>
      <c r="L111">
        <v>2.9342465753424656</v>
      </c>
      <c r="M111" t="str">
        <v>Full time</v>
      </c>
    </row>
    <row r="112" spans="1:13">
      <c r="A112" t="str">
        <v>SQ02565</v>
      </c>
      <c r="B112" t="str">
        <v>Konstantin</v>
      </c>
      <c r="C112" t="str">
        <v>Timblett</v>
      </c>
      <c r="D112" t="str">
        <v>Female</v>
      </c>
      <c r="E112" t="str">
        <v>Training</v>
      </c>
      <c r="F112">
        <v>56253.81</v>
      </c>
      <c r="G112" t="str">
        <v>50k to 100k</v>
      </c>
      <c r="H112">
        <v>44421</v>
      </c>
      <c r="I112">
        <v>1</v>
      </c>
      <c r="J112" t="str">
        <v>Permanent</v>
      </c>
      <c r="K112" t="str">
        <v>Auckland, New Zealand</v>
      </c>
      <c r="L112">
        <v>2.8575342465753426</v>
      </c>
      <c r="M112" t="str">
        <v>Full time</v>
      </c>
    </row>
    <row r="113" spans="1:13">
      <c r="A113" t="str">
        <v>SQ02624</v>
      </c>
      <c r="B113" t="str">
        <v>Gwenneth</v>
      </c>
      <c r="C113" t="str">
        <v>Fealey</v>
      </c>
      <c r="D113" t="str">
        <v>Female</v>
      </c>
      <c r="E113" t="str">
        <v>Engineering</v>
      </c>
      <c r="F113">
        <v>114772.32</v>
      </c>
      <c r="G113" t="str">
        <v>Above 100k</v>
      </c>
      <c r="H113">
        <v>44251</v>
      </c>
      <c r="I113">
        <v>1</v>
      </c>
      <c r="J113" t="str">
        <v>Permanent</v>
      </c>
      <c r="K113" t="str">
        <v>Columbus, USA</v>
      </c>
      <c r="L113">
        <v>3.3232876712328765</v>
      </c>
      <c r="M113" t="str">
        <v>Full time</v>
      </c>
    </row>
    <row r="114" spans="1:13">
      <c r="A114" t="str">
        <v>SQ03491</v>
      </c>
      <c r="B114" t="str">
        <v>Freda</v>
      </c>
      <c r="C114" t="str">
        <v>Legan</v>
      </c>
      <c r="D114" t="str">
        <v>Female</v>
      </c>
      <c r="E114" t="str">
        <v>Sales</v>
      </c>
      <c r="F114">
        <v>102129.37</v>
      </c>
      <c r="G114" t="str">
        <v>Above 100k</v>
      </c>
      <c r="H114">
        <v>44396</v>
      </c>
      <c r="I114">
        <v>1</v>
      </c>
      <c r="J114" t="str">
        <v>Permanent</v>
      </c>
      <c r="K114" t="str">
        <v>Columbus, USA</v>
      </c>
      <c r="L114">
        <v>2.9260273972602739</v>
      </c>
      <c r="M114" t="str">
        <v>Full time</v>
      </c>
    </row>
    <row r="115" spans="1:13">
      <c r="A115" t="str">
        <v>SQ03546</v>
      </c>
      <c r="B115" t="str">
        <v>Amlankusum</v>
      </c>
      <c r="C115" t="str">
        <v>Rajabhushan</v>
      </c>
      <c r="D115" t="str">
        <v>Female</v>
      </c>
      <c r="E115" t="str">
        <v>Legal</v>
      </c>
      <c r="F115">
        <v>75733.740000000005</v>
      </c>
      <c r="G115" t="str">
        <v>50k to 100k</v>
      </c>
      <c r="H115">
        <v>44382</v>
      </c>
      <c r="I115">
        <v>1</v>
      </c>
      <c r="J115" t="str">
        <v>Permanent</v>
      </c>
      <c r="K115" t="str">
        <v>Hyderabad, India</v>
      </c>
      <c r="L115">
        <v>2.9643835616438357</v>
      </c>
      <c r="M115" t="str">
        <v>Full time</v>
      </c>
    </row>
    <row r="116" spans="1:13">
      <c r="A116" t="str">
        <v>SQ03626</v>
      </c>
      <c r="B116" t="str">
        <v>Krishnakanta</v>
      </c>
      <c r="C116" t="str">
        <v>Vellanki</v>
      </c>
      <c r="D116" t="str">
        <v>Female</v>
      </c>
      <c r="E116" t="str">
        <v>Training</v>
      </c>
      <c r="F116">
        <v>95677.9</v>
      </c>
      <c r="G116" t="str">
        <v>50k to 100k</v>
      </c>
      <c r="H116">
        <v>44396</v>
      </c>
      <c r="I116">
        <v>0.3</v>
      </c>
      <c r="J116" t="str">
        <v>Permanent</v>
      </c>
      <c r="K116" t="str">
        <v>Chennai, India</v>
      </c>
      <c r="L116">
        <v>2.9260273972602739</v>
      </c>
      <c r="M116" t="str">
        <v>Part time</v>
      </c>
    </row>
    <row r="117" spans="1:13">
      <c r="A117" t="str">
        <v>TN00890</v>
      </c>
      <c r="B117" t="str">
        <v>Mayur</v>
      </c>
      <c r="C117" t="str">
        <v>Kousika</v>
      </c>
      <c r="D117" t="str">
        <v>Female</v>
      </c>
      <c r="E117" t="str">
        <v>Training</v>
      </c>
      <c r="F117">
        <v>71570.990000000005</v>
      </c>
      <c r="G117" t="str">
        <v>50k to 100k</v>
      </c>
      <c r="H117">
        <v>44249</v>
      </c>
      <c r="I117">
        <v>0.5</v>
      </c>
      <c r="J117" t="str">
        <v>Permanent</v>
      </c>
      <c r="K117" t="str">
        <v>Hyderabad, India</v>
      </c>
      <c r="L117">
        <v>3.3287671232876712</v>
      </c>
      <c r="M117" t="str">
        <v>Part time</v>
      </c>
    </row>
    <row r="118" spans="1:13">
      <c r="A118" t="str">
        <v>TN01601</v>
      </c>
      <c r="B118" t="str">
        <v>Melva</v>
      </c>
      <c r="C118" t="str">
        <v>Jickells</v>
      </c>
      <c r="D118" t="str">
        <v>Female</v>
      </c>
      <c r="E118" t="str">
        <v>Product Management</v>
      </c>
      <c r="F118">
        <v>68795.48</v>
      </c>
      <c r="G118" t="str">
        <v>50k to 100k</v>
      </c>
      <c r="H118">
        <v>44277</v>
      </c>
      <c r="I118">
        <v>0.2</v>
      </c>
      <c r="J118" t="str">
        <v>Permanent</v>
      </c>
      <c r="K118" t="str">
        <v>Remote</v>
      </c>
      <c r="L118">
        <v>3.2520547945205478</v>
      </c>
      <c r="M118" t="str">
        <v>Part time</v>
      </c>
    </row>
    <row r="119" spans="1:13">
      <c r="A119" t="str">
        <v>TN01601</v>
      </c>
      <c r="B119" t="str">
        <v>Melva</v>
      </c>
      <c r="C119" t="str">
        <v>Jickells</v>
      </c>
      <c r="D119" t="str">
        <v>Female</v>
      </c>
      <c r="E119" t="str">
        <v>Product Management</v>
      </c>
      <c r="F119">
        <v>68795.48</v>
      </c>
      <c r="G119" t="str">
        <v>50k to 100k</v>
      </c>
      <c r="H119">
        <v>44277</v>
      </c>
      <c r="I119">
        <v>0.2</v>
      </c>
      <c r="J119" t="str">
        <v>Permanent</v>
      </c>
      <c r="K119" t="str">
        <v>Remote</v>
      </c>
      <c r="L119">
        <v>3.2520547945205478</v>
      </c>
      <c r="M119" t="str">
        <v>Part time</v>
      </c>
    </row>
    <row r="120" spans="1:13">
      <c r="A120" t="str">
        <v>TN03032</v>
      </c>
      <c r="B120" t="str">
        <v>Jaipal</v>
      </c>
      <c r="C120" t="str">
        <v>Potanapudi</v>
      </c>
      <c r="D120" t="str">
        <v>Female</v>
      </c>
      <c r="E120" t="str">
        <v>Research and Development</v>
      </c>
      <c r="F120">
        <v>39700.82</v>
      </c>
      <c r="G120" t="str">
        <v>Under 50k</v>
      </c>
      <c r="H120">
        <v>44203</v>
      </c>
      <c r="I120">
        <v>0.8</v>
      </c>
      <c r="J120" t="str">
        <v>Permanent</v>
      </c>
      <c r="K120" t="str">
        <v>Chennai, India</v>
      </c>
      <c r="L120">
        <v>3.4547945205479453</v>
      </c>
      <c r="M120" t="str">
        <v>Part time</v>
      </c>
    </row>
    <row r="121" spans="1:13">
      <c r="A121" t="str">
        <v>TN03032</v>
      </c>
      <c r="B121" t="str">
        <v>Fullara</v>
      </c>
      <c r="C121" t="str">
        <v>Sushanti</v>
      </c>
      <c r="D121" t="str">
        <v>Female</v>
      </c>
      <c r="E121" t="str">
        <v>Research and Development</v>
      </c>
      <c r="F121">
        <v>39700.82</v>
      </c>
      <c r="G121" t="str">
        <v>Under 50k</v>
      </c>
      <c r="H121">
        <v>44203</v>
      </c>
      <c r="I121">
        <v>0.8</v>
      </c>
      <c r="J121" t="str">
        <v>Permanent</v>
      </c>
      <c r="K121" t="str">
        <v>Chennai, India</v>
      </c>
      <c r="L121">
        <v>3.4547945205479453</v>
      </c>
      <c r="M121" t="str">
        <v>Part time</v>
      </c>
    </row>
    <row r="122" spans="1:13">
      <c r="A122" t="str">
        <v>TN04265</v>
      </c>
      <c r="B122" t="str">
        <v>Rushil</v>
      </c>
      <c r="C122" t="str">
        <v>Kripa</v>
      </c>
      <c r="D122" t="str">
        <v>Female</v>
      </c>
      <c r="E122" t="str">
        <v>Training</v>
      </c>
      <c r="F122">
        <v>93964.3</v>
      </c>
      <c r="G122" t="str">
        <v>50k to 100k</v>
      </c>
      <c r="H122">
        <v>44454</v>
      </c>
      <c r="I122">
        <v>0.4</v>
      </c>
      <c r="J122" t="str">
        <v>Fixed Term</v>
      </c>
      <c r="K122" t="str">
        <v>Hyderabad, India</v>
      </c>
      <c r="L122">
        <v>2.7671232876712328</v>
      </c>
      <c r="M122" t="str">
        <v>Part time</v>
      </c>
    </row>
    <row r="123" spans="1:13">
      <c r="A123" t="str">
        <v>VT00194</v>
      </c>
      <c r="B123" t="str">
        <v>Violante</v>
      </c>
      <c r="C123" t="str">
        <v>Courtonne</v>
      </c>
      <c r="D123" t="str">
        <v>Female</v>
      </c>
      <c r="E123" t="str">
        <v>Product Management</v>
      </c>
      <c r="F123">
        <v>49625.64</v>
      </c>
      <c r="G123" t="str">
        <v>Under 50k</v>
      </c>
      <c r="H123">
        <v>44384</v>
      </c>
      <c r="I123">
        <v>0.5</v>
      </c>
      <c r="J123" t="str">
        <v>Fixed Term</v>
      </c>
      <c r="K123" t="str">
        <v>Remote</v>
      </c>
      <c r="L123">
        <v>2.9589041095890409</v>
      </c>
      <c r="M123" t="str">
        <v>Part time</v>
      </c>
    </row>
    <row r="124" spans="1:13">
      <c r="A124" t="str">
        <v>VT00578</v>
      </c>
      <c r="B124" t="str">
        <v>Magnum</v>
      </c>
      <c r="C124" t="str">
        <v>Locksley</v>
      </c>
      <c r="D124" t="str">
        <v>Female</v>
      </c>
      <c r="E124" t="str">
        <v>Services</v>
      </c>
      <c r="F124">
        <v>42314.39</v>
      </c>
      <c r="G124" t="str">
        <v>Under 50k</v>
      </c>
      <c r="H124">
        <v>44487</v>
      </c>
      <c r="I124">
        <v>1</v>
      </c>
      <c r="J124" t="str">
        <v>Fixed Term</v>
      </c>
      <c r="K124" t="str">
        <v>Remote</v>
      </c>
      <c r="L124">
        <v>2.6767123287671235</v>
      </c>
      <c r="M124" t="str">
        <v>Full time</v>
      </c>
    </row>
    <row r="125" spans="1:13">
      <c r="A125" t="str">
        <v>VT01249</v>
      </c>
      <c r="B125" t="str">
        <v>Brendan</v>
      </c>
      <c r="C125" t="str">
        <v>Edgeller</v>
      </c>
      <c r="D125" t="str">
        <v>Female</v>
      </c>
      <c r="E125" t="str">
        <v>Legal</v>
      </c>
      <c r="F125">
        <v>31042.51</v>
      </c>
      <c r="G125" t="str">
        <v>Under 50k</v>
      </c>
      <c r="H125">
        <v>44473</v>
      </c>
      <c r="I125">
        <v>0.3</v>
      </c>
      <c r="J125" t="str">
        <v>Fixed Term</v>
      </c>
      <c r="K125" t="str">
        <v>Remote</v>
      </c>
      <c r="L125">
        <v>2.7150684931506848</v>
      </c>
      <c r="M125" t="str">
        <v>Part time</v>
      </c>
    </row>
    <row r="126" spans="1:13">
      <c r="A126" t="str">
        <v>VT02118</v>
      </c>
      <c r="B126" t="str">
        <v>Oorjit</v>
      </c>
      <c r="C126" t="str">
        <v>Nandanavanam</v>
      </c>
      <c r="D126" t="str">
        <v>Female</v>
      </c>
      <c r="E126" t="str">
        <v>Engineering</v>
      </c>
      <c r="F126">
        <v>51165.37</v>
      </c>
      <c r="G126" t="str">
        <v>50k to 100k</v>
      </c>
      <c r="H126">
        <v>44237</v>
      </c>
      <c r="I126">
        <v>1</v>
      </c>
      <c r="J126" t="str">
        <v>Fixed Term</v>
      </c>
      <c r="K126" t="str">
        <v>Hyderabad, India</v>
      </c>
      <c r="L126">
        <v>3.3616438356164382</v>
      </c>
      <c r="M126" t="str">
        <v>Full time</v>
      </c>
    </row>
    <row r="130" spans="1:7">
      <c r="A130" s="45" t="s">
        <v>840</v>
      </c>
      <c r="B130" s="44"/>
    </row>
    <row r="133" spans="1:7">
      <c r="B133" s="63" t="s">
        <v>841</v>
      </c>
      <c r="C133" s="63" t="s">
        <v>64</v>
      </c>
      <c r="D133" s="63" t="s">
        <v>45</v>
      </c>
      <c r="F133" s="60" t="s">
        <v>842</v>
      </c>
      <c r="G133" s="1"/>
    </row>
    <row r="134" spans="1:7">
      <c r="A134" s="37" t="s">
        <v>843</v>
      </c>
      <c r="B134" s="27">
        <f>MIN(staff[Salary])</f>
        <v>28160.79</v>
      </c>
      <c r="C134" s="27">
        <f>_xlfn.MINIFS(staff[Salary],staff[Gender],"Male")</f>
        <v>28160.79</v>
      </c>
      <c r="D134" s="27">
        <f>_xlfn.MINIFS(staff[Salary],staff[Gender],"Female")</f>
        <v>28305.08</v>
      </c>
      <c r="F134">
        <v>1</v>
      </c>
    </row>
    <row r="135" spans="1:7">
      <c r="A135" s="37" t="s">
        <v>844</v>
      </c>
      <c r="B135" s="27">
        <f>MAX(staff[Salary])</f>
        <v>120000</v>
      </c>
      <c r="C135" s="27">
        <f>_xlfn.MAXIFS(staff[Salary],staff[Gender],"Male")</f>
        <v>120000</v>
      </c>
      <c r="D135" s="27">
        <f>_xlfn.MINIFS(staff[Salary],staff[Gender],D$133)</f>
        <v>28305.08</v>
      </c>
      <c r="F135">
        <v>2</v>
      </c>
    </row>
    <row r="136" spans="1:7">
      <c r="A136" s="37" t="s">
        <v>845</v>
      </c>
      <c r="B136" s="27">
        <f>LARGE(staff[Salary],1)</f>
        <v>120000</v>
      </c>
      <c r="C136" s="27" cm="1">
        <f t="array" ref="C136">LARGE(_xlfn._xlws.FILTER(staff[Salary],staff[Gender]=C$133),F134)</f>
        <v>120000</v>
      </c>
      <c r="D136" s="27" cm="1">
        <f t="array" ref="D136">LARGE(_xlfn._xlws.FILTER(staff[Salary],staff[Gender]=D$133),F134)</f>
        <v>120000</v>
      </c>
      <c r="F136">
        <v>3</v>
      </c>
    </row>
    <row r="137" spans="1:7">
      <c r="B137" s="27">
        <f>LARGE(staff[Salary],2)</f>
        <v>120000</v>
      </c>
      <c r="C137" s="27" cm="1">
        <f t="array" ref="C137">LARGE(_xlfn._xlws.FILTER(staff[Salary],staff[Gender]=C$133),F135)</f>
        <v>119022.49</v>
      </c>
      <c r="D137" s="27" cm="1">
        <f t="array" ref="D137">LARGE(_xlfn._xlws.FILTER(staff[Salary],staff[Gender]=D$133),F135)</f>
        <v>118442.54</v>
      </c>
      <c r="F137">
        <v>4</v>
      </c>
    </row>
    <row r="138" spans="1:7">
      <c r="B138" s="27">
        <f>LARGE(staff[Salary],3)</f>
        <v>119022.49</v>
      </c>
      <c r="C138" s="27" cm="1">
        <f t="array" ref="C138">LARGE(_xlfn._xlws.FILTER(staff[Salary],staff[Gender]=C$133),F136)</f>
        <v>118976.16</v>
      </c>
      <c r="D138" s="27" cm="1">
        <f t="array" ref="D138">LARGE(_xlfn._xlws.FILTER(staff[Salary],staff[Gender]=D$133),F136)</f>
        <v>116767.63</v>
      </c>
      <c r="F138">
        <v>5</v>
      </c>
    </row>
    <row r="139" spans="1:7">
      <c r="B139" s="27">
        <f>LARGE(staff[Salary],4)</f>
        <v>118976.16</v>
      </c>
      <c r="C139" s="27" cm="1">
        <f t="array" ref="C139">LARGE(_xlfn._xlws.FILTER(staff[Salary],staff[Gender]=C$133),F137)</f>
        <v>115191.38</v>
      </c>
      <c r="D139" s="27" cm="1">
        <f t="array" ref="D139">LARGE(_xlfn._xlws.FILTER(staff[Salary],staff[Gender]=D$133),F137)</f>
        <v>116767.63</v>
      </c>
    </row>
    <row r="140" spans="1:7">
      <c r="B140" s="27">
        <f>LARGE(staff[Salary],5)</f>
        <v>118442.54</v>
      </c>
      <c r="C140" s="27" cm="1">
        <f t="array" ref="C140">LARGE(_xlfn._xlws.FILTER(staff[Salary],staff[Gender]=C$133),F138)</f>
        <v>114691.03</v>
      </c>
      <c r="D140" s="27" cm="1">
        <f t="array" ref="D140">LARGE(_xlfn._xlws.FILTER(staff[Salary],staff[Gender]=D$133),F138)</f>
        <v>114772.32</v>
      </c>
    </row>
    <row r="144" spans="1:7">
      <c r="A144" s="61" t="s">
        <v>846</v>
      </c>
    </row>
    <row r="145" spans="1:6">
      <c r="B145" s="63" t="s">
        <v>847</v>
      </c>
      <c r="C145" s="63" t="s">
        <v>64</v>
      </c>
      <c r="D145" s="37" t="s">
        <v>45</v>
      </c>
    </row>
    <row r="146" spans="1:6">
      <c r="A146" s="37" t="s">
        <v>848</v>
      </c>
      <c r="B146" cm="1">
        <f t="array" ref="B146:B150">_xlfn.TAKE(_xlfn._xlws.SORT(staff[Salary],,-1),5)</f>
        <v>120000</v>
      </c>
      <c r="C146" cm="1">
        <f t="array" ref="C146:C150">_xlfn.TAKE(_xlfn._xlws.SORT(_xlfn._xlws.FILTER(staff[Salary],staff[Gender]="Male"),1,-1),5)</f>
        <v>120000</v>
      </c>
      <c r="D146" cm="1">
        <f t="array" ref="D146:D150">_xlfn.TAKE(_xlfn._xlws.SORT(_xlfn._xlws.FILTER(staff[Salary],staff[Gender]="Female"),1,-1),5)</f>
        <v>120000</v>
      </c>
    </row>
    <row r="147" spans="1:6">
      <c r="B147">
        <v>120000</v>
      </c>
      <c r="C147">
        <v>119022.49</v>
      </c>
      <c r="D147">
        <v>118442.54</v>
      </c>
    </row>
    <row r="148" spans="1:6">
      <c r="B148" s="64">
        <v>119022.49</v>
      </c>
      <c r="C148">
        <v>118976.16</v>
      </c>
      <c r="D148">
        <v>116767.63</v>
      </c>
    </row>
    <row r="149" spans="1:6">
      <c r="B149" s="64">
        <v>118976.16</v>
      </c>
      <c r="C149">
        <v>115191.38</v>
      </c>
      <c r="D149">
        <v>116767.63</v>
      </c>
    </row>
    <row r="150" spans="1:6">
      <c r="B150" s="64">
        <v>118442.54</v>
      </c>
      <c r="C150">
        <v>114691.03</v>
      </c>
      <c r="D150">
        <v>114772.32</v>
      </c>
    </row>
    <row r="155" spans="1:6">
      <c r="A155" s="45" t="s">
        <v>849</v>
      </c>
      <c r="D155" s="45" t="s">
        <v>850</v>
      </c>
    </row>
    <row r="157" spans="1:6">
      <c r="A157" s="37" t="s">
        <v>851</v>
      </c>
      <c r="B157" s="37" t="s">
        <v>852</v>
      </c>
      <c r="D157" s="37" t="s">
        <v>832</v>
      </c>
      <c r="E157" s="37" t="s">
        <v>853</v>
      </c>
      <c r="F157" s="37" t="s">
        <v>854</v>
      </c>
    </row>
    <row r="158" spans="1:6">
      <c r="A158" t="str" cm="1">
        <f t="array" ref="A158:A169">_xlfn._xlws.SORT(_xlfn.UNIQUE(staff[Department]))</f>
        <v>Accounting</v>
      </c>
      <c r="B158">
        <f>COUNTA(_xlfn.ANCHORARRAY(A158))</f>
        <v>12</v>
      </c>
      <c r="D158" t="str" cm="1">
        <f t="array" ref="D158:D164">_xlfn._xlws.SORT(_xlfn.UNIQUE(staff[Work location]))</f>
        <v>Auckland, New Zealand</v>
      </c>
      <c r="E158">
        <f>COUNTA(_xlfn.ANCHORARRAY(D158))</f>
        <v>7</v>
      </c>
      <c r="F158">
        <f>COUNTIFS(staff[Work location],D$158)</f>
        <v>26</v>
      </c>
    </row>
    <row r="159" spans="1:6">
      <c r="A159" t="str">
        <v>Business Development</v>
      </c>
      <c r="D159" t="str">
        <v>Chennai, India</v>
      </c>
      <c r="F159">
        <f>COUNTIFS(staff[Work location],D159)</f>
        <v>39</v>
      </c>
    </row>
    <row r="160" spans="1:6">
      <c r="A160" t="str">
        <v>Engineering</v>
      </c>
      <c r="D160" t="str">
        <v>Columbus, USA</v>
      </c>
      <c r="F160">
        <f>COUNTIFS(staff[Work location],D160)</f>
        <v>30</v>
      </c>
    </row>
    <row r="161" spans="1:6">
      <c r="A161" t="str">
        <v>Human Resources</v>
      </c>
      <c r="D161" t="str">
        <v>Hyderabad, India</v>
      </c>
      <c r="F161">
        <f>COUNTIFS(staff[Work location],D161)</f>
        <v>43</v>
      </c>
    </row>
    <row r="162" spans="1:6">
      <c r="A162" t="str">
        <v>Legal</v>
      </c>
      <c r="D162" t="str">
        <v>Remote</v>
      </c>
      <c r="F162">
        <f>COUNTIFS(staff[Work location],D162)</f>
        <v>69</v>
      </c>
    </row>
    <row r="163" spans="1:6">
      <c r="A163" t="str">
        <v>Marketing</v>
      </c>
      <c r="D163" t="str">
        <v>Seattle, USA</v>
      </c>
      <c r="F163">
        <f>COUNTIFS(staff[Work location],D163)</f>
        <v>26</v>
      </c>
    </row>
    <row r="164" spans="1:6">
      <c r="A164" t="str">
        <v>Product Management</v>
      </c>
      <c r="D164" t="str">
        <v>Wellington, New Zealand</v>
      </c>
      <c r="F164">
        <f>COUNTIFS(staff[Work location],D164)</f>
        <v>27</v>
      </c>
    </row>
    <row r="165" spans="1:6">
      <c r="A165" t="str">
        <v>Research and Development</v>
      </c>
    </row>
    <row r="166" spans="1:6">
      <c r="A166" t="str">
        <v>Sales</v>
      </c>
    </row>
    <row r="167" spans="1:6">
      <c r="A167" t="str">
        <v>Services</v>
      </c>
    </row>
    <row r="168" spans="1:6">
      <c r="A168" t="str">
        <v>Support</v>
      </c>
    </row>
    <row r="169" spans="1:6">
      <c r="A169" t="str">
        <v>Training</v>
      </c>
    </row>
    <row r="173" spans="1:6">
      <c r="A173" s="45" t="s">
        <v>855</v>
      </c>
    </row>
    <row r="175" spans="1:6">
      <c r="A175" s="45" t="s">
        <v>856</v>
      </c>
      <c r="B175" s="45"/>
    </row>
    <row r="178" spans="1:16">
      <c r="A178" s="45" t="s">
        <v>857</v>
      </c>
      <c r="B178" s="62" t="s">
        <v>57</v>
      </c>
      <c r="D178" s="45" t="s">
        <v>858</v>
      </c>
    </row>
    <row r="180" spans="1:16">
      <c r="A180" s="37" t="s">
        <v>859</v>
      </c>
      <c r="B180" t="str">
        <f>_xlfn.XLOOKUP(B178,staff[Emp ID],staff[First Name],"not found")</f>
        <v>Van</v>
      </c>
      <c r="D180" s="45" t="s">
        <v>860</v>
      </c>
      <c r="E180" t="s">
        <v>57</v>
      </c>
    </row>
    <row r="181" spans="1:16">
      <c r="A181" s="37" t="s">
        <v>861</v>
      </c>
      <c r="B181" t="str">
        <f>_xlfn.XLOOKUP(B178,staff[Emp ID],staff[Last Name],"not found")</f>
        <v>Tuxwell</v>
      </c>
    </row>
    <row r="182" spans="1:16">
      <c r="A182" s="37" t="s">
        <v>862</v>
      </c>
      <c r="B182">
        <f>_xlfn.XLOOKUP(B178,staff[Emp ID],staff[Salary],"not found")</f>
        <v>80695.740000000005</v>
      </c>
      <c r="D182" t="str" cm="1">
        <f t="array" ref="D182:P182">staff[#Headers]</f>
        <v>Emp ID</v>
      </c>
      <c r="E182" t="str">
        <v>First Name</v>
      </c>
      <c r="F182" t="str">
        <v>Last Name</v>
      </c>
      <c r="G182" t="str">
        <v>Gender</v>
      </c>
      <c r="H182" t="str">
        <v>Department</v>
      </c>
      <c r="I182" t="str">
        <v>Salary</v>
      </c>
      <c r="J182" t="str">
        <v>Salary Bucket</v>
      </c>
      <c r="K182" t="str">
        <v>Start Date</v>
      </c>
      <c r="L182" t="str">
        <v>FTE</v>
      </c>
      <c r="M182" t="str">
        <v>Employee type</v>
      </c>
      <c r="N182" t="str">
        <v>Work location</v>
      </c>
      <c r="O182" t="str">
        <v>Tenure</v>
      </c>
      <c r="P182" t="str">
        <v>Work Type</v>
      </c>
    </row>
    <row r="183" spans="1:16">
      <c r="A183" s="37" t="s">
        <v>863</v>
      </c>
      <c r="B183" t="str">
        <f>_xlfn.XLOOKUP(B178,staff[Emp ID],staff[Gender],"not found")</f>
        <v>Female</v>
      </c>
      <c r="D183" t="str" cm="1">
        <f t="array" ref="D183:P183">_xlfn.XLOOKUP(E180,staff[Emp ID],staff[],"not found")</f>
        <v>PR00113</v>
      </c>
      <c r="E183" t="str">
        <v>Van</v>
      </c>
      <c r="F183" t="str">
        <v>Tuxwell</v>
      </c>
      <c r="G183" t="str">
        <v>Female</v>
      </c>
      <c r="H183" t="str">
        <v>Business Development</v>
      </c>
      <c r="I183">
        <v>80695.740000000005</v>
      </c>
      <c r="J183" t="str">
        <v>50k to 100k</v>
      </c>
      <c r="K183">
        <v>43360</v>
      </c>
      <c r="L183">
        <v>1</v>
      </c>
      <c r="M183" t="str">
        <v>Permanent</v>
      </c>
      <c r="N183" t="str">
        <v>Columbus, USA</v>
      </c>
      <c r="O183">
        <v>5.7643835616438359</v>
      </c>
      <c r="P183" t="str">
        <v>Full time</v>
      </c>
    </row>
    <row r="185" spans="1:16">
      <c r="D185" s="45" t="s">
        <v>864</v>
      </c>
    </row>
    <row r="186" spans="1:16">
      <c r="D186" t="str" cm="1">
        <f t="array" ref="D186:D198">TRANSPOSE(_xlfn.XLOOKUP(E180,staff[Emp ID],staff[],"notfound"))</f>
        <v>PR00113</v>
      </c>
    </row>
    <row r="187" spans="1:16">
      <c r="D187" t="str">
        <v>Van</v>
      </c>
    </row>
    <row r="188" spans="1:16">
      <c r="D188" t="str">
        <v>Tuxwell</v>
      </c>
    </row>
    <row r="189" spans="1:16">
      <c r="D189" t="str">
        <v>Female</v>
      </c>
    </row>
    <row r="190" spans="1:16">
      <c r="D190" t="str">
        <v>Business Development</v>
      </c>
    </row>
    <row r="191" spans="1:16">
      <c r="D191">
        <v>80695.740000000005</v>
      </c>
    </row>
    <row r="192" spans="1:16">
      <c r="D192" t="str">
        <v>50k to 100k</v>
      </c>
    </row>
    <row r="193" spans="1:4">
      <c r="D193">
        <v>43360</v>
      </c>
    </row>
    <row r="194" spans="1:4">
      <c r="D194">
        <v>1</v>
      </c>
    </row>
    <row r="195" spans="1:4">
      <c r="D195" t="str">
        <v>Permanent</v>
      </c>
    </row>
    <row r="196" spans="1:4">
      <c r="D196" t="str">
        <v>Columbus, USA</v>
      </c>
    </row>
    <row r="197" spans="1:4">
      <c r="D197">
        <v>5.7643835616438359</v>
      </c>
    </row>
    <row r="198" spans="1:4">
      <c r="D198" t="str">
        <v>Full time</v>
      </c>
    </row>
    <row r="201" spans="1:4">
      <c r="A201" s="45" t="s">
        <v>865</v>
      </c>
      <c r="B201" s="62" t="s">
        <v>191</v>
      </c>
    </row>
    <row r="202" spans="1:4">
      <c r="A202" t="str" cm="1">
        <f t="array" ref="A202">_xlfn.XLOOKUP(B201,staff[Last Name],staff[First Name]&amp;" "&amp;staff[Last Name],"not found")</f>
        <v>Crawford Scad</v>
      </c>
    </row>
    <row r="204" spans="1:4">
      <c r="A204" s="45" t="s">
        <v>866</v>
      </c>
      <c r="B204" s="45"/>
    </row>
    <row r="206" spans="1:4">
      <c r="A206" t="str" cm="1">
        <f t="array" ref="A206">_xlfn.XLOOKUP(MAX(staff[Salary]),staff[Salary],staff[First Name]&amp;" "&amp;staff[Last Name],"not found")</f>
        <v>Minerva Ricardot</v>
      </c>
    </row>
    <row r="209" spans="1:1">
      <c r="A209" s="30" t="s">
        <v>867</v>
      </c>
    </row>
    <row r="210" spans="1:1">
      <c r="A210" t="str" cm="1">
        <f t="array" ref="A210:A211">_xlfn._xlws.FILTER(staff[First Name]&amp;" "&amp;staff[Last Name],staff[Salary]=MAX(staff[Salary]))</f>
        <v>Minerva Ricardot</v>
      </c>
    </row>
    <row r="211" spans="1:1">
      <c r="A211" t="str">
        <v>Mick Spraberry</v>
      </c>
    </row>
    <row r="213" spans="1:1">
      <c r="A213" t="str" cm="1">
        <f t="array" ref="A213">IFERROR(_xlfn.TEXTJOIN(",",,_xlfn._xlws.FILTER(staff[First Name],staff[Salary]=MAX(staff[Salary]))),"not found")</f>
        <v>Minerva,Mick</v>
      </c>
    </row>
    <row r="215" spans="1:1">
      <c r="A215" t="str" cm="1">
        <f t="array" ref="A215">_xlfn.TEXTJOIN(",",,_xlfn._xlws.FILTER(staff[First Name],staff[Salary]=MAX(staff[Salary])))</f>
        <v>Minerva,Mick</v>
      </c>
    </row>
    <row r="218" spans="1:1">
      <c r="A218" s="45" t="s">
        <v>868</v>
      </c>
    </row>
    <row r="219" spans="1:1">
      <c r="A219" t="str">
        <f>_xlfn.TEXTJOIN(",",,_xlfn._xlws.SORT(_xlfn.UNIQUE(staff[Department])))</f>
        <v>Accounting,Business Development,Engineering,Human Resources,Legal,Marketing,Product Management,Research and Development,Sales,Services,Support,Training</v>
      </c>
    </row>
    <row r="222" spans="1:1">
      <c r="A222" s="45" t="s">
        <v>869</v>
      </c>
    </row>
    <row r="223" spans="1:1">
      <c r="A223" t="str" cm="1">
        <f t="array" ref="A223:A482">_xlfn._xlws.FILTER(staff[First Name],staff[Salary]&gt;12000)</f>
        <v>Torrance</v>
      </c>
    </row>
    <row r="224" spans="1:1">
      <c r="A224" t="str">
        <v>Devrat</v>
      </c>
    </row>
    <row r="225" spans="1:1">
      <c r="A225" t="str">
        <v>Van</v>
      </c>
    </row>
    <row r="226" spans="1:1">
      <c r="A226" t="str">
        <v>Van</v>
      </c>
    </row>
    <row r="227" spans="1:1">
      <c r="A227" t="str">
        <v>Minerva</v>
      </c>
    </row>
    <row r="228" spans="1:1">
      <c r="A228" t="str">
        <v>Husein</v>
      </c>
    </row>
    <row r="229" spans="1:1">
      <c r="A229" t="str">
        <v>Billi</v>
      </c>
    </row>
    <row r="230" spans="1:1">
      <c r="A230" t="str">
        <v>Lalitchandra</v>
      </c>
    </row>
    <row r="231" spans="1:1">
      <c r="A231" t="str">
        <v>Hogan</v>
      </c>
    </row>
    <row r="232" spans="1:1">
      <c r="A232" t="str">
        <v>Beryl</v>
      </c>
    </row>
    <row r="233" spans="1:1">
      <c r="A233" t="str">
        <v>Jill</v>
      </c>
    </row>
    <row r="234" spans="1:1">
      <c r="A234" t="str">
        <v>Vasavi</v>
      </c>
    </row>
    <row r="235" spans="1:1">
      <c r="A235" t="str">
        <v>Inger</v>
      </c>
    </row>
    <row r="236" spans="1:1">
      <c r="A236" t="str">
        <v>Devasree</v>
      </c>
    </row>
    <row r="237" spans="1:1">
      <c r="A237" t="str">
        <v>Mollie</v>
      </c>
    </row>
    <row r="238" spans="1:1">
      <c r="A238" t="str">
        <v>Enoch</v>
      </c>
    </row>
    <row r="239" spans="1:1">
      <c r="A239" t="str">
        <v>Eleonore</v>
      </c>
    </row>
    <row r="240" spans="1:1">
      <c r="A240" t="str">
        <v>Patti</v>
      </c>
    </row>
    <row r="241" spans="1:1">
      <c r="A241" t="str">
        <v>Adolph</v>
      </c>
    </row>
    <row r="242" spans="1:1">
      <c r="A242" t="str">
        <v>Addi</v>
      </c>
    </row>
    <row r="243" spans="1:1">
      <c r="A243" t="str">
        <v>Jaishree</v>
      </c>
    </row>
    <row r="244" spans="1:1">
      <c r="A244" t="str">
        <v>Genevra</v>
      </c>
    </row>
    <row r="245" spans="1:1">
      <c r="A245" t="str">
        <v>Rameshwari</v>
      </c>
    </row>
    <row r="246" spans="1:1">
      <c r="A246" t="str">
        <v>Jamesy</v>
      </c>
    </row>
    <row r="247" spans="1:1">
      <c r="A247" t="str">
        <v>Jamesy</v>
      </c>
    </row>
    <row r="248" spans="1:1">
      <c r="A248" t="str">
        <v>Prerana</v>
      </c>
    </row>
    <row r="249" spans="1:1">
      <c r="A249" t="str">
        <v>Iris</v>
      </c>
    </row>
    <row r="250" spans="1:1">
      <c r="A250" t="str">
        <v>Beverie</v>
      </c>
    </row>
    <row r="251" spans="1:1">
      <c r="A251" t="str">
        <v>Anjushri</v>
      </c>
    </row>
    <row r="252" spans="1:1">
      <c r="A252" t="str">
        <v>Gowri</v>
      </c>
    </row>
    <row r="253" spans="1:1">
      <c r="A253" t="str">
        <v>Louise</v>
      </c>
    </row>
    <row r="254" spans="1:1">
      <c r="A254" t="str">
        <v>Althea</v>
      </c>
    </row>
    <row r="255" spans="1:1">
      <c r="A255" t="str">
        <v>Evanne</v>
      </c>
    </row>
    <row r="256" spans="1:1">
      <c r="A256" t="str">
        <v>Marmaduke</v>
      </c>
    </row>
    <row r="257" spans="1:1">
      <c r="A257" t="str">
        <v>Dinanath</v>
      </c>
    </row>
    <row r="258" spans="1:1">
      <c r="A258" t="str">
        <v>Isaak</v>
      </c>
    </row>
    <row r="259" spans="1:1">
      <c r="A259" t="str">
        <v>Vaughn</v>
      </c>
    </row>
    <row r="260" spans="1:1">
      <c r="A260" t="str">
        <v>Sreenivasa</v>
      </c>
    </row>
    <row r="261" spans="1:1">
      <c r="A261" t="str">
        <v>Jagajeet</v>
      </c>
    </row>
    <row r="262" spans="1:1">
      <c r="A262" t="str">
        <v>Danica</v>
      </c>
    </row>
    <row r="263" spans="1:1">
      <c r="A263" t="str">
        <v>Stan</v>
      </c>
    </row>
    <row r="264" spans="1:1">
      <c r="A264" t="str">
        <v>Myrle</v>
      </c>
    </row>
    <row r="265" spans="1:1">
      <c r="A265" t="str">
        <v>Crawford</v>
      </c>
    </row>
    <row r="266" spans="1:1">
      <c r="A266" t="str">
        <v>Pratigya</v>
      </c>
    </row>
    <row r="267" spans="1:1">
      <c r="A267" t="str">
        <v>Sartaj</v>
      </c>
    </row>
    <row r="268" spans="1:1">
      <c r="A268" t="str">
        <v>Brose</v>
      </c>
    </row>
    <row r="269" spans="1:1">
      <c r="A269" t="str">
        <v>Edd</v>
      </c>
    </row>
    <row r="270" spans="1:1">
      <c r="A270" t="str">
        <v>Kath</v>
      </c>
    </row>
    <row r="271" spans="1:1">
      <c r="A271" t="str">
        <v>Carry</v>
      </c>
    </row>
    <row r="272" spans="1:1">
      <c r="A272" t="str">
        <v>Van</v>
      </c>
    </row>
    <row r="273" spans="1:1">
      <c r="A273" t="str">
        <v>Sameer</v>
      </c>
    </row>
    <row r="274" spans="1:1">
      <c r="A274" t="str">
        <v>Wyn</v>
      </c>
    </row>
    <row r="275" spans="1:1">
      <c r="A275" t="str">
        <v>Yedukondalu</v>
      </c>
    </row>
    <row r="276" spans="1:1">
      <c r="A276" t="str">
        <v>Oona</v>
      </c>
    </row>
    <row r="277" spans="1:1">
      <c r="A277" t="str">
        <v>Rodina</v>
      </c>
    </row>
    <row r="278" spans="1:1">
      <c r="A278" t="str">
        <v>Carlin</v>
      </c>
    </row>
    <row r="279" spans="1:1">
      <c r="A279" t="str">
        <v>Larissa</v>
      </c>
    </row>
    <row r="280" spans="1:1">
      <c r="A280" t="str">
        <v>Sarayu</v>
      </c>
    </row>
    <row r="281" spans="1:1">
      <c r="A281" t="str">
        <v>Collen</v>
      </c>
    </row>
    <row r="282" spans="1:1">
      <c r="A282" t="str">
        <v>Rupak</v>
      </c>
    </row>
    <row r="283" spans="1:1">
      <c r="A283" t="str">
        <v>Ilesh</v>
      </c>
    </row>
    <row r="284" spans="1:1">
      <c r="A284" t="str">
        <v>Orlando</v>
      </c>
    </row>
    <row r="285" spans="1:1">
      <c r="A285" t="str">
        <v>Louise</v>
      </c>
    </row>
    <row r="286" spans="1:1">
      <c r="A286" t="str">
        <v>Amery</v>
      </c>
    </row>
    <row r="287" spans="1:1">
      <c r="A287" t="str">
        <v>Leena</v>
      </c>
    </row>
    <row r="288" spans="1:1">
      <c r="A288" t="str">
        <v>Verla</v>
      </c>
    </row>
    <row r="289" spans="1:1">
      <c r="A289" t="str">
        <v>Bhuvan</v>
      </c>
    </row>
    <row r="290" spans="1:1">
      <c r="A290" t="str">
        <v>Duran</v>
      </c>
    </row>
    <row r="291" spans="1:1">
      <c r="A291" t="str">
        <v>Karuna</v>
      </c>
    </row>
    <row r="292" spans="1:1">
      <c r="A292" t="str">
        <v>Calvin</v>
      </c>
    </row>
    <row r="293" spans="1:1">
      <c r="A293" t="str">
        <v>Anumati</v>
      </c>
    </row>
    <row r="294" spans="1:1">
      <c r="A294" t="str">
        <v>Nazeer</v>
      </c>
    </row>
    <row r="295" spans="1:1">
      <c r="A295" t="str">
        <v>Barr</v>
      </c>
    </row>
    <row r="296" spans="1:1">
      <c r="A296" t="str">
        <v>Dennison</v>
      </c>
    </row>
    <row r="297" spans="1:1">
      <c r="A297" t="str">
        <v>Sahaj</v>
      </c>
    </row>
    <row r="298" spans="1:1">
      <c r="A298" t="str">
        <v>Caron</v>
      </c>
    </row>
    <row r="299" spans="1:1">
      <c r="A299" t="str">
        <v>Westbrook</v>
      </c>
    </row>
    <row r="300" spans="1:1">
      <c r="A300" t="str">
        <v>Joaquin</v>
      </c>
    </row>
    <row r="301" spans="1:1">
      <c r="A301" t="str">
        <v>Makshi</v>
      </c>
    </row>
    <row r="302" spans="1:1">
      <c r="A302" t="str">
        <v>Austine</v>
      </c>
    </row>
    <row r="303" spans="1:1">
      <c r="A303" t="str">
        <v>Mabel</v>
      </c>
    </row>
    <row r="304" spans="1:1">
      <c r="A304" t="str">
        <v>Jessica</v>
      </c>
    </row>
    <row r="305" spans="1:1">
      <c r="A305" t="str">
        <v>Vanmala</v>
      </c>
    </row>
    <row r="306" spans="1:1">
      <c r="A306" t="str">
        <v>Sahas</v>
      </c>
    </row>
    <row r="307" spans="1:1">
      <c r="A307" t="str">
        <v>Anni</v>
      </c>
    </row>
    <row r="308" spans="1:1">
      <c r="A308" t="str">
        <v>Anni</v>
      </c>
    </row>
    <row r="309" spans="1:1">
      <c r="A309" t="str">
        <v>Sidoney</v>
      </c>
    </row>
    <row r="310" spans="1:1">
      <c r="A310" t="str">
        <v>Pippy</v>
      </c>
    </row>
    <row r="311" spans="1:1">
      <c r="A311" t="str">
        <v>Matias</v>
      </c>
    </row>
    <row r="312" spans="1:1">
      <c r="A312" t="str">
        <v>Alida</v>
      </c>
    </row>
    <row r="313" spans="1:1">
      <c r="A313" t="str">
        <v>Kevalkumar</v>
      </c>
    </row>
    <row r="314" spans="1:1">
      <c r="A314" t="str">
        <v>Bernie</v>
      </c>
    </row>
    <row r="315" spans="1:1">
      <c r="A315" t="str">
        <v>Mickie</v>
      </c>
    </row>
    <row r="316" spans="1:1">
      <c r="A316" t="str">
        <v>Aldrich</v>
      </c>
    </row>
    <row r="317" spans="1:1">
      <c r="A317" t="str">
        <v>Aldrich</v>
      </c>
    </row>
    <row r="318" spans="1:1">
      <c r="A318" t="str">
        <v>Konstantin</v>
      </c>
    </row>
    <row r="319" spans="1:1">
      <c r="A319" t="str">
        <v>Kaishori</v>
      </c>
    </row>
    <row r="320" spans="1:1">
      <c r="A320" t="str">
        <v>Gwenneth</v>
      </c>
    </row>
    <row r="321" spans="1:1">
      <c r="A321" t="str">
        <v>Cara</v>
      </c>
    </row>
    <row r="322" spans="1:1">
      <c r="A322" t="str">
        <v>Indu</v>
      </c>
    </row>
    <row r="323" spans="1:1">
      <c r="A323" t="str">
        <v>Deepit</v>
      </c>
    </row>
    <row r="324" spans="1:1">
      <c r="A324" t="str">
        <v>Inge</v>
      </c>
    </row>
    <row r="325" spans="1:1">
      <c r="A325" t="str">
        <v>Inge</v>
      </c>
    </row>
    <row r="326" spans="1:1">
      <c r="A326" t="str">
        <v>Kantimoy</v>
      </c>
    </row>
    <row r="327" spans="1:1">
      <c r="A327" t="str">
        <v>Syd</v>
      </c>
    </row>
    <row r="328" spans="1:1">
      <c r="A328" t="str">
        <v>Gradey</v>
      </c>
    </row>
    <row r="329" spans="1:1">
      <c r="A329" t="str">
        <v>Felice</v>
      </c>
    </row>
    <row r="330" spans="1:1">
      <c r="A330" t="str">
        <v>Felice</v>
      </c>
    </row>
    <row r="331" spans="1:1">
      <c r="A331" t="str">
        <v>Robinia</v>
      </c>
    </row>
    <row r="332" spans="1:1">
      <c r="A332" t="str">
        <v>Ramalingam</v>
      </c>
    </row>
    <row r="333" spans="1:1">
      <c r="A333" t="str">
        <v>Freda</v>
      </c>
    </row>
    <row r="334" spans="1:1">
      <c r="A334" t="str">
        <v>Amlankusum</v>
      </c>
    </row>
    <row r="335" spans="1:1">
      <c r="A335" t="str">
        <v>Fidela</v>
      </c>
    </row>
    <row r="336" spans="1:1">
      <c r="A336" t="str">
        <v>Krishnakanta</v>
      </c>
    </row>
    <row r="337" spans="1:1">
      <c r="A337" t="str">
        <v>Revkah</v>
      </c>
    </row>
    <row r="338" spans="1:1">
      <c r="A338" t="str">
        <v>Hephzibah</v>
      </c>
    </row>
    <row r="339" spans="1:1">
      <c r="A339" t="str">
        <v>Ramnath</v>
      </c>
    </row>
    <row r="340" spans="1:1">
      <c r="A340" t="str">
        <v>Pearla</v>
      </c>
    </row>
    <row r="341" spans="1:1">
      <c r="A341" t="str">
        <v>Natalee</v>
      </c>
    </row>
    <row r="342" spans="1:1">
      <c r="A342" t="str">
        <v>Mick</v>
      </c>
    </row>
    <row r="343" spans="1:1">
      <c r="A343" t="str">
        <v>Sarojini</v>
      </c>
    </row>
    <row r="344" spans="1:1">
      <c r="A344" t="str">
        <v>Collin</v>
      </c>
    </row>
    <row r="345" spans="1:1">
      <c r="A345" t="str">
        <v>Shubhra</v>
      </c>
    </row>
    <row r="346" spans="1:1">
      <c r="A346" t="str">
        <v>Chandana</v>
      </c>
    </row>
    <row r="347" spans="1:1">
      <c r="A347" t="str">
        <v>Camilla</v>
      </c>
    </row>
    <row r="348" spans="1:1">
      <c r="A348" t="str">
        <v>Devsena</v>
      </c>
    </row>
    <row r="349" spans="1:1">
      <c r="A349" t="str">
        <v>Hemavati</v>
      </c>
    </row>
    <row r="350" spans="1:1">
      <c r="A350" t="str">
        <v>Raghuveer</v>
      </c>
    </row>
    <row r="351" spans="1:1">
      <c r="A351" t="str">
        <v>Joyce</v>
      </c>
    </row>
    <row r="352" spans="1:1">
      <c r="A352" t="str">
        <v>Jeannie</v>
      </c>
    </row>
    <row r="353" spans="1:1">
      <c r="A353" t="str">
        <v>Gopal</v>
      </c>
    </row>
    <row r="354" spans="1:1">
      <c r="A354" t="str">
        <v>Rafaelita</v>
      </c>
    </row>
    <row r="355" spans="1:1">
      <c r="A355" t="str">
        <v>Barbara-anne</v>
      </c>
    </row>
    <row r="356" spans="1:1">
      <c r="A356" t="str">
        <v>Dulsea</v>
      </c>
    </row>
    <row r="357" spans="1:1">
      <c r="A357" t="str">
        <v>Caresa</v>
      </c>
    </row>
    <row r="358" spans="1:1">
      <c r="A358" t="str">
        <v>Caresa</v>
      </c>
    </row>
    <row r="359" spans="1:1">
      <c r="A359" t="str">
        <v>Mayur</v>
      </c>
    </row>
    <row r="360" spans="1:1">
      <c r="A360" t="str">
        <v>Alicea</v>
      </c>
    </row>
    <row r="361" spans="1:1">
      <c r="A361" t="str">
        <v>Alyosha</v>
      </c>
    </row>
    <row r="362" spans="1:1">
      <c r="A362" t="str">
        <v>Shattesh</v>
      </c>
    </row>
    <row r="363" spans="1:1">
      <c r="A363" t="str">
        <v>Sawini</v>
      </c>
    </row>
    <row r="364" spans="1:1">
      <c r="A364" t="str">
        <v>Cletus</v>
      </c>
    </row>
    <row r="365" spans="1:1">
      <c r="A365" t="str">
        <v>Granny</v>
      </c>
    </row>
    <row r="366" spans="1:1">
      <c r="A366" t="str">
        <v>Koral</v>
      </c>
    </row>
    <row r="367" spans="1:1">
      <c r="A367" t="str">
        <v>Fonzie</v>
      </c>
    </row>
    <row r="368" spans="1:1">
      <c r="A368" t="str">
        <v>Melva</v>
      </c>
    </row>
    <row r="369" spans="1:1">
      <c r="A369" t="str">
        <v>Melva</v>
      </c>
    </row>
    <row r="370" spans="1:1">
      <c r="A370" t="str">
        <v>Katya</v>
      </c>
    </row>
    <row r="371" spans="1:1">
      <c r="A371" t="str">
        <v>Yves</v>
      </c>
    </row>
    <row r="372" spans="1:1">
      <c r="A372" t="str">
        <v>Aileen</v>
      </c>
    </row>
    <row r="373" spans="1:1">
      <c r="A373" t="str">
        <v>Aileen</v>
      </c>
    </row>
    <row r="374" spans="1:1">
      <c r="A374" t="str">
        <v>Fred</v>
      </c>
    </row>
    <row r="375" spans="1:1">
      <c r="A375" t="str">
        <v>Aldrich</v>
      </c>
    </row>
    <row r="376" spans="1:1">
      <c r="A376" t="str">
        <v>Madhumati</v>
      </c>
    </row>
    <row r="377" spans="1:1">
      <c r="A377" t="str">
        <v>Anjela</v>
      </c>
    </row>
    <row r="378" spans="1:1">
      <c r="A378" t="str">
        <v>Mendel</v>
      </c>
    </row>
    <row r="379" spans="1:1">
      <c r="A379" t="str">
        <v>Ponnan</v>
      </c>
    </row>
    <row r="380" spans="1:1">
      <c r="A380" t="str">
        <v>Grady</v>
      </c>
    </row>
    <row r="381" spans="1:1">
      <c r="A381" t="str">
        <v>Grady</v>
      </c>
    </row>
    <row r="382" spans="1:1">
      <c r="A382" t="str">
        <v>Antonetta</v>
      </c>
    </row>
    <row r="383" spans="1:1">
      <c r="A383" t="str">
        <v>Antonetta</v>
      </c>
    </row>
    <row r="384" spans="1:1">
      <c r="A384" t="str">
        <v>Wald</v>
      </c>
    </row>
    <row r="385" spans="1:1">
      <c r="A385" t="str">
        <v>Parasuramudu</v>
      </c>
    </row>
    <row r="386" spans="1:1">
      <c r="A386" t="str">
        <v>Krittika</v>
      </c>
    </row>
    <row r="387" spans="1:1">
      <c r="A387" t="str">
        <v>John</v>
      </c>
    </row>
    <row r="388" spans="1:1">
      <c r="A388" t="str">
        <v>Mahindra</v>
      </c>
    </row>
    <row r="389" spans="1:1">
      <c r="A389" t="str">
        <v>Jaipal</v>
      </c>
    </row>
    <row r="390" spans="1:1">
      <c r="A390" t="str">
        <v>Fullara</v>
      </c>
    </row>
    <row r="391" spans="1:1">
      <c r="A391" t="str">
        <v>Gumwant</v>
      </c>
    </row>
    <row r="392" spans="1:1">
      <c r="A392" t="str">
        <v>Bendite</v>
      </c>
    </row>
    <row r="393" spans="1:1">
      <c r="A393" t="str">
        <v>Doe</v>
      </c>
    </row>
    <row r="394" spans="1:1">
      <c r="A394" t="str">
        <v>Doe</v>
      </c>
    </row>
    <row r="395" spans="1:1">
      <c r="A395" t="str">
        <v>Suman</v>
      </c>
    </row>
    <row r="396" spans="1:1">
      <c r="A396" t="str">
        <v>Crawford</v>
      </c>
    </row>
    <row r="397" spans="1:1">
      <c r="A397" t="str">
        <v>Ruby</v>
      </c>
    </row>
    <row r="398" spans="1:1">
      <c r="A398" t="str">
        <v>Seward</v>
      </c>
    </row>
    <row r="399" spans="1:1">
      <c r="A399" t="str">
        <v>Janina</v>
      </c>
    </row>
    <row r="400" spans="1:1">
      <c r="A400" t="str">
        <v>Janina</v>
      </c>
    </row>
    <row r="401" spans="1:1">
      <c r="A401" t="str">
        <v>Subbarao</v>
      </c>
    </row>
    <row r="402" spans="1:1">
      <c r="A402" t="str">
        <v>Vasu</v>
      </c>
    </row>
    <row r="403" spans="1:1">
      <c r="A403" t="str">
        <v>Lea</v>
      </c>
    </row>
    <row r="404" spans="1:1">
      <c r="A404" t="str">
        <v>Marline</v>
      </c>
    </row>
    <row r="405" spans="1:1">
      <c r="A405" t="str">
        <v>Tadio</v>
      </c>
    </row>
    <row r="406" spans="1:1">
      <c r="A406" t="str">
        <v>Hinda</v>
      </c>
    </row>
    <row r="407" spans="1:1">
      <c r="A407" t="str">
        <v>Shaylyn</v>
      </c>
    </row>
    <row r="408" spans="1:1">
      <c r="A408" t="str">
        <v>Rushil</v>
      </c>
    </row>
    <row r="409" spans="1:1">
      <c r="A409" t="str">
        <v>Tadio</v>
      </c>
    </row>
    <row r="410" spans="1:1">
      <c r="A410" t="str">
        <v>Tadio</v>
      </c>
    </row>
    <row r="411" spans="1:1">
      <c r="A411" t="str">
        <v>Thedrick</v>
      </c>
    </row>
    <row r="412" spans="1:1">
      <c r="A412" t="str">
        <v>Tristam</v>
      </c>
    </row>
    <row r="413" spans="1:1">
      <c r="A413" t="str">
        <v>Hridaynath</v>
      </c>
    </row>
    <row r="414" spans="1:1">
      <c r="A414" t="str">
        <v>Luca</v>
      </c>
    </row>
    <row r="415" spans="1:1">
      <c r="A415" t="str">
        <v>Violante</v>
      </c>
    </row>
    <row r="416" spans="1:1">
      <c r="A416" t="str">
        <v>Shevantilal</v>
      </c>
    </row>
    <row r="417" spans="1:1">
      <c r="A417" t="str">
        <v>Adolph</v>
      </c>
    </row>
    <row r="418" spans="1:1">
      <c r="A418" t="str">
        <v>Roselle</v>
      </c>
    </row>
    <row r="419" spans="1:1">
      <c r="A419" t="str">
        <v>Magnum</v>
      </c>
    </row>
    <row r="420" spans="1:1">
      <c r="A420" t="str">
        <v>Letisha</v>
      </c>
    </row>
    <row r="421" spans="1:1">
      <c r="A421" t="str">
        <v>Letisha</v>
      </c>
    </row>
    <row r="422" spans="1:1">
      <c r="A422" t="str">
        <v>Godavari</v>
      </c>
    </row>
    <row r="423" spans="1:1">
      <c r="A423" t="str">
        <v>Chitrasen</v>
      </c>
    </row>
    <row r="424" spans="1:1">
      <c r="A424" t="str">
        <v>Tabby</v>
      </c>
    </row>
    <row r="425" spans="1:1">
      <c r="A425" t="str">
        <v>Adela</v>
      </c>
    </row>
    <row r="426" spans="1:1">
      <c r="A426" t="str">
        <v>Zach</v>
      </c>
    </row>
    <row r="427" spans="1:1">
      <c r="A427" t="str">
        <v>Brendan</v>
      </c>
    </row>
    <row r="428" spans="1:1">
      <c r="A428" t="str">
        <v>Mardav</v>
      </c>
    </row>
    <row r="429" spans="1:1">
      <c r="A429" t="str">
        <v>Charmane</v>
      </c>
    </row>
    <row r="430" spans="1:1">
      <c r="A430" t="str">
        <v>Dhruv</v>
      </c>
    </row>
    <row r="431" spans="1:1">
      <c r="A431" t="str">
        <v>Kunja</v>
      </c>
    </row>
    <row r="432" spans="1:1">
      <c r="A432" t="str">
        <v>Audry</v>
      </c>
    </row>
    <row r="433" spans="1:1">
      <c r="A433" t="str">
        <v>Upendra</v>
      </c>
    </row>
    <row r="434" spans="1:1">
      <c r="A434" t="str">
        <v>Ginger</v>
      </c>
    </row>
    <row r="435" spans="1:1">
      <c r="A435" t="str">
        <v>Geena</v>
      </c>
    </row>
    <row r="436" spans="1:1">
      <c r="A436" t="str">
        <v>Freddy</v>
      </c>
    </row>
    <row r="437" spans="1:1">
      <c r="A437" t="str">
        <v>Lindy</v>
      </c>
    </row>
    <row r="438" spans="1:1">
      <c r="A438" t="str">
        <v>Lindy</v>
      </c>
    </row>
    <row r="439" spans="1:1">
      <c r="A439" t="str">
        <v>Hali</v>
      </c>
    </row>
    <row r="440" spans="1:1">
      <c r="A440" t="str">
        <v>Oorjit</v>
      </c>
    </row>
    <row r="441" spans="1:1">
      <c r="A441" t="str">
        <v>Rhiamon</v>
      </c>
    </row>
    <row r="442" spans="1:1">
      <c r="A442" t="str">
        <v>Thekla</v>
      </c>
    </row>
    <row r="443" spans="1:1">
      <c r="A443" t="str">
        <v>Thekla</v>
      </c>
    </row>
    <row r="444" spans="1:1">
      <c r="A444" t="str">
        <v>Tarala</v>
      </c>
    </row>
    <row r="445" spans="1:1">
      <c r="A445" t="str">
        <v>Delphine</v>
      </c>
    </row>
    <row r="446" spans="1:1">
      <c r="A446" t="str">
        <v>Delphine</v>
      </c>
    </row>
    <row r="447" spans="1:1">
      <c r="A447" t="str">
        <v>Evangelina</v>
      </c>
    </row>
    <row r="448" spans="1:1">
      <c r="A448" t="str">
        <v>Alexis</v>
      </c>
    </row>
    <row r="449" spans="1:1">
      <c r="A449" t="str">
        <v>Adey</v>
      </c>
    </row>
    <row r="450" spans="1:1">
      <c r="A450" t="str">
        <v>Devinne</v>
      </c>
    </row>
    <row r="451" spans="1:1">
      <c r="A451" t="str">
        <v>Sravanthi</v>
      </c>
    </row>
    <row r="452" spans="1:1">
      <c r="A452" t="str">
        <v>Shellysheldon</v>
      </c>
    </row>
    <row r="453" spans="1:1">
      <c r="A453" t="str">
        <v>Nonah</v>
      </c>
    </row>
    <row r="454" spans="1:1">
      <c r="A454" t="str">
        <v>Tallie</v>
      </c>
    </row>
    <row r="455" spans="1:1">
      <c r="A455" t="str">
        <v>Alic</v>
      </c>
    </row>
    <row r="456" spans="1:1">
      <c r="A456" t="str">
        <v>Alic</v>
      </c>
    </row>
    <row r="457" spans="1:1">
      <c r="A457" t="str">
        <v>Shiuli</v>
      </c>
    </row>
    <row r="458" spans="1:1">
      <c r="A458" t="str">
        <v>Renaldo</v>
      </c>
    </row>
    <row r="459" spans="1:1">
      <c r="A459" t="str">
        <v>Renaldo</v>
      </c>
    </row>
    <row r="460" spans="1:1">
      <c r="A460" t="str">
        <v>Kamalakshi</v>
      </c>
    </row>
    <row r="461" spans="1:1">
      <c r="A461" t="str">
        <v>Narois</v>
      </c>
    </row>
    <row r="462" spans="1:1">
      <c r="A462" t="str">
        <v>Egor</v>
      </c>
    </row>
    <row r="463" spans="1:1">
      <c r="A463" t="str">
        <v>Marjie</v>
      </c>
    </row>
    <row r="464" spans="1:1">
      <c r="A464" t="str">
        <v>Leonidas</v>
      </c>
    </row>
    <row r="465" spans="1:1">
      <c r="A465" t="str">
        <v>Venkat</v>
      </c>
    </row>
    <row r="466" spans="1:1">
      <c r="A466" t="str">
        <v>Dulce</v>
      </c>
    </row>
    <row r="467" spans="1:1">
      <c r="A467" t="str">
        <v>Michale</v>
      </c>
    </row>
    <row r="468" spans="1:1">
      <c r="A468" t="str">
        <v>Michale</v>
      </c>
    </row>
    <row r="469" spans="1:1">
      <c r="A469" t="str">
        <v>Prasanna</v>
      </c>
    </row>
    <row r="470" spans="1:1">
      <c r="A470" t="str">
        <v>Baruna</v>
      </c>
    </row>
    <row r="471" spans="1:1">
      <c r="A471" t="str">
        <v>Marissa</v>
      </c>
    </row>
    <row r="472" spans="1:1">
      <c r="A472" t="str">
        <v>Brad</v>
      </c>
    </row>
    <row r="473" spans="1:1">
      <c r="A473" t="str">
        <v>Kulbhushan</v>
      </c>
    </row>
    <row r="474" spans="1:1">
      <c r="A474" t="str">
        <v>Lalit</v>
      </c>
    </row>
    <row r="475" spans="1:1">
      <c r="A475" t="str">
        <v>Edi</v>
      </c>
    </row>
    <row r="476" spans="1:1">
      <c r="A476" t="str">
        <v>Malory</v>
      </c>
    </row>
    <row r="477" spans="1:1">
      <c r="A477" t="str">
        <v>Amal</v>
      </c>
    </row>
    <row r="478" spans="1:1">
      <c r="A478" t="str">
        <v>Theresita</v>
      </c>
    </row>
    <row r="479" spans="1:1">
      <c r="A479" t="str">
        <v>Yvette</v>
      </c>
    </row>
    <row r="480" spans="1:1">
      <c r="A480" t="str">
        <v>Nickolai</v>
      </c>
    </row>
    <row r="481" spans="1:13">
      <c r="A481" t="str">
        <v>Suchira</v>
      </c>
    </row>
    <row r="482" spans="1:13">
      <c r="A482" t="str">
        <v>Dell</v>
      </c>
    </row>
    <row r="484" spans="1:13">
      <c r="A484" s="45" t="s">
        <v>870</v>
      </c>
    </row>
    <row r="485" spans="1:13">
      <c r="A485" t="str" cm="1">
        <f t="array" ref="A485:M485">_xlfn._xlws.FILTER(staff[],staff[First Name]="Hogan")</f>
        <v>PR00746</v>
      </c>
      <c r="B485" t="str">
        <v>Hogan</v>
      </c>
      <c r="C485" t="str">
        <v>Iles</v>
      </c>
      <c r="D485" t="str">
        <v>Female</v>
      </c>
      <c r="E485" t="str">
        <v>Accounting</v>
      </c>
      <c r="F485">
        <v>114177.23</v>
      </c>
      <c r="G485" t="str">
        <v>Above 100k</v>
      </c>
      <c r="H485">
        <v>43908</v>
      </c>
      <c r="I485">
        <v>1</v>
      </c>
      <c r="J485" t="str">
        <v>Permanent</v>
      </c>
      <c r="K485" t="str">
        <v>Wellington, New Zealand</v>
      </c>
      <c r="L485">
        <v>4.2630136986301368</v>
      </c>
      <c r="M485" t="str">
        <v>Full time</v>
      </c>
    </row>
    <row r="488" spans="1:13">
      <c r="A488" s="45" t="s">
        <v>871</v>
      </c>
    </row>
    <row r="489" spans="1:13">
      <c r="A489" t="str" cm="1">
        <f t="array" ref="A489:M495">_xlfn._xlws.FILTER(staff[],LEFT(staff[First Name],1)="H")</f>
        <v>PR00246</v>
      </c>
      <c r="B489" t="str">
        <v>Husein</v>
      </c>
      <c r="C489" t="str">
        <v>Augar</v>
      </c>
      <c r="D489" t="str">
        <v>Female</v>
      </c>
      <c r="E489" t="str">
        <v>Marketing</v>
      </c>
      <c r="F489">
        <v>67905.8</v>
      </c>
      <c r="G489" t="str">
        <v>50k to 100k</v>
      </c>
      <c r="H489">
        <v>44194</v>
      </c>
      <c r="I489">
        <v>1</v>
      </c>
      <c r="J489" t="str">
        <v>Permanent</v>
      </c>
      <c r="K489" t="str">
        <v>Remote</v>
      </c>
      <c r="L489">
        <v>3.4794520547945207</v>
      </c>
      <c r="M489" t="str">
        <v>Full time</v>
      </c>
    </row>
    <row r="490" spans="1:13">
      <c r="A490" t="str">
        <v>PR00746</v>
      </c>
      <c r="B490" t="str">
        <v>Hogan</v>
      </c>
      <c r="C490" t="str">
        <v>Iles</v>
      </c>
      <c r="D490" t="str">
        <v>Female</v>
      </c>
      <c r="E490" t="str">
        <v>Accounting</v>
      </c>
      <c r="F490">
        <v>114177.23</v>
      </c>
      <c r="G490" t="str">
        <v>Above 100k</v>
      </c>
      <c r="H490">
        <v>43908</v>
      </c>
      <c r="I490">
        <v>1</v>
      </c>
      <c r="J490" t="str">
        <v>Permanent</v>
      </c>
      <c r="K490" t="str">
        <v>Wellington, New Zealand</v>
      </c>
      <c r="L490">
        <v>4.2630136986301368</v>
      </c>
      <c r="M490" t="str">
        <v>Full time</v>
      </c>
    </row>
    <row r="491" spans="1:13">
      <c r="A491" t="str">
        <v>SQ04437</v>
      </c>
      <c r="B491" t="str">
        <v>Hephzibah</v>
      </c>
      <c r="C491" t="str">
        <v>Summerell</v>
      </c>
      <c r="D491" t="str">
        <v>Female</v>
      </c>
      <c r="E491" t="str">
        <v>Services</v>
      </c>
      <c r="F491">
        <v>28305.08</v>
      </c>
      <c r="G491" t="str">
        <v>Under 50k</v>
      </c>
      <c r="H491">
        <v>43754</v>
      </c>
      <c r="I491">
        <v>1</v>
      </c>
      <c r="J491" t="str">
        <v>Permanent</v>
      </c>
      <c r="K491" t="str">
        <v>Remote</v>
      </c>
      <c r="L491">
        <v>4.6849315068493151</v>
      </c>
      <c r="M491" t="str">
        <v>Full time</v>
      </c>
    </row>
    <row r="492" spans="1:13">
      <c r="A492" t="str">
        <v>TN00214</v>
      </c>
      <c r="B492" t="str">
        <v>Hemavati</v>
      </c>
      <c r="C492" t="str">
        <v>Muthiah</v>
      </c>
      <c r="D492" t="str">
        <v>Female</v>
      </c>
      <c r="E492" t="str">
        <v>Training</v>
      </c>
      <c r="F492">
        <v>37902.35</v>
      </c>
      <c r="G492" t="str">
        <v>Under 50k</v>
      </c>
      <c r="H492">
        <v>43823</v>
      </c>
      <c r="I492">
        <v>1</v>
      </c>
      <c r="J492" t="str">
        <v>Permanent</v>
      </c>
      <c r="K492" t="str">
        <v>Chennai, India</v>
      </c>
      <c r="L492">
        <v>4.4958904109589044</v>
      </c>
      <c r="M492" t="str">
        <v>Full time</v>
      </c>
    </row>
    <row r="493" spans="1:13">
      <c r="A493" t="str">
        <v>TN04175</v>
      </c>
      <c r="B493" t="str">
        <v>Hinda</v>
      </c>
      <c r="C493" t="str">
        <v>Label</v>
      </c>
      <c r="D493" t="str">
        <v>Female</v>
      </c>
      <c r="E493" t="str">
        <v>Human Resources</v>
      </c>
      <c r="F493">
        <v>92704.48</v>
      </c>
      <c r="G493" t="str">
        <v>50k to 100k</v>
      </c>
      <c r="H493">
        <v>43430</v>
      </c>
      <c r="I493">
        <v>1</v>
      </c>
      <c r="J493" t="str">
        <v>Fixed Term</v>
      </c>
      <c r="K493" t="str">
        <v>Columbus, USA</v>
      </c>
      <c r="L493">
        <v>5.5726027397260278</v>
      </c>
      <c r="M493" t="str">
        <v>Full time</v>
      </c>
    </row>
    <row r="494" spans="1:13">
      <c r="A494" t="str">
        <v>TN04775</v>
      </c>
      <c r="B494" t="str">
        <v>Hridaynath</v>
      </c>
      <c r="C494" t="str">
        <v>Tendulkar</v>
      </c>
      <c r="D494" t="str">
        <v>Female</v>
      </c>
      <c r="E494" t="str">
        <v>Legal</v>
      </c>
      <c r="F494">
        <v>31089.22</v>
      </c>
      <c r="G494" t="str">
        <v>Under 50k</v>
      </c>
      <c r="H494">
        <v>43776</v>
      </c>
      <c r="I494">
        <v>1</v>
      </c>
      <c r="J494" t="str">
        <v>Fixed Term</v>
      </c>
      <c r="K494" t="str">
        <v>Chennai, India</v>
      </c>
      <c r="L494">
        <v>4.624657534246575</v>
      </c>
      <c r="M494" t="str">
        <v>Full time</v>
      </c>
    </row>
    <row r="495" spans="1:13">
      <c r="A495" t="str">
        <v>VT01996</v>
      </c>
      <c r="B495" t="str">
        <v>Hali</v>
      </c>
      <c r="C495" t="str">
        <v>Behnecke</v>
      </c>
      <c r="D495" t="str">
        <v>Male</v>
      </c>
      <c r="E495" t="str">
        <v>Human Resources</v>
      </c>
      <c r="F495">
        <v>65569.36</v>
      </c>
      <c r="G495" t="str">
        <v>50k to 100k</v>
      </c>
      <c r="H495">
        <v>43293</v>
      </c>
      <c r="I495">
        <v>1</v>
      </c>
      <c r="J495" t="str">
        <v>Fixed Term</v>
      </c>
      <c r="K495" t="str">
        <v>Auckland, New Zealand</v>
      </c>
      <c r="L495">
        <v>5.9479452054794519</v>
      </c>
      <c r="M495" t="str">
        <v>Full time</v>
      </c>
    </row>
    <row r="498" spans="1:13">
      <c r="A498" s="45" t="s">
        <v>872</v>
      </c>
    </row>
    <row r="499" spans="1:13">
      <c r="A499" t="str" cm="1">
        <f t="array" ref="A499:M543">_xlfn._xlws.FILTER(staff[],staff[Start Date]&gt;DATE(2020,12,31))</f>
        <v>PR00882</v>
      </c>
      <c r="B499" t="str">
        <v>Jill</v>
      </c>
      <c r="C499" t="str">
        <v>Shipsey</v>
      </c>
      <c r="D499" t="str">
        <v>Male</v>
      </c>
      <c r="E499" t="str">
        <v>Accounting</v>
      </c>
      <c r="F499">
        <v>52963.65</v>
      </c>
      <c r="G499" t="str">
        <v>50k to 100k</v>
      </c>
      <c r="H499">
        <v>44288</v>
      </c>
      <c r="I499">
        <v>0.3</v>
      </c>
      <c r="J499" t="str">
        <v>Permanent</v>
      </c>
      <c r="K499" t="str">
        <v>Columbus, USA</v>
      </c>
      <c r="L499">
        <v>3.2219178082191782</v>
      </c>
      <c r="M499" t="str">
        <v>Part time</v>
      </c>
    </row>
    <row r="500" spans="1:13">
      <c r="A500" t="str">
        <v>PR00893</v>
      </c>
      <c r="B500" t="str">
        <v>Vasavi</v>
      </c>
      <c r="C500" t="str">
        <v>Veeravasarapu</v>
      </c>
      <c r="D500" t="str">
        <v>Male</v>
      </c>
      <c r="E500" t="str">
        <v>Human Resources</v>
      </c>
      <c r="F500">
        <v>50310.09</v>
      </c>
      <c r="G500" t="str">
        <v>50k to 100k</v>
      </c>
      <c r="H500">
        <v>44285</v>
      </c>
      <c r="I500">
        <v>0.4</v>
      </c>
      <c r="J500" t="str">
        <v>Permanent</v>
      </c>
      <c r="K500" t="str">
        <v>Hyderabad, India</v>
      </c>
      <c r="L500">
        <v>3.2301369863013698</v>
      </c>
      <c r="M500" t="str">
        <v>Part time</v>
      </c>
    </row>
    <row r="501" spans="1:13">
      <c r="A501" t="str">
        <v>PR00916</v>
      </c>
      <c r="B501" t="str">
        <v>Inger</v>
      </c>
      <c r="C501" t="str">
        <v>Chapelhow</v>
      </c>
      <c r="D501" t="str">
        <v>Female</v>
      </c>
      <c r="E501" t="str">
        <v>Research and Development</v>
      </c>
      <c r="F501">
        <v>84309.95</v>
      </c>
      <c r="G501" t="str">
        <v>50k to 100k</v>
      </c>
      <c r="H501">
        <v>44501</v>
      </c>
      <c r="I501">
        <v>1</v>
      </c>
      <c r="J501" t="str">
        <v>Permanent</v>
      </c>
      <c r="K501" t="str">
        <v>Remote</v>
      </c>
      <c r="L501">
        <v>2.6383561643835618</v>
      </c>
      <c r="M501" t="str">
        <v>Full time</v>
      </c>
    </row>
    <row r="502" spans="1:13">
      <c r="A502" t="str">
        <v>PR01211</v>
      </c>
      <c r="B502" t="str">
        <v>Enoch</v>
      </c>
      <c r="C502" t="str">
        <v>Dowrey</v>
      </c>
      <c r="D502" t="str">
        <v>Male</v>
      </c>
      <c r="E502" t="str">
        <v>Accounting</v>
      </c>
      <c r="F502">
        <v>91645.04</v>
      </c>
      <c r="G502" t="str">
        <v>50k to 100k</v>
      </c>
      <c r="H502">
        <v>44223</v>
      </c>
      <c r="I502">
        <v>1</v>
      </c>
      <c r="J502" t="str">
        <v>Permanent</v>
      </c>
      <c r="K502" t="str">
        <v>Auckland, New Zealand</v>
      </c>
      <c r="L502">
        <v>3.4</v>
      </c>
      <c r="M502" t="str">
        <v>Full time</v>
      </c>
    </row>
    <row r="503" spans="1:13">
      <c r="A503" t="str">
        <v>PR01269</v>
      </c>
      <c r="B503" t="str">
        <v>Eleonore</v>
      </c>
      <c r="C503" t="str">
        <v>Airdrie</v>
      </c>
      <c r="D503" t="str">
        <v>Female</v>
      </c>
      <c r="E503" t="str">
        <v>Engineering</v>
      </c>
      <c r="F503">
        <v>97105.19</v>
      </c>
      <c r="G503" t="str">
        <v>50k to 100k</v>
      </c>
      <c r="H503">
        <v>44425</v>
      </c>
      <c r="I503">
        <v>1</v>
      </c>
      <c r="J503" t="str">
        <v>Permanent</v>
      </c>
      <c r="K503" t="str">
        <v>Columbus, USA</v>
      </c>
      <c r="L503">
        <v>2.8465753424657536</v>
      </c>
      <c r="M503" t="str">
        <v>Full time</v>
      </c>
    </row>
    <row r="504" spans="1:13">
      <c r="A504" t="str">
        <v>PR01383</v>
      </c>
      <c r="B504" t="str">
        <v>Addi</v>
      </c>
      <c r="C504" t="str">
        <v>Studdeard</v>
      </c>
      <c r="D504" t="str">
        <v>Female</v>
      </c>
      <c r="E504" t="str">
        <v>Product Management</v>
      </c>
      <c r="F504">
        <v>72502.61</v>
      </c>
      <c r="G504" t="str">
        <v>50k to 100k</v>
      </c>
      <c r="H504">
        <v>44235</v>
      </c>
      <c r="I504">
        <v>1</v>
      </c>
      <c r="J504" t="str">
        <v>Permanent</v>
      </c>
      <c r="K504" t="str">
        <v>Wellington, New Zealand</v>
      </c>
      <c r="L504">
        <v>3.3671232876712329</v>
      </c>
      <c r="M504" t="str">
        <v>Full time</v>
      </c>
    </row>
    <row r="505" spans="1:13">
      <c r="A505" t="str">
        <v>PR02208</v>
      </c>
      <c r="B505" t="str">
        <v>Gowri</v>
      </c>
      <c r="C505" t="str">
        <v>Sankar</v>
      </c>
      <c r="D505" t="str">
        <v>Female</v>
      </c>
      <c r="E505" t="str">
        <v>Training</v>
      </c>
      <c r="F505">
        <v>102934.09</v>
      </c>
      <c r="G505" t="str">
        <v>Above 100k</v>
      </c>
      <c r="H505">
        <v>44315</v>
      </c>
      <c r="I505">
        <v>1</v>
      </c>
      <c r="J505" t="str">
        <v>Permanent</v>
      </c>
      <c r="K505" t="str">
        <v>Hyderabad, India</v>
      </c>
      <c r="L505">
        <v>3.1479452054794521</v>
      </c>
      <c r="M505" t="str">
        <v>Full time</v>
      </c>
    </row>
    <row r="506" spans="1:13">
      <c r="A506" t="str">
        <v>PR03034</v>
      </c>
      <c r="B506" t="str">
        <v>Sreenivasa</v>
      </c>
      <c r="C506" t="str">
        <v>Naik</v>
      </c>
      <c r="D506" t="str">
        <v>Male</v>
      </c>
      <c r="E506" t="str">
        <v>Sales</v>
      </c>
      <c r="F506">
        <v>32192.15</v>
      </c>
      <c r="G506" t="str">
        <v>Under 50k</v>
      </c>
      <c r="H506">
        <v>44473</v>
      </c>
      <c r="I506">
        <v>1</v>
      </c>
      <c r="J506" t="str">
        <v>Permanent</v>
      </c>
      <c r="K506" t="str">
        <v>Hyderabad, India</v>
      </c>
      <c r="L506">
        <v>2.7150684931506848</v>
      </c>
      <c r="M506" t="str">
        <v>Full time</v>
      </c>
    </row>
    <row r="507" spans="1:13">
      <c r="A507" t="str">
        <v>PR03445</v>
      </c>
      <c r="B507" t="str">
        <v>Myrle</v>
      </c>
      <c r="C507" t="str">
        <v>Prandoni</v>
      </c>
      <c r="D507" t="str">
        <v>Male</v>
      </c>
      <c r="E507" t="str">
        <v>Sales</v>
      </c>
      <c r="F507">
        <v>62195.47</v>
      </c>
      <c r="G507" t="str">
        <v>50k to 100k</v>
      </c>
      <c r="H507">
        <v>44434</v>
      </c>
      <c r="I507">
        <v>1</v>
      </c>
      <c r="J507" t="str">
        <v>Permanent</v>
      </c>
      <c r="K507" t="str">
        <v>Remote</v>
      </c>
      <c r="L507">
        <v>2.8219178082191783</v>
      </c>
      <c r="M507" t="str">
        <v>Full time</v>
      </c>
    </row>
    <row r="508" spans="1:13">
      <c r="A508" t="str">
        <v>PR03886</v>
      </c>
      <c r="B508" t="str">
        <v>Edd</v>
      </c>
      <c r="C508" t="str">
        <v>MacKnockiter</v>
      </c>
      <c r="D508" t="str">
        <v>Male</v>
      </c>
      <c r="E508" t="str">
        <v>Accounting</v>
      </c>
      <c r="F508">
        <v>119022.49</v>
      </c>
      <c r="G508" t="str">
        <v>Above 100k</v>
      </c>
      <c r="H508">
        <v>44431</v>
      </c>
      <c r="I508">
        <v>1</v>
      </c>
      <c r="J508" t="str">
        <v>Permanent</v>
      </c>
      <c r="K508" t="str">
        <v>Auckland, New Zealand</v>
      </c>
      <c r="L508">
        <v>2.8301369863013699</v>
      </c>
      <c r="M508" t="str">
        <v>Full time</v>
      </c>
    </row>
    <row r="509" spans="1:13">
      <c r="A509" t="str">
        <v>PR04446</v>
      </c>
      <c r="B509" t="str">
        <v>Sameer</v>
      </c>
      <c r="C509" t="str">
        <v>Shashank</v>
      </c>
      <c r="D509" t="str">
        <v>Female</v>
      </c>
      <c r="E509" t="str">
        <v>Research and Development</v>
      </c>
      <c r="F509">
        <v>92336.08</v>
      </c>
      <c r="G509" t="str">
        <v>50k to 100k</v>
      </c>
      <c r="H509">
        <v>44431</v>
      </c>
      <c r="I509">
        <v>1</v>
      </c>
      <c r="J509" t="str">
        <v>Permanent</v>
      </c>
      <c r="K509" t="str">
        <v>Hyderabad, India</v>
      </c>
      <c r="L509">
        <v>2.8301369863013699</v>
      </c>
      <c r="M509" t="str">
        <v>Full time</v>
      </c>
    </row>
    <row r="510" spans="1:13">
      <c r="A510" t="str">
        <v>PR04473</v>
      </c>
      <c r="B510" t="str">
        <v>Wyn</v>
      </c>
      <c r="C510" t="str">
        <v>Treadger</v>
      </c>
      <c r="D510" t="str">
        <v>Female</v>
      </c>
      <c r="E510" t="str">
        <v>Business Development</v>
      </c>
      <c r="F510">
        <v>69192.850000000006</v>
      </c>
      <c r="G510" t="str">
        <v>50k to 100k</v>
      </c>
      <c r="H510">
        <v>44305</v>
      </c>
      <c r="I510">
        <v>1</v>
      </c>
      <c r="J510" t="str">
        <v>Permanent</v>
      </c>
      <c r="K510" t="str">
        <v>Columbus, USA</v>
      </c>
      <c r="L510">
        <v>3.1753424657534248</v>
      </c>
      <c r="M510" t="str">
        <v>Full time</v>
      </c>
    </row>
    <row r="511" spans="1:13">
      <c r="A511" t="str">
        <v>PR04601</v>
      </c>
      <c r="B511" t="str">
        <v>Yedukondalu</v>
      </c>
      <c r="C511" t="str">
        <v>Panditula</v>
      </c>
      <c r="D511" t="str">
        <v>Need to check</v>
      </c>
      <c r="E511" t="str">
        <v>Support</v>
      </c>
      <c r="F511">
        <v>104802.63</v>
      </c>
      <c r="G511" t="str">
        <v>Above 100k</v>
      </c>
      <c r="H511">
        <v>44502</v>
      </c>
      <c r="I511">
        <v>1</v>
      </c>
      <c r="J511" t="str">
        <v>Permanent</v>
      </c>
      <c r="K511" t="str">
        <v>Hyderabad, India</v>
      </c>
      <c r="L511">
        <v>2.6356164383561644</v>
      </c>
      <c r="M511" t="str">
        <v>Full time</v>
      </c>
    </row>
    <row r="512" spans="1:13">
      <c r="A512" t="str">
        <v>SQ00286</v>
      </c>
      <c r="B512" t="str">
        <v>Ilesh</v>
      </c>
      <c r="C512" t="str">
        <v>Dasgupta</v>
      </c>
      <c r="D512" t="str">
        <v>Female</v>
      </c>
      <c r="E512" t="str">
        <v>Legal</v>
      </c>
      <c r="F512">
        <v>61213.01</v>
      </c>
      <c r="G512" t="str">
        <v>50k to 100k</v>
      </c>
      <c r="H512">
        <v>44365</v>
      </c>
      <c r="I512">
        <v>1</v>
      </c>
      <c r="J512" t="str">
        <v>Permanent</v>
      </c>
      <c r="K512" t="str">
        <v>Chennai, India</v>
      </c>
      <c r="L512">
        <v>3.010958904109589</v>
      </c>
      <c r="M512" t="str">
        <v>Full time</v>
      </c>
    </row>
    <row r="513" spans="1:13">
      <c r="A513" t="str">
        <v>SQ00498</v>
      </c>
      <c r="B513" t="str">
        <v>Amery</v>
      </c>
      <c r="C513" t="str">
        <v>Ofer</v>
      </c>
      <c r="D513" t="str">
        <v>Female</v>
      </c>
      <c r="E513" t="str">
        <v>Legal</v>
      </c>
      <c r="F513">
        <v>111049.84</v>
      </c>
      <c r="G513" t="str">
        <v>Above 100k</v>
      </c>
      <c r="H513">
        <v>44393</v>
      </c>
      <c r="I513">
        <v>1</v>
      </c>
      <c r="J513" t="str">
        <v>Permanent</v>
      </c>
      <c r="K513" t="str">
        <v>Wellington, New Zealand</v>
      </c>
      <c r="L513">
        <v>2.9342465753424656</v>
      </c>
      <c r="M513" t="str">
        <v>Full time</v>
      </c>
    </row>
    <row r="514" spans="1:13">
      <c r="A514" t="str">
        <v>SQ01026</v>
      </c>
      <c r="B514" t="str">
        <v>Anumati</v>
      </c>
      <c r="C514" t="str">
        <v>Shyamari</v>
      </c>
      <c r="D514" t="str">
        <v>Male</v>
      </c>
      <c r="E514" t="str">
        <v>Product Management</v>
      </c>
      <c r="F514">
        <v>74924.649999999994</v>
      </c>
      <c r="G514" t="str">
        <v>50k to 100k</v>
      </c>
      <c r="H514">
        <v>44239</v>
      </c>
      <c r="I514">
        <v>1</v>
      </c>
      <c r="J514" t="str">
        <v>Permanent</v>
      </c>
      <c r="K514" t="str">
        <v>Hyderabad, India</v>
      </c>
      <c r="L514">
        <v>3.3561643835616439</v>
      </c>
      <c r="M514" t="str">
        <v>Full time</v>
      </c>
    </row>
    <row r="515" spans="1:13">
      <c r="A515" t="str">
        <v>SQ01395</v>
      </c>
      <c r="B515" t="str">
        <v>Dennison</v>
      </c>
      <c r="C515" t="str">
        <v>Crosswaite</v>
      </c>
      <c r="D515" t="str">
        <v>Male</v>
      </c>
      <c r="E515" t="str">
        <v>Legal</v>
      </c>
      <c r="F515">
        <v>90697.67</v>
      </c>
      <c r="G515" t="str">
        <v>50k to 100k</v>
      </c>
      <c r="H515">
        <v>44221</v>
      </c>
      <c r="I515">
        <v>0.8</v>
      </c>
      <c r="J515" t="str">
        <v>Permanent</v>
      </c>
      <c r="K515" t="str">
        <v>Seattle, USA</v>
      </c>
      <c r="L515">
        <v>3.4054794520547946</v>
      </c>
      <c r="M515" t="str">
        <v>Part time</v>
      </c>
    </row>
    <row r="516" spans="1:13">
      <c r="A516" t="str">
        <v>SQ01998</v>
      </c>
      <c r="B516" t="str">
        <v>Vanmala</v>
      </c>
      <c r="C516" t="str">
        <v>Shriharsha</v>
      </c>
      <c r="D516" t="str">
        <v>Male</v>
      </c>
      <c r="E516" t="str">
        <v>Product Management</v>
      </c>
      <c r="F516">
        <v>40445.29</v>
      </c>
      <c r="G516" t="str">
        <v>Under 50k</v>
      </c>
      <c r="H516">
        <v>44393</v>
      </c>
      <c r="I516">
        <v>1</v>
      </c>
      <c r="J516" t="str">
        <v>Permanent</v>
      </c>
      <c r="K516" t="str">
        <v>Chennai, India</v>
      </c>
      <c r="L516">
        <v>2.9342465753424656</v>
      </c>
      <c r="M516" t="str">
        <v>Full time</v>
      </c>
    </row>
    <row r="517" spans="1:13">
      <c r="A517" t="str">
        <v>SQ01998</v>
      </c>
      <c r="B517" t="str">
        <v>Sahas</v>
      </c>
      <c r="C517" t="str">
        <v>Sanabhi</v>
      </c>
      <c r="D517" t="str">
        <v>Male</v>
      </c>
      <c r="E517" t="str">
        <v>Product Management</v>
      </c>
      <c r="F517">
        <v>40445.29</v>
      </c>
      <c r="G517" t="str">
        <v>Under 50k</v>
      </c>
      <c r="H517">
        <v>44393</v>
      </c>
      <c r="I517">
        <v>1</v>
      </c>
      <c r="J517" t="str">
        <v>Permanent</v>
      </c>
      <c r="K517" t="str">
        <v>Chennai, India</v>
      </c>
      <c r="L517">
        <v>2.9342465753424656</v>
      </c>
      <c r="M517" t="str">
        <v>Full time</v>
      </c>
    </row>
    <row r="518" spans="1:13">
      <c r="A518" t="str">
        <v>SQ02525</v>
      </c>
      <c r="B518" t="str">
        <v>Mickie</v>
      </c>
      <c r="C518" t="str">
        <v>Dagwell</v>
      </c>
      <c r="D518" t="str">
        <v>Male</v>
      </c>
      <c r="E518" t="str">
        <v>Engineering</v>
      </c>
      <c r="F518">
        <v>50855.53</v>
      </c>
      <c r="G518" t="str">
        <v>50k to 100k</v>
      </c>
      <c r="H518">
        <v>44221</v>
      </c>
      <c r="I518">
        <v>1</v>
      </c>
      <c r="J518" t="str">
        <v>Permanent</v>
      </c>
      <c r="K518" t="str">
        <v>Wellington, New Zealand</v>
      </c>
      <c r="L518">
        <v>3.4054794520547946</v>
      </c>
      <c r="M518" t="str">
        <v>Full time</v>
      </c>
    </row>
    <row r="519" spans="1:13">
      <c r="A519" t="str">
        <v>SQ02565</v>
      </c>
      <c r="B519" t="str">
        <v>Konstantin</v>
      </c>
      <c r="C519" t="str">
        <v>Timblett</v>
      </c>
      <c r="D519" t="str">
        <v>Female</v>
      </c>
      <c r="E519" t="str">
        <v>Training</v>
      </c>
      <c r="F519">
        <v>56253.81</v>
      </c>
      <c r="G519" t="str">
        <v>50k to 100k</v>
      </c>
      <c r="H519">
        <v>44421</v>
      </c>
      <c r="I519">
        <v>1</v>
      </c>
      <c r="J519" t="str">
        <v>Permanent</v>
      </c>
      <c r="K519" t="str">
        <v>Auckland, New Zealand</v>
      </c>
      <c r="L519">
        <v>2.8575342465753426</v>
      </c>
      <c r="M519" t="str">
        <v>Full time</v>
      </c>
    </row>
    <row r="520" spans="1:13">
      <c r="A520" t="str">
        <v>SQ02624</v>
      </c>
      <c r="B520" t="str">
        <v>Gwenneth</v>
      </c>
      <c r="C520" t="str">
        <v>Fealey</v>
      </c>
      <c r="D520" t="str">
        <v>Female</v>
      </c>
      <c r="E520" t="str">
        <v>Engineering</v>
      </c>
      <c r="F520">
        <v>114772.32</v>
      </c>
      <c r="G520" t="str">
        <v>Above 100k</v>
      </c>
      <c r="H520">
        <v>44251</v>
      </c>
      <c r="I520">
        <v>1</v>
      </c>
      <c r="J520" t="str">
        <v>Permanent</v>
      </c>
      <c r="K520" t="str">
        <v>Columbus, USA</v>
      </c>
      <c r="L520">
        <v>3.3232876712328765</v>
      </c>
      <c r="M520" t="str">
        <v>Full time</v>
      </c>
    </row>
    <row r="521" spans="1:13">
      <c r="A521" t="str">
        <v>SQ03491</v>
      </c>
      <c r="B521" t="str">
        <v>Freda</v>
      </c>
      <c r="C521" t="str">
        <v>Legan</v>
      </c>
      <c r="D521" t="str">
        <v>Female</v>
      </c>
      <c r="E521" t="str">
        <v>Sales</v>
      </c>
      <c r="F521">
        <v>102129.37</v>
      </c>
      <c r="G521" t="str">
        <v>Above 100k</v>
      </c>
      <c r="H521">
        <v>44396</v>
      </c>
      <c r="I521">
        <v>1</v>
      </c>
      <c r="J521" t="str">
        <v>Permanent</v>
      </c>
      <c r="K521" t="str">
        <v>Columbus, USA</v>
      </c>
      <c r="L521">
        <v>2.9260273972602739</v>
      </c>
      <c r="M521" t="str">
        <v>Full time</v>
      </c>
    </row>
    <row r="522" spans="1:13">
      <c r="A522" t="str">
        <v>SQ03546</v>
      </c>
      <c r="B522" t="str">
        <v>Amlankusum</v>
      </c>
      <c r="C522" t="str">
        <v>Rajabhushan</v>
      </c>
      <c r="D522" t="str">
        <v>Female</v>
      </c>
      <c r="E522" t="str">
        <v>Legal</v>
      </c>
      <c r="F522">
        <v>75733.740000000005</v>
      </c>
      <c r="G522" t="str">
        <v>50k to 100k</v>
      </c>
      <c r="H522">
        <v>44382</v>
      </c>
      <c r="I522">
        <v>1</v>
      </c>
      <c r="J522" t="str">
        <v>Permanent</v>
      </c>
      <c r="K522" t="str">
        <v>Hyderabad, India</v>
      </c>
      <c r="L522">
        <v>2.9643835616438357</v>
      </c>
      <c r="M522" t="str">
        <v>Full time</v>
      </c>
    </row>
    <row r="523" spans="1:13">
      <c r="A523" t="str">
        <v>SQ03626</v>
      </c>
      <c r="B523" t="str">
        <v>Krishnakanta</v>
      </c>
      <c r="C523" t="str">
        <v>Vellanki</v>
      </c>
      <c r="D523" t="str">
        <v>Female</v>
      </c>
      <c r="E523" t="str">
        <v>Training</v>
      </c>
      <c r="F523">
        <v>95677.9</v>
      </c>
      <c r="G523" t="str">
        <v>50k to 100k</v>
      </c>
      <c r="H523">
        <v>44396</v>
      </c>
      <c r="I523">
        <v>0.3</v>
      </c>
      <c r="J523" t="str">
        <v>Permanent</v>
      </c>
      <c r="K523" t="str">
        <v>Chennai, India</v>
      </c>
      <c r="L523">
        <v>2.9260273972602739</v>
      </c>
      <c r="M523" t="str">
        <v>Part time</v>
      </c>
    </row>
    <row r="524" spans="1:13">
      <c r="A524" t="str">
        <v>TN00890</v>
      </c>
      <c r="B524" t="str">
        <v>Mayur</v>
      </c>
      <c r="C524" t="str">
        <v>Kousika</v>
      </c>
      <c r="D524" t="str">
        <v>Female</v>
      </c>
      <c r="E524" t="str">
        <v>Training</v>
      </c>
      <c r="F524">
        <v>71570.990000000005</v>
      </c>
      <c r="G524" t="str">
        <v>50k to 100k</v>
      </c>
      <c r="H524">
        <v>44249</v>
      </c>
      <c r="I524">
        <v>0.5</v>
      </c>
      <c r="J524" t="str">
        <v>Permanent</v>
      </c>
      <c r="K524" t="str">
        <v>Hyderabad, India</v>
      </c>
      <c r="L524">
        <v>3.3287671232876712</v>
      </c>
      <c r="M524" t="str">
        <v>Part time</v>
      </c>
    </row>
    <row r="525" spans="1:13">
      <c r="A525" t="str">
        <v>TN01601</v>
      </c>
      <c r="B525" t="str">
        <v>Melva</v>
      </c>
      <c r="C525" t="str">
        <v>Jickells</v>
      </c>
      <c r="D525" t="str">
        <v>Female</v>
      </c>
      <c r="E525" t="str">
        <v>Product Management</v>
      </c>
      <c r="F525">
        <v>68795.48</v>
      </c>
      <c r="G525" t="str">
        <v>50k to 100k</v>
      </c>
      <c r="H525">
        <v>44277</v>
      </c>
      <c r="I525">
        <v>0.2</v>
      </c>
      <c r="J525" t="str">
        <v>Permanent</v>
      </c>
      <c r="K525" t="str">
        <v>Remote</v>
      </c>
      <c r="L525">
        <v>3.2520547945205478</v>
      </c>
      <c r="M525" t="str">
        <v>Part time</v>
      </c>
    </row>
    <row r="526" spans="1:13">
      <c r="A526" t="str">
        <v>TN01601</v>
      </c>
      <c r="B526" t="str">
        <v>Melva</v>
      </c>
      <c r="C526" t="str">
        <v>Jickells</v>
      </c>
      <c r="D526" t="str">
        <v>Female</v>
      </c>
      <c r="E526" t="str">
        <v>Product Management</v>
      </c>
      <c r="F526">
        <v>68795.48</v>
      </c>
      <c r="G526" t="str">
        <v>50k to 100k</v>
      </c>
      <c r="H526">
        <v>44277</v>
      </c>
      <c r="I526">
        <v>0.2</v>
      </c>
      <c r="J526" t="str">
        <v>Permanent</v>
      </c>
      <c r="K526" t="str">
        <v>Remote</v>
      </c>
      <c r="L526">
        <v>3.2520547945205478</v>
      </c>
      <c r="M526" t="str">
        <v>Part time</v>
      </c>
    </row>
    <row r="527" spans="1:13">
      <c r="A527" t="str">
        <v>TN02674</v>
      </c>
      <c r="B527" t="str">
        <v>Antonetta</v>
      </c>
      <c r="C527" t="str">
        <v>Coggeshall</v>
      </c>
      <c r="D527" t="str">
        <v>Male</v>
      </c>
      <c r="E527" t="str">
        <v>Sales</v>
      </c>
      <c r="F527">
        <v>96753.78</v>
      </c>
      <c r="G527" t="str">
        <v>50k to 100k</v>
      </c>
      <c r="H527">
        <v>44494</v>
      </c>
      <c r="I527">
        <v>1</v>
      </c>
      <c r="J527" t="str">
        <v>Permanent</v>
      </c>
      <c r="K527" t="str">
        <v>Auckland, New Zealand</v>
      </c>
      <c r="L527">
        <v>2.6575342465753424</v>
      </c>
      <c r="M527" t="str">
        <v>Full time</v>
      </c>
    </row>
    <row r="528" spans="1:13">
      <c r="A528" t="str">
        <v>TN02674</v>
      </c>
      <c r="B528" t="str">
        <v>Antonetta</v>
      </c>
      <c r="C528" t="str">
        <v>Coggeshall</v>
      </c>
      <c r="D528" t="str">
        <v>Male</v>
      </c>
      <c r="E528" t="str">
        <v>Sales</v>
      </c>
      <c r="F528">
        <v>96753.78</v>
      </c>
      <c r="G528" t="str">
        <v>50k to 100k</v>
      </c>
      <c r="H528">
        <v>44494</v>
      </c>
      <c r="I528">
        <v>1</v>
      </c>
      <c r="J528" t="str">
        <v>Permanent</v>
      </c>
      <c r="K528" t="str">
        <v>Auckland, New Zealand</v>
      </c>
      <c r="L528">
        <v>2.6575342465753424</v>
      </c>
      <c r="M528" t="str">
        <v>Full time</v>
      </c>
    </row>
    <row r="529" spans="1:13">
      <c r="A529" t="str">
        <v>TN02988</v>
      </c>
      <c r="B529" t="str">
        <v>Mahindra</v>
      </c>
      <c r="C529" t="str">
        <v>Sreedharan</v>
      </c>
      <c r="D529" t="str">
        <v>Male</v>
      </c>
      <c r="E529" t="str">
        <v>Engineering</v>
      </c>
      <c r="F529">
        <v>92943.89</v>
      </c>
      <c r="G529" t="str">
        <v>50k to 100k</v>
      </c>
      <c r="H529">
        <v>44510</v>
      </c>
      <c r="I529">
        <v>1</v>
      </c>
      <c r="J529" t="str">
        <v>Permanent</v>
      </c>
      <c r="K529" t="str">
        <v>Hyderabad, India</v>
      </c>
      <c r="L529">
        <v>2.6136986301369864</v>
      </c>
      <c r="M529" t="str">
        <v>Full time</v>
      </c>
    </row>
    <row r="530" spans="1:13">
      <c r="A530" t="str">
        <v>TN03032</v>
      </c>
      <c r="B530" t="str">
        <v>Jaipal</v>
      </c>
      <c r="C530" t="str">
        <v>Potanapudi</v>
      </c>
      <c r="D530" t="str">
        <v>Female</v>
      </c>
      <c r="E530" t="str">
        <v>Research and Development</v>
      </c>
      <c r="F530">
        <v>39700.82</v>
      </c>
      <c r="G530" t="str">
        <v>Under 50k</v>
      </c>
      <c r="H530">
        <v>44203</v>
      </c>
      <c r="I530">
        <v>0.8</v>
      </c>
      <c r="J530" t="str">
        <v>Permanent</v>
      </c>
      <c r="K530" t="str">
        <v>Chennai, India</v>
      </c>
      <c r="L530">
        <v>3.4547945205479453</v>
      </c>
      <c r="M530" t="str">
        <v>Part time</v>
      </c>
    </row>
    <row r="531" spans="1:13">
      <c r="A531" t="str">
        <v>TN03032</v>
      </c>
      <c r="B531" t="str">
        <v>Fullara</v>
      </c>
      <c r="C531" t="str">
        <v>Sushanti</v>
      </c>
      <c r="D531" t="str">
        <v>Female</v>
      </c>
      <c r="E531" t="str">
        <v>Research and Development</v>
      </c>
      <c r="F531">
        <v>39700.82</v>
      </c>
      <c r="G531" t="str">
        <v>Under 50k</v>
      </c>
      <c r="H531">
        <v>44203</v>
      </c>
      <c r="I531">
        <v>0.8</v>
      </c>
      <c r="J531" t="str">
        <v>Permanent</v>
      </c>
      <c r="K531" t="str">
        <v>Chennai, India</v>
      </c>
      <c r="L531">
        <v>3.4547945205479453</v>
      </c>
      <c r="M531" t="str">
        <v>Part time</v>
      </c>
    </row>
    <row r="532" spans="1:13">
      <c r="A532" t="str">
        <v>TN04265</v>
      </c>
      <c r="B532" t="str">
        <v>Rushil</v>
      </c>
      <c r="C532" t="str">
        <v>Kripa</v>
      </c>
      <c r="D532" t="str">
        <v>Female</v>
      </c>
      <c r="E532" t="str">
        <v>Training</v>
      </c>
      <c r="F532">
        <v>93964.3</v>
      </c>
      <c r="G532" t="str">
        <v>50k to 100k</v>
      </c>
      <c r="H532">
        <v>44454</v>
      </c>
      <c r="I532">
        <v>0.4</v>
      </c>
      <c r="J532" t="str">
        <v>Fixed Term</v>
      </c>
      <c r="K532" t="str">
        <v>Hyderabad, India</v>
      </c>
      <c r="L532">
        <v>2.7671232876712328</v>
      </c>
      <c r="M532" t="str">
        <v>Part time</v>
      </c>
    </row>
    <row r="533" spans="1:13">
      <c r="A533" t="str">
        <v>VT00194</v>
      </c>
      <c r="B533" t="str">
        <v>Violante</v>
      </c>
      <c r="C533" t="str">
        <v>Courtonne</v>
      </c>
      <c r="D533" t="str">
        <v>Female</v>
      </c>
      <c r="E533" t="str">
        <v>Product Management</v>
      </c>
      <c r="F533">
        <v>49625.64</v>
      </c>
      <c r="G533" t="str">
        <v>Under 50k</v>
      </c>
      <c r="H533">
        <v>44384</v>
      </c>
      <c r="I533">
        <v>0.5</v>
      </c>
      <c r="J533" t="str">
        <v>Fixed Term</v>
      </c>
      <c r="K533" t="str">
        <v>Remote</v>
      </c>
      <c r="L533">
        <v>2.9589041095890409</v>
      </c>
      <c r="M533" t="str">
        <v>Part time</v>
      </c>
    </row>
    <row r="534" spans="1:13">
      <c r="A534" t="str">
        <v>VT00578</v>
      </c>
      <c r="B534" t="str">
        <v>Magnum</v>
      </c>
      <c r="C534" t="str">
        <v>Locksley</v>
      </c>
      <c r="D534" t="str">
        <v>Female</v>
      </c>
      <c r="E534" t="str">
        <v>Services</v>
      </c>
      <c r="F534">
        <v>42314.39</v>
      </c>
      <c r="G534" t="str">
        <v>Under 50k</v>
      </c>
      <c r="H534">
        <v>44487</v>
      </c>
      <c r="I534">
        <v>1</v>
      </c>
      <c r="J534" t="str">
        <v>Fixed Term</v>
      </c>
      <c r="K534" t="str">
        <v>Remote</v>
      </c>
      <c r="L534">
        <v>2.6767123287671235</v>
      </c>
      <c r="M534" t="str">
        <v>Full time</v>
      </c>
    </row>
    <row r="535" spans="1:13">
      <c r="A535" t="str">
        <v>VT01249</v>
      </c>
      <c r="B535" t="str">
        <v>Brendan</v>
      </c>
      <c r="C535" t="str">
        <v>Edgeller</v>
      </c>
      <c r="D535" t="str">
        <v>Female</v>
      </c>
      <c r="E535" t="str">
        <v>Legal</v>
      </c>
      <c r="F535">
        <v>31042.51</v>
      </c>
      <c r="G535" t="str">
        <v>Under 50k</v>
      </c>
      <c r="H535">
        <v>44473</v>
      </c>
      <c r="I535">
        <v>0.3</v>
      </c>
      <c r="J535" t="str">
        <v>Fixed Term</v>
      </c>
      <c r="K535" t="str">
        <v>Remote</v>
      </c>
      <c r="L535">
        <v>2.7150684931506848</v>
      </c>
      <c r="M535" t="str">
        <v>Part time</v>
      </c>
    </row>
    <row r="536" spans="1:13">
      <c r="A536" t="str">
        <v>VT02118</v>
      </c>
      <c r="B536" t="str">
        <v>Oorjit</v>
      </c>
      <c r="C536" t="str">
        <v>Nandanavanam</v>
      </c>
      <c r="D536" t="str">
        <v>Female</v>
      </c>
      <c r="E536" t="str">
        <v>Engineering</v>
      </c>
      <c r="F536">
        <v>51165.37</v>
      </c>
      <c r="G536" t="str">
        <v>50k to 100k</v>
      </c>
      <c r="H536">
        <v>44237</v>
      </c>
      <c r="I536">
        <v>1</v>
      </c>
      <c r="J536" t="str">
        <v>Fixed Term</v>
      </c>
      <c r="K536" t="str">
        <v>Hyderabad, India</v>
      </c>
      <c r="L536">
        <v>3.3616438356164382</v>
      </c>
      <c r="M536" t="str">
        <v>Full time</v>
      </c>
    </row>
    <row r="537" spans="1:13">
      <c r="A537" t="str">
        <v>VT02663</v>
      </c>
      <c r="B537" t="str">
        <v>Sravanthi</v>
      </c>
      <c r="C537" t="str">
        <v>Chalaki</v>
      </c>
      <c r="D537" t="str">
        <v>Male</v>
      </c>
      <c r="E537" t="str">
        <v>Legal</v>
      </c>
      <c r="F537">
        <v>28481.16</v>
      </c>
      <c r="G537" t="str">
        <v>Under 50k</v>
      </c>
      <c r="H537">
        <v>44228</v>
      </c>
      <c r="I537">
        <v>1</v>
      </c>
      <c r="J537" t="str">
        <v>Temporary</v>
      </c>
      <c r="K537" t="str">
        <v>Chennai, India</v>
      </c>
      <c r="L537">
        <v>3.3863013698630136</v>
      </c>
      <c r="M537" t="str">
        <v>Full time</v>
      </c>
    </row>
    <row r="538" spans="1:13">
      <c r="A538" t="str">
        <v>VT03421</v>
      </c>
      <c r="B538" t="str">
        <v>Alic</v>
      </c>
      <c r="C538" t="str">
        <v>Bagg</v>
      </c>
      <c r="D538" t="str">
        <v>Male</v>
      </c>
      <c r="E538" t="str">
        <v>Legal</v>
      </c>
      <c r="F538">
        <v>113747.56</v>
      </c>
      <c r="G538" t="str">
        <v>Above 100k</v>
      </c>
      <c r="H538">
        <v>44270</v>
      </c>
      <c r="I538">
        <v>0.7</v>
      </c>
      <c r="J538" t="str">
        <v>Temporary</v>
      </c>
      <c r="K538" t="str">
        <v>Columbus, USA</v>
      </c>
      <c r="L538">
        <v>3.2712328767123289</v>
      </c>
      <c r="M538" t="str">
        <v>Part time</v>
      </c>
    </row>
    <row r="539" spans="1:13">
      <c r="A539" t="str">
        <v>VT03421</v>
      </c>
      <c r="B539" t="str">
        <v>Alic</v>
      </c>
      <c r="C539" t="str">
        <v>Bagg</v>
      </c>
      <c r="D539" t="str">
        <v>Male</v>
      </c>
      <c r="E539" t="str">
        <v>Legal</v>
      </c>
      <c r="F539">
        <v>113747.56</v>
      </c>
      <c r="G539" t="str">
        <v>Above 100k</v>
      </c>
      <c r="H539">
        <v>44270</v>
      </c>
      <c r="I539">
        <v>0.7</v>
      </c>
      <c r="J539" t="str">
        <v>Temporary</v>
      </c>
      <c r="K539" t="str">
        <v>Columbus, USA</v>
      </c>
      <c r="L539">
        <v>3.2712328767123289</v>
      </c>
      <c r="M539" t="str">
        <v>Part time</v>
      </c>
    </row>
    <row r="540" spans="1:13">
      <c r="A540" t="str">
        <v>VT03500</v>
      </c>
      <c r="B540" t="str">
        <v>Shiuli</v>
      </c>
      <c r="C540" t="str">
        <v>Sapna</v>
      </c>
      <c r="D540" t="str">
        <v>Male</v>
      </c>
      <c r="E540" t="str">
        <v>Support</v>
      </c>
      <c r="F540">
        <v>37062.1</v>
      </c>
      <c r="G540" t="str">
        <v>Under 50k</v>
      </c>
      <c r="H540">
        <v>44357</v>
      </c>
      <c r="I540">
        <v>1</v>
      </c>
      <c r="J540" t="str">
        <v>Temporary</v>
      </c>
      <c r="K540" t="str">
        <v>Chennai, India</v>
      </c>
      <c r="L540">
        <v>3.032876712328767</v>
      </c>
      <c r="M540" t="str">
        <v>Full time</v>
      </c>
    </row>
    <row r="541" spans="1:13">
      <c r="A541" t="str">
        <v>VT03552</v>
      </c>
      <c r="B541" t="str">
        <v>Kamalakshi</v>
      </c>
      <c r="C541" t="str">
        <v>Mukundan</v>
      </c>
      <c r="D541" t="str">
        <v>Male</v>
      </c>
      <c r="E541" t="str">
        <v>Engineering</v>
      </c>
      <c r="F541">
        <v>36536.26</v>
      </c>
      <c r="G541" t="str">
        <v>Under 50k</v>
      </c>
      <c r="H541">
        <v>44358</v>
      </c>
      <c r="I541">
        <v>1</v>
      </c>
      <c r="J541" t="str">
        <v>Temporary</v>
      </c>
      <c r="K541" t="str">
        <v>Hyderabad, India</v>
      </c>
      <c r="L541">
        <v>3.0301369863013701</v>
      </c>
      <c r="M541" t="str">
        <v>Full time</v>
      </c>
    </row>
    <row r="542" spans="1:13">
      <c r="A542" t="str">
        <v>VT03993</v>
      </c>
      <c r="B542" t="str">
        <v>Dulce</v>
      </c>
      <c r="C542" t="str">
        <v>Colbeck</v>
      </c>
      <c r="D542" t="str">
        <v>Male</v>
      </c>
      <c r="E542" t="str">
        <v>Human Resources</v>
      </c>
      <c r="F542">
        <v>83396.5</v>
      </c>
      <c r="G542" t="str">
        <v>50k to 100k</v>
      </c>
      <c r="H542">
        <v>44285</v>
      </c>
      <c r="I542">
        <v>1</v>
      </c>
      <c r="J542" t="str">
        <v>Temporary</v>
      </c>
      <c r="K542" t="str">
        <v>Auckland, New Zealand</v>
      </c>
      <c r="L542">
        <v>3.2301369863013698</v>
      </c>
      <c r="M542" t="str">
        <v>Full time</v>
      </c>
    </row>
    <row r="543" spans="1:13">
      <c r="A543" t="str">
        <v>VT04627</v>
      </c>
      <c r="B543" t="str">
        <v>Yvette</v>
      </c>
      <c r="C543" t="str">
        <v>Bett</v>
      </c>
      <c r="D543" t="str">
        <v>Male</v>
      </c>
      <c r="E543" t="str">
        <v>Human Resources</v>
      </c>
      <c r="F543">
        <v>76320.44</v>
      </c>
      <c r="G543" t="str">
        <v>50k to 100k</v>
      </c>
      <c r="H543">
        <v>44383</v>
      </c>
      <c r="I543">
        <v>0.8</v>
      </c>
      <c r="J543" t="str">
        <v>Temporary</v>
      </c>
      <c r="K543" t="str">
        <v>Remote</v>
      </c>
      <c r="L543">
        <v>2.9616438356164383</v>
      </c>
      <c r="M543" t="str">
        <v>Part time</v>
      </c>
    </row>
    <row r="547" spans="1:13">
      <c r="A547" s="45" t="s">
        <v>873</v>
      </c>
    </row>
    <row r="548" spans="1:13">
      <c r="A548" t="str" cm="1">
        <f t="array" ref="A548:M569">_xlfn._xlws.FILTER(staff[],MONTH(staff[Start Date])=3)</f>
        <v>PR00746</v>
      </c>
      <c r="B548" t="str">
        <v>Hogan</v>
      </c>
      <c r="C548" t="str">
        <v>Iles</v>
      </c>
      <c r="D548" t="str">
        <v>Female</v>
      </c>
      <c r="E548" t="str">
        <v>Accounting</v>
      </c>
      <c r="F548">
        <v>114177.23</v>
      </c>
      <c r="G548" t="str">
        <v>Above 100k</v>
      </c>
      <c r="H548" s="32">
        <v>43908</v>
      </c>
      <c r="I548">
        <v>1</v>
      </c>
      <c r="J548" t="str">
        <v>Permanent</v>
      </c>
      <c r="K548" t="str">
        <v>Wellington, New Zealand</v>
      </c>
      <c r="L548">
        <v>4.2630136986301368</v>
      </c>
      <c r="M548" t="str">
        <v>Full time</v>
      </c>
    </row>
    <row r="549" spans="1:13">
      <c r="A549" t="str">
        <v>PR00893</v>
      </c>
      <c r="B549" t="str">
        <v>Vasavi</v>
      </c>
      <c r="C549" t="str">
        <v>Veeravasarapu</v>
      </c>
      <c r="D549" t="str">
        <v>Male</v>
      </c>
      <c r="E549" t="str">
        <v>Human Resources</v>
      </c>
      <c r="F549">
        <v>50310.09</v>
      </c>
      <c r="G549" t="str">
        <v>50k to 100k</v>
      </c>
      <c r="H549" s="32">
        <v>44285</v>
      </c>
      <c r="I549">
        <v>0.4</v>
      </c>
      <c r="J549" t="str">
        <v>Permanent</v>
      </c>
      <c r="K549" t="str">
        <v>Hyderabad, India</v>
      </c>
      <c r="L549">
        <v>3.2301369863013698</v>
      </c>
      <c r="M549" t="str">
        <v>Part time</v>
      </c>
    </row>
    <row r="550" spans="1:13">
      <c r="A550" t="str">
        <v>SQ00022</v>
      </c>
      <c r="B550" t="str">
        <v>Carlin</v>
      </c>
      <c r="C550" t="str">
        <v>Demke</v>
      </c>
      <c r="D550" t="str">
        <v>Male</v>
      </c>
      <c r="E550" t="str">
        <v>Business Development</v>
      </c>
      <c r="F550">
        <v>110042.37</v>
      </c>
      <c r="G550" t="str">
        <v>Above 100k</v>
      </c>
      <c r="H550" s="32">
        <v>43914</v>
      </c>
      <c r="I550">
        <v>1</v>
      </c>
      <c r="J550" t="str">
        <v>Permanent</v>
      </c>
      <c r="K550" t="str">
        <v>Columbus, USA</v>
      </c>
      <c r="L550">
        <v>4.2465753424657535</v>
      </c>
      <c r="M550" t="str">
        <v>Full time</v>
      </c>
    </row>
    <row r="551" spans="1:13">
      <c r="A551" t="str">
        <v>SQ00105</v>
      </c>
      <c r="B551" t="str">
        <v>Sarayu</v>
      </c>
      <c r="C551" t="str">
        <v>Ragunathan</v>
      </c>
      <c r="D551" t="str">
        <v>Female</v>
      </c>
      <c r="E551" t="str">
        <v>Training</v>
      </c>
      <c r="F551">
        <v>86010.54</v>
      </c>
      <c r="G551" t="str">
        <v>50k to 100k</v>
      </c>
      <c r="H551" s="32">
        <v>43164</v>
      </c>
      <c r="I551">
        <v>1</v>
      </c>
      <c r="J551" t="str">
        <v>Permanent</v>
      </c>
      <c r="K551" t="str">
        <v>Chennai, India</v>
      </c>
      <c r="L551">
        <v>6.3013698630136989</v>
      </c>
      <c r="M551" t="str">
        <v>Full time</v>
      </c>
    </row>
    <row r="552" spans="1:13">
      <c r="A552" t="str">
        <v>SQ01519</v>
      </c>
      <c r="B552" t="str">
        <v>Caron</v>
      </c>
      <c r="C552" t="str">
        <v>Kolakovic</v>
      </c>
      <c r="D552" t="str">
        <v>Male</v>
      </c>
      <c r="E552" t="str">
        <v>Accounting</v>
      </c>
      <c r="F552">
        <v>49915.14</v>
      </c>
      <c r="G552" t="str">
        <v>Under 50k</v>
      </c>
      <c r="H552" s="32">
        <v>43550</v>
      </c>
      <c r="I552">
        <v>1</v>
      </c>
      <c r="J552" t="str">
        <v>Permanent</v>
      </c>
      <c r="K552" t="str">
        <v>Remote</v>
      </c>
      <c r="L552">
        <v>5.2438356164383562</v>
      </c>
      <c r="M552" t="str">
        <v>Full time</v>
      </c>
    </row>
    <row r="553" spans="1:13">
      <c r="A553" t="str">
        <v>SQ03112</v>
      </c>
      <c r="B553" t="str">
        <v>Kantimoy</v>
      </c>
      <c r="C553" t="str">
        <v>Pritish</v>
      </c>
      <c r="D553" t="str">
        <v>Male</v>
      </c>
      <c r="E553" t="str">
        <v>Product Management</v>
      </c>
      <c r="F553">
        <v>77743.149999999994</v>
      </c>
      <c r="G553" t="str">
        <v>50k to 100k</v>
      </c>
      <c r="H553" s="32">
        <v>43920</v>
      </c>
      <c r="I553">
        <v>1</v>
      </c>
      <c r="J553" t="str">
        <v>Permanent</v>
      </c>
      <c r="K553" t="str">
        <v>Chennai, India</v>
      </c>
      <c r="L553">
        <v>4.2301369863013702</v>
      </c>
      <c r="M553" t="str">
        <v>Full time</v>
      </c>
    </row>
    <row r="554" spans="1:13">
      <c r="A554" t="str">
        <v>SQ03625</v>
      </c>
      <c r="B554" t="str">
        <v>Fidela</v>
      </c>
      <c r="C554" t="str">
        <v>Artis</v>
      </c>
      <c r="D554" t="str">
        <v>Female</v>
      </c>
      <c r="E554" t="str">
        <v>Sales</v>
      </c>
      <c r="F554">
        <v>78020.39</v>
      </c>
      <c r="G554" t="str">
        <v>50k to 100k</v>
      </c>
      <c r="H554" s="32">
        <v>43899</v>
      </c>
      <c r="I554">
        <v>1</v>
      </c>
      <c r="J554" t="str">
        <v>Permanent</v>
      </c>
      <c r="K554" t="str">
        <v>Remote</v>
      </c>
      <c r="L554">
        <v>4.2876712328767121</v>
      </c>
      <c r="M554" t="str">
        <v>Full time</v>
      </c>
    </row>
    <row r="555" spans="1:13">
      <c r="A555" t="str">
        <v>SQ04612</v>
      </c>
      <c r="B555" t="str">
        <v>Mick</v>
      </c>
      <c r="C555" t="str">
        <v>Spraberry</v>
      </c>
      <c r="D555" t="str">
        <v>Female</v>
      </c>
      <c r="E555" t="str">
        <v>Services</v>
      </c>
      <c r="F555">
        <v>120000</v>
      </c>
      <c r="G555" t="str">
        <v>Above 100k</v>
      </c>
      <c r="H555" s="32">
        <v>43902</v>
      </c>
      <c r="I555">
        <v>0.9</v>
      </c>
      <c r="J555" t="str">
        <v>Permanent</v>
      </c>
      <c r="K555" t="str">
        <v>Remote</v>
      </c>
      <c r="L555">
        <v>4.279452054794521</v>
      </c>
      <c r="M555" t="str">
        <v>Part time</v>
      </c>
    </row>
    <row r="556" spans="1:13">
      <c r="A556" t="str">
        <v>TN01256</v>
      </c>
      <c r="B556" t="str">
        <v>Shattesh</v>
      </c>
      <c r="C556" t="str">
        <v>Utpat</v>
      </c>
      <c r="D556" t="str">
        <v>Male</v>
      </c>
      <c r="E556" t="str">
        <v>Legal</v>
      </c>
      <c r="F556">
        <v>28481.16</v>
      </c>
      <c r="G556" t="str">
        <v>Under 50k</v>
      </c>
      <c r="H556" s="32">
        <v>43916</v>
      </c>
      <c r="I556">
        <v>1</v>
      </c>
      <c r="J556" t="str">
        <v>Permanent</v>
      </c>
      <c r="K556" t="str">
        <v>Hyderabad, India</v>
      </c>
      <c r="L556">
        <v>4.2410958904109588</v>
      </c>
      <c r="M556" t="str">
        <v>Full time</v>
      </c>
    </row>
    <row r="557" spans="1:13">
      <c r="A557" t="str">
        <v>TN01256</v>
      </c>
      <c r="B557" t="str">
        <v>Sawini</v>
      </c>
      <c r="C557" t="str">
        <v>Chandan</v>
      </c>
      <c r="D557" t="str">
        <v>Male</v>
      </c>
      <c r="E557" t="str">
        <v>Legal</v>
      </c>
      <c r="F557">
        <v>28481.16</v>
      </c>
      <c r="G557" t="str">
        <v>Under 50k</v>
      </c>
      <c r="H557" s="32">
        <v>43916</v>
      </c>
      <c r="I557">
        <v>1</v>
      </c>
      <c r="J557" t="str">
        <v>Permanent</v>
      </c>
      <c r="K557" t="str">
        <v>Hyderabad, India</v>
      </c>
      <c r="L557">
        <v>4.2410958904109588</v>
      </c>
      <c r="M557" t="str">
        <v>Full time</v>
      </c>
    </row>
    <row r="558" spans="1:13">
      <c r="A558" t="str">
        <v>TN01601</v>
      </c>
      <c r="B558" t="str">
        <v>Melva</v>
      </c>
      <c r="C558" t="str">
        <v>Jickells</v>
      </c>
      <c r="D558" t="str">
        <v>Female</v>
      </c>
      <c r="E558" t="str">
        <v>Product Management</v>
      </c>
      <c r="F558">
        <v>68795.48</v>
      </c>
      <c r="G558" t="str">
        <v>50k to 100k</v>
      </c>
      <c r="H558" s="32">
        <v>44277</v>
      </c>
      <c r="I558">
        <v>0.2</v>
      </c>
      <c r="J558" t="str">
        <v>Permanent</v>
      </c>
      <c r="K558" t="str">
        <v>Remote</v>
      </c>
      <c r="L558">
        <v>3.2520547945205478</v>
      </c>
      <c r="M558" t="str">
        <v>Part time</v>
      </c>
    </row>
    <row r="559" spans="1:13">
      <c r="A559" t="str">
        <v>TN01601</v>
      </c>
      <c r="B559" t="str">
        <v>Melva</v>
      </c>
      <c r="C559" t="str">
        <v>Jickells</v>
      </c>
      <c r="D559" t="str">
        <v>Female</v>
      </c>
      <c r="E559" t="str">
        <v>Product Management</v>
      </c>
      <c r="F559">
        <v>68795.48</v>
      </c>
      <c r="G559" t="str">
        <v>50k to 100k</v>
      </c>
      <c r="H559" s="32">
        <v>44277</v>
      </c>
      <c r="I559">
        <v>0.2</v>
      </c>
      <c r="J559" t="str">
        <v>Permanent</v>
      </c>
      <c r="K559" t="str">
        <v>Remote</v>
      </c>
      <c r="L559">
        <v>3.2520547945205478</v>
      </c>
      <c r="M559" t="str">
        <v>Part time</v>
      </c>
    </row>
    <row r="560" spans="1:13">
      <c r="A560" t="str">
        <v>TN04892</v>
      </c>
      <c r="B560" t="str">
        <v>Luca</v>
      </c>
      <c r="C560" t="str">
        <v>Wolstenholme</v>
      </c>
      <c r="D560" t="str">
        <v>Male</v>
      </c>
      <c r="E560" t="str">
        <v>Engineering</v>
      </c>
      <c r="F560">
        <v>53184.02</v>
      </c>
      <c r="G560" t="str">
        <v>50k to 100k</v>
      </c>
      <c r="H560" s="32">
        <v>43180</v>
      </c>
      <c r="I560">
        <v>1</v>
      </c>
      <c r="J560" t="str">
        <v>Fixed Term</v>
      </c>
      <c r="K560" t="str">
        <v>Remote</v>
      </c>
      <c r="L560">
        <v>6.2575342465753421</v>
      </c>
      <c r="M560" t="str">
        <v>Full time</v>
      </c>
    </row>
    <row r="561" spans="1:13">
      <c r="A561" t="str">
        <v>VT01762</v>
      </c>
      <c r="B561" t="str">
        <v>Geena</v>
      </c>
      <c r="C561" t="str">
        <v>Raghavanpillai</v>
      </c>
      <c r="D561" t="str">
        <v>Male</v>
      </c>
      <c r="E561" t="str">
        <v>Accounting</v>
      </c>
      <c r="F561">
        <v>102515.81</v>
      </c>
      <c r="G561" t="str">
        <v>Above 100k</v>
      </c>
      <c r="H561" s="32">
        <v>43902</v>
      </c>
      <c r="I561">
        <v>1</v>
      </c>
      <c r="J561" t="str">
        <v>Fixed Term</v>
      </c>
      <c r="K561" t="str">
        <v>Chennai, India</v>
      </c>
      <c r="L561">
        <v>4.279452054794521</v>
      </c>
      <c r="M561" t="str">
        <v>Full time</v>
      </c>
    </row>
    <row r="562" spans="1:13">
      <c r="A562" t="str">
        <v>VT01803</v>
      </c>
      <c r="B562" t="str">
        <v>Freddy</v>
      </c>
      <c r="C562" t="str">
        <v>Linford</v>
      </c>
      <c r="D562" t="str">
        <v>Female</v>
      </c>
      <c r="E562" t="str">
        <v>Training</v>
      </c>
      <c r="F562">
        <v>93128.34</v>
      </c>
      <c r="G562" t="str">
        <v>50k to 100k</v>
      </c>
      <c r="H562" s="32">
        <v>43164</v>
      </c>
      <c r="I562">
        <v>1</v>
      </c>
      <c r="J562" t="str">
        <v>Fixed Term</v>
      </c>
      <c r="K562" t="str">
        <v>Seattle, USA</v>
      </c>
      <c r="L562">
        <v>6.3013698630136989</v>
      </c>
      <c r="M562" t="str">
        <v>Full time</v>
      </c>
    </row>
    <row r="563" spans="1:13">
      <c r="A563" t="str">
        <v>VT02417</v>
      </c>
      <c r="B563" t="str">
        <v>Evangelina</v>
      </c>
      <c r="C563" t="str">
        <v>Lergan</v>
      </c>
      <c r="D563" t="str">
        <v>Male</v>
      </c>
      <c r="E563" t="str">
        <v>Support</v>
      </c>
      <c r="F563">
        <v>61214.26</v>
      </c>
      <c r="G563" t="str">
        <v>50k to 100k</v>
      </c>
      <c r="H563" s="32">
        <v>43171</v>
      </c>
      <c r="I563">
        <v>1</v>
      </c>
      <c r="J563" t="str">
        <v>Temporary</v>
      </c>
      <c r="K563" t="str">
        <v>Auckland, New Zealand</v>
      </c>
      <c r="L563">
        <v>6.2821917808219174</v>
      </c>
      <c r="M563" t="str">
        <v>Full time</v>
      </c>
    </row>
    <row r="564" spans="1:13">
      <c r="A564" t="str">
        <v>VT03421</v>
      </c>
      <c r="B564" t="str">
        <v>Alic</v>
      </c>
      <c r="C564" t="str">
        <v>Bagg</v>
      </c>
      <c r="D564" t="str">
        <v>Male</v>
      </c>
      <c r="E564" t="str">
        <v>Legal</v>
      </c>
      <c r="F564">
        <v>113747.56</v>
      </c>
      <c r="G564" t="str">
        <v>Above 100k</v>
      </c>
      <c r="H564" s="32">
        <v>44270</v>
      </c>
      <c r="I564">
        <v>0.7</v>
      </c>
      <c r="J564" t="str">
        <v>Temporary</v>
      </c>
      <c r="K564" t="str">
        <v>Columbus, USA</v>
      </c>
      <c r="L564">
        <v>3.2712328767123289</v>
      </c>
      <c r="M564" t="str">
        <v>Part time</v>
      </c>
    </row>
    <row r="565" spans="1:13">
      <c r="A565" t="str">
        <v>VT03421</v>
      </c>
      <c r="B565" t="str">
        <v>Alic</v>
      </c>
      <c r="C565" t="str">
        <v>Bagg</v>
      </c>
      <c r="D565" t="str">
        <v>Male</v>
      </c>
      <c r="E565" t="str">
        <v>Legal</v>
      </c>
      <c r="F565">
        <v>113747.56</v>
      </c>
      <c r="G565" t="str">
        <v>Above 100k</v>
      </c>
      <c r="H565" s="32">
        <v>44270</v>
      </c>
      <c r="I565">
        <v>0.7</v>
      </c>
      <c r="J565" t="str">
        <v>Temporary</v>
      </c>
      <c r="K565" t="str">
        <v>Columbus, USA</v>
      </c>
      <c r="L565">
        <v>3.2712328767123289</v>
      </c>
      <c r="M565" t="str">
        <v>Part time</v>
      </c>
    </row>
    <row r="566" spans="1:13">
      <c r="A566" t="str">
        <v>VT03993</v>
      </c>
      <c r="B566" t="str">
        <v>Dulce</v>
      </c>
      <c r="C566" t="str">
        <v>Colbeck</v>
      </c>
      <c r="D566" t="str">
        <v>Male</v>
      </c>
      <c r="E566" t="str">
        <v>Human Resources</v>
      </c>
      <c r="F566">
        <v>83396.5</v>
      </c>
      <c r="G566" t="str">
        <v>50k to 100k</v>
      </c>
      <c r="H566" s="32">
        <v>44285</v>
      </c>
      <c r="I566">
        <v>1</v>
      </c>
      <c r="J566" t="str">
        <v>Temporary</v>
      </c>
      <c r="K566" t="str">
        <v>Auckland, New Zealand</v>
      </c>
      <c r="L566">
        <v>3.2301369863013698</v>
      </c>
      <c r="M566" t="str">
        <v>Full time</v>
      </c>
    </row>
    <row r="567" spans="1:13">
      <c r="A567" t="str">
        <v>VT04028</v>
      </c>
      <c r="B567" t="str">
        <v>Michale</v>
      </c>
      <c r="C567" t="str">
        <v>Rolf</v>
      </c>
      <c r="D567" t="str">
        <v>Male</v>
      </c>
      <c r="E567" t="str">
        <v>Services</v>
      </c>
      <c r="F567">
        <v>111815.49</v>
      </c>
      <c r="G567" t="str">
        <v>Above 100k</v>
      </c>
      <c r="H567" s="32">
        <v>43895</v>
      </c>
      <c r="I567">
        <v>0.7</v>
      </c>
      <c r="J567" t="str">
        <v>Temporary</v>
      </c>
      <c r="K567" t="str">
        <v>Remote</v>
      </c>
      <c r="L567">
        <v>4.2986301369863016</v>
      </c>
      <c r="M567" t="str">
        <v>Part time</v>
      </c>
    </row>
    <row r="568" spans="1:13">
      <c r="A568" t="str">
        <v>VT04028</v>
      </c>
      <c r="B568" t="str">
        <v>Michale</v>
      </c>
      <c r="C568" t="str">
        <v>Rolf</v>
      </c>
      <c r="D568" t="str">
        <v>Male</v>
      </c>
      <c r="E568" t="str">
        <v>Services</v>
      </c>
      <c r="F568">
        <v>111815.49</v>
      </c>
      <c r="G568" t="str">
        <v>Above 100k</v>
      </c>
      <c r="H568" s="32">
        <v>43895</v>
      </c>
      <c r="I568">
        <v>0.7</v>
      </c>
      <c r="J568" t="str">
        <v>Temporary</v>
      </c>
      <c r="K568" t="str">
        <v>Remote</v>
      </c>
      <c r="L568">
        <v>4.2986301369863016</v>
      </c>
      <c r="M568" t="str">
        <v>Part time</v>
      </c>
    </row>
    <row r="569" spans="1:13">
      <c r="A569" t="str">
        <v>VT04415</v>
      </c>
      <c r="B569" t="str">
        <v>Malory</v>
      </c>
      <c r="C569" t="str">
        <v>Biles</v>
      </c>
      <c r="D569" t="str">
        <v>Female</v>
      </c>
      <c r="E569" t="str">
        <v>Training</v>
      </c>
      <c r="F569">
        <v>58744.17</v>
      </c>
      <c r="G569" t="str">
        <v>50k to 100k</v>
      </c>
      <c r="H569" s="32">
        <v>43171</v>
      </c>
      <c r="I569">
        <v>1</v>
      </c>
      <c r="J569" t="str">
        <v>Temporary</v>
      </c>
      <c r="K569" t="str">
        <v>Columbus, USA</v>
      </c>
      <c r="L569">
        <v>6.2821917808219174</v>
      </c>
      <c r="M569" t="str">
        <v>Full time</v>
      </c>
    </row>
    <row r="570" spans="1:13">
      <c r="H570" s="32"/>
    </row>
    <row r="571" spans="1:13">
      <c r="H571" s="32"/>
    </row>
    <row r="572" spans="1:13">
      <c r="H572" s="32"/>
    </row>
    <row r="573" spans="1:13">
      <c r="H573" s="32"/>
    </row>
    <row r="574" spans="1:13">
      <c r="H574" s="32"/>
    </row>
    <row r="575" spans="1:13">
      <c r="H575" s="32"/>
    </row>
    <row r="576" spans="1:13">
      <c r="H576" s="32"/>
    </row>
    <row r="577" spans="1:13">
      <c r="H577" s="32"/>
    </row>
    <row r="578" spans="1:13">
      <c r="H578" s="32"/>
    </row>
    <row r="579" spans="1:13">
      <c r="H579" s="32"/>
    </row>
    <row r="580" spans="1:13">
      <c r="A580" s="45" t="s">
        <v>874</v>
      </c>
      <c r="H580" s="32"/>
    </row>
    <row r="581" spans="1:13">
      <c r="A581" t="str" cm="1">
        <f t="array" ref="A581:M649">_xlfn._xlws.FILTER(staff[],YEAR(staff[Start Date])=2020)</f>
        <v>PR00007</v>
      </c>
      <c r="B581" t="str">
        <v>Torrance</v>
      </c>
      <c r="C581" t="str">
        <v>Collier</v>
      </c>
      <c r="D581" t="str">
        <v>Female</v>
      </c>
      <c r="E581" t="str">
        <v>Training</v>
      </c>
      <c r="F581">
        <v>96135.75</v>
      </c>
      <c r="G581" t="str">
        <v>50k to 100k</v>
      </c>
      <c r="H581" s="32">
        <v>44025</v>
      </c>
      <c r="I581">
        <v>0.3</v>
      </c>
      <c r="J581" t="str">
        <v>Permanent</v>
      </c>
      <c r="K581" t="str">
        <v>Wellington, New Zealand</v>
      </c>
      <c r="L581">
        <v>3.9424657534246577</v>
      </c>
      <c r="M581" t="str">
        <v>Part time</v>
      </c>
    </row>
    <row r="582" spans="1:13">
      <c r="A582" t="str">
        <v>PR00095</v>
      </c>
      <c r="B582" t="str">
        <v>Devrat</v>
      </c>
      <c r="C582" t="str">
        <v>Damarsingh</v>
      </c>
      <c r="D582" t="str">
        <v>Female</v>
      </c>
      <c r="E582" t="str">
        <v>Business Development</v>
      </c>
      <c r="F582">
        <v>70649.460000000006</v>
      </c>
      <c r="G582" t="str">
        <v>50k to 100k</v>
      </c>
      <c r="H582" s="32">
        <v>43843</v>
      </c>
      <c r="I582">
        <v>1</v>
      </c>
      <c r="J582" t="str">
        <v>Permanent</v>
      </c>
      <c r="K582" t="str">
        <v>Hyderabad, India</v>
      </c>
      <c r="L582">
        <v>4.441095890410959</v>
      </c>
      <c r="M582" t="str">
        <v>Full time</v>
      </c>
    </row>
    <row r="583" spans="1:13">
      <c r="A583" t="str">
        <v>PR00246</v>
      </c>
      <c r="B583" t="str">
        <v>Husein</v>
      </c>
      <c r="C583" t="str">
        <v>Augar</v>
      </c>
      <c r="D583" t="str">
        <v>Female</v>
      </c>
      <c r="E583" t="str">
        <v>Marketing</v>
      </c>
      <c r="F583">
        <v>67905.8</v>
      </c>
      <c r="G583" t="str">
        <v>50k to 100k</v>
      </c>
      <c r="H583" s="32">
        <v>44194</v>
      </c>
      <c r="I583">
        <v>1</v>
      </c>
      <c r="J583" t="str">
        <v>Permanent</v>
      </c>
      <c r="K583" t="str">
        <v>Remote</v>
      </c>
      <c r="L583">
        <v>3.4794520547945207</v>
      </c>
      <c r="M583" t="str">
        <v>Full time</v>
      </c>
    </row>
    <row r="584" spans="1:13">
      <c r="A584" t="str">
        <v>PR00746</v>
      </c>
      <c r="B584" t="str">
        <v>Hogan</v>
      </c>
      <c r="C584" t="str">
        <v>Iles</v>
      </c>
      <c r="D584" t="str">
        <v>Female</v>
      </c>
      <c r="E584" t="str">
        <v>Accounting</v>
      </c>
      <c r="F584">
        <v>114177.23</v>
      </c>
      <c r="G584" t="str">
        <v>Above 100k</v>
      </c>
      <c r="H584" s="32">
        <v>43908</v>
      </c>
      <c r="I584">
        <v>1</v>
      </c>
      <c r="J584" t="str">
        <v>Permanent</v>
      </c>
      <c r="K584" t="str">
        <v>Wellington, New Zealand</v>
      </c>
      <c r="L584">
        <v>4.2630136986301368</v>
      </c>
      <c r="M584" t="str">
        <v>Full time</v>
      </c>
    </row>
    <row r="585" spans="1:13">
      <c r="A585" t="str">
        <v>PR00770</v>
      </c>
      <c r="B585" t="str">
        <v>Beryl</v>
      </c>
      <c r="C585" t="str">
        <v>Burnsyde</v>
      </c>
      <c r="D585" t="str">
        <v>Male</v>
      </c>
      <c r="E585" t="str">
        <v>Legal</v>
      </c>
      <c r="F585">
        <v>29774.76</v>
      </c>
      <c r="G585" t="str">
        <v>Under 50k</v>
      </c>
      <c r="H585" s="32">
        <v>44105</v>
      </c>
      <c r="I585">
        <v>1</v>
      </c>
      <c r="J585" t="str">
        <v>Permanent</v>
      </c>
      <c r="K585" t="str">
        <v>Wellington, New Zealand</v>
      </c>
      <c r="L585">
        <v>3.7232876712328768</v>
      </c>
      <c r="M585" t="str">
        <v>Full time</v>
      </c>
    </row>
    <row r="586" spans="1:13">
      <c r="A586" t="str">
        <v>PR01306</v>
      </c>
      <c r="B586" t="str">
        <v>Patti</v>
      </c>
      <c r="C586" t="str">
        <v>Dradey</v>
      </c>
      <c r="D586" t="str">
        <v>Male</v>
      </c>
      <c r="E586" t="str">
        <v>Services</v>
      </c>
      <c r="F586">
        <v>84742.86</v>
      </c>
      <c r="G586" t="str">
        <v>50k to 100k</v>
      </c>
      <c r="H586" s="32">
        <v>44098</v>
      </c>
      <c r="I586">
        <v>1</v>
      </c>
      <c r="J586" t="str">
        <v>Permanent</v>
      </c>
      <c r="K586" t="str">
        <v>Auckland, New Zealand</v>
      </c>
      <c r="L586">
        <v>3.7424657534246575</v>
      </c>
      <c r="M586" t="str">
        <v>Full time</v>
      </c>
    </row>
    <row r="587" spans="1:13">
      <c r="A587" t="str">
        <v>PR02010</v>
      </c>
      <c r="B587" t="str">
        <v>Prerana</v>
      </c>
      <c r="C587" t="str">
        <v>Nishita</v>
      </c>
      <c r="D587" t="str">
        <v>Male</v>
      </c>
      <c r="E587" t="str">
        <v>Product Management</v>
      </c>
      <c r="F587">
        <v>115191.38</v>
      </c>
      <c r="G587" t="str">
        <v>Above 100k</v>
      </c>
      <c r="H587" s="32">
        <v>44004</v>
      </c>
      <c r="I587">
        <v>1</v>
      </c>
      <c r="J587" t="str">
        <v>Permanent</v>
      </c>
      <c r="K587" t="str">
        <v>Hyderabad, India</v>
      </c>
      <c r="L587">
        <v>4</v>
      </c>
      <c r="M587" t="str">
        <v>Full time</v>
      </c>
    </row>
    <row r="588" spans="1:13">
      <c r="A588" t="str">
        <v>PR02113</v>
      </c>
      <c r="B588" t="str">
        <v>Beverie</v>
      </c>
      <c r="C588" t="str">
        <v>Moffet</v>
      </c>
      <c r="D588" t="str">
        <v>Female</v>
      </c>
      <c r="E588" t="str">
        <v>Support</v>
      </c>
      <c r="F588">
        <v>75974.990000000005</v>
      </c>
      <c r="G588" t="str">
        <v>50k to 100k</v>
      </c>
      <c r="H588" s="32">
        <v>44172</v>
      </c>
      <c r="I588">
        <v>1</v>
      </c>
      <c r="J588" t="str">
        <v>Permanent</v>
      </c>
      <c r="K588" t="str">
        <v>Remote</v>
      </c>
      <c r="L588">
        <v>3.5397260273972604</v>
      </c>
      <c r="M588" t="str">
        <v>Full time</v>
      </c>
    </row>
    <row r="589" spans="1:13">
      <c r="A589" t="str">
        <v>PR02288</v>
      </c>
      <c r="B589" t="str">
        <v>Althea</v>
      </c>
      <c r="C589" t="str">
        <v>Bronger</v>
      </c>
      <c r="D589" t="str">
        <v>Male</v>
      </c>
      <c r="E589" t="str">
        <v>Product Management</v>
      </c>
      <c r="F589">
        <v>104335.03999999999</v>
      </c>
      <c r="G589" t="str">
        <v>Above 100k</v>
      </c>
      <c r="H589" s="32">
        <v>43874</v>
      </c>
      <c r="I589">
        <v>1</v>
      </c>
      <c r="J589" t="str">
        <v>Permanent</v>
      </c>
      <c r="K589" t="str">
        <v>Columbus, USA</v>
      </c>
      <c r="L589">
        <v>4.3561643835616435</v>
      </c>
      <c r="M589" t="str">
        <v>Full time</v>
      </c>
    </row>
    <row r="590" spans="1:13">
      <c r="A590" t="str">
        <v>PR03137</v>
      </c>
      <c r="B590" t="str">
        <v>Jagajeet</v>
      </c>
      <c r="C590" t="str">
        <v>Viraj</v>
      </c>
      <c r="D590" t="str">
        <v>Male</v>
      </c>
      <c r="E590" t="str">
        <v>Support</v>
      </c>
      <c r="F590">
        <v>36714.379999999997</v>
      </c>
      <c r="G590" t="str">
        <v>Under 50k</v>
      </c>
      <c r="H590" s="32">
        <v>44175</v>
      </c>
      <c r="I590">
        <v>1</v>
      </c>
      <c r="J590" t="str">
        <v>Permanent</v>
      </c>
      <c r="K590" t="str">
        <v>Chennai, India</v>
      </c>
      <c r="L590">
        <v>3.5315068493150683</v>
      </c>
      <c r="M590" t="str">
        <v>Full time</v>
      </c>
    </row>
    <row r="591" spans="1:13">
      <c r="A591" t="str">
        <v>PR03532</v>
      </c>
      <c r="B591" t="str">
        <v>Crawford</v>
      </c>
      <c r="C591" t="str">
        <v>Scad</v>
      </c>
      <c r="D591" t="str">
        <v>Male</v>
      </c>
      <c r="E591" t="str">
        <v>Human Resources</v>
      </c>
      <c r="F591">
        <v>72876.91</v>
      </c>
      <c r="G591" t="str">
        <v>50k to 100k</v>
      </c>
      <c r="H591" s="32">
        <v>43837</v>
      </c>
      <c r="I591">
        <v>1</v>
      </c>
      <c r="J591" t="str">
        <v>Permanent</v>
      </c>
      <c r="K591" t="str">
        <v>Remote</v>
      </c>
      <c r="L591">
        <v>4.4575342465753423</v>
      </c>
      <c r="M591" t="str">
        <v>Full time</v>
      </c>
    </row>
    <row r="592" spans="1:13">
      <c r="A592" t="str">
        <v>PR03804</v>
      </c>
      <c r="B592" t="str">
        <v>Pratigya</v>
      </c>
      <c r="C592" t="str">
        <v>Rema</v>
      </c>
      <c r="D592" t="str">
        <v>Male</v>
      </c>
      <c r="E592" t="str">
        <v>Legal</v>
      </c>
      <c r="F592">
        <v>66572.58</v>
      </c>
      <c r="G592" t="str">
        <v>50k to 100k</v>
      </c>
      <c r="H592" s="32">
        <v>44193</v>
      </c>
      <c r="I592">
        <v>1</v>
      </c>
      <c r="J592" t="str">
        <v>Permanent</v>
      </c>
      <c r="K592" t="str">
        <v>Chennai, India</v>
      </c>
      <c r="L592">
        <v>3.4821917808219176</v>
      </c>
      <c r="M592" t="str">
        <v>Full time</v>
      </c>
    </row>
    <row r="593" spans="1:13">
      <c r="A593" t="str">
        <v>PR03804</v>
      </c>
      <c r="B593" t="str">
        <v>Sartaj</v>
      </c>
      <c r="C593" t="str">
        <v>Probal</v>
      </c>
      <c r="D593" t="str">
        <v>Male</v>
      </c>
      <c r="E593" t="str">
        <v>Legal</v>
      </c>
      <c r="F593">
        <v>66572.58</v>
      </c>
      <c r="G593" t="str">
        <v>50k to 100k</v>
      </c>
      <c r="H593" s="32">
        <v>44193</v>
      </c>
      <c r="I593">
        <v>1</v>
      </c>
      <c r="J593" t="str">
        <v>Permanent</v>
      </c>
      <c r="K593" t="str">
        <v>Chennai, India</v>
      </c>
      <c r="L593">
        <v>3.4821917808219176</v>
      </c>
      <c r="M593" t="str">
        <v>Full time</v>
      </c>
    </row>
    <row r="594" spans="1:13">
      <c r="A594" t="str">
        <v>PR03844</v>
      </c>
      <c r="B594" t="str">
        <v>Brose</v>
      </c>
      <c r="C594" t="str">
        <v>MacCorkell</v>
      </c>
      <c r="D594" t="str">
        <v>Female</v>
      </c>
      <c r="E594" t="str">
        <v>Human Resources</v>
      </c>
      <c r="F594">
        <v>35943.620000000003</v>
      </c>
      <c r="G594" t="str">
        <v>Under 50k</v>
      </c>
      <c r="H594" s="32">
        <v>44078</v>
      </c>
      <c r="I594">
        <v>1</v>
      </c>
      <c r="J594" t="str">
        <v>Permanent</v>
      </c>
      <c r="K594" t="str">
        <v>Columbus, USA</v>
      </c>
      <c r="L594">
        <v>3.7972602739726029</v>
      </c>
      <c r="M594" t="str">
        <v>Full time</v>
      </c>
    </row>
    <row r="595" spans="1:13">
      <c r="A595" t="str">
        <v>PR03980</v>
      </c>
      <c r="B595" t="str">
        <v>Kath</v>
      </c>
      <c r="C595" t="str">
        <v>Bletsoe</v>
      </c>
      <c r="D595" t="str">
        <v>Male</v>
      </c>
      <c r="E595" t="str">
        <v>Marketing</v>
      </c>
      <c r="F595">
        <v>65699.02</v>
      </c>
      <c r="G595" t="str">
        <v>50k to 100k</v>
      </c>
      <c r="H595" s="32">
        <v>43951</v>
      </c>
      <c r="I595">
        <v>1</v>
      </c>
      <c r="J595" t="str">
        <v>Permanent</v>
      </c>
      <c r="K595" t="str">
        <v>Columbus, USA</v>
      </c>
      <c r="L595">
        <v>4.1452054794520548</v>
      </c>
      <c r="M595" t="str">
        <v>Full time</v>
      </c>
    </row>
    <row r="596" spans="1:13">
      <c r="A596" t="str">
        <v>SQ00022</v>
      </c>
      <c r="B596" t="str">
        <v>Carlin</v>
      </c>
      <c r="C596" t="str">
        <v>Demke</v>
      </c>
      <c r="D596" t="str">
        <v>Male</v>
      </c>
      <c r="E596" t="str">
        <v>Business Development</v>
      </c>
      <c r="F596">
        <v>110042.37</v>
      </c>
      <c r="G596" t="str">
        <v>Above 100k</v>
      </c>
      <c r="H596" s="32">
        <v>43914</v>
      </c>
      <c r="I596">
        <v>1</v>
      </c>
      <c r="J596" t="str">
        <v>Permanent</v>
      </c>
      <c r="K596" t="str">
        <v>Columbus, USA</v>
      </c>
      <c r="L596">
        <v>4.2465753424657535</v>
      </c>
      <c r="M596" t="str">
        <v>Full time</v>
      </c>
    </row>
    <row r="597" spans="1:13">
      <c r="A597" t="str">
        <v>SQ00144</v>
      </c>
      <c r="B597" t="str">
        <v>Collen</v>
      </c>
      <c r="C597" t="str">
        <v>Dunbleton</v>
      </c>
      <c r="D597" t="str">
        <v>Male</v>
      </c>
      <c r="E597" t="str">
        <v>Engineering</v>
      </c>
      <c r="F597">
        <v>118976.16</v>
      </c>
      <c r="G597" t="str">
        <v>Above 100k</v>
      </c>
      <c r="H597" s="32">
        <v>44120</v>
      </c>
      <c r="I597">
        <v>1</v>
      </c>
      <c r="J597" t="str">
        <v>Permanent</v>
      </c>
      <c r="K597" t="str">
        <v>Wellington, New Zealand</v>
      </c>
      <c r="L597">
        <v>3.6821917808219178</v>
      </c>
      <c r="M597" t="str">
        <v>Full time</v>
      </c>
    </row>
    <row r="598" spans="1:13">
      <c r="A598" t="str">
        <v>SQ00187</v>
      </c>
      <c r="B598" t="str">
        <v>Rupak</v>
      </c>
      <c r="C598" t="str">
        <v>Mehra</v>
      </c>
      <c r="D598" t="str">
        <v>Female</v>
      </c>
      <c r="E598" t="str">
        <v>Services</v>
      </c>
      <c r="F598">
        <v>71229.42</v>
      </c>
      <c r="G598" t="str">
        <v>50k to 100k</v>
      </c>
      <c r="H598" s="32">
        <v>44166</v>
      </c>
      <c r="I598">
        <v>1</v>
      </c>
      <c r="J598" t="str">
        <v>Permanent</v>
      </c>
      <c r="K598" t="str">
        <v>Hyderabad, India</v>
      </c>
      <c r="L598">
        <v>3.5561643835616437</v>
      </c>
      <c r="M598" t="str">
        <v>Full time</v>
      </c>
    </row>
    <row r="599" spans="1:13">
      <c r="A599" t="str">
        <v>SQ00450</v>
      </c>
      <c r="B599" t="str">
        <v>Louise</v>
      </c>
      <c r="C599" t="str">
        <v>Lamming</v>
      </c>
      <c r="D599" t="str">
        <v>Female</v>
      </c>
      <c r="E599" t="str">
        <v>Sales</v>
      </c>
      <c r="F599">
        <v>41934.71</v>
      </c>
      <c r="G599" t="str">
        <v>Under 50k</v>
      </c>
      <c r="H599" s="32">
        <v>43943</v>
      </c>
      <c r="I599">
        <v>1</v>
      </c>
      <c r="J599" t="str">
        <v>Permanent</v>
      </c>
      <c r="K599" t="str">
        <v>Remote</v>
      </c>
      <c r="L599">
        <v>4.1671232876712327</v>
      </c>
      <c r="M599" t="str">
        <v>Full time</v>
      </c>
    </row>
    <row r="600" spans="1:13">
      <c r="A600" t="str">
        <v>SQ00914</v>
      </c>
      <c r="B600" t="str">
        <v>Duran</v>
      </c>
      <c r="C600" t="str">
        <v>Appala</v>
      </c>
      <c r="D600" t="str">
        <v>Female</v>
      </c>
      <c r="E600" t="str">
        <v>Product Management</v>
      </c>
      <c r="F600">
        <v>38438.239999999998</v>
      </c>
      <c r="G600" t="str">
        <v>Under 50k</v>
      </c>
      <c r="H600" s="32">
        <v>43962</v>
      </c>
      <c r="I600">
        <v>1</v>
      </c>
      <c r="J600" t="str">
        <v>Permanent</v>
      </c>
      <c r="K600" t="str">
        <v>Chennai, India</v>
      </c>
      <c r="L600">
        <v>4.1150684931506847</v>
      </c>
      <c r="M600" t="str">
        <v>Full time</v>
      </c>
    </row>
    <row r="601" spans="1:13">
      <c r="A601" t="str">
        <v>SQ00914</v>
      </c>
      <c r="B601" t="str">
        <v>Karuna</v>
      </c>
      <c r="C601" t="str">
        <v>Pashupathy</v>
      </c>
      <c r="D601" t="str">
        <v>Female</v>
      </c>
      <c r="E601" t="str">
        <v>Product Management</v>
      </c>
      <c r="F601">
        <v>38438.239999999998</v>
      </c>
      <c r="G601" t="str">
        <v>Under 50k</v>
      </c>
      <c r="H601" s="32">
        <v>43962</v>
      </c>
      <c r="I601">
        <v>1</v>
      </c>
      <c r="J601" t="str">
        <v>Permanent</v>
      </c>
      <c r="K601" t="str">
        <v>Chennai, India</v>
      </c>
      <c r="L601">
        <v>4.1150684931506847</v>
      </c>
      <c r="M601" t="str">
        <v>Full time</v>
      </c>
    </row>
    <row r="602" spans="1:13">
      <c r="A602" t="str">
        <v>SQ00960</v>
      </c>
      <c r="B602" t="str">
        <v>Calvin</v>
      </c>
      <c r="C602" t="str">
        <v>O'Carroll</v>
      </c>
      <c r="D602" t="str">
        <v>Female</v>
      </c>
      <c r="E602" t="str">
        <v>Research and Development</v>
      </c>
      <c r="F602">
        <v>44447.26</v>
      </c>
      <c r="G602" t="str">
        <v>Under 50k</v>
      </c>
      <c r="H602" s="32">
        <v>43846</v>
      </c>
      <c r="I602">
        <v>0.4</v>
      </c>
      <c r="J602" t="str">
        <v>Permanent</v>
      </c>
      <c r="K602" t="str">
        <v>Seattle, USA</v>
      </c>
      <c r="L602">
        <v>4.4328767123287669</v>
      </c>
      <c r="M602" t="str">
        <v>Part time</v>
      </c>
    </row>
    <row r="603" spans="1:13">
      <c r="A603" t="str">
        <v>SQ01177</v>
      </c>
      <c r="B603" t="str">
        <v>Nazeer</v>
      </c>
      <c r="C603" t="str">
        <v>Basha</v>
      </c>
      <c r="D603" t="str">
        <v>Male</v>
      </c>
      <c r="E603" t="str">
        <v>Human Resources</v>
      </c>
      <c r="F603">
        <v>86556.96</v>
      </c>
      <c r="G603" t="str">
        <v>50k to 100k</v>
      </c>
      <c r="H603" s="32">
        <v>44104</v>
      </c>
      <c r="I603">
        <v>1</v>
      </c>
      <c r="J603" t="str">
        <v>Permanent</v>
      </c>
      <c r="K603" t="str">
        <v>Hyderabad, India</v>
      </c>
      <c r="L603">
        <v>3.7260273972602738</v>
      </c>
      <c r="M603" t="str">
        <v>Full time</v>
      </c>
    </row>
    <row r="604" spans="1:13">
      <c r="A604" t="str">
        <v>SQ01283</v>
      </c>
      <c r="B604" t="str">
        <v>Barr</v>
      </c>
      <c r="C604" t="str">
        <v>Faughny</v>
      </c>
      <c r="D604" t="str">
        <v>Female</v>
      </c>
      <c r="E604" t="str">
        <v>Marketing</v>
      </c>
      <c r="F604">
        <v>68008.55</v>
      </c>
      <c r="G604" t="str">
        <v>50k to 100k</v>
      </c>
      <c r="H604" s="32">
        <v>44062</v>
      </c>
      <c r="I604">
        <v>1</v>
      </c>
      <c r="J604" t="str">
        <v>Permanent</v>
      </c>
      <c r="K604" t="str">
        <v>Auckland, New Zealand</v>
      </c>
      <c r="L604">
        <v>3.8410958904109589</v>
      </c>
      <c r="M604" t="str">
        <v>Full time</v>
      </c>
    </row>
    <row r="605" spans="1:13">
      <c r="A605" t="str">
        <v>SQ02174</v>
      </c>
      <c r="B605" t="str">
        <v>Sidoney</v>
      </c>
      <c r="C605" t="str">
        <v>Yitzhok</v>
      </c>
      <c r="D605" t="str">
        <v>Female</v>
      </c>
      <c r="E605" t="str">
        <v>Engineering</v>
      </c>
      <c r="F605">
        <v>118442.54</v>
      </c>
      <c r="G605" t="str">
        <v>Above 100k</v>
      </c>
      <c r="H605" s="32">
        <v>44193</v>
      </c>
      <c r="I605">
        <v>1</v>
      </c>
      <c r="J605" t="str">
        <v>Permanent</v>
      </c>
      <c r="K605" t="str">
        <v>Auckland, New Zealand</v>
      </c>
      <c r="L605">
        <v>3.4821917808219176</v>
      </c>
      <c r="M605" t="str">
        <v>Full time</v>
      </c>
    </row>
    <row r="606" spans="1:13">
      <c r="A606" t="str">
        <v>SQ02246</v>
      </c>
      <c r="B606" t="str">
        <v>Matias</v>
      </c>
      <c r="C606" t="str">
        <v>Cormack</v>
      </c>
      <c r="D606" t="str">
        <v>Male</v>
      </c>
      <c r="E606" t="str">
        <v>Research and Development</v>
      </c>
      <c r="F606">
        <v>85455.53</v>
      </c>
      <c r="G606" t="str">
        <v>50k to 100k</v>
      </c>
      <c r="H606" s="32">
        <v>43839</v>
      </c>
      <c r="I606">
        <v>1</v>
      </c>
      <c r="J606" t="str">
        <v>Permanent</v>
      </c>
      <c r="K606" t="str">
        <v>Wellington, New Zealand</v>
      </c>
      <c r="L606">
        <v>4.4520547945205475</v>
      </c>
      <c r="M606" t="str">
        <v>Full time</v>
      </c>
    </row>
    <row r="607" spans="1:13">
      <c r="A607" t="str">
        <v>SQ03112</v>
      </c>
      <c r="B607" t="str">
        <v>Kantimoy</v>
      </c>
      <c r="C607" t="str">
        <v>Pritish</v>
      </c>
      <c r="D607" t="str">
        <v>Male</v>
      </c>
      <c r="E607" t="str">
        <v>Product Management</v>
      </c>
      <c r="F607">
        <v>77743.149999999994</v>
      </c>
      <c r="G607" t="str">
        <v>50k to 100k</v>
      </c>
      <c r="H607" s="32">
        <v>43920</v>
      </c>
      <c r="I607">
        <v>1</v>
      </c>
      <c r="J607" t="str">
        <v>Permanent</v>
      </c>
      <c r="K607" t="str">
        <v>Chennai, India</v>
      </c>
      <c r="L607">
        <v>4.2301369863013702</v>
      </c>
      <c r="M607" t="str">
        <v>Full time</v>
      </c>
    </row>
    <row r="608" spans="1:13">
      <c r="A608" t="str">
        <v>SQ03387</v>
      </c>
      <c r="B608" t="str">
        <v>Robinia</v>
      </c>
      <c r="C608" t="str">
        <v>Scholling</v>
      </c>
      <c r="D608" t="str">
        <v>Female</v>
      </c>
      <c r="E608" t="str">
        <v>Human Resources</v>
      </c>
      <c r="F608">
        <v>100731.95</v>
      </c>
      <c r="G608" t="str">
        <v>Above 100k</v>
      </c>
      <c r="H608" s="32">
        <v>43936</v>
      </c>
      <c r="I608">
        <v>1</v>
      </c>
      <c r="J608" t="str">
        <v>Permanent</v>
      </c>
      <c r="K608" t="str">
        <v>Auckland, New Zealand</v>
      </c>
      <c r="L608">
        <v>4.1863013698630134</v>
      </c>
      <c r="M608" t="str">
        <v>Full time</v>
      </c>
    </row>
    <row r="609" spans="1:13">
      <c r="A609" t="str">
        <v>SQ03625</v>
      </c>
      <c r="B609" t="str">
        <v>Fidela</v>
      </c>
      <c r="C609" t="str">
        <v>Artis</v>
      </c>
      <c r="D609" t="str">
        <v>Female</v>
      </c>
      <c r="E609" t="str">
        <v>Sales</v>
      </c>
      <c r="F609">
        <v>78020.39</v>
      </c>
      <c r="G609" t="str">
        <v>50k to 100k</v>
      </c>
      <c r="H609" s="32">
        <v>43899</v>
      </c>
      <c r="I609">
        <v>1</v>
      </c>
      <c r="J609" t="str">
        <v>Permanent</v>
      </c>
      <c r="K609" t="str">
        <v>Remote</v>
      </c>
      <c r="L609">
        <v>4.2876712328767121</v>
      </c>
      <c r="M609" t="str">
        <v>Full time</v>
      </c>
    </row>
    <row r="610" spans="1:13">
      <c r="A610" t="str">
        <v>SQ03733</v>
      </c>
      <c r="B610" t="str">
        <v>Revkah</v>
      </c>
      <c r="C610" t="str">
        <v>Antonacci</v>
      </c>
      <c r="D610" t="str">
        <v>Male</v>
      </c>
      <c r="E610" t="str">
        <v>Engineering</v>
      </c>
      <c r="F610">
        <v>109143.17</v>
      </c>
      <c r="G610" t="str">
        <v>Above 100k</v>
      </c>
      <c r="H610" s="32">
        <v>43945</v>
      </c>
      <c r="I610">
        <v>1</v>
      </c>
      <c r="J610" t="str">
        <v>Permanent</v>
      </c>
      <c r="K610" t="str">
        <v>Wellington, New Zealand</v>
      </c>
      <c r="L610">
        <v>4.161643835616438</v>
      </c>
      <c r="M610" t="str">
        <v>Full time</v>
      </c>
    </row>
    <row r="611" spans="1:13">
      <c r="A611" t="str">
        <v>SQ04612</v>
      </c>
      <c r="B611" t="str">
        <v>Mick</v>
      </c>
      <c r="C611" t="str">
        <v>Spraberry</v>
      </c>
      <c r="D611" t="str">
        <v>Female</v>
      </c>
      <c r="E611" t="str">
        <v>Services</v>
      </c>
      <c r="F611">
        <v>120000</v>
      </c>
      <c r="G611" t="str">
        <v>Above 100k</v>
      </c>
      <c r="H611" s="32">
        <v>43902</v>
      </c>
      <c r="I611">
        <v>0.9</v>
      </c>
      <c r="J611" t="str">
        <v>Permanent</v>
      </c>
      <c r="K611" t="str">
        <v>Remote</v>
      </c>
      <c r="L611">
        <v>4.279452054794521</v>
      </c>
      <c r="M611" t="str">
        <v>Part time</v>
      </c>
    </row>
    <row r="612" spans="1:13">
      <c r="A612" t="str">
        <v>TN00227</v>
      </c>
      <c r="B612" t="str">
        <v>Raghuveer</v>
      </c>
      <c r="C612" t="str">
        <v>Yettugunna</v>
      </c>
      <c r="D612" t="str">
        <v>Female</v>
      </c>
      <c r="E612" t="str">
        <v>Support</v>
      </c>
      <c r="F612">
        <v>63555.73</v>
      </c>
      <c r="G612" t="str">
        <v>50k to 100k</v>
      </c>
      <c r="H612" s="32">
        <v>44159</v>
      </c>
      <c r="I612">
        <v>1</v>
      </c>
      <c r="J612" t="str">
        <v>Permanent</v>
      </c>
      <c r="K612" t="str">
        <v>Chennai, India</v>
      </c>
      <c r="L612">
        <v>3.5753424657534247</v>
      </c>
      <c r="M612" t="str">
        <v>Full time</v>
      </c>
    </row>
    <row r="613" spans="1:13">
      <c r="A613" t="str">
        <v>TN00258</v>
      </c>
      <c r="B613" t="str">
        <v>Joyce</v>
      </c>
      <c r="C613" t="str">
        <v>Leyband</v>
      </c>
      <c r="D613" t="str">
        <v>Female</v>
      </c>
      <c r="E613" t="str">
        <v>Product Management</v>
      </c>
      <c r="F613">
        <v>68197.899999999994</v>
      </c>
      <c r="G613" t="str">
        <v>50k to 100k</v>
      </c>
      <c r="H613" s="32">
        <v>44119</v>
      </c>
      <c r="I613">
        <v>1</v>
      </c>
      <c r="J613" t="str">
        <v>Permanent</v>
      </c>
      <c r="K613" t="str">
        <v>Auckland, New Zealand</v>
      </c>
      <c r="L613">
        <v>3.6849315068493151</v>
      </c>
      <c r="M613" t="str">
        <v>Full time</v>
      </c>
    </row>
    <row r="614" spans="1:13">
      <c r="A614" t="str">
        <v>TN00464</v>
      </c>
      <c r="B614" t="str">
        <v>Gopal</v>
      </c>
      <c r="C614" t="str">
        <v>Venkata</v>
      </c>
      <c r="D614" t="str">
        <v>Male</v>
      </c>
      <c r="E614" t="str">
        <v>Research and Development</v>
      </c>
      <c r="F614">
        <v>52748.63</v>
      </c>
      <c r="G614" t="str">
        <v>50k to 100k</v>
      </c>
      <c r="H614" s="32">
        <v>43857</v>
      </c>
      <c r="I614">
        <v>1</v>
      </c>
      <c r="J614" t="str">
        <v>Permanent</v>
      </c>
      <c r="K614" t="str">
        <v>Chennai, India</v>
      </c>
      <c r="L614">
        <v>4.4027397260273968</v>
      </c>
      <c r="M614" t="str">
        <v>Full time</v>
      </c>
    </row>
    <row r="615" spans="1:13">
      <c r="A615" t="str">
        <v>TN00579</v>
      </c>
      <c r="B615" t="str">
        <v>Rafaelita</v>
      </c>
      <c r="C615" t="str">
        <v>Blaksland</v>
      </c>
      <c r="D615" t="str">
        <v>Female</v>
      </c>
      <c r="E615" t="str">
        <v>Services</v>
      </c>
      <c r="F615">
        <v>109163.39</v>
      </c>
      <c r="G615" t="str">
        <v>Above 100k</v>
      </c>
      <c r="H615" s="32">
        <v>44019</v>
      </c>
      <c r="I615">
        <v>0.8</v>
      </c>
      <c r="J615" t="str">
        <v>Permanent</v>
      </c>
      <c r="K615" t="str">
        <v>Seattle, USA</v>
      </c>
      <c r="L615">
        <v>3.9589041095890409</v>
      </c>
      <c r="M615" t="str">
        <v>Part time</v>
      </c>
    </row>
    <row r="616" spans="1:13">
      <c r="A616" t="str">
        <v>TN01256</v>
      </c>
      <c r="B616" t="str">
        <v>Shattesh</v>
      </c>
      <c r="C616" t="str">
        <v>Utpat</v>
      </c>
      <c r="D616" t="str">
        <v>Male</v>
      </c>
      <c r="E616" t="str">
        <v>Legal</v>
      </c>
      <c r="F616">
        <v>28481.16</v>
      </c>
      <c r="G616" t="str">
        <v>Under 50k</v>
      </c>
      <c r="H616" s="32">
        <v>43916</v>
      </c>
      <c r="I616">
        <v>1</v>
      </c>
      <c r="J616" t="str">
        <v>Permanent</v>
      </c>
      <c r="K616" t="str">
        <v>Hyderabad, India</v>
      </c>
      <c r="L616">
        <v>4.2410958904109588</v>
      </c>
      <c r="M616" t="str">
        <v>Full time</v>
      </c>
    </row>
    <row r="617" spans="1:13">
      <c r="A617" t="str">
        <v>TN01256</v>
      </c>
      <c r="B617" t="str">
        <v>Sawini</v>
      </c>
      <c r="C617" t="str">
        <v>Chandan</v>
      </c>
      <c r="D617" t="str">
        <v>Male</v>
      </c>
      <c r="E617" t="str">
        <v>Legal</v>
      </c>
      <c r="F617">
        <v>28481.16</v>
      </c>
      <c r="G617" t="str">
        <v>Under 50k</v>
      </c>
      <c r="H617" s="32">
        <v>43916</v>
      </c>
      <c r="I617">
        <v>1</v>
      </c>
      <c r="J617" t="str">
        <v>Permanent</v>
      </c>
      <c r="K617" t="str">
        <v>Hyderabad, India</v>
      </c>
      <c r="L617">
        <v>4.2410958904109588</v>
      </c>
      <c r="M617" t="str">
        <v>Full time</v>
      </c>
    </row>
    <row r="618" spans="1:13">
      <c r="A618" t="str">
        <v>TN01281</v>
      </c>
      <c r="B618" t="str">
        <v>Cletus</v>
      </c>
      <c r="C618" t="str">
        <v>McGarahan</v>
      </c>
      <c r="D618" t="str">
        <v>Female</v>
      </c>
      <c r="E618" t="str">
        <v>Engineering</v>
      </c>
      <c r="F618">
        <v>114425.19</v>
      </c>
      <c r="G618" t="str">
        <v>Above 100k</v>
      </c>
      <c r="H618" s="32">
        <v>43857</v>
      </c>
      <c r="I618">
        <v>1</v>
      </c>
      <c r="J618" t="str">
        <v>Permanent</v>
      </c>
      <c r="K618" t="str">
        <v>Wellington, New Zealand</v>
      </c>
      <c r="L618">
        <v>4.4027397260273968</v>
      </c>
      <c r="M618" t="str">
        <v>Full time</v>
      </c>
    </row>
    <row r="619" spans="1:13">
      <c r="A619" t="str">
        <v>TN01340</v>
      </c>
      <c r="B619" t="str">
        <v>Granny</v>
      </c>
      <c r="C619" t="str">
        <v>Spencelayh</v>
      </c>
      <c r="D619" t="str">
        <v>Male</v>
      </c>
      <c r="E619" t="str">
        <v>Legal</v>
      </c>
      <c r="F619">
        <v>99460.78</v>
      </c>
      <c r="G619" t="str">
        <v>50k to 100k</v>
      </c>
      <c r="H619" s="32">
        <v>43956</v>
      </c>
      <c r="I619">
        <v>1</v>
      </c>
      <c r="J619" t="str">
        <v>Permanent</v>
      </c>
      <c r="K619" t="str">
        <v>Remote</v>
      </c>
      <c r="L619">
        <v>4.1315068493150688</v>
      </c>
      <c r="M619" t="str">
        <v>Full time</v>
      </c>
    </row>
    <row r="620" spans="1:13">
      <c r="A620" t="str">
        <v>TN01566</v>
      </c>
      <c r="B620" t="str">
        <v>Fonzie</v>
      </c>
      <c r="C620" t="str">
        <v>O'Shea</v>
      </c>
      <c r="D620" t="str">
        <v>Male</v>
      </c>
      <c r="E620" t="str">
        <v>Product Management</v>
      </c>
      <c r="F620">
        <v>80360.41</v>
      </c>
      <c r="G620" t="str">
        <v>50k to 100k</v>
      </c>
      <c r="H620" s="32">
        <v>44167</v>
      </c>
      <c r="I620">
        <v>1</v>
      </c>
      <c r="J620" t="str">
        <v>Permanent</v>
      </c>
      <c r="K620" t="str">
        <v>Remote</v>
      </c>
      <c r="L620">
        <v>3.5534246575342467</v>
      </c>
      <c r="M620" t="str">
        <v>Full time</v>
      </c>
    </row>
    <row r="621" spans="1:13">
      <c r="A621" t="str">
        <v>TN01632</v>
      </c>
      <c r="B621" t="str">
        <v>Katya</v>
      </c>
      <c r="C621" t="str">
        <v>Hundy</v>
      </c>
      <c r="D621" t="str">
        <v>Male</v>
      </c>
      <c r="E621" t="str">
        <v>Business Development</v>
      </c>
      <c r="F621">
        <v>88511.17</v>
      </c>
      <c r="G621" t="str">
        <v>50k to 100k</v>
      </c>
      <c r="H621" s="32">
        <v>43950</v>
      </c>
      <c r="I621">
        <v>1</v>
      </c>
      <c r="J621" t="str">
        <v>Permanent</v>
      </c>
      <c r="K621" t="str">
        <v>Columbus, USA</v>
      </c>
      <c r="L621">
        <v>4.1479452054794521</v>
      </c>
      <c r="M621" t="str">
        <v>Full time</v>
      </c>
    </row>
    <row r="622" spans="1:13">
      <c r="A622" t="str">
        <v>TN01876</v>
      </c>
      <c r="B622" t="str">
        <v>Aileen</v>
      </c>
      <c r="C622" t="str">
        <v>McCritchie</v>
      </c>
      <c r="D622" t="str">
        <v>Male</v>
      </c>
      <c r="E622" t="str">
        <v>Business Development</v>
      </c>
      <c r="F622">
        <v>80169.42</v>
      </c>
      <c r="G622" t="str">
        <v>50k to 100k</v>
      </c>
      <c r="H622" s="32">
        <v>44053</v>
      </c>
      <c r="I622">
        <v>1</v>
      </c>
      <c r="J622" t="str">
        <v>Permanent</v>
      </c>
      <c r="K622" t="str">
        <v>Auckland, New Zealand</v>
      </c>
      <c r="L622">
        <v>3.8657534246575342</v>
      </c>
      <c r="M622" t="str">
        <v>Full time</v>
      </c>
    </row>
    <row r="623" spans="1:13">
      <c r="A623" t="str">
        <v>TN01876</v>
      </c>
      <c r="B623" t="str">
        <v>Aileen</v>
      </c>
      <c r="C623" t="str">
        <v>McCritchie</v>
      </c>
      <c r="D623" t="str">
        <v>Male</v>
      </c>
      <c r="E623" t="str">
        <v>Business Development</v>
      </c>
      <c r="F623">
        <v>80169.42</v>
      </c>
      <c r="G623" t="str">
        <v>50k to 100k</v>
      </c>
      <c r="H623" s="32">
        <v>44053</v>
      </c>
      <c r="I623">
        <v>1</v>
      </c>
      <c r="J623" t="str">
        <v>Permanent</v>
      </c>
      <c r="K623" t="str">
        <v>Auckland, New Zealand</v>
      </c>
      <c r="L623">
        <v>3.8657534246575342</v>
      </c>
      <c r="M623" t="str">
        <v>Full time</v>
      </c>
    </row>
    <row r="624" spans="1:13">
      <c r="A624" t="str">
        <v>TN02204</v>
      </c>
      <c r="B624" t="str">
        <v>Aldrich</v>
      </c>
      <c r="C624" t="str">
        <v>Glenny</v>
      </c>
      <c r="D624" t="str">
        <v>Male</v>
      </c>
      <c r="E624" t="str">
        <v>Business Development</v>
      </c>
      <c r="F624">
        <v>90884.32</v>
      </c>
      <c r="G624" t="str">
        <v>50k to 100k</v>
      </c>
      <c r="H624" s="32">
        <v>44039</v>
      </c>
      <c r="I624">
        <v>0.5</v>
      </c>
      <c r="J624" t="str">
        <v>Permanent</v>
      </c>
      <c r="K624" t="str">
        <v>Columbus, USA</v>
      </c>
      <c r="L624">
        <v>3.904109589041096</v>
      </c>
      <c r="M624" t="str">
        <v>Part time</v>
      </c>
    </row>
    <row r="625" spans="1:13">
      <c r="A625" t="str">
        <v>TN04166</v>
      </c>
      <c r="B625" t="str">
        <v>Tadio</v>
      </c>
      <c r="C625" t="str">
        <v>Dowdle</v>
      </c>
      <c r="D625" t="str">
        <v>Female</v>
      </c>
      <c r="E625" t="str">
        <v>Product Management</v>
      </c>
      <c r="F625">
        <v>91929.69</v>
      </c>
      <c r="G625" t="str">
        <v>50k to 100k</v>
      </c>
      <c r="H625" s="32">
        <v>44085</v>
      </c>
      <c r="I625">
        <v>1</v>
      </c>
      <c r="J625" t="str">
        <v>Fixed Term</v>
      </c>
      <c r="K625" t="str">
        <v>Remote</v>
      </c>
      <c r="L625">
        <v>3.7780821917808218</v>
      </c>
      <c r="M625" t="str">
        <v>Full time</v>
      </c>
    </row>
    <row r="626" spans="1:13">
      <c r="A626" t="str">
        <v>TN04246</v>
      </c>
      <c r="B626" t="str">
        <v>Shaylyn</v>
      </c>
      <c r="C626" t="str">
        <v>Ransbury</v>
      </c>
      <c r="D626" t="str">
        <v>Female</v>
      </c>
      <c r="E626" t="str">
        <v>Support</v>
      </c>
      <c r="F626">
        <v>100371.31</v>
      </c>
      <c r="G626" t="str">
        <v>Above 100k</v>
      </c>
      <c r="H626" s="32">
        <v>44067</v>
      </c>
      <c r="I626">
        <v>0.8</v>
      </c>
      <c r="J626" t="str">
        <v>Fixed Term</v>
      </c>
      <c r="K626" t="str">
        <v>Auckland, New Zealand</v>
      </c>
      <c r="L626">
        <v>3.8273972602739725</v>
      </c>
      <c r="M626" t="str">
        <v>Part time</v>
      </c>
    </row>
    <row r="627" spans="1:13">
      <c r="A627" t="str">
        <v>TN04660</v>
      </c>
      <c r="B627" t="str">
        <v>Thedrick</v>
      </c>
      <c r="C627" t="str">
        <v>Bothwell</v>
      </c>
      <c r="D627" t="str">
        <v>Male</v>
      </c>
      <c r="E627" t="str">
        <v>Business Development</v>
      </c>
      <c r="F627">
        <v>69764.100000000006</v>
      </c>
      <c r="G627" t="str">
        <v>50k to 100k</v>
      </c>
      <c r="H627" s="32">
        <v>44195</v>
      </c>
      <c r="I627">
        <v>1</v>
      </c>
      <c r="J627" t="str">
        <v>Fixed Term</v>
      </c>
      <c r="K627" t="str">
        <v>Seattle, USA</v>
      </c>
      <c r="L627">
        <v>3.4767123287671233</v>
      </c>
      <c r="M627" t="str">
        <v>Full time</v>
      </c>
    </row>
    <row r="628" spans="1:13">
      <c r="A628" t="str">
        <v>VT00534</v>
      </c>
      <c r="B628" t="str">
        <v>Roselle</v>
      </c>
      <c r="C628" t="str">
        <v>Wandrach</v>
      </c>
      <c r="D628" t="str">
        <v>Male</v>
      </c>
      <c r="E628" t="str">
        <v>Sales</v>
      </c>
      <c r="F628">
        <v>91314.75</v>
      </c>
      <c r="G628" t="str">
        <v>50k to 100k</v>
      </c>
      <c r="H628" s="32">
        <v>43931</v>
      </c>
      <c r="I628">
        <v>1</v>
      </c>
      <c r="J628" t="str">
        <v>Fixed Term</v>
      </c>
      <c r="K628" t="str">
        <v>Seattle, USA</v>
      </c>
      <c r="L628">
        <v>4.2</v>
      </c>
      <c r="M628" t="str">
        <v>Full time</v>
      </c>
    </row>
    <row r="629" spans="1:13">
      <c r="A629" t="str">
        <v>VT00596</v>
      </c>
      <c r="B629" t="str">
        <v>Letisha</v>
      </c>
      <c r="C629" t="str">
        <v>Carrett</v>
      </c>
      <c r="D629" t="str">
        <v>Female</v>
      </c>
      <c r="E629" t="str">
        <v>Sales</v>
      </c>
      <c r="F629">
        <v>84598.88</v>
      </c>
      <c r="G629" t="str">
        <v>50k to 100k</v>
      </c>
      <c r="H629" s="32">
        <v>44116</v>
      </c>
      <c r="I629">
        <v>1</v>
      </c>
      <c r="J629" t="str">
        <v>Fixed Term</v>
      </c>
      <c r="K629" t="str">
        <v>Seattle, USA</v>
      </c>
      <c r="L629">
        <v>3.6931506849315068</v>
      </c>
      <c r="M629" t="str">
        <v>Full time</v>
      </c>
    </row>
    <row r="630" spans="1:13">
      <c r="A630" t="str">
        <v>VT00596</v>
      </c>
      <c r="B630" t="str">
        <v>Letisha</v>
      </c>
      <c r="C630" t="str">
        <v>Carrett</v>
      </c>
      <c r="D630" t="str">
        <v>Female</v>
      </c>
      <c r="E630" t="str">
        <v>Sales</v>
      </c>
      <c r="F630">
        <v>84598.88</v>
      </c>
      <c r="G630" t="str">
        <v>50k to 100k</v>
      </c>
      <c r="H630" s="32">
        <v>44116</v>
      </c>
      <c r="I630">
        <v>1</v>
      </c>
      <c r="J630" t="str">
        <v>Fixed Term</v>
      </c>
      <c r="K630" t="str">
        <v>Seattle, USA</v>
      </c>
      <c r="L630">
        <v>3.6931506849315068</v>
      </c>
      <c r="M630" t="str">
        <v>Full time</v>
      </c>
    </row>
    <row r="631" spans="1:13">
      <c r="A631" t="str">
        <v>VT00740</v>
      </c>
      <c r="B631" t="str">
        <v>Chitrasen</v>
      </c>
      <c r="C631" t="str">
        <v>Laul</v>
      </c>
      <c r="D631" t="str">
        <v>Female</v>
      </c>
      <c r="E631" t="str">
        <v>Research and Development</v>
      </c>
      <c r="F631">
        <v>46751.7</v>
      </c>
      <c r="G631" t="str">
        <v>Under 50k</v>
      </c>
      <c r="H631" s="32">
        <v>43843</v>
      </c>
      <c r="I631">
        <v>1</v>
      </c>
      <c r="J631" t="str">
        <v>Fixed Term</v>
      </c>
      <c r="K631" t="str">
        <v>Hyderabad, India</v>
      </c>
      <c r="L631">
        <v>4.441095890410959</v>
      </c>
      <c r="M631" t="str">
        <v>Full time</v>
      </c>
    </row>
    <row r="632" spans="1:13">
      <c r="A632" t="str">
        <v>VT01246</v>
      </c>
      <c r="B632" t="str">
        <v>Zach</v>
      </c>
      <c r="C632" t="str">
        <v>Polon</v>
      </c>
      <c r="D632" t="str">
        <v>Male</v>
      </c>
      <c r="E632" t="str">
        <v>Marketing</v>
      </c>
      <c r="F632">
        <v>53535.62</v>
      </c>
      <c r="G632" t="str">
        <v>50k to 100k</v>
      </c>
      <c r="H632" s="32">
        <v>44110</v>
      </c>
      <c r="I632">
        <v>0.5</v>
      </c>
      <c r="J632" t="str">
        <v>Fixed Term</v>
      </c>
      <c r="K632" t="str">
        <v>Seattle, USA</v>
      </c>
      <c r="L632">
        <v>3.7095890410958905</v>
      </c>
      <c r="M632" t="str">
        <v>Part time</v>
      </c>
    </row>
    <row r="633" spans="1:13">
      <c r="A633" t="str">
        <v>VT01523</v>
      </c>
      <c r="B633" t="str">
        <v>Charmane</v>
      </c>
      <c r="C633" t="str">
        <v>Heistermann</v>
      </c>
      <c r="D633" t="str">
        <v>Female</v>
      </c>
      <c r="E633" t="str">
        <v>Business Development</v>
      </c>
      <c r="F633">
        <v>86558.58</v>
      </c>
      <c r="G633" t="str">
        <v>50k to 100k</v>
      </c>
      <c r="H633" s="32">
        <v>43887</v>
      </c>
      <c r="I633">
        <v>1</v>
      </c>
      <c r="J633" t="str">
        <v>Fixed Term</v>
      </c>
      <c r="K633" t="str">
        <v>Remote</v>
      </c>
      <c r="L633">
        <v>4.3205479452054796</v>
      </c>
      <c r="M633" t="str">
        <v>Full time</v>
      </c>
    </row>
    <row r="634" spans="1:13">
      <c r="A634" t="str">
        <v>VT01762</v>
      </c>
      <c r="B634" t="str">
        <v>Geena</v>
      </c>
      <c r="C634" t="str">
        <v>Raghavanpillai</v>
      </c>
      <c r="D634" t="str">
        <v>Male</v>
      </c>
      <c r="E634" t="str">
        <v>Accounting</v>
      </c>
      <c r="F634">
        <v>102515.81</v>
      </c>
      <c r="G634" t="str">
        <v>Above 100k</v>
      </c>
      <c r="H634" s="32">
        <v>43902</v>
      </c>
      <c r="I634">
        <v>1</v>
      </c>
      <c r="J634" t="str">
        <v>Fixed Term</v>
      </c>
      <c r="K634" t="str">
        <v>Chennai, India</v>
      </c>
      <c r="L634">
        <v>4.279452054794521</v>
      </c>
      <c r="M634" t="str">
        <v>Full time</v>
      </c>
    </row>
    <row r="635" spans="1:13">
      <c r="A635" t="str">
        <v>VT02260</v>
      </c>
      <c r="B635" t="str">
        <v>Rhiamon</v>
      </c>
      <c r="C635" t="str">
        <v>Mollison</v>
      </c>
      <c r="D635" t="str">
        <v>Female</v>
      </c>
      <c r="E635" t="str">
        <v>Research and Development</v>
      </c>
      <c r="F635">
        <v>59434.18</v>
      </c>
      <c r="G635" t="str">
        <v>50k to 100k</v>
      </c>
      <c r="H635" s="32">
        <v>43931</v>
      </c>
      <c r="I635">
        <v>1</v>
      </c>
      <c r="J635" t="str">
        <v>Temporary</v>
      </c>
      <c r="K635" t="str">
        <v>Seattle, USA</v>
      </c>
      <c r="L635">
        <v>4.2</v>
      </c>
      <c r="M635" t="str">
        <v>Full time</v>
      </c>
    </row>
    <row r="636" spans="1:13">
      <c r="A636" t="str">
        <v>VT02801</v>
      </c>
      <c r="B636" t="str">
        <v>Shellysheldon</v>
      </c>
      <c r="C636" t="str">
        <v>Mahady</v>
      </c>
      <c r="D636" t="str">
        <v>Male</v>
      </c>
      <c r="E636" t="str">
        <v>Training</v>
      </c>
      <c r="F636">
        <v>114691.03</v>
      </c>
      <c r="G636" t="str">
        <v>Above 100k</v>
      </c>
      <c r="H636" s="32">
        <v>44039</v>
      </c>
      <c r="I636">
        <v>1</v>
      </c>
      <c r="J636" t="str">
        <v>Temporary</v>
      </c>
      <c r="K636" t="str">
        <v>Wellington, New Zealand</v>
      </c>
      <c r="L636">
        <v>3.904109589041096</v>
      </c>
      <c r="M636" t="str">
        <v>Full time</v>
      </c>
    </row>
    <row r="637" spans="1:13">
      <c r="A637" t="str">
        <v>VT03298</v>
      </c>
      <c r="B637" t="str">
        <v>Nonah</v>
      </c>
      <c r="C637" t="str">
        <v>Bissell</v>
      </c>
      <c r="D637" t="str">
        <v>Male</v>
      </c>
      <c r="E637" t="str">
        <v>Engineering</v>
      </c>
      <c r="F637">
        <v>82239.53</v>
      </c>
      <c r="G637" t="str">
        <v>50k to 100k</v>
      </c>
      <c r="H637" s="32">
        <v>43846</v>
      </c>
      <c r="I637">
        <v>1</v>
      </c>
      <c r="J637" t="str">
        <v>Temporary</v>
      </c>
      <c r="K637" t="str">
        <v>Columbus, USA</v>
      </c>
      <c r="L637">
        <v>4.4328767123287669</v>
      </c>
      <c r="M637" t="str">
        <v>Full time</v>
      </c>
    </row>
    <row r="638" spans="1:13">
      <c r="A638" t="str">
        <v>VT03537</v>
      </c>
      <c r="B638" t="str">
        <v>Renaldo</v>
      </c>
      <c r="C638" t="str">
        <v>Thomassin</v>
      </c>
      <c r="D638" t="str">
        <v>Male</v>
      </c>
      <c r="E638" t="str">
        <v>Business Development</v>
      </c>
      <c r="F638">
        <v>73360.38</v>
      </c>
      <c r="G638" t="str">
        <v>50k to 100k</v>
      </c>
      <c r="H638" s="32">
        <v>43972</v>
      </c>
      <c r="I638">
        <v>1</v>
      </c>
      <c r="J638" t="str">
        <v>Temporary</v>
      </c>
      <c r="K638" t="str">
        <v>Remote</v>
      </c>
      <c r="L638">
        <v>4.087671232876712</v>
      </c>
      <c r="M638" t="str">
        <v>Full time</v>
      </c>
    </row>
    <row r="639" spans="1:13">
      <c r="A639" t="str">
        <v>VT03537</v>
      </c>
      <c r="B639" t="str">
        <v>Renaldo</v>
      </c>
      <c r="C639" t="str">
        <v>Thomassin</v>
      </c>
      <c r="D639" t="str">
        <v>Male</v>
      </c>
      <c r="E639" t="str">
        <v>Business Development</v>
      </c>
      <c r="F639">
        <v>73360.38</v>
      </c>
      <c r="G639" t="str">
        <v>50k to 100k</v>
      </c>
      <c r="H639" s="32">
        <v>43972</v>
      </c>
      <c r="I639">
        <v>1</v>
      </c>
      <c r="J639" t="str">
        <v>Temporary</v>
      </c>
      <c r="K639" t="str">
        <v>Remote</v>
      </c>
      <c r="L639">
        <v>4.087671232876712</v>
      </c>
      <c r="M639" t="str">
        <v>Full time</v>
      </c>
    </row>
    <row r="640" spans="1:13">
      <c r="A640" t="str">
        <v>VT03704</v>
      </c>
      <c r="B640" t="str">
        <v>Egor</v>
      </c>
      <c r="C640" t="str">
        <v>Minto</v>
      </c>
      <c r="D640" t="str">
        <v>Need to check</v>
      </c>
      <c r="E640" t="str">
        <v>Legal</v>
      </c>
      <c r="F640">
        <v>63447.07</v>
      </c>
      <c r="G640" t="str">
        <v>50k to 100k</v>
      </c>
      <c r="H640" s="32">
        <v>44148</v>
      </c>
      <c r="I640">
        <v>1</v>
      </c>
      <c r="J640" t="str">
        <v>Temporary</v>
      </c>
      <c r="K640" t="str">
        <v>Wellington, New Zealand</v>
      </c>
      <c r="L640">
        <v>3.6054794520547944</v>
      </c>
      <c r="M640" t="str">
        <v>Full time</v>
      </c>
    </row>
    <row r="641" spans="1:13">
      <c r="A641" t="str">
        <v>VT03771</v>
      </c>
      <c r="B641" t="str">
        <v>Marjie</v>
      </c>
      <c r="C641" t="str">
        <v>Bamford</v>
      </c>
      <c r="D641" t="str">
        <v>Male</v>
      </c>
      <c r="E641" t="str">
        <v>Sales</v>
      </c>
      <c r="F641">
        <v>80772.92</v>
      </c>
      <c r="G641" t="str">
        <v>50k to 100k</v>
      </c>
      <c r="H641" s="32">
        <v>44137</v>
      </c>
      <c r="I641">
        <v>1</v>
      </c>
      <c r="J641" t="str">
        <v>Temporary</v>
      </c>
      <c r="K641" t="str">
        <v>Remote</v>
      </c>
      <c r="L641">
        <v>3.6356164383561644</v>
      </c>
      <c r="M641" t="str">
        <v>Full time</v>
      </c>
    </row>
    <row r="642" spans="1:13">
      <c r="A642" t="str">
        <v>VT04028</v>
      </c>
      <c r="B642" t="str">
        <v>Michale</v>
      </c>
      <c r="C642" t="str">
        <v>Rolf</v>
      </c>
      <c r="D642" t="str">
        <v>Male</v>
      </c>
      <c r="E642" t="str">
        <v>Services</v>
      </c>
      <c r="F642">
        <v>111815.49</v>
      </c>
      <c r="G642" t="str">
        <v>Above 100k</v>
      </c>
      <c r="H642" s="32">
        <v>43895</v>
      </c>
      <c r="I642">
        <v>0.7</v>
      </c>
      <c r="J642" t="str">
        <v>Temporary</v>
      </c>
      <c r="K642" t="str">
        <v>Remote</v>
      </c>
      <c r="L642">
        <v>4.2986301369863016</v>
      </c>
      <c r="M642" t="str">
        <v>Part time</v>
      </c>
    </row>
    <row r="643" spans="1:13">
      <c r="A643" t="str">
        <v>VT04028</v>
      </c>
      <c r="B643" t="str">
        <v>Michale</v>
      </c>
      <c r="C643" t="str">
        <v>Rolf</v>
      </c>
      <c r="D643" t="str">
        <v>Male</v>
      </c>
      <c r="E643" t="str">
        <v>Services</v>
      </c>
      <c r="F643">
        <v>111815.49</v>
      </c>
      <c r="G643" t="str">
        <v>Above 100k</v>
      </c>
      <c r="H643" s="32">
        <v>43895</v>
      </c>
      <c r="I643">
        <v>0.7</v>
      </c>
      <c r="J643" t="str">
        <v>Temporary</v>
      </c>
      <c r="K643" t="str">
        <v>Remote</v>
      </c>
      <c r="L643">
        <v>4.2986301369863016</v>
      </c>
      <c r="M643" t="str">
        <v>Part time</v>
      </c>
    </row>
    <row r="644" spans="1:13">
      <c r="A644" t="str">
        <v>VT04093</v>
      </c>
      <c r="B644" t="str">
        <v>Prasanna</v>
      </c>
      <c r="C644" t="str">
        <v>Lakshmi</v>
      </c>
      <c r="D644" t="str">
        <v>Female</v>
      </c>
      <c r="E644" t="str">
        <v>Training</v>
      </c>
      <c r="F644">
        <v>116767.63</v>
      </c>
      <c r="G644" t="str">
        <v>Above 100k</v>
      </c>
      <c r="H644" s="32">
        <v>43949</v>
      </c>
      <c r="I644">
        <v>0.4</v>
      </c>
      <c r="J644" t="str">
        <v>Temporary</v>
      </c>
      <c r="K644" t="str">
        <v>Chennai, India</v>
      </c>
      <c r="L644">
        <v>4.1506849315068495</v>
      </c>
      <c r="M644" t="str">
        <v>Part time</v>
      </c>
    </row>
    <row r="645" spans="1:13">
      <c r="A645" t="str">
        <v>VT04093</v>
      </c>
      <c r="B645" t="str">
        <v>Baruna</v>
      </c>
      <c r="C645" t="str">
        <v>Ogale</v>
      </c>
      <c r="D645" t="str">
        <v>Female</v>
      </c>
      <c r="E645" t="str">
        <v>Training</v>
      </c>
      <c r="F645">
        <v>116767.63</v>
      </c>
      <c r="G645" t="str">
        <v>Above 100k</v>
      </c>
      <c r="H645" s="32">
        <v>43949</v>
      </c>
      <c r="I645">
        <v>0.4</v>
      </c>
      <c r="J645" t="str">
        <v>Temporary</v>
      </c>
      <c r="K645" t="str">
        <v>Chennai, India</v>
      </c>
      <c r="L645">
        <v>4.1506849315068495</v>
      </c>
      <c r="M645" t="str">
        <v>Part time</v>
      </c>
    </row>
    <row r="646" spans="1:13">
      <c r="A646" t="str">
        <v>VT04350</v>
      </c>
      <c r="B646" t="str">
        <v>Kulbhushan</v>
      </c>
      <c r="C646" t="str">
        <v>Moorthy</v>
      </c>
      <c r="D646" t="str">
        <v>Male</v>
      </c>
      <c r="E646" t="str">
        <v>Business Development</v>
      </c>
      <c r="F646">
        <v>106400.02</v>
      </c>
      <c r="G646" t="str">
        <v>Above 100k</v>
      </c>
      <c r="H646" s="32">
        <v>44021</v>
      </c>
      <c r="I646">
        <v>1</v>
      </c>
      <c r="J646" t="str">
        <v>Temporary</v>
      </c>
      <c r="K646" t="str">
        <v>Chennai, India</v>
      </c>
      <c r="L646">
        <v>3.9534246575342467</v>
      </c>
      <c r="M646" t="str">
        <v>Full time</v>
      </c>
    </row>
    <row r="647" spans="1:13">
      <c r="A647" t="str">
        <v>VT04350</v>
      </c>
      <c r="B647" t="str">
        <v>Lalit</v>
      </c>
      <c r="C647" t="str">
        <v>Kothari</v>
      </c>
      <c r="D647" t="str">
        <v>Male</v>
      </c>
      <c r="E647" t="str">
        <v>Business Development</v>
      </c>
      <c r="F647">
        <v>106400.02</v>
      </c>
      <c r="G647" t="str">
        <v>Above 100k</v>
      </c>
      <c r="H647" s="32">
        <v>44021</v>
      </c>
      <c r="I647">
        <v>1</v>
      </c>
      <c r="J647" t="str">
        <v>Temporary</v>
      </c>
      <c r="K647" t="str">
        <v>Chennai, India</v>
      </c>
      <c r="L647">
        <v>3.9534246575342467</v>
      </c>
      <c r="M647" t="str">
        <v>Full time</v>
      </c>
    </row>
    <row r="648" spans="1:13">
      <c r="A648" t="str">
        <v>VT04467</v>
      </c>
      <c r="B648" t="str">
        <v>Amal</v>
      </c>
      <c r="C648" t="str">
        <v>Nimesh</v>
      </c>
      <c r="D648" t="str">
        <v>Female</v>
      </c>
      <c r="E648" t="str">
        <v>Marketing</v>
      </c>
      <c r="F648">
        <v>70755.5</v>
      </c>
      <c r="G648" t="str">
        <v>50k to 100k</v>
      </c>
      <c r="H648" s="32">
        <v>44090</v>
      </c>
      <c r="I648">
        <v>0.8</v>
      </c>
      <c r="J648" t="str">
        <v>Temporary</v>
      </c>
      <c r="K648" t="str">
        <v>Hyderabad, India</v>
      </c>
      <c r="L648">
        <v>3.7643835616438355</v>
      </c>
      <c r="M648" t="str">
        <v>Part time</v>
      </c>
    </row>
    <row r="649" spans="1:13">
      <c r="A649" t="str">
        <v>VT04984</v>
      </c>
      <c r="B649" t="str">
        <v>Dell</v>
      </c>
      <c r="C649" t="str">
        <v>Molloy</v>
      </c>
      <c r="D649" t="str">
        <v>Male</v>
      </c>
      <c r="E649" t="str">
        <v>Engineering</v>
      </c>
      <c r="F649">
        <v>47362.62</v>
      </c>
      <c r="G649" t="str">
        <v>Under 50k</v>
      </c>
      <c r="H649" s="32">
        <v>43973</v>
      </c>
      <c r="I649">
        <v>1</v>
      </c>
      <c r="J649" t="str">
        <v>Temporary</v>
      </c>
      <c r="K649" t="str">
        <v>Remote</v>
      </c>
      <c r="L649">
        <v>4.0849315068493155</v>
      </c>
      <c r="M649" t="str">
        <v>Full time</v>
      </c>
    </row>
    <row r="650" spans="1:13">
      <c r="H650" s="32"/>
    </row>
    <row r="651" spans="1:13">
      <c r="H651" s="32"/>
    </row>
    <row r="652" spans="1:13">
      <c r="H652" s="32"/>
    </row>
    <row r="653" spans="1:13">
      <c r="A653" s="45" t="s">
        <v>875</v>
      </c>
      <c r="B653" s="45"/>
      <c r="H653" s="32"/>
    </row>
    <row r="654" spans="1:13">
      <c r="A654" t="str" cm="1">
        <f t="array" ref="A654:M655">_xlfn._xlws.FILTER(staff[],(staff[Gender]="Female")*(staff[Work Type]="Part Time")*(staff[Department]="Marketing"))</f>
        <v>SQ01854</v>
      </c>
      <c r="B654" t="str">
        <v>Jessica</v>
      </c>
      <c r="C654" t="str">
        <v>Callcott</v>
      </c>
      <c r="D654" t="str">
        <v>Female</v>
      </c>
      <c r="E654" t="str">
        <v>Marketing</v>
      </c>
      <c r="F654">
        <v>66017.179999999993</v>
      </c>
      <c r="G654" t="str">
        <v>50k to 100k</v>
      </c>
      <c r="H654" s="32">
        <v>43643</v>
      </c>
      <c r="I654">
        <v>0.9</v>
      </c>
      <c r="J654" t="str">
        <v>Permanent</v>
      </c>
      <c r="K654" t="str">
        <v>Remote</v>
      </c>
      <c r="L654">
        <v>4.9890410958904106</v>
      </c>
      <c r="M654" t="str">
        <v>Part time</v>
      </c>
    </row>
    <row r="655" spans="1:13">
      <c r="A655" t="str">
        <v>VT04467</v>
      </c>
      <c r="B655" t="str">
        <v>Amal</v>
      </c>
      <c r="C655" t="str">
        <v>Nimesh</v>
      </c>
      <c r="D655" t="str">
        <v>Female</v>
      </c>
      <c r="E655" t="str">
        <v>Marketing</v>
      </c>
      <c r="F655">
        <v>70755.5</v>
      </c>
      <c r="G655" t="str">
        <v>50k to 100k</v>
      </c>
      <c r="H655" s="32">
        <v>44090</v>
      </c>
      <c r="I655">
        <v>0.8</v>
      </c>
      <c r="J655" t="str">
        <v>Temporary</v>
      </c>
      <c r="K655" t="str">
        <v>Hyderabad, India</v>
      </c>
      <c r="L655">
        <v>3.7643835616438355</v>
      </c>
      <c r="M655" t="str">
        <v>Part time</v>
      </c>
    </row>
    <row r="656" spans="1:13">
      <c r="H656" s="32"/>
    </row>
    <row r="657" spans="1:13">
      <c r="A657" s="45" t="s">
        <v>876</v>
      </c>
      <c r="B657" s="45"/>
      <c r="H657" s="32"/>
    </row>
    <row r="658" spans="1:13">
      <c r="A658" t="str" cm="1">
        <f t="array" ref="A658:M720">_xlfn._xlws.FILTER(staff[],(staff[Gender]="Female")*(WEEKDAY(staff[Start Date],2)-1))</f>
        <v>PR00246</v>
      </c>
      <c r="B658" t="str">
        <v>Husein</v>
      </c>
      <c r="C658" t="str">
        <v>Augar</v>
      </c>
      <c r="D658" t="str">
        <v>Female</v>
      </c>
      <c r="E658" t="str">
        <v>Marketing</v>
      </c>
      <c r="F658">
        <v>67905.8</v>
      </c>
      <c r="G658" t="str">
        <v>50k to 100k</v>
      </c>
      <c r="H658" s="51">
        <v>44194</v>
      </c>
      <c r="I658">
        <v>1</v>
      </c>
      <c r="J658" t="str">
        <v>Permanent</v>
      </c>
      <c r="K658" t="str">
        <v>Remote</v>
      </c>
      <c r="L658">
        <v>3.4794520547945207</v>
      </c>
      <c r="M658" t="str">
        <v>Full time</v>
      </c>
    </row>
    <row r="659" spans="1:13">
      <c r="A659" t="str">
        <v>PR00419</v>
      </c>
      <c r="B659" t="str">
        <v>Billi</v>
      </c>
      <c r="C659" t="str">
        <v>Fellgate</v>
      </c>
      <c r="D659" t="str">
        <v>Female</v>
      </c>
      <c r="E659" t="str">
        <v>Business Development</v>
      </c>
      <c r="F659">
        <v>68980.52</v>
      </c>
      <c r="G659" t="str">
        <v>50k to 100k</v>
      </c>
      <c r="H659" s="51">
        <v>43494</v>
      </c>
      <c r="I659">
        <v>0.8</v>
      </c>
      <c r="J659" t="str">
        <v>Permanent</v>
      </c>
      <c r="K659" t="str">
        <v>Remote</v>
      </c>
      <c r="L659">
        <v>5.397260273972603</v>
      </c>
      <c r="M659" t="str">
        <v>Part time</v>
      </c>
    </row>
    <row r="660" spans="1:13">
      <c r="A660" t="str">
        <v>PR00746</v>
      </c>
      <c r="B660" t="str">
        <v>Hogan</v>
      </c>
      <c r="C660" t="str">
        <v>Iles</v>
      </c>
      <c r="D660" t="str">
        <v>Female</v>
      </c>
      <c r="E660" t="str">
        <v>Accounting</v>
      </c>
      <c r="F660">
        <v>114177.23</v>
      </c>
      <c r="G660" t="str">
        <v>Above 100k</v>
      </c>
      <c r="H660" s="51">
        <v>43908</v>
      </c>
      <c r="I660">
        <v>1</v>
      </c>
      <c r="J660" t="str">
        <v>Permanent</v>
      </c>
      <c r="K660" t="str">
        <v>Wellington, New Zealand</v>
      </c>
      <c r="L660">
        <v>4.2630136986301368</v>
      </c>
      <c r="M660" t="str">
        <v>Full time</v>
      </c>
    </row>
    <row r="661" spans="1:13">
      <c r="A661" t="str">
        <v>PR01269</v>
      </c>
      <c r="B661" t="str">
        <v>Eleonore</v>
      </c>
      <c r="C661" t="str">
        <v>Airdrie</v>
      </c>
      <c r="D661" t="str">
        <v>Female</v>
      </c>
      <c r="E661" t="str">
        <v>Engineering</v>
      </c>
      <c r="F661">
        <v>97105.19</v>
      </c>
      <c r="G661" t="str">
        <v>50k to 100k</v>
      </c>
      <c r="H661" s="51">
        <v>44425</v>
      </c>
      <c r="I661">
        <v>1</v>
      </c>
      <c r="J661" t="str">
        <v>Permanent</v>
      </c>
      <c r="K661" t="str">
        <v>Columbus, USA</v>
      </c>
      <c r="L661">
        <v>2.8465753424657536</v>
      </c>
      <c r="M661" t="str">
        <v>Full time</v>
      </c>
    </row>
    <row r="662" spans="1:13">
      <c r="A662" t="str">
        <v>PR01662</v>
      </c>
      <c r="B662" t="str">
        <v>Genevra</v>
      </c>
      <c r="C662" t="str">
        <v>Friday</v>
      </c>
      <c r="D662" t="str">
        <v>Female</v>
      </c>
      <c r="E662" t="str">
        <v>Research and Development</v>
      </c>
      <c r="F662">
        <v>50449.46</v>
      </c>
      <c r="G662" t="str">
        <v>50k to 100k</v>
      </c>
      <c r="H662" s="51">
        <v>43418</v>
      </c>
      <c r="I662">
        <v>0.8</v>
      </c>
      <c r="J662" t="str">
        <v>Permanent</v>
      </c>
      <c r="K662" t="str">
        <v>Auckland, New Zealand</v>
      </c>
      <c r="L662">
        <v>5.6054794520547944</v>
      </c>
      <c r="M662" t="str">
        <v>Part time</v>
      </c>
    </row>
    <row r="663" spans="1:13">
      <c r="A663" t="str">
        <v>PR02208</v>
      </c>
      <c r="B663" t="str">
        <v>Gowri</v>
      </c>
      <c r="C663" t="str">
        <v>Sankar</v>
      </c>
      <c r="D663" t="str">
        <v>Female</v>
      </c>
      <c r="E663" t="str">
        <v>Training</v>
      </c>
      <c r="F663">
        <v>102934.09</v>
      </c>
      <c r="G663" t="str">
        <v>Above 100k</v>
      </c>
      <c r="H663" s="51">
        <v>44315</v>
      </c>
      <c r="I663">
        <v>1</v>
      </c>
      <c r="J663" t="str">
        <v>Permanent</v>
      </c>
      <c r="K663" t="str">
        <v>Hyderabad, India</v>
      </c>
      <c r="L663">
        <v>3.1479452054794521</v>
      </c>
      <c r="M663" t="str">
        <v>Full time</v>
      </c>
    </row>
    <row r="664" spans="1:13">
      <c r="A664" t="str">
        <v>PR02321</v>
      </c>
      <c r="B664" t="str">
        <v>Evanne</v>
      </c>
      <c r="C664" t="str">
        <v>Sheryn</v>
      </c>
      <c r="D664" t="str">
        <v>Female</v>
      </c>
      <c r="E664" t="str">
        <v>Services</v>
      </c>
      <c r="F664">
        <v>81897.789999999994</v>
      </c>
      <c r="G664" t="str">
        <v>50k to 100k</v>
      </c>
      <c r="H664" s="51">
        <v>43146</v>
      </c>
      <c r="I664">
        <v>1</v>
      </c>
      <c r="J664" t="str">
        <v>Permanent</v>
      </c>
      <c r="K664" t="str">
        <v>Auckland, New Zealand</v>
      </c>
      <c r="L664">
        <v>6.3506849315068497</v>
      </c>
      <c r="M664" t="str">
        <v>Full time</v>
      </c>
    </row>
    <row r="665" spans="1:13">
      <c r="A665" t="str">
        <v>PR02957</v>
      </c>
      <c r="B665" t="str">
        <v>Vaughn</v>
      </c>
      <c r="C665" t="str">
        <v>Carvill</v>
      </c>
      <c r="D665" t="str">
        <v>Female</v>
      </c>
      <c r="E665" t="str">
        <v>Training</v>
      </c>
      <c r="F665">
        <v>84745.93</v>
      </c>
      <c r="G665" t="str">
        <v>50k to 100k</v>
      </c>
      <c r="H665" s="51">
        <v>43707</v>
      </c>
      <c r="I665">
        <v>1</v>
      </c>
      <c r="J665" t="str">
        <v>Permanent</v>
      </c>
      <c r="K665" t="str">
        <v>Wellington, New Zealand</v>
      </c>
      <c r="L665">
        <v>4.8136986301369866</v>
      </c>
      <c r="M665" t="str">
        <v>Full time</v>
      </c>
    </row>
    <row r="666" spans="1:13">
      <c r="A666" t="str">
        <v>PR03271</v>
      </c>
      <c r="B666" t="str">
        <v>Stan</v>
      </c>
      <c r="C666" t="str">
        <v>Tolliday</v>
      </c>
      <c r="D666" t="str">
        <v>Female</v>
      </c>
      <c r="E666" t="str">
        <v>Sales</v>
      </c>
      <c r="F666">
        <v>39535.49</v>
      </c>
      <c r="G666" t="str">
        <v>Under 50k</v>
      </c>
      <c r="H666" s="51">
        <v>43397</v>
      </c>
      <c r="I666">
        <v>0.3</v>
      </c>
      <c r="J666" t="str">
        <v>Permanent</v>
      </c>
      <c r="K666" t="str">
        <v>Remote</v>
      </c>
      <c r="L666">
        <v>5.6630136986301371</v>
      </c>
      <c r="M666" t="str">
        <v>Part time</v>
      </c>
    </row>
    <row r="667" spans="1:13">
      <c r="A667" t="str">
        <v>PR03844</v>
      </c>
      <c r="B667" t="str">
        <v>Brose</v>
      </c>
      <c r="C667" t="str">
        <v>MacCorkell</v>
      </c>
      <c r="D667" t="str">
        <v>Female</v>
      </c>
      <c r="E667" t="str">
        <v>Human Resources</v>
      </c>
      <c r="F667">
        <v>35943.620000000003</v>
      </c>
      <c r="G667" t="str">
        <v>Under 50k</v>
      </c>
      <c r="H667" s="51">
        <v>44078</v>
      </c>
      <c r="I667">
        <v>1</v>
      </c>
      <c r="J667" t="str">
        <v>Permanent</v>
      </c>
      <c r="K667" t="str">
        <v>Columbus, USA</v>
      </c>
      <c r="L667">
        <v>3.7972602739726029</v>
      </c>
      <c r="M667" t="str">
        <v>Full time</v>
      </c>
    </row>
    <row r="668" spans="1:13">
      <c r="A668" t="str">
        <v>PR04366</v>
      </c>
      <c r="B668" t="str">
        <v>Carry</v>
      </c>
      <c r="C668" t="str">
        <v>Loblie</v>
      </c>
      <c r="D668" t="str">
        <v>Female</v>
      </c>
      <c r="E668" t="str">
        <v>Sales</v>
      </c>
      <c r="F668">
        <v>47551.89</v>
      </c>
      <c r="G668" t="str">
        <v>Under 50k</v>
      </c>
      <c r="H668" s="51">
        <v>43468</v>
      </c>
      <c r="I668">
        <v>1</v>
      </c>
      <c r="J668" t="str">
        <v>Permanent</v>
      </c>
      <c r="K668" t="str">
        <v>Auckland, New Zealand</v>
      </c>
      <c r="L668">
        <v>5.4684931506849317</v>
      </c>
      <c r="M668" t="str">
        <v>Full time</v>
      </c>
    </row>
    <row r="669" spans="1:13">
      <c r="A669" t="str">
        <v>PR04851</v>
      </c>
      <c r="B669" t="str">
        <v>Rodina</v>
      </c>
      <c r="C669" t="str">
        <v>Drinan</v>
      </c>
      <c r="D669" t="str">
        <v>Female</v>
      </c>
      <c r="E669" t="str">
        <v>Sales</v>
      </c>
      <c r="F669">
        <v>77045.440000000002</v>
      </c>
      <c r="G669" t="str">
        <v>50k to 100k</v>
      </c>
      <c r="H669" s="51">
        <v>43636</v>
      </c>
      <c r="I669">
        <v>1</v>
      </c>
      <c r="J669" t="str">
        <v>Permanent</v>
      </c>
      <c r="K669" t="str">
        <v>Remote</v>
      </c>
      <c r="L669">
        <v>5.0082191780821921</v>
      </c>
      <c r="M669" t="str">
        <v>Full time</v>
      </c>
    </row>
    <row r="670" spans="1:13">
      <c r="A670" t="str">
        <v>SQ00187</v>
      </c>
      <c r="B670" t="str">
        <v>Rupak</v>
      </c>
      <c r="C670" t="str">
        <v>Mehra</v>
      </c>
      <c r="D670" t="str">
        <v>Female</v>
      </c>
      <c r="E670" t="str">
        <v>Services</v>
      </c>
      <c r="F670">
        <v>71229.42</v>
      </c>
      <c r="G670" t="str">
        <v>50k to 100k</v>
      </c>
      <c r="H670" s="51">
        <v>44166</v>
      </c>
      <c r="I670">
        <v>1</v>
      </c>
      <c r="J670" t="str">
        <v>Permanent</v>
      </c>
      <c r="K670" t="str">
        <v>Hyderabad, India</v>
      </c>
      <c r="L670">
        <v>3.5561643835616437</v>
      </c>
      <c r="M670" t="str">
        <v>Full time</v>
      </c>
    </row>
    <row r="671" spans="1:13">
      <c r="A671" t="str">
        <v>SQ00286</v>
      </c>
      <c r="B671" t="str">
        <v>Ilesh</v>
      </c>
      <c r="C671" t="str">
        <v>Dasgupta</v>
      </c>
      <c r="D671" t="str">
        <v>Female</v>
      </c>
      <c r="E671" t="str">
        <v>Legal</v>
      </c>
      <c r="F671">
        <v>61213.01</v>
      </c>
      <c r="G671" t="str">
        <v>50k to 100k</v>
      </c>
      <c r="H671" s="51">
        <v>44365</v>
      </c>
      <c r="I671">
        <v>1</v>
      </c>
      <c r="J671" t="str">
        <v>Permanent</v>
      </c>
      <c r="K671" t="str">
        <v>Chennai, India</v>
      </c>
      <c r="L671">
        <v>3.010958904109589</v>
      </c>
      <c r="M671" t="str">
        <v>Full time</v>
      </c>
    </row>
    <row r="672" spans="1:13">
      <c r="A672" t="str">
        <v>SQ00450</v>
      </c>
      <c r="B672" t="str">
        <v>Louise</v>
      </c>
      <c r="C672" t="str">
        <v>Lamming</v>
      </c>
      <c r="D672" t="str">
        <v>Female</v>
      </c>
      <c r="E672" t="str">
        <v>Sales</v>
      </c>
      <c r="F672">
        <v>41934.71</v>
      </c>
      <c r="G672" t="str">
        <v>Under 50k</v>
      </c>
      <c r="H672" s="51">
        <v>43943</v>
      </c>
      <c r="I672">
        <v>1</v>
      </c>
      <c r="J672" t="str">
        <v>Permanent</v>
      </c>
      <c r="K672" t="str">
        <v>Remote</v>
      </c>
      <c r="L672">
        <v>4.1671232876712327</v>
      </c>
      <c r="M672" t="str">
        <v>Full time</v>
      </c>
    </row>
    <row r="673" spans="1:13">
      <c r="A673" t="str">
        <v>SQ00498</v>
      </c>
      <c r="B673" t="str">
        <v>Amery</v>
      </c>
      <c r="C673" t="str">
        <v>Ofer</v>
      </c>
      <c r="D673" t="str">
        <v>Female</v>
      </c>
      <c r="E673" t="str">
        <v>Legal</v>
      </c>
      <c r="F673">
        <v>111049.84</v>
      </c>
      <c r="G673" t="str">
        <v>Above 100k</v>
      </c>
      <c r="H673" s="51">
        <v>44393</v>
      </c>
      <c r="I673">
        <v>1</v>
      </c>
      <c r="J673" t="str">
        <v>Permanent</v>
      </c>
      <c r="K673" t="str">
        <v>Wellington, New Zealand</v>
      </c>
      <c r="L673">
        <v>2.9342465753424656</v>
      </c>
      <c r="M673" t="str">
        <v>Full time</v>
      </c>
    </row>
    <row r="674" spans="1:13">
      <c r="A674" t="str">
        <v>SQ00960</v>
      </c>
      <c r="B674" t="str">
        <v>Calvin</v>
      </c>
      <c r="C674" t="str">
        <v>O'Carroll</v>
      </c>
      <c r="D674" t="str">
        <v>Female</v>
      </c>
      <c r="E674" t="str">
        <v>Research and Development</v>
      </c>
      <c r="F674">
        <v>44447.26</v>
      </c>
      <c r="G674" t="str">
        <v>Under 50k</v>
      </c>
      <c r="H674" s="51">
        <v>43846</v>
      </c>
      <c r="I674">
        <v>0.4</v>
      </c>
      <c r="J674" t="str">
        <v>Permanent</v>
      </c>
      <c r="K674" t="str">
        <v>Seattle, USA</v>
      </c>
      <c r="L674">
        <v>4.4328767123287669</v>
      </c>
      <c r="M674" t="str">
        <v>Part time</v>
      </c>
    </row>
    <row r="675" spans="1:13">
      <c r="A675" t="str">
        <v>SQ01283</v>
      </c>
      <c r="B675" t="str">
        <v>Barr</v>
      </c>
      <c r="C675" t="str">
        <v>Faughny</v>
      </c>
      <c r="D675" t="str">
        <v>Female</v>
      </c>
      <c r="E675" t="str">
        <v>Marketing</v>
      </c>
      <c r="F675">
        <v>68008.55</v>
      </c>
      <c r="G675" t="str">
        <v>50k to 100k</v>
      </c>
      <c r="H675" s="51">
        <v>44062</v>
      </c>
      <c r="I675">
        <v>1</v>
      </c>
      <c r="J675" t="str">
        <v>Permanent</v>
      </c>
      <c r="K675" t="str">
        <v>Auckland, New Zealand</v>
      </c>
      <c r="L675">
        <v>3.8410958904109589</v>
      </c>
      <c r="M675" t="str">
        <v>Full time</v>
      </c>
    </row>
    <row r="676" spans="1:13">
      <c r="A676" t="str">
        <v>SQ01854</v>
      </c>
      <c r="B676" t="str">
        <v>Jessica</v>
      </c>
      <c r="C676" t="str">
        <v>Callcott</v>
      </c>
      <c r="D676" t="str">
        <v>Female</v>
      </c>
      <c r="E676" t="str">
        <v>Marketing</v>
      </c>
      <c r="F676">
        <v>66017.179999999993</v>
      </c>
      <c r="G676" t="str">
        <v>50k to 100k</v>
      </c>
      <c r="H676" s="51">
        <v>43643</v>
      </c>
      <c r="I676">
        <v>0.9</v>
      </c>
      <c r="J676" t="str">
        <v>Permanent</v>
      </c>
      <c r="K676" t="str">
        <v>Remote</v>
      </c>
      <c r="L676">
        <v>4.9890410958904106</v>
      </c>
      <c r="M676" t="str">
        <v>Part time</v>
      </c>
    </row>
    <row r="677" spans="1:13">
      <c r="A677" t="str">
        <v>SQ02223</v>
      </c>
      <c r="B677" t="str">
        <v>Pippy</v>
      </c>
      <c r="C677" t="str">
        <v>Shepperd</v>
      </c>
      <c r="D677" t="str">
        <v>Female</v>
      </c>
      <c r="E677" t="str">
        <v>Accounting</v>
      </c>
      <c r="F677">
        <v>44845.33</v>
      </c>
      <c r="G677" t="str">
        <v>Under 50k</v>
      </c>
      <c r="H677" s="51">
        <v>43277</v>
      </c>
      <c r="I677">
        <v>1</v>
      </c>
      <c r="J677" t="str">
        <v>Permanent</v>
      </c>
      <c r="K677" t="str">
        <v>Seattle, USA</v>
      </c>
      <c r="L677">
        <v>5.9917808219178079</v>
      </c>
      <c r="M677" t="str">
        <v>Full time</v>
      </c>
    </row>
    <row r="678" spans="1:13">
      <c r="A678" t="str">
        <v>SQ02465</v>
      </c>
      <c r="B678" t="str">
        <v>Bernie</v>
      </c>
      <c r="C678" t="str">
        <v>Gorges</v>
      </c>
      <c r="D678" t="str">
        <v>Female</v>
      </c>
      <c r="E678" t="str">
        <v>Training</v>
      </c>
      <c r="F678">
        <v>99965.97</v>
      </c>
      <c r="G678" t="str">
        <v>50k to 100k</v>
      </c>
      <c r="H678" s="51">
        <v>43133</v>
      </c>
      <c r="I678">
        <v>1</v>
      </c>
      <c r="J678" t="str">
        <v>Permanent</v>
      </c>
      <c r="K678" t="str">
        <v>Remote</v>
      </c>
      <c r="L678">
        <v>6.3863013698630136</v>
      </c>
      <c r="M678" t="str">
        <v>Full time</v>
      </c>
    </row>
    <row r="679" spans="1:13">
      <c r="A679" t="str">
        <v>SQ02565</v>
      </c>
      <c r="B679" t="str">
        <v>Konstantin</v>
      </c>
      <c r="C679" t="str">
        <v>Timblett</v>
      </c>
      <c r="D679" t="str">
        <v>Female</v>
      </c>
      <c r="E679" t="str">
        <v>Training</v>
      </c>
      <c r="F679">
        <v>56253.81</v>
      </c>
      <c r="G679" t="str">
        <v>50k to 100k</v>
      </c>
      <c r="H679" s="51">
        <v>44421</v>
      </c>
      <c r="I679">
        <v>1</v>
      </c>
      <c r="J679" t="str">
        <v>Permanent</v>
      </c>
      <c r="K679" t="str">
        <v>Auckland, New Zealand</v>
      </c>
      <c r="L679">
        <v>2.8575342465753426</v>
      </c>
      <c r="M679" t="str">
        <v>Full time</v>
      </c>
    </row>
    <row r="680" spans="1:13">
      <c r="A680" t="str">
        <v>SQ02582</v>
      </c>
      <c r="B680" t="str">
        <v>Kaishori</v>
      </c>
      <c r="C680" t="str">
        <v>Harathi</v>
      </c>
      <c r="D680" t="str">
        <v>Female</v>
      </c>
      <c r="E680" t="str">
        <v>Product Management</v>
      </c>
      <c r="F680">
        <v>51798.25</v>
      </c>
      <c r="G680" t="str">
        <v>50k to 100k</v>
      </c>
      <c r="H680" s="51">
        <v>43665</v>
      </c>
      <c r="I680">
        <v>1</v>
      </c>
      <c r="J680" t="str">
        <v>Permanent</v>
      </c>
      <c r="K680" t="str">
        <v>Hyderabad, India</v>
      </c>
      <c r="L680">
        <v>4.9287671232876713</v>
      </c>
      <c r="M680" t="str">
        <v>Full time</v>
      </c>
    </row>
    <row r="681" spans="1:13">
      <c r="A681" t="str">
        <v>SQ02624</v>
      </c>
      <c r="B681" t="str">
        <v>Gwenneth</v>
      </c>
      <c r="C681" t="str">
        <v>Fealey</v>
      </c>
      <c r="D681" t="str">
        <v>Female</v>
      </c>
      <c r="E681" t="str">
        <v>Engineering</v>
      </c>
      <c r="F681">
        <v>114772.32</v>
      </c>
      <c r="G681" t="str">
        <v>Above 100k</v>
      </c>
      <c r="H681" s="51">
        <v>44251</v>
      </c>
      <c r="I681">
        <v>1</v>
      </c>
      <c r="J681" t="str">
        <v>Permanent</v>
      </c>
      <c r="K681" t="str">
        <v>Columbus, USA</v>
      </c>
      <c r="L681">
        <v>3.3232876712328765</v>
      </c>
      <c r="M681" t="str">
        <v>Full time</v>
      </c>
    </row>
    <row r="682" spans="1:13">
      <c r="A682" t="str">
        <v>SQ02643</v>
      </c>
      <c r="B682" t="str">
        <v>Indu</v>
      </c>
      <c r="C682" t="str">
        <v>Varada</v>
      </c>
      <c r="D682" t="str">
        <v>Female</v>
      </c>
      <c r="E682" t="str">
        <v>Engineering</v>
      </c>
      <c r="F682">
        <v>88425.08</v>
      </c>
      <c r="G682" t="str">
        <v>50k to 100k</v>
      </c>
      <c r="H682" s="51">
        <v>43662</v>
      </c>
      <c r="I682">
        <v>1</v>
      </c>
      <c r="J682" t="str">
        <v>Permanent</v>
      </c>
      <c r="K682" t="str">
        <v>Hyderabad, India</v>
      </c>
      <c r="L682">
        <v>4.9369863013698634</v>
      </c>
      <c r="M682" t="str">
        <v>Full time</v>
      </c>
    </row>
    <row r="683" spans="1:13">
      <c r="A683" t="str">
        <v>SQ02703</v>
      </c>
      <c r="B683" t="str">
        <v>Deepit</v>
      </c>
      <c r="C683" t="str">
        <v>Ranjana</v>
      </c>
      <c r="D683" t="str">
        <v>Female</v>
      </c>
      <c r="E683" t="str">
        <v>Marketing</v>
      </c>
      <c r="F683">
        <v>104903.79</v>
      </c>
      <c r="G683" t="str">
        <v>Above 100k</v>
      </c>
      <c r="H683" s="51">
        <v>43649</v>
      </c>
      <c r="I683">
        <v>1</v>
      </c>
      <c r="J683" t="str">
        <v>Permanent</v>
      </c>
      <c r="K683" t="str">
        <v>Chennai, India</v>
      </c>
      <c r="L683">
        <v>4.9726027397260273</v>
      </c>
      <c r="M683" t="str">
        <v>Full time</v>
      </c>
    </row>
    <row r="684" spans="1:13">
      <c r="A684" t="str">
        <v>SQ03024</v>
      </c>
      <c r="B684" t="str">
        <v>Inge</v>
      </c>
      <c r="C684" t="str">
        <v>Creer</v>
      </c>
      <c r="D684" t="str">
        <v>Female</v>
      </c>
      <c r="E684" t="str">
        <v>Services</v>
      </c>
      <c r="F684">
        <v>69057.320000000007</v>
      </c>
      <c r="G684" t="str">
        <v>50k to 100k</v>
      </c>
      <c r="H684" s="51">
        <v>43390</v>
      </c>
      <c r="I684">
        <v>1</v>
      </c>
      <c r="J684" t="str">
        <v>Permanent</v>
      </c>
      <c r="K684" t="str">
        <v>Wellington, New Zealand</v>
      </c>
      <c r="L684">
        <v>5.6821917808219178</v>
      </c>
      <c r="M684" t="str">
        <v>Full time</v>
      </c>
    </row>
    <row r="685" spans="1:13">
      <c r="A685" t="str">
        <v>SQ03024</v>
      </c>
      <c r="B685" t="str">
        <v>Inge</v>
      </c>
      <c r="C685" t="str">
        <v>Creer</v>
      </c>
      <c r="D685" t="str">
        <v>Female</v>
      </c>
      <c r="E685" t="str">
        <v>Services</v>
      </c>
      <c r="F685">
        <v>69057.320000000007</v>
      </c>
      <c r="G685" t="str">
        <v>50k to 100k</v>
      </c>
      <c r="H685" s="51">
        <v>43390</v>
      </c>
      <c r="I685">
        <v>1</v>
      </c>
      <c r="J685" t="str">
        <v>Permanent</v>
      </c>
      <c r="K685" t="str">
        <v>Wellington, New Zealand</v>
      </c>
      <c r="L685">
        <v>5.6821917808219178</v>
      </c>
      <c r="M685" t="str">
        <v>Full time</v>
      </c>
    </row>
    <row r="686" spans="1:13">
      <c r="A686" t="str">
        <v>SQ03387</v>
      </c>
      <c r="B686" t="str">
        <v>Robinia</v>
      </c>
      <c r="C686" t="str">
        <v>Scholling</v>
      </c>
      <c r="D686" t="str">
        <v>Female</v>
      </c>
      <c r="E686" t="str">
        <v>Human Resources</v>
      </c>
      <c r="F686">
        <v>100731.95</v>
      </c>
      <c r="G686" t="str">
        <v>Above 100k</v>
      </c>
      <c r="H686" s="51">
        <v>43936</v>
      </c>
      <c r="I686">
        <v>1</v>
      </c>
      <c r="J686" t="str">
        <v>Permanent</v>
      </c>
      <c r="K686" t="str">
        <v>Auckland, New Zealand</v>
      </c>
      <c r="L686">
        <v>4.1863013698630134</v>
      </c>
      <c r="M686" t="str">
        <v>Full time</v>
      </c>
    </row>
    <row r="687" spans="1:13">
      <c r="A687" t="str">
        <v>SQ04437</v>
      </c>
      <c r="B687" t="str">
        <v>Hephzibah</v>
      </c>
      <c r="C687" t="str">
        <v>Summerell</v>
      </c>
      <c r="D687" t="str">
        <v>Female</v>
      </c>
      <c r="E687" t="str">
        <v>Services</v>
      </c>
      <c r="F687">
        <v>28305.08</v>
      </c>
      <c r="G687" t="str">
        <v>Under 50k</v>
      </c>
      <c r="H687" s="51">
        <v>43754</v>
      </c>
      <c r="I687">
        <v>1</v>
      </c>
      <c r="J687" t="str">
        <v>Permanent</v>
      </c>
      <c r="K687" t="str">
        <v>Remote</v>
      </c>
      <c r="L687">
        <v>4.6849315068493151</v>
      </c>
      <c r="M687" t="str">
        <v>Full time</v>
      </c>
    </row>
    <row r="688" spans="1:13">
      <c r="A688" t="str">
        <v>SQ04612</v>
      </c>
      <c r="B688" t="str">
        <v>Mick</v>
      </c>
      <c r="C688" t="str">
        <v>Spraberry</v>
      </c>
      <c r="D688" t="str">
        <v>Female</v>
      </c>
      <c r="E688" t="str">
        <v>Services</v>
      </c>
      <c r="F688">
        <v>120000</v>
      </c>
      <c r="G688" t="str">
        <v>Above 100k</v>
      </c>
      <c r="H688" s="51">
        <v>43902</v>
      </c>
      <c r="I688">
        <v>0.9</v>
      </c>
      <c r="J688" t="str">
        <v>Permanent</v>
      </c>
      <c r="K688" t="str">
        <v>Remote</v>
      </c>
      <c r="L688">
        <v>4.279452054794521</v>
      </c>
      <c r="M688" t="str">
        <v>Part time</v>
      </c>
    </row>
    <row r="689" spans="1:13">
      <c r="A689" t="str">
        <v>TN00214</v>
      </c>
      <c r="B689" t="str">
        <v>Devsena</v>
      </c>
      <c r="C689" t="str">
        <v>Veluvalapalli</v>
      </c>
      <c r="D689" t="str">
        <v>Female</v>
      </c>
      <c r="E689" t="str">
        <v>Training</v>
      </c>
      <c r="F689">
        <v>37902.35</v>
      </c>
      <c r="G689" t="str">
        <v>Under 50k</v>
      </c>
      <c r="H689" s="51">
        <v>43823</v>
      </c>
      <c r="I689">
        <v>1</v>
      </c>
      <c r="J689" t="str">
        <v>Permanent</v>
      </c>
      <c r="K689" t="str">
        <v>Chennai, India</v>
      </c>
      <c r="L689">
        <v>4.4958904109589044</v>
      </c>
      <c r="M689" t="str">
        <v>Full time</v>
      </c>
    </row>
    <row r="690" spans="1:13">
      <c r="A690" t="str">
        <v>TN00214</v>
      </c>
      <c r="B690" t="str">
        <v>Hemavati</v>
      </c>
      <c r="C690" t="str">
        <v>Muthiah</v>
      </c>
      <c r="D690" t="str">
        <v>Female</v>
      </c>
      <c r="E690" t="str">
        <v>Training</v>
      </c>
      <c r="F690">
        <v>37902.35</v>
      </c>
      <c r="G690" t="str">
        <v>Under 50k</v>
      </c>
      <c r="H690" s="51">
        <v>43823</v>
      </c>
      <c r="I690">
        <v>1</v>
      </c>
      <c r="J690" t="str">
        <v>Permanent</v>
      </c>
      <c r="K690" t="str">
        <v>Chennai, India</v>
      </c>
      <c r="L690">
        <v>4.4958904109589044</v>
      </c>
      <c r="M690" t="str">
        <v>Full time</v>
      </c>
    </row>
    <row r="691" spans="1:13">
      <c r="A691" t="str">
        <v>TN00227</v>
      </c>
      <c r="B691" t="str">
        <v>Raghuveer</v>
      </c>
      <c r="C691" t="str">
        <v>Yettugunna</v>
      </c>
      <c r="D691" t="str">
        <v>Female</v>
      </c>
      <c r="E691" t="str">
        <v>Support</v>
      </c>
      <c r="F691">
        <v>63555.73</v>
      </c>
      <c r="G691" t="str">
        <v>50k to 100k</v>
      </c>
      <c r="H691" s="51">
        <v>44159</v>
      </c>
      <c r="I691">
        <v>1</v>
      </c>
      <c r="J691" t="str">
        <v>Permanent</v>
      </c>
      <c r="K691" t="str">
        <v>Chennai, India</v>
      </c>
      <c r="L691">
        <v>3.5753424657534247</v>
      </c>
      <c r="M691" t="str">
        <v>Full time</v>
      </c>
    </row>
    <row r="692" spans="1:13">
      <c r="A692" t="str">
        <v>TN00258</v>
      </c>
      <c r="B692" t="str">
        <v>Joyce</v>
      </c>
      <c r="C692" t="str">
        <v>Leyband</v>
      </c>
      <c r="D692" t="str">
        <v>Female</v>
      </c>
      <c r="E692" t="str">
        <v>Product Management</v>
      </c>
      <c r="F692">
        <v>68197.899999999994</v>
      </c>
      <c r="G692" t="str">
        <v>50k to 100k</v>
      </c>
      <c r="H692" s="51">
        <v>44119</v>
      </c>
      <c r="I692">
        <v>1</v>
      </c>
      <c r="J692" t="str">
        <v>Permanent</v>
      </c>
      <c r="K692" t="str">
        <v>Auckland, New Zealand</v>
      </c>
      <c r="L692">
        <v>3.6849315068493151</v>
      </c>
      <c r="M692" t="str">
        <v>Full time</v>
      </c>
    </row>
    <row r="693" spans="1:13">
      <c r="A693" t="str">
        <v>TN00328</v>
      </c>
      <c r="B693" t="str">
        <v>Jeannie</v>
      </c>
      <c r="C693" t="str">
        <v>Petracco</v>
      </c>
      <c r="D693" t="str">
        <v>Female</v>
      </c>
      <c r="E693" t="str">
        <v>Engineering</v>
      </c>
      <c r="F693">
        <v>94815.28</v>
      </c>
      <c r="G693" t="str">
        <v>50k to 100k</v>
      </c>
      <c r="H693" s="51">
        <v>43440</v>
      </c>
      <c r="I693">
        <v>1</v>
      </c>
      <c r="J693" t="str">
        <v>Permanent</v>
      </c>
      <c r="K693" t="str">
        <v>Seattle, USA</v>
      </c>
      <c r="L693">
        <v>5.5452054794520551</v>
      </c>
      <c r="M693" t="str">
        <v>Full time</v>
      </c>
    </row>
    <row r="694" spans="1:13">
      <c r="A694" t="str">
        <v>TN00579</v>
      </c>
      <c r="B694" t="str">
        <v>Rafaelita</v>
      </c>
      <c r="C694" t="str">
        <v>Blaksland</v>
      </c>
      <c r="D694" t="str">
        <v>Female</v>
      </c>
      <c r="E694" t="str">
        <v>Services</v>
      </c>
      <c r="F694">
        <v>109163.39</v>
      </c>
      <c r="G694" t="str">
        <v>Above 100k</v>
      </c>
      <c r="H694" s="51">
        <v>44019</v>
      </c>
      <c r="I694">
        <v>0.8</v>
      </c>
      <c r="J694" t="str">
        <v>Permanent</v>
      </c>
      <c r="K694" t="str">
        <v>Seattle, USA</v>
      </c>
      <c r="L694">
        <v>3.9589041095890409</v>
      </c>
      <c r="M694" t="str">
        <v>Part time</v>
      </c>
    </row>
    <row r="695" spans="1:13">
      <c r="A695" t="str">
        <v>TN00698</v>
      </c>
      <c r="B695" t="str">
        <v>Barbara-anne</v>
      </c>
      <c r="C695" t="str">
        <v>Kenchington</v>
      </c>
      <c r="D695" t="str">
        <v>Female</v>
      </c>
      <c r="E695" t="str">
        <v>Support</v>
      </c>
      <c r="F695">
        <v>88034.67</v>
      </c>
      <c r="G695" t="str">
        <v>50k to 100k</v>
      </c>
      <c r="H695" s="51">
        <v>43669</v>
      </c>
      <c r="I695">
        <v>1</v>
      </c>
      <c r="J695" t="str">
        <v>Permanent</v>
      </c>
      <c r="K695" t="str">
        <v>Remote</v>
      </c>
      <c r="L695">
        <v>4.9178082191780819</v>
      </c>
      <c r="M695" t="str">
        <v>Full time</v>
      </c>
    </row>
    <row r="696" spans="1:13">
      <c r="A696" t="str">
        <v>TN00727</v>
      </c>
      <c r="B696" t="str">
        <v>Dulsea</v>
      </c>
      <c r="C696" t="str">
        <v>Folkes</v>
      </c>
      <c r="D696" t="str">
        <v>Female</v>
      </c>
      <c r="E696" t="str">
        <v>Services</v>
      </c>
      <c r="F696">
        <v>42161.77</v>
      </c>
      <c r="G696" t="str">
        <v>Under 50k</v>
      </c>
      <c r="H696" s="51">
        <v>43494</v>
      </c>
      <c r="I696">
        <v>1</v>
      </c>
      <c r="J696" t="str">
        <v>Permanent</v>
      </c>
      <c r="K696" t="str">
        <v>Auckland, New Zealand</v>
      </c>
      <c r="L696">
        <v>5.397260273972603</v>
      </c>
      <c r="M696" t="str">
        <v>Full time</v>
      </c>
    </row>
    <row r="697" spans="1:13">
      <c r="A697" t="str">
        <v>TN02570</v>
      </c>
      <c r="B697" t="str">
        <v>Grady</v>
      </c>
      <c r="C697" t="str">
        <v>Rochelle</v>
      </c>
      <c r="D697" t="str">
        <v>Female</v>
      </c>
      <c r="E697" t="str">
        <v>Accounting</v>
      </c>
      <c r="F697">
        <v>69163.39</v>
      </c>
      <c r="G697" t="str">
        <v>50k to 100k</v>
      </c>
      <c r="H697" s="51">
        <v>43397</v>
      </c>
      <c r="I697">
        <v>1</v>
      </c>
      <c r="J697" t="str">
        <v>Permanent</v>
      </c>
      <c r="K697" t="str">
        <v>Remote</v>
      </c>
      <c r="L697">
        <v>5.6630136986301371</v>
      </c>
      <c r="M697" t="str">
        <v>Full time</v>
      </c>
    </row>
    <row r="698" spans="1:13">
      <c r="A698" t="str">
        <v>TN02570</v>
      </c>
      <c r="B698" t="str">
        <v>Grady</v>
      </c>
      <c r="C698" t="str">
        <v>Rochelle</v>
      </c>
      <c r="D698" t="str">
        <v>Female</v>
      </c>
      <c r="E698" t="str">
        <v>Accounting</v>
      </c>
      <c r="F698">
        <v>69163.39</v>
      </c>
      <c r="G698" t="str">
        <v>50k to 100k</v>
      </c>
      <c r="H698" s="51">
        <v>43397</v>
      </c>
      <c r="I698">
        <v>1</v>
      </c>
      <c r="J698" t="str">
        <v>Permanent</v>
      </c>
      <c r="K698" t="str">
        <v>Remote</v>
      </c>
      <c r="L698">
        <v>5.6630136986301371</v>
      </c>
      <c r="M698" t="str">
        <v>Full time</v>
      </c>
    </row>
    <row r="699" spans="1:13">
      <c r="A699" t="str">
        <v>TN02727</v>
      </c>
      <c r="B699" t="str">
        <v>Wald</v>
      </c>
      <c r="C699" t="str">
        <v>Bountiff</v>
      </c>
      <c r="D699" t="str">
        <v>Female</v>
      </c>
      <c r="E699" t="str">
        <v>Support</v>
      </c>
      <c r="F699">
        <v>28974.03</v>
      </c>
      <c r="G699" t="str">
        <v>Under 50k</v>
      </c>
      <c r="H699" s="51">
        <v>43733</v>
      </c>
      <c r="I699">
        <v>1</v>
      </c>
      <c r="J699" t="str">
        <v>Permanent</v>
      </c>
      <c r="K699" t="str">
        <v>Auckland, New Zealand</v>
      </c>
      <c r="L699">
        <v>4.7424657534246579</v>
      </c>
      <c r="M699" t="str">
        <v>Full time</v>
      </c>
    </row>
    <row r="700" spans="1:13">
      <c r="A700" t="str">
        <v>TN02798</v>
      </c>
      <c r="B700" t="str">
        <v>Krittika</v>
      </c>
      <c r="C700" t="str">
        <v>Gaekwad</v>
      </c>
      <c r="D700" t="str">
        <v>Female</v>
      </c>
      <c r="E700" t="str">
        <v>Business Development</v>
      </c>
      <c r="F700">
        <v>33031.26</v>
      </c>
      <c r="G700" t="str">
        <v>Under 50k</v>
      </c>
      <c r="H700" s="51">
        <v>43468</v>
      </c>
      <c r="I700">
        <v>0.4</v>
      </c>
      <c r="J700" t="str">
        <v>Permanent</v>
      </c>
      <c r="K700" t="str">
        <v>Hyderabad, India</v>
      </c>
      <c r="L700">
        <v>5.4684931506849317</v>
      </c>
      <c r="M700" t="str">
        <v>Part time</v>
      </c>
    </row>
    <row r="701" spans="1:13">
      <c r="A701" t="str">
        <v>TN03032</v>
      </c>
      <c r="B701" t="str">
        <v>Jaipal</v>
      </c>
      <c r="C701" t="str">
        <v>Potanapudi</v>
      </c>
      <c r="D701" t="str">
        <v>Female</v>
      </c>
      <c r="E701" t="str">
        <v>Research and Development</v>
      </c>
      <c r="F701">
        <v>39700.82</v>
      </c>
      <c r="G701" t="str">
        <v>Under 50k</v>
      </c>
      <c r="H701" s="51">
        <v>44203</v>
      </c>
      <c r="I701">
        <v>0.8</v>
      </c>
      <c r="J701" t="str">
        <v>Permanent</v>
      </c>
      <c r="K701" t="str">
        <v>Chennai, India</v>
      </c>
      <c r="L701">
        <v>3.4547945205479453</v>
      </c>
      <c r="M701" t="str">
        <v>Part time</v>
      </c>
    </row>
    <row r="702" spans="1:13">
      <c r="A702" t="str">
        <v>TN03032</v>
      </c>
      <c r="B702" t="str">
        <v>Fullara</v>
      </c>
      <c r="C702" t="str">
        <v>Sushanti</v>
      </c>
      <c r="D702" t="str">
        <v>Female</v>
      </c>
      <c r="E702" t="str">
        <v>Research and Development</v>
      </c>
      <c r="F702">
        <v>39700.82</v>
      </c>
      <c r="G702" t="str">
        <v>Under 50k</v>
      </c>
      <c r="H702" s="51">
        <v>44203</v>
      </c>
      <c r="I702">
        <v>0.8</v>
      </c>
      <c r="J702" t="str">
        <v>Permanent</v>
      </c>
      <c r="K702" t="str">
        <v>Chennai, India</v>
      </c>
      <c r="L702">
        <v>3.4547945205479453</v>
      </c>
      <c r="M702" t="str">
        <v>Part time</v>
      </c>
    </row>
    <row r="703" spans="1:13">
      <c r="A703" t="str">
        <v>TN03169</v>
      </c>
      <c r="B703" t="str">
        <v>Doe</v>
      </c>
      <c r="C703" t="str">
        <v>Clubley</v>
      </c>
      <c r="D703" t="str">
        <v>Female</v>
      </c>
      <c r="E703" t="str">
        <v>Product Management</v>
      </c>
      <c r="F703">
        <v>67818.14</v>
      </c>
      <c r="G703" t="str">
        <v>50k to 100k</v>
      </c>
      <c r="H703" s="51">
        <v>43406</v>
      </c>
      <c r="I703">
        <v>0.6</v>
      </c>
      <c r="J703" t="str">
        <v>Fixed Term</v>
      </c>
      <c r="K703" t="str">
        <v>Remote</v>
      </c>
      <c r="L703">
        <v>5.6383561643835618</v>
      </c>
      <c r="M703" t="str">
        <v>Part time</v>
      </c>
    </row>
    <row r="704" spans="1:13">
      <c r="A704" t="str">
        <v>TN03169</v>
      </c>
      <c r="B704" t="str">
        <v>Doe</v>
      </c>
      <c r="C704" t="str">
        <v>Clubley</v>
      </c>
      <c r="D704" t="str">
        <v>Female</v>
      </c>
      <c r="E704" t="str">
        <v>Product Management</v>
      </c>
      <c r="F704">
        <v>67818.14</v>
      </c>
      <c r="G704" t="str">
        <v>50k to 100k</v>
      </c>
      <c r="H704" s="51">
        <v>43406</v>
      </c>
      <c r="I704">
        <v>0.6</v>
      </c>
      <c r="J704" t="str">
        <v>Fixed Term</v>
      </c>
      <c r="K704" t="str">
        <v>Remote</v>
      </c>
      <c r="L704">
        <v>5.6383561643835618</v>
      </c>
      <c r="M704" t="str">
        <v>Part time</v>
      </c>
    </row>
    <row r="705" spans="1:13">
      <c r="A705" t="str">
        <v>TN04166</v>
      </c>
      <c r="B705" t="str">
        <v>Tadio</v>
      </c>
      <c r="C705" t="str">
        <v>Dowdle</v>
      </c>
      <c r="D705" t="str">
        <v>Female</v>
      </c>
      <c r="E705" t="str">
        <v>Product Management</v>
      </c>
      <c r="F705">
        <v>91929.69</v>
      </c>
      <c r="G705" t="str">
        <v>50k to 100k</v>
      </c>
      <c r="H705" s="51">
        <v>44085</v>
      </c>
      <c r="I705">
        <v>1</v>
      </c>
      <c r="J705" t="str">
        <v>Fixed Term</v>
      </c>
      <c r="K705" t="str">
        <v>Remote</v>
      </c>
      <c r="L705">
        <v>3.7780821917808218</v>
      </c>
      <c r="M705" t="str">
        <v>Full time</v>
      </c>
    </row>
    <row r="706" spans="1:13">
      <c r="A706" t="str">
        <v>TN04265</v>
      </c>
      <c r="B706" t="str">
        <v>Rushil</v>
      </c>
      <c r="C706" t="str">
        <v>Kripa</v>
      </c>
      <c r="D706" t="str">
        <v>Female</v>
      </c>
      <c r="E706" t="str">
        <v>Training</v>
      </c>
      <c r="F706">
        <v>93964.3</v>
      </c>
      <c r="G706" t="str">
        <v>50k to 100k</v>
      </c>
      <c r="H706" s="51">
        <v>44454</v>
      </c>
      <c r="I706">
        <v>0.4</v>
      </c>
      <c r="J706" t="str">
        <v>Fixed Term</v>
      </c>
      <c r="K706" t="str">
        <v>Hyderabad, India</v>
      </c>
      <c r="L706">
        <v>2.7671232876712328</v>
      </c>
      <c r="M706" t="str">
        <v>Part time</v>
      </c>
    </row>
    <row r="707" spans="1:13">
      <c r="A707" t="str">
        <v>TN04775</v>
      </c>
      <c r="B707" t="str">
        <v>Hridaynath</v>
      </c>
      <c r="C707" t="str">
        <v>Tendulkar</v>
      </c>
      <c r="D707" t="str">
        <v>Female</v>
      </c>
      <c r="E707" t="str">
        <v>Legal</v>
      </c>
      <c r="F707">
        <v>31089.22</v>
      </c>
      <c r="G707" t="str">
        <v>Under 50k</v>
      </c>
      <c r="H707" s="51">
        <v>43776</v>
      </c>
      <c r="I707">
        <v>1</v>
      </c>
      <c r="J707" t="str">
        <v>Fixed Term</v>
      </c>
      <c r="K707" t="str">
        <v>Chennai, India</v>
      </c>
      <c r="L707">
        <v>4.624657534246575</v>
      </c>
      <c r="M707" t="str">
        <v>Full time</v>
      </c>
    </row>
    <row r="708" spans="1:13">
      <c r="A708" t="str">
        <v>VT00194</v>
      </c>
      <c r="B708" t="str">
        <v>Violante</v>
      </c>
      <c r="C708" t="str">
        <v>Courtonne</v>
      </c>
      <c r="D708" t="str">
        <v>Female</v>
      </c>
      <c r="E708" t="str">
        <v>Product Management</v>
      </c>
      <c r="F708">
        <v>49625.64</v>
      </c>
      <c r="G708" t="str">
        <v>Under 50k</v>
      </c>
      <c r="H708" s="51">
        <v>44384</v>
      </c>
      <c r="I708">
        <v>0.5</v>
      </c>
      <c r="J708" t="str">
        <v>Fixed Term</v>
      </c>
      <c r="K708" t="str">
        <v>Remote</v>
      </c>
      <c r="L708">
        <v>2.9589041095890409</v>
      </c>
      <c r="M708" t="str">
        <v>Part time</v>
      </c>
    </row>
    <row r="709" spans="1:13">
      <c r="A709" t="str">
        <v>VT01323</v>
      </c>
      <c r="B709" t="str">
        <v>Mardav</v>
      </c>
      <c r="C709" t="str">
        <v>Ramaswami</v>
      </c>
      <c r="D709" t="str">
        <v>Female</v>
      </c>
      <c r="E709" t="str">
        <v>Business Development</v>
      </c>
      <c r="F709">
        <v>86233.83</v>
      </c>
      <c r="G709" t="str">
        <v>50k to 100k</v>
      </c>
      <c r="H709" s="51">
        <v>43706</v>
      </c>
      <c r="I709">
        <v>1</v>
      </c>
      <c r="J709" t="str">
        <v>Fixed Term</v>
      </c>
      <c r="K709" t="str">
        <v>Chennai, India</v>
      </c>
      <c r="L709">
        <v>4.816438356164384</v>
      </c>
      <c r="M709" t="str">
        <v>Full time</v>
      </c>
    </row>
    <row r="710" spans="1:13">
      <c r="A710" t="str">
        <v>VT01523</v>
      </c>
      <c r="B710" t="str">
        <v>Charmane</v>
      </c>
      <c r="C710" t="str">
        <v>Heistermann</v>
      </c>
      <c r="D710" t="str">
        <v>Female</v>
      </c>
      <c r="E710" t="str">
        <v>Business Development</v>
      </c>
      <c r="F710">
        <v>86558.58</v>
      </c>
      <c r="G710" t="str">
        <v>50k to 100k</v>
      </c>
      <c r="H710" s="51">
        <v>43887</v>
      </c>
      <c r="I710">
        <v>1</v>
      </c>
      <c r="J710" t="str">
        <v>Fixed Term</v>
      </c>
      <c r="K710" t="str">
        <v>Remote</v>
      </c>
      <c r="L710">
        <v>4.3205479452054796</v>
      </c>
      <c r="M710" t="str">
        <v>Full time</v>
      </c>
    </row>
    <row r="711" spans="1:13">
      <c r="A711" t="str">
        <v>VT01684</v>
      </c>
      <c r="B711" t="str">
        <v>Audry</v>
      </c>
      <c r="C711" t="str">
        <v>Yu</v>
      </c>
      <c r="D711" t="str">
        <v>Female</v>
      </c>
      <c r="E711" t="str">
        <v>Training</v>
      </c>
      <c r="F711">
        <v>101187.36</v>
      </c>
      <c r="G711" t="str">
        <v>Above 100k</v>
      </c>
      <c r="H711" s="51">
        <v>43258</v>
      </c>
      <c r="I711">
        <v>1</v>
      </c>
      <c r="J711" t="str">
        <v>Fixed Term</v>
      </c>
      <c r="K711" t="str">
        <v>Columbus, USA</v>
      </c>
      <c r="L711">
        <v>6.043835616438356</v>
      </c>
      <c r="M711" t="str">
        <v>Full time</v>
      </c>
    </row>
    <row r="712" spans="1:13">
      <c r="A712" t="str">
        <v>VT01740</v>
      </c>
      <c r="B712" t="str">
        <v>Ginger</v>
      </c>
      <c r="C712" t="str">
        <v>Myott</v>
      </c>
      <c r="D712" t="str">
        <v>Female</v>
      </c>
      <c r="E712" t="str">
        <v>Services</v>
      </c>
      <c r="F712">
        <v>31172.77</v>
      </c>
      <c r="G712" t="str">
        <v>Under 50k</v>
      </c>
      <c r="H712" s="51">
        <v>43665</v>
      </c>
      <c r="I712">
        <v>1</v>
      </c>
      <c r="J712" t="str">
        <v>Fixed Term</v>
      </c>
      <c r="K712" t="str">
        <v>Remote</v>
      </c>
      <c r="L712">
        <v>4.9287671232876713</v>
      </c>
      <c r="M712" t="str">
        <v>Full time</v>
      </c>
    </row>
    <row r="713" spans="1:13">
      <c r="A713" t="str">
        <v>VT02118</v>
      </c>
      <c r="B713" t="str">
        <v>Oorjit</v>
      </c>
      <c r="C713" t="str">
        <v>Nandanavanam</v>
      </c>
      <c r="D713" t="str">
        <v>Female</v>
      </c>
      <c r="E713" t="str">
        <v>Engineering</v>
      </c>
      <c r="F713">
        <v>51165.37</v>
      </c>
      <c r="G713" t="str">
        <v>50k to 100k</v>
      </c>
      <c r="H713" s="51">
        <v>44237</v>
      </c>
      <c r="I713">
        <v>1</v>
      </c>
      <c r="J713" t="str">
        <v>Fixed Term</v>
      </c>
      <c r="K713" t="str">
        <v>Hyderabad, India</v>
      </c>
      <c r="L713">
        <v>3.3616438356164382</v>
      </c>
      <c r="M713" t="str">
        <v>Full time</v>
      </c>
    </row>
    <row r="714" spans="1:13">
      <c r="A714" t="str">
        <v>VT02260</v>
      </c>
      <c r="B714" t="str">
        <v>Rhiamon</v>
      </c>
      <c r="C714" t="str">
        <v>Mollison</v>
      </c>
      <c r="D714" t="str">
        <v>Female</v>
      </c>
      <c r="E714" t="str">
        <v>Research and Development</v>
      </c>
      <c r="F714">
        <v>59434.18</v>
      </c>
      <c r="G714" t="str">
        <v>50k to 100k</v>
      </c>
      <c r="H714" s="51">
        <v>43931</v>
      </c>
      <c r="I714">
        <v>1</v>
      </c>
      <c r="J714" t="str">
        <v>Temporary</v>
      </c>
      <c r="K714" t="str">
        <v>Seattle, USA</v>
      </c>
      <c r="L714">
        <v>4.2</v>
      </c>
      <c r="M714" t="str">
        <v>Full time</v>
      </c>
    </row>
    <row r="715" spans="1:13">
      <c r="A715" t="str">
        <v>VT02319</v>
      </c>
      <c r="B715" t="str">
        <v>Tarala</v>
      </c>
      <c r="C715" t="str">
        <v>Vishaal</v>
      </c>
      <c r="D715" t="str">
        <v>Female</v>
      </c>
      <c r="E715" t="str">
        <v>Research and Development</v>
      </c>
      <c r="F715">
        <v>96555.53</v>
      </c>
      <c r="G715" t="str">
        <v>50k to 100k</v>
      </c>
      <c r="H715" s="51">
        <v>43489</v>
      </c>
      <c r="I715">
        <v>0.2</v>
      </c>
      <c r="J715" t="str">
        <v>Temporary</v>
      </c>
      <c r="K715" t="str">
        <v>Hyderabad, India</v>
      </c>
      <c r="L715">
        <v>5.4109589041095889</v>
      </c>
      <c r="M715" t="str">
        <v>Part time</v>
      </c>
    </row>
    <row r="716" spans="1:13">
      <c r="A716" t="str">
        <v>VT04093</v>
      </c>
      <c r="B716" t="str">
        <v>Prasanna</v>
      </c>
      <c r="C716" t="str">
        <v>Lakshmi</v>
      </c>
      <c r="D716" t="str">
        <v>Female</v>
      </c>
      <c r="E716" t="str">
        <v>Training</v>
      </c>
      <c r="F716">
        <v>116767.63</v>
      </c>
      <c r="G716" t="str">
        <v>Above 100k</v>
      </c>
      <c r="H716" s="51">
        <v>43949</v>
      </c>
      <c r="I716">
        <v>0.4</v>
      </c>
      <c r="J716" t="str">
        <v>Temporary</v>
      </c>
      <c r="K716" t="str">
        <v>Chennai, India</v>
      </c>
      <c r="L716">
        <v>4.1506849315068495</v>
      </c>
      <c r="M716" t="str">
        <v>Part time</v>
      </c>
    </row>
    <row r="717" spans="1:13">
      <c r="A717" t="str">
        <v>VT04093</v>
      </c>
      <c r="B717" t="str">
        <v>Baruna</v>
      </c>
      <c r="C717" t="str">
        <v>Ogale</v>
      </c>
      <c r="D717" t="str">
        <v>Female</v>
      </c>
      <c r="E717" t="str">
        <v>Training</v>
      </c>
      <c r="F717">
        <v>116767.63</v>
      </c>
      <c r="G717" t="str">
        <v>Above 100k</v>
      </c>
      <c r="H717" s="51">
        <v>43949</v>
      </c>
      <c r="I717">
        <v>0.4</v>
      </c>
      <c r="J717" t="str">
        <v>Temporary</v>
      </c>
      <c r="K717" t="str">
        <v>Chennai, India</v>
      </c>
      <c r="L717">
        <v>4.1506849315068495</v>
      </c>
      <c r="M717" t="str">
        <v>Part time</v>
      </c>
    </row>
    <row r="718" spans="1:13">
      <c r="A718" t="str">
        <v>VT04467</v>
      </c>
      <c r="B718" t="str">
        <v>Amal</v>
      </c>
      <c r="C718" t="str">
        <v>Nimesh</v>
      </c>
      <c r="D718" t="str">
        <v>Female</v>
      </c>
      <c r="E718" t="str">
        <v>Marketing</v>
      </c>
      <c r="F718">
        <v>70755.5</v>
      </c>
      <c r="G718" t="str">
        <v>50k to 100k</v>
      </c>
      <c r="H718" s="51">
        <v>44090</v>
      </c>
      <c r="I718">
        <v>0.8</v>
      </c>
      <c r="J718" t="str">
        <v>Temporary</v>
      </c>
      <c r="K718" t="str">
        <v>Hyderabad, India</v>
      </c>
      <c r="L718">
        <v>3.7643835616438355</v>
      </c>
      <c r="M718" t="str">
        <v>Part time</v>
      </c>
    </row>
    <row r="719" spans="1:13">
      <c r="A719" t="str">
        <v>VT04681</v>
      </c>
      <c r="B719" t="str">
        <v>Nickolai</v>
      </c>
      <c r="C719" t="str">
        <v>Artin</v>
      </c>
      <c r="D719" t="str">
        <v>Female</v>
      </c>
      <c r="E719" t="str">
        <v>Product Management</v>
      </c>
      <c r="F719">
        <v>110906.35</v>
      </c>
      <c r="G719" t="str">
        <v>Above 100k</v>
      </c>
      <c r="H719" s="51">
        <v>43434</v>
      </c>
      <c r="I719">
        <v>1</v>
      </c>
      <c r="J719" t="str">
        <v>Temporary</v>
      </c>
      <c r="K719" t="str">
        <v>Wellington, New Zealand</v>
      </c>
      <c r="L719">
        <v>5.5616438356164384</v>
      </c>
      <c r="M719" t="str">
        <v>Full time</v>
      </c>
    </row>
    <row r="720" spans="1:13">
      <c r="A720" t="str">
        <v>VT04905</v>
      </c>
      <c r="B720" t="str">
        <v>Suchira</v>
      </c>
      <c r="C720" t="str">
        <v>Bhanupriya</v>
      </c>
      <c r="D720" t="str">
        <v>Female</v>
      </c>
      <c r="E720" t="str">
        <v>Human Resources</v>
      </c>
      <c r="F720">
        <v>29808.07</v>
      </c>
      <c r="G720" t="str">
        <v>Under 50k</v>
      </c>
      <c r="H720" s="51">
        <v>43291</v>
      </c>
      <c r="I720">
        <v>0.3</v>
      </c>
      <c r="J720" t="str">
        <v>Temporary</v>
      </c>
      <c r="K720" t="str">
        <v>Hyderabad, India</v>
      </c>
      <c r="L720">
        <v>5.9534246575342467</v>
      </c>
      <c r="M720" t="str">
        <v>Part time</v>
      </c>
    </row>
    <row r="721" spans="8:8">
      <c r="H721" s="32"/>
    </row>
    <row r="722" spans="8:8">
      <c r="H722" s="32"/>
    </row>
    <row r="723" spans="8:8">
      <c r="H723" s="32"/>
    </row>
    <row r="724" spans="8:8">
      <c r="H724" s="32"/>
    </row>
    <row r="725" spans="8:8">
      <c r="H725" s="32"/>
    </row>
    <row r="726" spans="8:8">
      <c r="H726" s="32"/>
    </row>
    <row r="727" spans="8:8">
      <c r="H727" s="32"/>
    </row>
    <row r="728" spans="8:8">
      <c r="H728" s="32"/>
    </row>
    <row r="729" spans="8:8">
      <c r="H729" s="32"/>
    </row>
    <row r="730" spans="8:8">
      <c r="H730" s="32"/>
    </row>
    <row r="731" spans="8:8">
      <c r="H731" s="32"/>
    </row>
    <row r="732" spans="8:8">
      <c r="H732" s="32"/>
    </row>
    <row r="733" spans="8:8">
      <c r="H733" s="32"/>
    </row>
    <row r="734" spans="8:8">
      <c r="H734" s="32"/>
    </row>
    <row r="735" spans="8:8">
      <c r="H735" s="32"/>
    </row>
    <row r="736" spans="8:8">
      <c r="H736" s="32"/>
    </row>
    <row r="737" spans="8:8">
      <c r="H737" s="32"/>
    </row>
    <row r="738" spans="8:8">
      <c r="H738" s="32"/>
    </row>
    <row r="739" spans="8:8">
      <c r="H739" s="32"/>
    </row>
    <row r="740" spans="8:8">
      <c r="H740" s="32"/>
    </row>
    <row r="741" spans="8:8">
      <c r="H741" s="32"/>
    </row>
    <row r="742" spans="8:8">
      <c r="H742" s="32"/>
    </row>
    <row r="743" spans="8:8">
      <c r="H743" s="32"/>
    </row>
    <row r="744" spans="8:8">
      <c r="H744" s="32"/>
    </row>
    <row r="745" spans="8:8">
      <c r="H745" s="32"/>
    </row>
    <row r="746" spans="8:8">
      <c r="H746" s="32"/>
    </row>
    <row r="747" spans="8:8">
      <c r="H747" s="32"/>
    </row>
    <row r="748" spans="8:8">
      <c r="H748" s="32"/>
    </row>
    <row r="749" spans="8:8">
      <c r="H749" s="32"/>
    </row>
    <row r="750" spans="8:8">
      <c r="H750" s="32"/>
    </row>
    <row r="751" spans="8:8">
      <c r="H751" s="32"/>
    </row>
    <row r="752" spans="8:8">
      <c r="H752" s="32"/>
    </row>
    <row r="753" spans="8:8">
      <c r="H753" s="32"/>
    </row>
    <row r="754" spans="8:8">
      <c r="H754" s="32"/>
    </row>
    <row r="755" spans="8:8">
      <c r="H755" s="32"/>
    </row>
    <row r="756" spans="8:8">
      <c r="H756" s="32"/>
    </row>
    <row r="757" spans="8:8">
      <c r="H757" s="32"/>
    </row>
    <row r="758" spans="8:8">
      <c r="H758" s="32"/>
    </row>
    <row r="759" spans="8:8">
      <c r="H759" s="32"/>
    </row>
    <row r="760" spans="8:8">
      <c r="H760" s="32"/>
    </row>
    <row r="761" spans="8:8">
      <c r="H761" s="32"/>
    </row>
    <row r="762" spans="8:8">
      <c r="H762" s="32"/>
    </row>
    <row r="763" spans="8:8">
      <c r="H763" s="32"/>
    </row>
    <row r="764" spans="8:8">
      <c r="H764" s="32"/>
    </row>
    <row r="765" spans="8:8">
      <c r="H765" s="32"/>
    </row>
    <row r="766" spans="8:8">
      <c r="H766" s="32"/>
    </row>
    <row r="767" spans="8:8">
      <c r="H767" s="32"/>
    </row>
    <row r="768" spans="8:8">
      <c r="H768" s="32"/>
    </row>
    <row r="769" spans="8:8">
      <c r="H769" s="32"/>
    </row>
    <row r="770" spans="8:8">
      <c r="H770" s="32"/>
    </row>
    <row r="771" spans="8:8">
      <c r="H771" s="32"/>
    </row>
    <row r="772" spans="8:8">
      <c r="H772" s="32"/>
    </row>
    <row r="773" spans="8:8">
      <c r="H773" s="32"/>
    </row>
    <row r="774" spans="8:8">
      <c r="H774" s="32"/>
    </row>
    <row r="775" spans="8:8">
      <c r="H775" s="32"/>
    </row>
    <row r="776" spans="8:8">
      <c r="H776" s="32"/>
    </row>
    <row r="777" spans="8:8">
      <c r="H777" s="32"/>
    </row>
    <row r="778" spans="8:8">
      <c r="H778" s="32"/>
    </row>
    <row r="779" spans="8:8">
      <c r="H779" s="32"/>
    </row>
    <row r="780" spans="8:8">
      <c r="H780" s="32"/>
    </row>
    <row r="781" spans="8:8">
      <c r="H781" s="32"/>
    </row>
    <row r="782" spans="8:8">
      <c r="H782" s="32"/>
    </row>
    <row r="783" spans="8:8">
      <c r="H783" s="32"/>
    </row>
    <row r="784" spans="8:8">
      <c r="H784" s="32"/>
    </row>
    <row r="785" spans="8:8">
      <c r="H785" s="32"/>
    </row>
    <row r="786" spans="8:8">
      <c r="H786" s="32"/>
    </row>
    <row r="787" spans="8:8">
      <c r="H787" s="32"/>
    </row>
    <row r="788" spans="8:8">
      <c r="H788" s="32"/>
    </row>
    <row r="789" spans="8:8">
      <c r="H789" s="32"/>
    </row>
    <row r="790" spans="8:8">
      <c r="H790" s="32"/>
    </row>
    <row r="791" spans="8:8">
      <c r="H791" s="32"/>
    </row>
    <row r="792" spans="8:8">
      <c r="H792" s="32"/>
    </row>
    <row r="793" spans="8:8">
      <c r="H793" s="32"/>
    </row>
    <row r="794" spans="8:8">
      <c r="H794" s="32"/>
    </row>
    <row r="795" spans="8:8">
      <c r="H795" s="32"/>
    </row>
    <row r="796" spans="8:8">
      <c r="H796" s="32"/>
    </row>
    <row r="797" spans="8:8">
      <c r="H797" s="32"/>
    </row>
    <row r="798" spans="8:8">
      <c r="H798" s="32"/>
    </row>
    <row r="799" spans="8:8">
      <c r="H799" s="32"/>
    </row>
    <row r="800" spans="8:8">
      <c r="H800" s="32"/>
    </row>
    <row r="801" spans="8:8">
      <c r="H801" s="32"/>
    </row>
    <row r="802" spans="8:8">
      <c r="H802" s="32"/>
    </row>
    <row r="803" spans="8:8">
      <c r="H803" s="32"/>
    </row>
    <row r="804" spans="8:8">
      <c r="H804" s="32"/>
    </row>
    <row r="805" spans="8:8">
      <c r="H805" s="32"/>
    </row>
    <row r="806" spans="8:8">
      <c r="H806" s="32"/>
    </row>
    <row r="807" spans="8:8">
      <c r="H807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FFF-AFC9-4987-BC1E-7D13CDA55C13}">
  <dimension ref="B2:J34"/>
  <sheetViews>
    <sheetView topLeftCell="A6" workbookViewId="0">
      <selection activeCell="G18" sqref="G18"/>
    </sheetView>
  </sheetViews>
  <sheetFormatPr defaultRowHeight="15"/>
  <cols>
    <col min="2" max="2" width="30" customWidth="1"/>
  </cols>
  <sheetData>
    <row r="2" spans="2:10">
      <c r="H2" t="s">
        <v>57</v>
      </c>
    </row>
    <row r="4" spans="2:10">
      <c r="B4" t="str">
        <f>_xlfn.XLOOKUP(H2,staff[Emp ID],staff[First Name],"not found")</f>
        <v>Van</v>
      </c>
    </row>
    <row r="5" spans="2:10">
      <c r="J5" t="str">
        <f>_xlfn.XLOOKUP(H2,staff[Emp ID],staff[First Name],"not found")</f>
        <v>Van</v>
      </c>
    </row>
    <row r="9" spans="2:10">
      <c r="B9" t="str" cm="1">
        <f t="array" ref="B9">TRANSPOSE(_xlfn.XLOOKUP(H2,staff[Emp ID],staff[First Name]&amp;" "&amp;staff[Last Name],"not found"))</f>
        <v>Van Tuxwell</v>
      </c>
    </row>
    <row r="12" spans="2:10">
      <c r="G12" t="str" cm="1">
        <f t="array" ref="G12:G13">_xlfn._xlws.FILTER(staff[First Name]&amp;"  "&amp;staff[Last Name],staff[Salary]=MAX(staff[Salary]))</f>
        <v>Minerva  Ricardot</v>
      </c>
    </row>
    <row r="13" spans="2:10">
      <c r="B13" t="str" cm="1">
        <f t="array" ref="B13">_xlfn.XLOOKUP(MAX(staff[Salary]),staff[Salary],staff[First Name]&amp;" "&amp;staff[Last Name],"not found")</f>
        <v>Minerva Ricardot</v>
      </c>
      <c r="G13" t="str">
        <v>Mick  Spraberry</v>
      </c>
    </row>
    <row r="17" spans="2:7">
      <c r="G17" t="str" cm="1">
        <f t="array" ref="G17:G34">_xlfn._xlws.FILTER(staff[First Name],staff[Department]="Sales")</f>
        <v>Louise</v>
      </c>
    </row>
    <row r="18" spans="2:7">
      <c r="B18" t="str" cm="1">
        <f t="array" ref="B18">_xlfn.XLOOKUP(MAX(staff[Salary]),staff[Salary],staff[First Name]&amp;" "&amp;staff[Last Name],"not found")</f>
        <v>Minerva Ricardot</v>
      </c>
      <c r="G18" t="str">
        <v>Sreenivasa</v>
      </c>
    </row>
    <row r="19" spans="2:7">
      <c r="G19" t="str">
        <v>Stan</v>
      </c>
    </row>
    <row r="20" spans="2:7">
      <c r="G20" t="str">
        <v>Myrle</v>
      </c>
    </row>
    <row r="21" spans="2:7">
      <c r="G21" t="str">
        <v>Carry</v>
      </c>
    </row>
    <row r="22" spans="2:7">
      <c r="G22" t="str">
        <v>Rodina</v>
      </c>
    </row>
    <row r="23" spans="2:7">
      <c r="G23" t="str">
        <v>Louise</v>
      </c>
    </row>
    <row r="24" spans="2:7">
      <c r="G24" t="str">
        <v>Joaquin</v>
      </c>
    </row>
    <row r="25" spans="2:7">
      <c r="G25" t="str">
        <v>Freda</v>
      </c>
    </row>
    <row r="26" spans="2:7">
      <c r="G26" t="str">
        <v>Fidela</v>
      </c>
    </row>
    <row r="27" spans="2:7">
      <c r="G27" t="str">
        <v>Antonetta</v>
      </c>
    </row>
    <row r="28" spans="2:7">
      <c r="G28" t="str">
        <v>Antonetta</v>
      </c>
    </row>
    <row r="29" spans="2:7">
      <c r="G29" t="str">
        <v>John</v>
      </c>
    </row>
    <row r="30" spans="2:7">
      <c r="G30" t="str">
        <v>Roselle</v>
      </c>
    </row>
    <row r="31" spans="2:7">
      <c r="G31" t="str">
        <v>Letisha</v>
      </c>
    </row>
    <row r="32" spans="2:7">
      <c r="G32" t="str">
        <v>Letisha</v>
      </c>
    </row>
    <row r="33" spans="7:7">
      <c r="G33" t="str">
        <v>Tallie</v>
      </c>
    </row>
    <row r="34" spans="7:7">
      <c r="G34" t="str">
        <v>Marjie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/>
  <cp:revision/>
  <dcterms:created xsi:type="dcterms:W3CDTF">2021-03-14T20:21:32Z</dcterms:created>
  <dcterms:modified xsi:type="dcterms:W3CDTF">2024-10-22T10:52:19Z</dcterms:modified>
  <cp:category/>
  <cp:contentStatus/>
</cp:coreProperties>
</file>