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0" windowWidth="28800" windowHeight="12285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8" sheetId="14" r:id="rId11"/>
  </sheets>
  <definedNames>
    <definedName name="_xlnm._FilterDatabase" localSheetId="0" hidden="1">기본정보!#REF!</definedName>
    <definedName name="B_Tag" localSheetId="2">'교정결과-E'!$F$62:$I$62</definedName>
    <definedName name="B_Tag" localSheetId="3">'교정결과-HY'!$B$60:$Q$60</definedName>
    <definedName name="B_Tag">교정결과!$F$61:$H$61</definedName>
    <definedName name="B_Tag_2" localSheetId="4">판정결과!$D$50:$I$50</definedName>
    <definedName name="B_Tag_3" localSheetId="5">부록!$B$11:$K$11</definedName>
    <definedName name="Length_8_CMC">Length_8!$C$4:$E$44</definedName>
    <definedName name="Length_8_Condition">Length_8!$A$4:$B$44</definedName>
    <definedName name="Length_8_Resolution">Length_8!$F$4:$I$44</definedName>
    <definedName name="Length_8_Result">Length_8!$M$4:$Q$44</definedName>
    <definedName name="Length_8_Spec">Length_8!$J$4:$L$44</definedName>
    <definedName name="Length_8_STD1">Length_8!$A$48</definedName>
    <definedName name="Length_8_STD2">Length_8!$A$92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J61" i="21" l="1"/>
  <c r="T61" i="21"/>
  <c r="T56" i="21"/>
  <c r="T54" i="21"/>
  <c r="O67" i="21" l="1"/>
  <c r="M67" i="21" l="1"/>
  <c r="K67" i="21"/>
  <c r="F9" i="31"/>
  <c r="F8" i="31"/>
  <c r="F7" i="31"/>
  <c r="F6" i="31"/>
  <c r="A4" i="31"/>
  <c r="V56" i="21" l="1"/>
  <c r="V57" i="21"/>
  <c r="V58" i="21"/>
  <c r="V59" i="21"/>
  <c r="V60" i="21"/>
  <c r="V61" i="21"/>
  <c r="G59" i="21" l="1"/>
  <c r="J59" i="21" s="1"/>
  <c r="G57" i="21"/>
  <c r="J57" i="21" s="1"/>
  <c r="U55" i="21"/>
  <c r="U54" i="21"/>
  <c r="C119" i="23" l="1"/>
  <c r="F8" i="21" l="1"/>
  <c r="G8" i="21" s="1"/>
  <c r="H8" i="21" s="1"/>
  <c r="I8" i="21" s="1"/>
  <c r="J8" i="21" s="1"/>
  <c r="K8" i="21" s="1"/>
  <c r="G60" i="21" l="1"/>
  <c r="J60" i="21" s="1"/>
  <c r="G58" i="21"/>
  <c r="J58" i="21" s="1"/>
  <c r="B183" i="23" l="1"/>
  <c r="C167" i="23"/>
  <c r="B166" i="23"/>
  <c r="B153" i="23"/>
  <c r="C132" i="23"/>
  <c r="B131" i="23"/>
  <c r="B118" i="23"/>
  <c r="G64" i="23"/>
  <c r="G63" i="23"/>
  <c r="G62" i="23"/>
  <c r="G61" i="23"/>
  <c r="G59" i="23"/>
  <c r="G56" i="23"/>
  <c r="N202" i="23" l="1"/>
  <c r="C199" i="23" s="1"/>
  <c r="N187" i="23"/>
  <c r="C184" i="23" s="1"/>
  <c r="N157" i="23"/>
  <c r="C154" i="23" l="1"/>
  <c r="I142" i="23"/>
  <c r="S202" i="23"/>
  <c r="AB96" i="23"/>
  <c r="AB94" i="23"/>
  <c r="R102" i="23" s="1"/>
  <c r="Y102" i="23" s="1"/>
  <c r="AP81" i="23"/>
  <c r="V222" i="23" s="1"/>
  <c r="AP83" i="23"/>
  <c r="AF222" i="23" s="1"/>
  <c r="AP85" i="23"/>
  <c r="AP222" i="23" s="1"/>
  <c r="AP86" i="23"/>
  <c r="AU222" i="23" s="1"/>
  <c r="AM81" i="23"/>
  <c r="AM80" i="23"/>
  <c r="AA86" i="23"/>
  <c r="N205" i="23" s="1"/>
  <c r="L207" i="23" s="1"/>
  <c r="AA80" i="23"/>
  <c r="N113" i="23" s="1"/>
  <c r="AA81" i="23"/>
  <c r="V81" i="23"/>
  <c r="I124" i="23" s="1"/>
  <c r="V80" i="23"/>
  <c r="I112" i="23" s="1"/>
  <c r="S81" i="23"/>
  <c r="S80" i="23"/>
  <c r="AE82" i="23"/>
  <c r="AM87" i="23"/>
  <c r="M87" i="23"/>
  <c r="M80" i="23"/>
  <c r="N108" i="23" s="1"/>
  <c r="M81" i="23"/>
  <c r="N120" i="23" s="1"/>
  <c r="H4" i="3" l="1"/>
  <c r="E4" i="3"/>
  <c r="C4" i="3"/>
  <c r="H3" i="3"/>
  <c r="E3" i="3"/>
  <c r="C3" i="3"/>
  <c r="AF93" i="21"/>
  <c r="AE93" i="21"/>
  <c r="AD93" i="21"/>
  <c r="AC93" i="21"/>
  <c r="AB93" i="21"/>
  <c r="AA93" i="21"/>
  <c r="AF92" i="21"/>
  <c r="AE92" i="21"/>
  <c r="AD92" i="21"/>
  <c r="AC92" i="21"/>
  <c r="AB92" i="21"/>
  <c r="AA92" i="21"/>
  <c r="AF91" i="21"/>
  <c r="AE91" i="21"/>
  <c r="AD91" i="21"/>
  <c r="AC91" i="21"/>
  <c r="AB91" i="21"/>
  <c r="AA91" i="21"/>
  <c r="AE90" i="21"/>
  <c r="AD90" i="21"/>
  <c r="AC90" i="21"/>
  <c r="AB90" i="21"/>
  <c r="AA90" i="21"/>
  <c r="Z90" i="21"/>
  <c r="AE89" i="21"/>
  <c r="AD89" i="21"/>
  <c r="AC89" i="21"/>
  <c r="AB89" i="21"/>
  <c r="AA89" i="21"/>
  <c r="Z89" i="21"/>
  <c r="AE88" i="21"/>
  <c r="AD88" i="21"/>
  <c r="AC88" i="21"/>
  <c r="AB88" i="21"/>
  <c r="AA88" i="21"/>
  <c r="Z88" i="21"/>
  <c r="AE87" i="21"/>
  <c r="AD87" i="21"/>
  <c r="AC87" i="21"/>
  <c r="AB87" i="21"/>
  <c r="AA87" i="21"/>
  <c r="Z87" i="21"/>
  <c r="AC86" i="21"/>
  <c r="AB86" i="21"/>
  <c r="AA86" i="21"/>
  <c r="Z86" i="21"/>
  <c r="Y86" i="21"/>
  <c r="X86" i="21"/>
  <c r="AC85" i="21"/>
  <c r="AB85" i="21"/>
  <c r="AA85" i="21"/>
  <c r="Z85" i="21"/>
  <c r="Y85" i="21"/>
  <c r="X85" i="21"/>
  <c r="AC84" i="21"/>
  <c r="AB84" i="21"/>
  <c r="AA84" i="21"/>
  <c r="Z84" i="21"/>
  <c r="Y84" i="21"/>
  <c r="X84" i="21"/>
  <c r="AC83" i="21"/>
  <c r="AB83" i="21"/>
  <c r="AA83" i="21"/>
  <c r="Z83" i="21"/>
  <c r="Y83" i="21"/>
  <c r="X83" i="21"/>
  <c r="AF82" i="21"/>
  <c r="AE82" i="21"/>
  <c r="AD82" i="21"/>
  <c r="AC82" i="21"/>
  <c r="AB82" i="21"/>
  <c r="AA82" i="21"/>
  <c r="AF81" i="21"/>
  <c r="AE81" i="21"/>
  <c r="AD81" i="21"/>
  <c r="AC81" i="21"/>
  <c r="AB81" i="21"/>
  <c r="AA81" i="21"/>
  <c r="AF80" i="21"/>
  <c r="AE80" i="21"/>
  <c r="AD80" i="21"/>
  <c r="AC80" i="21"/>
  <c r="AB80" i="21"/>
  <c r="AA80" i="21"/>
  <c r="AF79" i="21"/>
  <c r="AE79" i="21"/>
  <c r="AD79" i="21"/>
  <c r="AC79" i="21"/>
  <c r="AB79" i="21"/>
  <c r="AA79" i="21"/>
  <c r="AF78" i="21"/>
  <c r="AE78" i="21"/>
  <c r="AD78" i="21"/>
  <c r="AC78" i="21"/>
  <c r="AB78" i="21"/>
  <c r="AA78" i="21"/>
  <c r="AG78" i="21" s="1"/>
  <c r="AH78" i="21" s="1"/>
  <c r="AF77" i="21"/>
  <c r="AE77" i="21"/>
  <c r="AD77" i="21"/>
  <c r="AC77" i="21"/>
  <c r="AB77" i="21"/>
  <c r="AA77" i="21"/>
  <c r="AF76" i="21"/>
  <c r="AE76" i="21"/>
  <c r="AD76" i="21"/>
  <c r="AC76" i="21"/>
  <c r="AB76" i="21"/>
  <c r="AA76" i="21"/>
  <c r="AF75" i="21"/>
  <c r="AE75" i="21"/>
  <c r="AD75" i="21"/>
  <c r="AC75" i="21"/>
  <c r="AB75" i="21"/>
  <c r="AA75" i="21"/>
  <c r="AF74" i="21"/>
  <c r="AE74" i="21"/>
  <c r="AD74" i="21"/>
  <c r="AC74" i="21"/>
  <c r="AB74" i="21"/>
  <c r="AA74" i="21"/>
  <c r="AG74" i="21" s="1"/>
  <c r="AH74" i="21" s="1"/>
  <c r="AF73" i="21"/>
  <c r="AE73" i="21"/>
  <c r="AD73" i="21"/>
  <c r="AC73" i="21"/>
  <c r="AB73" i="21"/>
  <c r="AA73" i="21"/>
  <c r="AF72" i="21"/>
  <c r="AE72" i="21"/>
  <c r="AD72" i="21"/>
  <c r="AC72" i="21"/>
  <c r="AB72" i="21"/>
  <c r="AA72" i="21"/>
  <c r="AF71" i="21"/>
  <c r="AE71" i="21"/>
  <c r="AD71" i="21"/>
  <c r="AC71" i="21"/>
  <c r="AB71" i="21"/>
  <c r="AA71" i="21"/>
  <c r="AF70" i="21"/>
  <c r="AE70" i="21"/>
  <c r="AD70" i="21"/>
  <c r="AC70" i="21"/>
  <c r="AB70" i="21"/>
  <c r="AA70" i="21"/>
  <c r="AG70" i="21" s="1"/>
  <c r="AH70" i="21" s="1"/>
  <c r="AF69" i="21"/>
  <c r="AE69" i="21"/>
  <c r="AD69" i="21"/>
  <c r="AC69" i="21"/>
  <c r="AB69" i="21"/>
  <c r="AA69" i="21"/>
  <c r="AF68" i="21"/>
  <c r="AE68" i="21"/>
  <c r="AD68" i="21"/>
  <c r="AC68" i="21"/>
  <c r="AB68" i="21"/>
  <c r="AA68" i="21"/>
  <c r="AF67" i="21"/>
  <c r="AE67" i="21"/>
  <c r="AD67" i="21"/>
  <c r="AC67" i="21"/>
  <c r="AB67" i="21"/>
  <c r="AA67" i="21"/>
  <c r="AF66" i="21"/>
  <c r="AE66" i="21"/>
  <c r="AD66" i="21"/>
  <c r="AC66" i="21"/>
  <c r="AB66" i="21"/>
  <c r="AA66" i="21"/>
  <c r="AF65" i="21"/>
  <c r="AE65" i="21"/>
  <c r="AD65" i="21"/>
  <c r="AC65" i="21"/>
  <c r="AB65" i="21"/>
  <c r="AA65" i="21"/>
  <c r="AF64" i="21"/>
  <c r="AE64" i="21"/>
  <c r="AD64" i="21"/>
  <c r="AC64" i="21"/>
  <c r="AB64" i="21"/>
  <c r="AA64" i="21"/>
  <c r="AF63" i="21"/>
  <c r="AE63" i="21"/>
  <c r="AD63" i="21"/>
  <c r="AC63" i="21"/>
  <c r="AB63" i="21"/>
  <c r="AA63" i="21"/>
  <c r="AF62" i="21"/>
  <c r="AE62" i="21"/>
  <c r="AD62" i="21"/>
  <c r="AC62" i="21"/>
  <c r="AB62" i="21"/>
  <c r="AA62" i="21"/>
  <c r="AF61" i="21"/>
  <c r="AE61" i="21"/>
  <c r="AD61" i="21"/>
  <c r="AC61" i="21"/>
  <c r="AB61" i="21"/>
  <c r="AA61" i="21"/>
  <c r="AF60" i="21"/>
  <c r="AE60" i="21"/>
  <c r="AD60" i="21"/>
  <c r="AC60" i="21"/>
  <c r="AB60" i="21"/>
  <c r="AA60" i="21"/>
  <c r="AG60" i="21" s="1"/>
  <c r="AF59" i="21"/>
  <c r="AE59" i="21"/>
  <c r="AD59" i="21"/>
  <c r="AC59" i="21"/>
  <c r="AB59" i="21"/>
  <c r="AA59" i="21"/>
  <c r="AF58" i="21"/>
  <c r="AE58" i="21"/>
  <c r="AD58" i="21"/>
  <c r="AC58" i="21"/>
  <c r="AB58" i="21"/>
  <c r="AA58" i="21"/>
  <c r="AF57" i="21"/>
  <c r="AE57" i="21"/>
  <c r="AD57" i="21"/>
  <c r="AC57" i="21"/>
  <c r="AB57" i="21"/>
  <c r="AA57" i="21"/>
  <c r="AF56" i="21"/>
  <c r="AE56" i="21"/>
  <c r="AD56" i="21"/>
  <c r="AC56" i="21"/>
  <c r="AB56" i="21"/>
  <c r="AA56" i="21"/>
  <c r="AF55" i="21"/>
  <c r="AE55" i="21"/>
  <c r="AD55" i="21"/>
  <c r="AC55" i="21"/>
  <c r="AB55" i="21"/>
  <c r="AA55" i="21"/>
  <c r="AF54" i="21"/>
  <c r="AE54" i="21"/>
  <c r="AD54" i="21"/>
  <c r="AC54" i="21"/>
  <c r="AB54" i="21"/>
  <c r="AA54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P3" i="21"/>
  <c r="I66" i="21" s="1"/>
  <c r="H3" i="21"/>
  <c r="D8" i="3" s="1"/>
  <c r="B14" i="3" s="1"/>
  <c r="C14" i="3" s="1"/>
  <c r="D14" i="3" s="1"/>
  <c r="E14" i="3" s="1"/>
  <c r="F14" i="3" s="1"/>
  <c r="G14" i="3" s="1"/>
  <c r="G3" i="21"/>
  <c r="F3" i="21"/>
  <c r="C8" i="3" s="1"/>
  <c r="C3" i="21"/>
  <c r="B3" i="21" s="1"/>
  <c r="F66" i="21"/>
  <c r="Q61" i="21"/>
  <c r="AP84" i="23"/>
  <c r="AK222" i="23" s="1"/>
  <c r="M57" i="21"/>
  <c r="S55" i="21"/>
  <c r="X47" i="21"/>
  <c r="U47" i="21"/>
  <c r="T47" i="21"/>
  <c r="S47" i="21"/>
  <c r="O47" i="21"/>
  <c r="AU49" i="23" s="1"/>
  <c r="K47" i="21"/>
  <c r="X43" i="21"/>
  <c r="P43" i="21"/>
  <c r="O43" i="21"/>
  <c r="AU45" i="23" s="1"/>
  <c r="X39" i="21"/>
  <c r="W39" i="21"/>
  <c r="P39" i="21"/>
  <c r="W35" i="21"/>
  <c r="T35" i="21"/>
  <c r="S35" i="21"/>
  <c r="O35" i="21"/>
  <c r="AU37" i="23" s="1"/>
  <c r="K35" i="21"/>
  <c r="S31" i="21"/>
  <c r="T27" i="21"/>
  <c r="P27" i="21"/>
  <c r="O27" i="21"/>
  <c r="AU29" i="23" s="1"/>
  <c r="J27" i="21"/>
  <c r="X23" i="21"/>
  <c r="W23" i="21"/>
  <c r="T23" i="21"/>
  <c r="S23" i="21"/>
  <c r="P23" i="21"/>
  <c r="K23" i="21"/>
  <c r="T11" i="21"/>
  <c r="I3" i="21"/>
  <c r="Q16" i="21" l="1"/>
  <c r="Y16" i="21"/>
  <c r="Z16" i="21"/>
  <c r="Y24" i="21"/>
  <c r="Z24" i="21"/>
  <c r="Y32" i="21"/>
  <c r="Z32" i="21"/>
  <c r="Y36" i="21"/>
  <c r="Z36" i="21"/>
  <c r="Q44" i="21"/>
  <c r="Y44" i="21"/>
  <c r="Z44" i="21"/>
  <c r="Z9" i="21"/>
  <c r="Y9" i="21"/>
  <c r="Q13" i="21"/>
  <c r="Y13" i="21"/>
  <c r="Z13" i="21"/>
  <c r="Q17" i="21"/>
  <c r="Z17" i="21"/>
  <c r="Y17" i="21"/>
  <c r="Q21" i="21"/>
  <c r="Z21" i="21"/>
  <c r="Y21" i="21"/>
  <c r="Q25" i="21"/>
  <c r="Y25" i="21"/>
  <c r="Z25" i="21"/>
  <c r="Q29" i="21"/>
  <c r="Y29" i="21"/>
  <c r="Z29" i="21"/>
  <c r="Y33" i="21"/>
  <c r="Z33" i="21"/>
  <c r="Q37" i="21"/>
  <c r="Y37" i="21"/>
  <c r="Z37" i="21"/>
  <c r="J41" i="21"/>
  <c r="Y41" i="21"/>
  <c r="Z41" i="21"/>
  <c r="Y45" i="21"/>
  <c r="Z45" i="21"/>
  <c r="Q49" i="21"/>
  <c r="Y49" i="21"/>
  <c r="Z49" i="21"/>
  <c r="Q30" i="21"/>
  <c r="Y30" i="21"/>
  <c r="Z30" i="21"/>
  <c r="Q34" i="21"/>
  <c r="Y34" i="21"/>
  <c r="Z34" i="21"/>
  <c r="Q38" i="21"/>
  <c r="Y38" i="21"/>
  <c r="Z38" i="21"/>
  <c r="Q42" i="21"/>
  <c r="Y42" i="21"/>
  <c r="Z42" i="21"/>
  <c r="Q46" i="21"/>
  <c r="Y46" i="21"/>
  <c r="Z46" i="21"/>
  <c r="Q12" i="21"/>
  <c r="Y12" i="21"/>
  <c r="Z12" i="21"/>
  <c r="U20" i="21"/>
  <c r="Y20" i="21"/>
  <c r="Z20" i="21"/>
  <c r="Y28" i="21"/>
  <c r="Z28" i="21"/>
  <c r="Y40" i="21"/>
  <c r="Z40" i="21"/>
  <c r="Q48" i="21"/>
  <c r="Y48" i="21"/>
  <c r="Z48" i="21"/>
  <c r="Y10" i="21"/>
  <c r="Z10" i="21"/>
  <c r="Y14" i="21"/>
  <c r="Z14" i="21"/>
  <c r="Y18" i="21"/>
  <c r="Z18" i="21"/>
  <c r="Q22" i="21"/>
  <c r="Y22" i="21"/>
  <c r="Z22" i="21"/>
  <c r="Q26" i="21"/>
  <c r="Y26" i="21"/>
  <c r="Z26" i="21"/>
  <c r="Q11" i="21"/>
  <c r="Y11" i="21"/>
  <c r="Z11" i="21"/>
  <c r="Q15" i="21"/>
  <c r="Y15" i="21"/>
  <c r="Z15" i="21"/>
  <c r="Q19" i="21"/>
  <c r="Y19" i="21"/>
  <c r="Z19" i="21"/>
  <c r="Q23" i="21"/>
  <c r="Y23" i="21"/>
  <c r="Z23" i="21"/>
  <c r="Q27" i="21"/>
  <c r="Y27" i="21"/>
  <c r="Z27" i="21"/>
  <c r="Q31" i="21"/>
  <c r="Y31" i="21"/>
  <c r="Z31" i="21"/>
  <c r="Q35" i="21"/>
  <c r="Y35" i="21"/>
  <c r="Z35" i="21"/>
  <c r="Q39" i="21"/>
  <c r="Y39" i="21"/>
  <c r="Z39" i="21"/>
  <c r="Q43" i="21"/>
  <c r="Y43" i="21"/>
  <c r="Z43" i="21"/>
  <c r="Q47" i="21"/>
  <c r="Y47" i="21"/>
  <c r="Z47" i="21"/>
  <c r="P29" i="21"/>
  <c r="AG57" i="21"/>
  <c r="AG82" i="21"/>
  <c r="AH82" i="21" s="1"/>
  <c r="N34" i="21"/>
  <c r="AG79" i="21"/>
  <c r="AH79" i="21" s="1"/>
  <c r="V37" i="21"/>
  <c r="S49" i="21"/>
  <c r="AP80" i="23"/>
  <c r="Q222" i="23" s="1"/>
  <c r="U37" i="21"/>
  <c r="AG55" i="21"/>
  <c r="AG59" i="21"/>
  <c r="AG61" i="21"/>
  <c r="AG63" i="21"/>
  <c r="AG65" i="21"/>
  <c r="AH65" i="21" s="1"/>
  <c r="AG67" i="21"/>
  <c r="AH67" i="21" s="1"/>
  <c r="AG69" i="21"/>
  <c r="AH69" i="21" s="1"/>
  <c r="AG71" i="21"/>
  <c r="AH71" i="21" s="1"/>
  <c r="AG73" i="21"/>
  <c r="AH73" i="21" s="1"/>
  <c r="AG75" i="21"/>
  <c r="AH75" i="21" s="1"/>
  <c r="AG77" i="21"/>
  <c r="AH77" i="21" s="1"/>
  <c r="AG81" i="21"/>
  <c r="AH81" i="21" s="1"/>
  <c r="AD83" i="21"/>
  <c r="AE83" i="21" s="1"/>
  <c r="AD85" i="21"/>
  <c r="AE85" i="21" s="1"/>
  <c r="AF87" i="21"/>
  <c r="AG87" i="21" s="1"/>
  <c r="AF89" i="21"/>
  <c r="AG89" i="21" s="1"/>
  <c r="AG91" i="21"/>
  <c r="AH91" i="21" s="1"/>
  <c r="AG93" i="21"/>
  <c r="AH93" i="21" s="1"/>
  <c r="W26" i="21"/>
  <c r="V30" i="21"/>
  <c r="P10" i="21"/>
  <c r="Q10" i="21"/>
  <c r="M18" i="21"/>
  <c r="Q18" i="21"/>
  <c r="J34" i="21"/>
  <c r="V34" i="21"/>
  <c r="V38" i="21"/>
  <c r="P20" i="21"/>
  <c r="Q20" i="21"/>
  <c r="U24" i="21"/>
  <c r="Q24" i="21"/>
  <c r="X28" i="21"/>
  <c r="BJ30" i="23" s="1"/>
  <c r="Q28" i="21"/>
  <c r="X32" i="21"/>
  <c r="Q32" i="21"/>
  <c r="T36" i="21"/>
  <c r="Q36" i="21"/>
  <c r="K40" i="21"/>
  <c r="AZ42" i="23" s="1"/>
  <c r="Q40" i="21"/>
  <c r="P19" i="21"/>
  <c r="O23" i="21"/>
  <c r="AU25" i="23" s="1"/>
  <c r="U23" i="21"/>
  <c r="X24" i="21"/>
  <c r="K27" i="21"/>
  <c r="V27" i="21"/>
  <c r="K30" i="21"/>
  <c r="K34" i="21"/>
  <c r="AZ36" i="23" s="1"/>
  <c r="P35" i="21"/>
  <c r="X35" i="21"/>
  <c r="BJ37" i="23" s="1"/>
  <c r="O39" i="21"/>
  <c r="AU41" i="23" s="1"/>
  <c r="W46" i="21"/>
  <c r="B48" i="23" s="1"/>
  <c r="BE48" i="23" s="1"/>
  <c r="P47" i="21"/>
  <c r="W47" i="21"/>
  <c r="R9" i="21"/>
  <c r="Q9" i="21"/>
  <c r="N33" i="21"/>
  <c r="Q33" i="21"/>
  <c r="Q41" i="21"/>
  <c r="S45" i="21"/>
  <c r="Q45" i="21"/>
  <c r="P14" i="21"/>
  <c r="Q14" i="21"/>
  <c r="V26" i="21"/>
  <c r="S34" i="21"/>
  <c r="S28" i="21"/>
  <c r="O3" i="21"/>
  <c r="G56" i="21" s="1"/>
  <c r="J56" i="21" s="1"/>
  <c r="W20" i="21"/>
  <c r="P24" i="21"/>
  <c r="W28" i="21"/>
  <c r="N37" i="21"/>
  <c r="X20" i="21"/>
  <c r="BJ22" i="23" s="1"/>
  <c r="W24" i="21"/>
  <c r="B26" i="23" s="1"/>
  <c r="BE26" i="23" s="1"/>
  <c r="K28" i="21"/>
  <c r="AZ30" i="23" s="1"/>
  <c r="H11" i="21"/>
  <c r="A19" i="31"/>
  <c r="I22" i="21"/>
  <c r="A30" i="31"/>
  <c r="E29" i="21"/>
  <c r="A37" i="31"/>
  <c r="A29" i="30"/>
  <c r="A44" i="31"/>
  <c r="A36" i="30"/>
  <c r="I48" i="21"/>
  <c r="A56" i="31"/>
  <c r="A56" i="11"/>
  <c r="A48" i="30"/>
  <c r="A56" i="24"/>
  <c r="P32" i="21"/>
  <c r="U36" i="21"/>
  <c r="P48" i="21"/>
  <c r="V214" i="23"/>
  <c r="U61" i="21"/>
  <c r="L66" i="21"/>
  <c r="Q66" i="21" s="1"/>
  <c r="G12" i="21"/>
  <c r="A20" i="31"/>
  <c r="G16" i="21"/>
  <c r="A24" i="31"/>
  <c r="R19" i="21"/>
  <c r="A27" i="31"/>
  <c r="F29" i="3"/>
  <c r="A31" i="31"/>
  <c r="E26" i="21"/>
  <c r="A34" i="31"/>
  <c r="E30" i="21"/>
  <c r="A38" i="31"/>
  <c r="A30" i="30"/>
  <c r="A41" i="31"/>
  <c r="A33" i="30"/>
  <c r="D37" i="21"/>
  <c r="A45" i="31"/>
  <c r="A37" i="30"/>
  <c r="A49" i="31"/>
  <c r="A41" i="30"/>
  <c r="A53" i="31"/>
  <c r="A45" i="30"/>
  <c r="D55" i="3"/>
  <c r="A57" i="31"/>
  <c r="A49" i="30"/>
  <c r="A57" i="11"/>
  <c r="A57" i="24"/>
  <c r="F21" i="3"/>
  <c r="A23" i="31"/>
  <c r="A48" i="31"/>
  <c r="A40" i="30"/>
  <c r="U29" i="21"/>
  <c r="O36" i="21"/>
  <c r="AU38" i="23" s="1"/>
  <c r="S40" i="21"/>
  <c r="X48" i="21"/>
  <c r="F9" i="21"/>
  <c r="A17" i="31"/>
  <c r="F19" i="3"/>
  <c r="A21" i="31"/>
  <c r="F23" i="3"/>
  <c r="A25" i="31"/>
  <c r="G20" i="21"/>
  <c r="A28" i="31"/>
  <c r="G23" i="21"/>
  <c r="F33" i="3"/>
  <c r="A35" i="31"/>
  <c r="D30" i="21"/>
  <c r="C34" i="21"/>
  <c r="B40" i="3" s="1"/>
  <c r="A42" i="31"/>
  <c r="A34" i="30"/>
  <c r="A46" i="31"/>
  <c r="A38" i="30"/>
  <c r="A50" i="31"/>
  <c r="A42" i="30"/>
  <c r="O46" i="21"/>
  <c r="AU48" i="23" s="1"/>
  <c r="A54" i="31"/>
  <c r="A46" i="30"/>
  <c r="AI56" i="21"/>
  <c r="AI66" i="21"/>
  <c r="AJ66" i="21" s="1"/>
  <c r="H25" i="21"/>
  <c r="A33" i="31"/>
  <c r="A40" i="31"/>
  <c r="A32" i="30"/>
  <c r="I44" i="21"/>
  <c r="A52" i="31"/>
  <c r="A44" i="30"/>
  <c r="W11" i="21"/>
  <c r="O22" i="21"/>
  <c r="AU24" i="23" s="1"/>
  <c r="V25" i="21"/>
  <c r="J29" i="21"/>
  <c r="V29" i="21"/>
  <c r="P36" i="21"/>
  <c r="X40" i="21"/>
  <c r="D16" i="3"/>
  <c r="A18" i="31"/>
  <c r="E14" i="21"/>
  <c r="A22" i="31"/>
  <c r="D24" i="3"/>
  <c r="A26" i="31"/>
  <c r="F27" i="3"/>
  <c r="A29" i="31"/>
  <c r="T24" i="21"/>
  <c r="A32" i="31"/>
  <c r="U28" i="21"/>
  <c r="A36" i="31"/>
  <c r="A39" i="31"/>
  <c r="A31" i="30"/>
  <c r="C35" i="21"/>
  <c r="B41" i="3" s="1"/>
  <c r="A43" i="31"/>
  <c r="A35" i="30"/>
  <c r="A47" i="31"/>
  <c r="A39" i="30"/>
  <c r="W43" i="21"/>
  <c r="A51" i="31"/>
  <c r="A43" i="30"/>
  <c r="A55" i="31"/>
  <c r="A55" i="11"/>
  <c r="A55" i="24"/>
  <c r="A47" i="30"/>
  <c r="T19" i="21"/>
  <c r="G14" i="21"/>
  <c r="H19" i="21"/>
  <c r="E37" i="21"/>
  <c r="M35" i="21"/>
  <c r="M10" i="21"/>
  <c r="M16" i="21"/>
  <c r="C10" i="21"/>
  <c r="B16" i="3" s="1"/>
  <c r="R11" i="21"/>
  <c r="C16" i="21"/>
  <c r="B22" i="3" s="1"/>
  <c r="C18" i="21"/>
  <c r="B24" i="3" s="1"/>
  <c r="A37" i="24"/>
  <c r="A37" i="11"/>
  <c r="C30" i="21"/>
  <c r="B36" i="3" s="1"/>
  <c r="M30" i="21"/>
  <c r="G34" i="21"/>
  <c r="A42" i="11"/>
  <c r="A42" i="24"/>
  <c r="A48" i="11"/>
  <c r="A48" i="24"/>
  <c r="D48" i="3"/>
  <c r="A50" i="11"/>
  <c r="A50" i="24"/>
  <c r="D51" i="3"/>
  <c r="A53" i="24"/>
  <c r="A53" i="11"/>
  <c r="D22" i="3"/>
  <c r="F37" i="3"/>
  <c r="A39" i="24"/>
  <c r="A39" i="11"/>
  <c r="D47" i="3"/>
  <c r="A49" i="24"/>
  <c r="A49" i="11"/>
  <c r="T43" i="21"/>
  <c r="A51" i="24"/>
  <c r="A51" i="11"/>
  <c r="D52" i="3"/>
  <c r="A54" i="11"/>
  <c r="A54" i="24"/>
  <c r="C27" i="21"/>
  <c r="B33" i="3" s="1"/>
  <c r="H29" i="21"/>
  <c r="T32" i="21"/>
  <c r="A40" i="11"/>
  <c r="A40" i="24"/>
  <c r="I34" i="21"/>
  <c r="G42" i="3"/>
  <c r="A44" i="11"/>
  <c r="A44" i="24"/>
  <c r="G44" i="3"/>
  <c r="A46" i="11"/>
  <c r="A46" i="24"/>
  <c r="D41" i="21"/>
  <c r="A52" i="11"/>
  <c r="A52" i="24"/>
  <c r="H46" i="21"/>
  <c r="D30" i="3"/>
  <c r="F36" i="3"/>
  <c r="A38" i="24"/>
  <c r="A38" i="11"/>
  <c r="I30" i="21"/>
  <c r="I33" i="21"/>
  <c r="A41" i="24"/>
  <c r="A41" i="11"/>
  <c r="A43" i="24"/>
  <c r="A43" i="11"/>
  <c r="D43" i="3"/>
  <c r="A45" i="24"/>
  <c r="A45" i="11"/>
  <c r="T39" i="21"/>
  <c r="A47" i="24"/>
  <c r="A47" i="11"/>
  <c r="E41" i="21"/>
  <c r="F39" i="3"/>
  <c r="M38" i="21"/>
  <c r="R45" i="21"/>
  <c r="K26" i="21"/>
  <c r="L13" i="21"/>
  <c r="C26" i="21"/>
  <c r="B32" i="3" s="1"/>
  <c r="I26" i="21"/>
  <c r="C42" i="21"/>
  <c r="B48" i="3" s="1"/>
  <c r="D49" i="21"/>
  <c r="D42" i="3"/>
  <c r="N26" i="21"/>
  <c r="O28" i="21"/>
  <c r="AU30" i="23" s="1"/>
  <c r="T28" i="21"/>
  <c r="K32" i="21"/>
  <c r="S32" i="21"/>
  <c r="T33" i="21"/>
  <c r="W36" i="21"/>
  <c r="N38" i="21"/>
  <c r="S39" i="21"/>
  <c r="S43" i="21"/>
  <c r="S46" i="21"/>
  <c r="E12" i="21"/>
  <c r="D15" i="21"/>
  <c r="E20" i="21"/>
  <c r="G22" i="21"/>
  <c r="L24" i="21"/>
  <c r="D26" i="21"/>
  <c r="M26" i="21"/>
  <c r="F28" i="21"/>
  <c r="H30" i="21"/>
  <c r="C31" i="21"/>
  <c r="B37" i="3" s="1"/>
  <c r="E33" i="21"/>
  <c r="F36" i="21"/>
  <c r="H37" i="21"/>
  <c r="E38" i="21"/>
  <c r="H41" i="21"/>
  <c r="E42" i="21"/>
  <c r="E45" i="21"/>
  <c r="C46" i="21"/>
  <c r="B52" i="3" s="1"/>
  <c r="H49" i="21"/>
  <c r="D18" i="3"/>
  <c r="D26" i="3"/>
  <c r="D36" i="3"/>
  <c r="F43" i="3"/>
  <c r="H26" i="21"/>
  <c r="M42" i="21"/>
  <c r="W38" i="21"/>
  <c r="K42" i="21"/>
  <c r="W49" i="21"/>
  <c r="C38" i="21"/>
  <c r="B44" i="3" s="1"/>
  <c r="D45" i="21"/>
  <c r="M46" i="21"/>
  <c r="D34" i="3"/>
  <c r="K84" i="21"/>
  <c r="L84" i="21" s="1"/>
  <c r="W15" i="21"/>
  <c r="T20" i="21"/>
  <c r="U21" i="21"/>
  <c r="S26" i="21"/>
  <c r="P28" i="21"/>
  <c r="O32" i="21"/>
  <c r="AU34" i="23" s="1"/>
  <c r="K36" i="21"/>
  <c r="S36" i="21"/>
  <c r="X36" i="21"/>
  <c r="O38" i="21"/>
  <c r="AU40" i="23" s="1"/>
  <c r="K39" i="21"/>
  <c r="K43" i="21"/>
  <c r="N45" i="21"/>
  <c r="J46" i="21"/>
  <c r="G31" i="21"/>
  <c r="R37" i="21"/>
  <c r="H38" i="21"/>
  <c r="R41" i="21"/>
  <c r="H42" i="21"/>
  <c r="H45" i="21"/>
  <c r="E46" i="21"/>
  <c r="R49" i="21"/>
  <c r="D44" i="3"/>
  <c r="W22" i="21"/>
  <c r="E10" i="21"/>
  <c r="M11" i="21"/>
  <c r="AH11" i="21"/>
  <c r="L19" i="31" s="1"/>
  <c r="AK13" i="23"/>
  <c r="V13" i="23"/>
  <c r="AP13" i="23"/>
  <c r="AA13" i="23"/>
  <c r="AF13" i="23"/>
  <c r="G17" i="3"/>
  <c r="C17" i="3"/>
  <c r="E17" i="3"/>
  <c r="L12" i="21"/>
  <c r="AH12" i="21"/>
  <c r="L20" i="31" s="1"/>
  <c r="AF14" i="23"/>
  <c r="AK14" i="23"/>
  <c r="V14" i="23"/>
  <c r="AP14" i="23"/>
  <c r="AA14" i="23"/>
  <c r="E18" i="3"/>
  <c r="G18" i="3"/>
  <c r="C18" i="3"/>
  <c r="I12" i="21"/>
  <c r="R14" i="21"/>
  <c r="AH14" i="21"/>
  <c r="L22" i="31" s="1"/>
  <c r="V16" i="23"/>
  <c r="AP16" i="23"/>
  <c r="AA16" i="23"/>
  <c r="AF16" i="23"/>
  <c r="AK16" i="23"/>
  <c r="E20" i="3"/>
  <c r="G20" i="3"/>
  <c r="C20" i="3"/>
  <c r="I14" i="21"/>
  <c r="H15" i="21"/>
  <c r="E16" i="21"/>
  <c r="L17" i="21"/>
  <c r="AH17" i="21"/>
  <c r="L25" i="31" s="1"/>
  <c r="AA19" i="23"/>
  <c r="AF19" i="23"/>
  <c r="AK19" i="23"/>
  <c r="V19" i="23"/>
  <c r="AP19" i="23"/>
  <c r="G23" i="3"/>
  <c r="C23" i="3"/>
  <c r="E23" i="3"/>
  <c r="E18" i="21"/>
  <c r="M19" i="21"/>
  <c r="L21" i="23" s="1"/>
  <c r="AH19" i="21"/>
  <c r="L27" i="31" s="1"/>
  <c r="AK21" i="23"/>
  <c r="V21" i="23"/>
  <c r="AP21" i="23"/>
  <c r="AA21" i="23"/>
  <c r="AF21" i="23"/>
  <c r="G25" i="3"/>
  <c r="C25" i="3"/>
  <c r="E25" i="3"/>
  <c r="L20" i="21"/>
  <c r="AH20" i="21"/>
  <c r="L28" i="31" s="1"/>
  <c r="AF22" i="23"/>
  <c r="AK22" i="23"/>
  <c r="V22" i="23"/>
  <c r="AP22" i="23"/>
  <c r="AA22" i="23"/>
  <c r="E26" i="3"/>
  <c r="G26" i="3"/>
  <c r="C26" i="3"/>
  <c r="I20" i="21"/>
  <c r="C22" i="21"/>
  <c r="B28" i="3" s="1"/>
  <c r="M24" i="21"/>
  <c r="AH24" i="21"/>
  <c r="L32" i="31" s="1"/>
  <c r="AF26" i="23"/>
  <c r="V26" i="23"/>
  <c r="AP26" i="23"/>
  <c r="AA26" i="23"/>
  <c r="AK26" i="23"/>
  <c r="E30" i="3"/>
  <c r="G30" i="3"/>
  <c r="C30" i="3"/>
  <c r="G27" i="21"/>
  <c r="M29" i="21"/>
  <c r="AH29" i="21"/>
  <c r="L37" i="31" s="1"/>
  <c r="AA31" i="23"/>
  <c r="AK31" i="23"/>
  <c r="V31" i="23"/>
  <c r="AF31" i="23"/>
  <c r="AP31" i="23"/>
  <c r="G35" i="3"/>
  <c r="C35" i="3"/>
  <c r="E35" i="3"/>
  <c r="D35" i="3"/>
  <c r="I29" i="21"/>
  <c r="AH32" i="21"/>
  <c r="L40" i="31" s="1"/>
  <c r="AF34" i="23"/>
  <c r="V34" i="23"/>
  <c r="AP34" i="23"/>
  <c r="AA34" i="23"/>
  <c r="AK34" i="23"/>
  <c r="E38" i="3"/>
  <c r="G38" i="3"/>
  <c r="C38" i="3"/>
  <c r="F38" i="3"/>
  <c r="H33" i="21"/>
  <c r="D34" i="21"/>
  <c r="R34" i="21"/>
  <c r="AH39" i="21"/>
  <c r="L47" i="31" s="1"/>
  <c r="AK41" i="23"/>
  <c r="V41" i="23"/>
  <c r="AA41" i="23"/>
  <c r="AF41" i="23"/>
  <c r="AP41" i="23"/>
  <c r="G45" i="3"/>
  <c r="C45" i="3"/>
  <c r="M39" i="21"/>
  <c r="F45" i="3"/>
  <c r="E45" i="3"/>
  <c r="C39" i="21"/>
  <c r="B45" i="3" s="1"/>
  <c r="D45" i="3"/>
  <c r="D17" i="3"/>
  <c r="F18" i="3"/>
  <c r="D21" i="3"/>
  <c r="F22" i="3"/>
  <c r="D25" i="3"/>
  <c r="F26" i="3"/>
  <c r="D29" i="3"/>
  <c r="F30" i="3"/>
  <c r="D33" i="3"/>
  <c r="D40" i="3"/>
  <c r="AH9" i="21"/>
  <c r="AP11" i="23"/>
  <c r="V11" i="23"/>
  <c r="AA11" i="23"/>
  <c r="AK11" i="23"/>
  <c r="AF11" i="23"/>
  <c r="G15" i="3"/>
  <c r="C15" i="3"/>
  <c r="E15" i="3"/>
  <c r="L22" i="21"/>
  <c r="AH22" i="21"/>
  <c r="L30" i="31" s="1"/>
  <c r="V24" i="23"/>
  <c r="AP24" i="23"/>
  <c r="AF24" i="23"/>
  <c r="AK24" i="23"/>
  <c r="AA24" i="23"/>
  <c r="E28" i="3"/>
  <c r="G28" i="3"/>
  <c r="C28" i="3"/>
  <c r="AH25" i="21"/>
  <c r="L33" i="31" s="1"/>
  <c r="AA27" i="23"/>
  <c r="AK27" i="23"/>
  <c r="AP27" i="23"/>
  <c r="AF27" i="23"/>
  <c r="V27" i="23"/>
  <c r="G31" i="3"/>
  <c r="C31" i="3"/>
  <c r="E31" i="3"/>
  <c r="R48" i="21"/>
  <c r="AH48" i="21"/>
  <c r="L56" i="31" s="1"/>
  <c r="AF50" i="23"/>
  <c r="AK50" i="23"/>
  <c r="AP50" i="23"/>
  <c r="V50" i="23"/>
  <c r="AA50" i="23"/>
  <c r="E54" i="3"/>
  <c r="E48" i="21"/>
  <c r="D54" i="3"/>
  <c r="G54" i="3"/>
  <c r="C54" i="3"/>
  <c r="F54" i="3"/>
  <c r="F15" i="3"/>
  <c r="F31" i="3"/>
  <c r="T48" i="21"/>
  <c r="L9" i="21"/>
  <c r="G10" i="21"/>
  <c r="D11" i="21"/>
  <c r="C12" i="21"/>
  <c r="B18" i="3" s="1"/>
  <c r="M12" i="21"/>
  <c r="C14" i="21"/>
  <c r="B20" i="3" s="1"/>
  <c r="M14" i="21"/>
  <c r="R15" i="21"/>
  <c r="F17" i="21"/>
  <c r="G18" i="21"/>
  <c r="D19" i="21"/>
  <c r="C20" i="21"/>
  <c r="B26" i="3" s="1"/>
  <c r="M20" i="21"/>
  <c r="D22" i="21"/>
  <c r="R22" i="21"/>
  <c r="E24" i="21"/>
  <c r="L26" i="21"/>
  <c r="AH26" i="21"/>
  <c r="L34" i="31" s="1"/>
  <c r="V28" i="23"/>
  <c r="AP28" i="23"/>
  <c r="AF28" i="23"/>
  <c r="AA28" i="23"/>
  <c r="AK28" i="23"/>
  <c r="E32" i="3"/>
  <c r="G32" i="3"/>
  <c r="C32" i="3"/>
  <c r="G26" i="21"/>
  <c r="R26" i="21"/>
  <c r="M27" i="21"/>
  <c r="L29" i="23" s="1"/>
  <c r="D29" i="21"/>
  <c r="R29" i="21"/>
  <c r="AH31" i="21"/>
  <c r="L39" i="31" s="1"/>
  <c r="AK33" i="23"/>
  <c r="AA33" i="23"/>
  <c r="V33" i="23"/>
  <c r="AF33" i="23"/>
  <c r="AP33" i="23"/>
  <c r="G37" i="3"/>
  <c r="C37" i="3"/>
  <c r="E37" i="3"/>
  <c r="M31" i="21"/>
  <c r="L33" i="23" s="1"/>
  <c r="D37" i="3"/>
  <c r="L32" i="21"/>
  <c r="F35" i="21"/>
  <c r="AH35" i="21"/>
  <c r="L43" i="31" s="1"/>
  <c r="AK37" i="23"/>
  <c r="AA37" i="23"/>
  <c r="AF37" i="23"/>
  <c r="AP37" i="23"/>
  <c r="V37" i="23"/>
  <c r="G41" i="3"/>
  <c r="C41" i="3"/>
  <c r="E41" i="3"/>
  <c r="G35" i="21"/>
  <c r="D41" i="3"/>
  <c r="G39" i="21"/>
  <c r="AH43" i="21"/>
  <c r="L51" i="31" s="1"/>
  <c r="AK45" i="23"/>
  <c r="AA45" i="23"/>
  <c r="AF45" i="23"/>
  <c r="AP45" i="23"/>
  <c r="V45" i="23"/>
  <c r="G49" i="3"/>
  <c r="C49" i="3"/>
  <c r="F49" i="3"/>
  <c r="E49" i="3"/>
  <c r="L43" i="21"/>
  <c r="D49" i="3"/>
  <c r="F17" i="3"/>
  <c r="D20" i="3"/>
  <c r="F25" i="3"/>
  <c r="D28" i="3"/>
  <c r="D32" i="3"/>
  <c r="F35" i="3"/>
  <c r="D38" i="3"/>
  <c r="W48" i="21"/>
  <c r="U48" i="21"/>
  <c r="R10" i="21"/>
  <c r="AH10" i="21"/>
  <c r="L18" i="31" s="1"/>
  <c r="V12" i="23"/>
  <c r="AP12" i="23"/>
  <c r="AA12" i="23"/>
  <c r="AF12" i="23"/>
  <c r="AK12" i="23"/>
  <c r="E16" i="3"/>
  <c r="G16" i="3"/>
  <c r="C16" i="3"/>
  <c r="I10" i="21"/>
  <c r="AH13" i="21"/>
  <c r="L21" i="31" s="1"/>
  <c r="AA15" i="23"/>
  <c r="AF15" i="23"/>
  <c r="AK15" i="23"/>
  <c r="AP15" i="23"/>
  <c r="V15" i="23"/>
  <c r="G19" i="3"/>
  <c r="C19" i="3"/>
  <c r="E19" i="3"/>
  <c r="M15" i="21"/>
  <c r="AH15" i="21"/>
  <c r="L23" i="31" s="1"/>
  <c r="AK17" i="23"/>
  <c r="V17" i="23"/>
  <c r="AP17" i="23"/>
  <c r="AA17" i="23"/>
  <c r="AF17" i="23"/>
  <c r="G21" i="3"/>
  <c r="C21" i="3"/>
  <c r="E21" i="3"/>
  <c r="L16" i="21"/>
  <c r="AH16" i="21"/>
  <c r="L24" i="31" s="1"/>
  <c r="AF18" i="23"/>
  <c r="AK18" i="23"/>
  <c r="V18" i="23"/>
  <c r="AP18" i="23"/>
  <c r="AA18" i="23"/>
  <c r="E22" i="3"/>
  <c r="G22" i="3"/>
  <c r="C22" i="3"/>
  <c r="I16" i="21"/>
  <c r="R18" i="21"/>
  <c r="AH18" i="21"/>
  <c r="L26" i="31" s="1"/>
  <c r="V20" i="23"/>
  <c r="AP20" i="23"/>
  <c r="AA20" i="23"/>
  <c r="AF20" i="23"/>
  <c r="AK20" i="23"/>
  <c r="E24" i="3"/>
  <c r="G24" i="3"/>
  <c r="C24" i="3"/>
  <c r="I18" i="21"/>
  <c r="F21" i="21"/>
  <c r="AH21" i="21"/>
  <c r="L29" i="31" s="1"/>
  <c r="AA23" i="23"/>
  <c r="AF23" i="23"/>
  <c r="AK23" i="23"/>
  <c r="V23" i="23"/>
  <c r="AP23" i="23"/>
  <c r="G27" i="3"/>
  <c r="C27" i="3"/>
  <c r="E27" i="3"/>
  <c r="E22" i="21"/>
  <c r="R23" i="21"/>
  <c r="AH23" i="21"/>
  <c r="L31" i="31" s="1"/>
  <c r="AK25" i="23"/>
  <c r="AA25" i="23"/>
  <c r="V25" i="23"/>
  <c r="AF25" i="23"/>
  <c r="AP25" i="23"/>
  <c r="G29" i="3"/>
  <c r="C29" i="3"/>
  <c r="E29" i="3"/>
  <c r="F27" i="21"/>
  <c r="AH27" i="21"/>
  <c r="L35" i="31" s="1"/>
  <c r="AK29" i="23"/>
  <c r="AA29" i="23"/>
  <c r="AF29" i="23"/>
  <c r="AP29" i="23"/>
  <c r="V29" i="23"/>
  <c r="G33" i="3"/>
  <c r="C33" i="3"/>
  <c r="E33" i="3"/>
  <c r="I28" i="21"/>
  <c r="AH28" i="21"/>
  <c r="L36" i="31" s="1"/>
  <c r="AF30" i="23"/>
  <c r="V30" i="23"/>
  <c r="AP30" i="23"/>
  <c r="AA30" i="23"/>
  <c r="AK30" i="23"/>
  <c r="E34" i="3"/>
  <c r="G34" i="3"/>
  <c r="C34" i="3"/>
  <c r="F34" i="3"/>
  <c r="M33" i="21"/>
  <c r="AH33" i="21"/>
  <c r="L41" i="31" s="1"/>
  <c r="AA35" i="23"/>
  <c r="AK35" i="23"/>
  <c r="AP35" i="23"/>
  <c r="AF35" i="23"/>
  <c r="V35" i="23"/>
  <c r="G39" i="3"/>
  <c r="C39" i="3"/>
  <c r="E39" i="3"/>
  <c r="R33" i="21"/>
  <c r="D33" i="21"/>
  <c r="D39" i="3"/>
  <c r="L34" i="21"/>
  <c r="AH34" i="21"/>
  <c r="L42" i="31" s="1"/>
  <c r="V36" i="23"/>
  <c r="AP36" i="23"/>
  <c r="AF36" i="23"/>
  <c r="AA36" i="23"/>
  <c r="AK36" i="23"/>
  <c r="E40" i="3"/>
  <c r="G40" i="3"/>
  <c r="C40" i="3"/>
  <c r="M34" i="21"/>
  <c r="E34" i="21"/>
  <c r="F40" i="3"/>
  <c r="H34" i="21"/>
  <c r="AH40" i="21"/>
  <c r="L48" i="31" s="1"/>
  <c r="AF42" i="23"/>
  <c r="V42" i="23"/>
  <c r="AA42" i="23"/>
  <c r="AP42" i="23"/>
  <c r="AK42" i="23"/>
  <c r="E46" i="3"/>
  <c r="D46" i="3"/>
  <c r="G46" i="3"/>
  <c r="C46" i="3"/>
  <c r="F46" i="3"/>
  <c r="R44" i="21"/>
  <c r="AH44" i="21"/>
  <c r="L52" i="31" s="1"/>
  <c r="AF46" i="23"/>
  <c r="AA46" i="23"/>
  <c r="AK46" i="23"/>
  <c r="AP46" i="23"/>
  <c r="V46" i="23"/>
  <c r="E50" i="3"/>
  <c r="E44" i="21"/>
  <c r="D50" i="3"/>
  <c r="G50" i="3"/>
  <c r="C50" i="3"/>
  <c r="F50" i="3"/>
  <c r="AH47" i="21"/>
  <c r="L55" i="31" s="1"/>
  <c r="AK49" i="23"/>
  <c r="AF49" i="23"/>
  <c r="AP49" i="23"/>
  <c r="V49" i="23"/>
  <c r="AA49" i="23"/>
  <c r="G53" i="3"/>
  <c r="C53" i="3"/>
  <c r="F53" i="3"/>
  <c r="E53" i="3"/>
  <c r="F47" i="21"/>
  <c r="D53" i="3"/>
  <c r="D15" i="3"/>
  <c r="F16" i="3"/>
  <c r="D19" i="3"/>
  <c r="F20" i="3"/>
  <c r="D23" i="3"/>
  <c r="F24" i="3"/>
  <c r="D27" i="3"/>
  <c r="F28" i="3"/>
  <c r="D31" i="3"/>
  <c r="F32" i="3"/>
  <c r="F41" i="3"/>
  <c r="F42" i="3"/>
  <c r="F44" i="3"/>
  <c r="F48" i="3"/>
  <c r="F52" i="3"/>
  <c r="L30" i="21"/>
  <c r="AH30" i="21"/>
  <c r="L38" i="31" s="1"/>
  <c r="V32" i="23"/>
  <c r="AP32" i="23"/>
  <c r="AF32" i="23"/>
  <c r="AK32" i="23"/>
  <c r="AA32" i="23"/>
  <c r="G30" i="21"/>
  <c r="R30" i="21"/>
  <c r="M37" i="21"/>
  <c r="AH37" i="21"/>
  <c r="L45" i="31" s="1"/>
  <c r="AA39" i="23"/>
  <c r="AP39" i="23"/>
  <c r="V39" i="23"/>
  <c r="AF39" i="23"/>
  <c r="AK39" i="23"/>
  <c r="I37" i="21"/>
  <c r="D38" i="21"/>
  <c r="I38" i="21"/>
  <c r="M41" i="21"/>
  <c r="AH41" i="21"/>
  <c r="L49" i="31" s="1"/>
  <c r="AA43" i="23"/>
  <c r="V43" i="23"/>
  <c r="AF43" i="23"/>
  <c r="AK43" i="23"/>
  <c r="AP43" i="23"/>
  <c r="I41" i="21"/>
  <c r="D42" i="21"/>
  <c r="I42" i="21"/>
  <c r="M45" i="21"/>
  <c r="AH45" i="21"/>
  <c r="L53" i="31" s="1"/>
  <c r="AA47" i="23"/>
  <c r="AF47" i="23"/>
  <c r="AK47" i="23"/>
  <c r="AP47" i="23"/>
  <c r="V47" i="23"/>
  <c r="I45" i="21"/>
  <c r="D46" i="21"/>
  <c r="I46" i="21"/>
  <c r="M49" i="21"/>
  <c r="AH49" i="21"/>
  <c r="L57" i="31" s="1"/>
  <c r="AA51" i="23"/>
  <c r="AK51" i="23"/>
  <c r="AP51" i="23"/>
  <c r="V51" i="23"/>
  <c r="AF51" i="23"/>
  <c r="I49" i="21"/>
  <c r="C36" i="3"/>
  <c r="G36" i="3"/>
  <c r="C42" i="3"/>
  <c r="E43" i="3"/>
  <c r="C44" i="3"/>
  <c r="E47" i="3"/>
  <c r="C48" i="3"/>
  <c r="G48" i="3"/>
  <c r="E51" i="3"/>
  <c r="C52" i="3"/>
  <c r="G52" i="3"/>
  <c r="E55" i="3"/>
  <c r="F47" i="3"/>
  <c r="F51" i="3"/>
  <c r="F55" i="3"/>
  <c r="I36" i="21"/>
  <c r="AH36" i="21"/>
  <c r="L44" i="31" s="1"/>
  <c r="AF38" i="23"/>
  <c r="V38" i="23"/>
  <c r="AP38" i="23"/>
  <c r="AA38" i="23"/>
  <c r="AK38" i="23"/>
  <c r="L38" i="21"/>
  <c r="G40" i="23" s="1"/>
  <c r="AH38" i="21"/>
  <c r="L46" i="31" s="1"/>
  <c r="V40" i="23"/>
  <c r="AP40" i="23"/>
  <c r="AA40" i="23"/>
  <c r="AF40" i="23"/>
  <c r="AK40" i="23"/>
  <c r="G38" i="21"/>
  <c r="R38" i="21"/>
  <c r="L42" i="21"/>
  <c r="AH42" i="21"/>
  <c r="L50" i="31" s="1"/>
  <c r="V44" i="23"/>
  <c r="AP44" i="23"/>
  <c r="AA44" i="23"/>
  <c r="AF44" i="23"/>
  <c r="AK44" i="23"/>
  <c r="G42" i="21"/>
  <c r="R42" i="21"/>
  <c r="L46" i="21"/>
  <c r="AH46" i="21"/>
  <c r="L54" i="31" s="1"/>
  <c r="V48" i="23"/>
  <c r="AP48" i="23"/>
  <c r="AF48" i="23"/>
  <c r="AK48" i="23"/>
  <c r="AA48" i="23"/>
  <c r="G46" i="21"/>
  <c r="R46" i="21"/>
  <c r="E49" i="21"/>
  <c r="AG54" i="21"/>
  <c r="AH54" i="21" s="1"/>
  <c r="AI54" i="21"/>
  <c r="AJ54" i="21" s="1"/>
  <c r="AG56" i="21"/>
  <c r="AI57" i="21"/>
  <c r="AG58" i="21"/>
  <c r="AI58" i="21"/>
  <c r="AI59" i="21"/>
  <c r="AI60" i="21"/>
  <c r="AG64" i="21"/>
  <c r="AI65" i="21"/>
  <c r="AJ65" i="21" s="1"/>
  <c r="AG66" i="21"/>
  <c r="AH66" i="21" s="1"/>
  <c r="AI67" i="21"/>
  <c r="AJ67" i="21" s="1"/>
  <c r="AG68" i="21"/>
  <c r="AH68" i="21" s="1"/>
  <c r="AI68" i="21"/>
  <c r="AJ68" i="21" s="1"/>
  <c r="AI70" i="21"/>
  <c r="AJ70" i="21" s="1"/>
  <c r="AK70" i="21" s="1"/>
  <c r="AG72" i="21"/>
  <c r="AH72" i="21" s="1"/>
  <c r="AI73" i="21"/>
  <c r="AJ73" i="21" s="1"/>
  <c r="AK73" i="21" s="1"/>
  <c r="AI74" i="21"/>
  <c r="AJ74" i="21" s="1"/>
  <c r="AK74" i="21" s="1"/>
  <c r="AI75" i="21"/>
  <c r="AJ75" i="21" s="1"/>
  <c r="AG76" i="21"/>
  <c r="AH76" i="21" s="1"/>
  <c r="AI76" i="21"/>
  <c r="AJ76" i="21" s="1"/>
  <c r="AI77" i="21"/>
  <c r="AJ77" i="21" s="1"/>
  <c r="AI78" i="21"/>
  <c r="AJ78" i="21" s="1"/>
  <c r="AK78" i="21" s="1"/>
  <c r="AG80" i="21"/>
  <c r="AH80" i="21" s="1"/>
  <c r="AI81" i="21"/>
  <c r="AJ81" i="21" s="1"/>
  <c r="AI82" i="21"/>
  <c r="AJ82" i="21" s="1"/>
  <c r="AF83" i="21"/>
  <c r="AG83" i="21" s="1"/>
  <c r="AD84" i="21"/>
  <c r="AE84" i="21" s="1"/>
  <c r="AF84" i="21"/>
  <c r="AG84" i="21" s="1"/>
  <c r="AF85" i="21"/>
  <c r="AG85" i="21" s="1"/>
  <c r="AF88" i="21"/>
  <c r="AG88" i="21" s="1"/>
  <c r="AH89" i="21"/>
  <c r="AI89" i="21" s="1"/>
  <c r="AF90" i="21"/>
  <c r="AG90" i="21" s="1"/>
  <c r="AH90" i="21"/>
  <c r="AI90" i="21" s="1"/>
  <c r="AI91" i="21"/>
  <c r="AJ91" i="21" s="1"/>
  <c r="AG92" i="21"/>
  <c r="AH92" i="21" s="1"/>
  <c r="AI92" i="21"/>
  <c r="AJ92" i="21" s="1"/>
  <c r="E36" i="3"/>
  <c r="E42" i="3"/>
  <c r="C43" i="3"/>
  <c r="G43" i="3"/>
  <c r="E44" i="3"/>
  <c r="C47" i="3"/>
  <c r="G47" i="3"/>
  <c r="E48" i="3"/>
  <c r="C51" i="3"/>
  <c r="G51" i="3"/>
  <c r="E52" i="3"/>
  <c r="C55" i="3"/>
  <c r="G55" i="3"/>
  <c r="V21" i="21"/>
  <c r="I9" i="21"/>
  <c r="E9" i="21"/>
  <c r="H9" i="21"/>
  <c r="D9" i="21"/>
  <c r="M9" i="21"/>
  <c r="G9" i="21"/>
  <c r="C9" i="21"/>
  <c r="B15" i="3" s="1"/>
  <c r="M25" i="21"/>
  <c r="G25" i="21"/>
  <c r="C25" i="21"/>
  <c r="B31" i="3" s="1"/>
  <c r="R25" i="21"/>
  <c r="F25" i="21"/>
  <c r="L25" i="21"/>
  <c r="E25" i="21"/>
  <c r="I25" i="21"/>
  <c r="D25" i="21"/>
  <c r="I21" i="21"/>
  <c r="E21" i="21"/>
  <c r="R21" i="21"/>
  <c r="H21" i="21"/>
  <c r="D21" i="21"/>
  <c r="M21" i="21"/>
  <c r="G21" i="21"/>
  <c r="C21" i="21"/>
  <c r="B27" i="3" s="1"/>
  <c r="N21" i="21"/>
  <c r="I13" i="21"/>
  <c r="E13" i="21"/>
  <c r="R13" i="21"/>
  <c r="H13" i="21"/>
  <c r="D13" i="21"/>
  <c r="M13" i="21"/>
  <c r="G13" i="21"/>
  <c r="C13" i="21"/>
  <c r="B19" i="3" s="1"/>
  <c r="L21" i="21"/>
  <c r="R40" i="21"/>
  <c r="H40" i="21"/>
  <c r="D40" i="21"/>
  <c r="M40" i="21"/>
  <c r="G40" i="21"/>
  <c r="C40" i="21"/>
  <c r="B46" i="3" s="1"/>
  <c r="I40" i="21"/>
  <c r="W40" i="21"/>
  <c r="F40" i="21"/>
  <c r="U40" i="21"/>
  <c r="P40" i="21"/>
  <c r="E40" i="21"/>
  <c r="T40" i="21"/>
  <c r="O40" i="21"/>
  <c r="AU42" i="23" s="1"/>
  <c r="F13" i="21"/>
  <c r="I17" i="21"/>
  <c r="E17" i="21"/>
  <c r="R17" i="21"/>
  <c r="H17" i="21"/>
  <c r="D17" i="21"/>
  <c r="M17" i="21"/>
  <c r="G17" i="21"/>
  <c r="C17" i="21"/>
  <c r="B23" i="3" s="1"/>
  <c r="I23" i="21"/>
  <c r="E23" i="21"/>
  <c r="M23" i="21"/>
  <c r="F23" i="21"/>
  <c r="L23" i="21"/>
  <c r="D23" i="21"/>
  <c r="H23" i="21"/>
  <c r="C23" i="21"/>
  <c r="B29" i="3" s="1"/>
  <c r="R32" i="21"/>
  <c r="H32" i="21"/>
  <c r="D32" i="21"/>
  <c r="M32" i="21"/>
  <c r="G32" i="21"/>
  <c r="C32" i="21"/>
  <c r="B38" i="3" s="1"/>
  <c r="I32" i="21"/>
  <c r="W32" i="21"/>
  <c r="F32" i="21"/>
  <c r="U32" i="21"/>
  <c r="E32" i="21"/>
  <c r="L40" i="21"/>
  <c r="F10" i="21"/>
  <c r="L10" i="21"/>
  <c r="E11" i="21"/>
  <c r="I11" i="21"/>
  <c r="D12" i="21"/>
  <c r="H12" i="21"/>
  <c r="R12" i="21"/>
  <c r="F14" i="21"/>
  <c r="L14" i="21"/>
  <c r="E15" i="21"/>
  <c r="I15" i="21"/>
  <c r="D16" i="21"/>
  <c r="H16" i="21"/>
  <c r="R16" i="21"/>
  <c r="F18" i="21"/>
  <c r="L18" i="21"/>
  <c r="E19" i="21"/>
  <c r="I19" i="21"/>
  <c r="D20" i="21"/>
  <c r="H20" i="21"/>
  <c r="R20" i="21"/>
  <c r="F22" i="21"/>
  <c r="M22" i="21"/>
  <c r="F24" i="21"/>
  <c r="I31" i="21"/>
  <c r="E31" i="21"/>
  <c r="R31" i="21"/>
  <c r="H31" i="21"/>
  <c r="D31" i="21"/>
  <c r="L31" i="21"/>
  <c r="I39" i="21"/>
  <c r="E39" i="21"/>
  <c r="R39" i="21"/>
  <c r="H39" i="21"/>
  <c r="D39" i="21"/>
  <c r="L39" i="21"/>
  <c r="I47" i="21"/>
  <c r="E47" i="21"/>
  <c r="R47" i="21"/>
  <c r="H47" i="21"/>
  <c r="D47" i="21"/>
  <c r="M47" i="21"/>
  <c r="L49" i="23" s="1"/>
  <c r="G47" i="21"/>
  <c r="C47" i="21"/>
  <c r="B53" i="3" s="1"/>
  <c r="F11" i="21"/>
  <c r="L11" i="21"/>
  <c r="F15" i="21"/>
  <c r="L15" i="21"/>
  <c r="F19" i="21"/>
  <c r="L19" i="21"/>
  <c r="R24" i="21"/>
  <c r="H24" i="21"/>
  <c r="D24" i="21"/>
  <c r="G24" i="21"/>
  <c r="R28" i="21"/>
  <c r="H28" i="21"/>
  <c r="D28" i="21"/>
  <c r="M28" i="21"/>
  <c r="G28" i="21"/>
  <c r="C28" i="21"/>
  <c r="B34" i="3" s="1"/>
  <c r="L28" i="21"/>
  <c r="R36" i="21"/>
  <c r="H36" i="21"/>
  <c r="D36" i="21"/>
  <c r="M36" i="21"/>
  <c r="G36" i="21"/>
  <c r="C36" i="21"/>
  <c r="B42" i="3" s="1"/>
  <c r="L36" i="21"/>
  <c r="I43" i="21"/>
  <c r="E43" i="21"/>
  <c r="R43" i="21"/>
  <c r="H43" i="21"/>
  <c r="D43" i="21"/>
  <c r="M43" i="21"/>
  <c r="G43" i="21"/>
  <c r="C43" i="21"/>
  <c r="B49" i="3" s="1"/>
  <c r="D10" i="21"/>
  <c r="H10" i="21"/>
  <c r="C11" i="21"/>
  <c r="B17" i="3" s="1"/>
  <c r="G11" i="21"/>
  <c r="F12" i="21"/>
  <c r="D14" i="21"/>
  <c r="H14" i="21"/>
  <c r="C15" i="21"/>
  <c r="B21" i="3" s="1"/>
  <c r="G15" i="21"/>
  <c r="F16" i="21"/>
  <c r="D18" i="21"/>
  <c r="H18" i="21"/>
  <c r="C19" i="21"/>
  <c r="B25" i="3" s="1"/>
  <c r="G19" i="21"/>
  <c r="F20" i="21"/>
  <c r="H22" i="21"/>
  <c r="C24" i="21"/>
  <c r="B30" i="3" s="1"/>
  <c r="I24" i="21"/>
  <c r="I27" i="21"/>
  <c r="E27" i="21"/>
  <c r="R27" i="21"/>
  <c r="H27" i="21"/>
  <c r="D27" i="21"/>
  <c r="L27" i="21"/>
  <c r="E28" i="21"/>
  <c r="F31" i="21"/>
  <c r="I35" i="21"/>
  <c r="E35" i="21"/>
  <c r="R35" i="21"/>
  <c r="H35" i="21"/>
  <c r="D35" i="21"/>
  <c r="L35" i="21"/>
  <c r="E36" i="21"/>
  <c r="F39" i="21"/>
  <c r="F43" i="21"/>
  <c r="L47" i="21"/>
  <c r="F44" i="21"/>
  <c r="L44" i="21"/>
  <c r="F48" i="21"/>
  <c r="L48" i="21"/>
  <c r="F29" i="21"/>
  <c r="L29" i="21"/>
  <c r="F33" i="21"/>
  <c r="L33" i="21"/>
  <c r="F37" i="21"/>
  <c r="L37" i="21"/>
  <c r="F41" i="21"/>
  <c r="L41" i="21"/>
  <c r="C44" i="21"/>
  <c r="B50" i="3" s="1"/>
  <c r="G44" i="21"/>
  <c r="M44" i="21"/>
  <c r="F45" i="21"/>
  <c r="L45" i="21"/>
  <c r="C48" i="21"/>
  <c r="B54" i="3" s="1"/>
  <c r="G48" i="21"/>
  <c r="M48" i="21"/>
  <c r="F49" i="21"/>
  <c r="L49" i="21"/>
  <c r="F26" i="21"/>
  <c r="C29" i="21"/>
  <c r="B35" i="3" s="1"/>
  <c r="G29" i="21"/>
  <c r="F30" i="21"/>
  <c r="C33" i="21"/>
  <c r="B39" i="3" s="1"/>
  <c r="G33" i="21"/>
  <c r="F34" i="21"/>
  <c r="C37" i="21"/>
  <c r="B43" i="3" s="1"/>
  <c r="G37" i="21"/>
  <c r="F38" i="21"/>
  <c r="C41" i="21"/>
  <c r="B47" i="3" s="1"/>
  <c r="G41" i="21"/>
  <c r="F42" i="21"/>
  <c r="D44" i="21"/>
  <c r="H44" i="21"/>
  <c r="C45" i="21"/>
  <c r="B51" i="3" s="1"/>
  <c r="G45" i="21"/>
  <c r="F46" i="21"/>
  <c r="D48" i="21"/>
  <c r="H48" i="21"/>
  <c r="C49" i="21"/>
  <c r="B55" i="3" s="1"/>
  <c r="G49" i="21"/>
  <c r="U12" i="21"/>
  <c r="V9" i="21"/>
  <c r="W10" i="21"/>
  <c r="P11" i="21"/>
  <c r="W14" i="21"/>
  <c r="U18" i="21"/>
  <c r="T18" i="21"/>
  <c r="W19" i="21"/>
  <c r="J25" i="21"/>
  <c r="J12" i="21"/>
  <c r="O12" i="21" s="1"/>
  <c r="AU14" i="23" s="1"/>
  <c r="U22" i="21"/>
  <c r="X22" i="21"/>
  <c r="T22" i="21"/>
  <c r="P22" i="21"/>
  <c r="J22" i="21"/>
  <c r="U25" i="21"/>
  <c r="U31" i="21"/>
  <c r="V31" i="21"/>
  <c r="P31" i="21"/>
  <c r="K31" i="21"/>
  <c r="T31" i="21"/>
  <c r="O31" i="21"/>
  <c r="AU33" i="23" s="1"/>
  <c r="J31" i="21"/>
  <c r="W31" i="21"/>
  <c r="B33" i="23" s="1"/>
  <c r="BE33" i="23" s="1"/>
  <c r="U42" i="21"/>
  <c r="X42" i="21"/>
  <c r="BJ44" i="23" s="1"/>
  <c r="T42" i="21"/>
  <c r="P42" i="21"/>
  <c r="W42" i="21"/>
  <c r="B44" i="23" s="1"/>
  <c r="BE44" i="23" s="1"/>
  <c r="O42" i="21"/>
  <c r="AU44" i="23" s="1"/>
  <c r="V42" i="21"/>
  <c r="N42" i="21"/>
  <c r="T9" i="21"/>
  <c r="E58" i="21" s="1"/>
  <c r="N10" i="21"/>
  <c r="J11" i="21"/>
  <c r="O11" i="21" s="1"/>
  <c r="AU13" i="23" s="1"/>
  <c r="N11" i="21"/>
  <c r="S11" i="21"/>
  <c r="V11" i="21"/>
  <c r="S12" i="21"/>
  <c r="W12" i="21"/>
  <c r="N13" i="21"/>
  <c r="P13" i="21"/>
  <c r="T13" i="21"/>
  <c r="S14" i="21"/>
  <c r="T15" i="21"/>
  <c r="T16" i="21"/>
  <c r="K17" i="21"/>
  <c r="N18" i="21"/>
  <c r="V18" i="21"/>
  <c r="X21" i="21"/>
  <c r="T21" i="21"/>
  <c r="P21" i="21"/>
  <c r="W21" i="21"/>
  <c r="S21" i="21"/>
  <c r="O21" i="21"/>
  <c r="AU23" i="23" s="1"/>
  <c r="K21" i="21"/>
  <c r="J21" i="21"/>
  <c r="K22" i="21"/>
  <c r="AZ24" i="23" s="1"/>
  <c r="S22" i="21"/>
  <c r="N25" i="21"/>
  <c r="O26" i="21"/>
  <c r="AU28" i="23" s="1"/>
  <c r="X30" i="21"/>
  <c r="T30" i="21"/>
  <c r="P30" i="21"/>
  <c r="U30" i="21"/>
  <c r="O30" i="21"/>
  <c r="AU32" i="23" s="1"/>
  <c r="J30" i="21"/>
  <c r="S30" i="21"/>
  <c r="N30" i="21"/>
  <c r="W30" i="21"/>
  <c r="N31" i="21"/>
  <c r="X31" i="21"/>
  <c r="BJ33" i="23" s="1"/>
  <c r="W33" i="21"/>
  <c r="S33" i="21"/>
  <c r="O33" i="21"/>
  <c r="AU35" i="23" s="1"/>
  <c r="K33" i="21"/>
  <c r="V33" i="21"/>
  <c r="U33" i="21"/>
  <c r="P33" i="21"/>
  <c r="J33" i="21"/>
  <c r="X33" i="21"/>
  <c r="X41" i="21"/>
  <c r="T41" i="21"/>
  <c r="P41" i="21"/>
  <c r="W41" i="21"/>
  <c r="S41" i="21"/>
  <c r="O41" i="21"/>
  <c r="AU43" i="23" s="1"/>
  <c r="K41" i="21"/>
  <c r="V41" i="21"/>
  <c r="N41" i="21"/>
  <c r="U41" i="21"/>
  <c r="S42" i="21"/>
  <c r="V49" i="21"/>
  <c r="U49" i="21"/>
  <c r="P49" i="21"/>
  <c r="T49" i="21"/>
  <c r="O49" i="21"/>
  <c r="AU51" i="23" s="1"/>
  <c r="K49" i="21"/>
  <c r="X49" i="21"/>
  <c r="N49" i="21"/>
  <c r="J49" i="21"/>
  <c r="M3" i="21"/>
  <c r="N3" i="21" s="1"/>
  <c r="N9" i="21"/>
  <c r="V13" i="21"/>
  <c r="X25" i="21"/>
  <c r="T25" i="21"/>
  <c r="P25" i="21"/>
  <c r="W25" i="21"/>
  <c r="S25" i="21"/>
  <c r="O25" i="21"/>
  <c r="AU27" i="23" s="1"/>
  <c r="K25" i="21"/>
  <c r="W9" i="21"/>
  <c r="T10" i="21"/>
  <c r="U11" i="21"/>
  <c r="V12" i="21"/>
  <c r="K13" i="21"/>
  <c r="W13" i="21"/>
  <c r="T14" i="21"/>
  <c r="T17" i="21"/>
  <c r="P17" i="21"/>
  <c r="W17" i="21"/>
  <c r="S17" i="21"/>
  <c r="P18" i="21"/>
  <c r="S18" i="21"/>
  <c r="J9" i="21"/>
  <c r="O9" i="21" s="1"/>
  <c r="AU11" i="23" s="1"/>
  <c r="U9" i="21"/>
  <c r="J10" i="21"/>
  <c r="O10" i="21" s="1"/>
  <c r="AU12" i="23" s="1"/>
  <c r="U10" i="21"/>
  <c r="V10" i="21"/>
  <c r="N12" i="21"/>
  <c r="P12" i="21"/>
  <c r="T12" i="21"/>
  <c r="J13" i="21"/>
  <c r="O13" i="21" s="1"/>
  <c r="AU15" i="23" s="1"/>
  <c r="S13" i="21"/>
  <c r="J14" i="21"/>
  <c r="O14" i="21" s="1"/>
  <c r="AU16" i="23" s="1"/>
  <c r="N14" i="21"/>
  <c r="V14" i="21"/>
  <c r="P15" i="21"/>
  <c r="N17" i="21"/>
  <c r="V17" i="21"/>
  <c r="J18" i="21"/>
  <c r="O18" i="21" s="1"/>
  <c r="W18" i="21"/>
  <c r="N22" i="21"/>
  <c r="V22" i="21"/>
  <c r="U26" i="21"/>
  <c r="X26" i="21"/>
  <c r="T26" i="21"/>
  <c r="P26" i="21"/>
  <c r="J26" i="21"/>
  <c r="J42" i="21"/>
  <c r="W44" i="21"/>
  <c r="S44" i="21"/>
  <c r="O44" i="21"/>
  <c r="AU46" i="23" s="1"/>
  <c r="K44" i="21"/>
  <c r="AZ46" i="23" s="1"/>
  <c r="U44" i="21"/>
  <c r="P44" i="21"/>
  <c r="J44" i="21"/>
  <c r="T44" i="21"/>
  <c r="N44" i="21"/>
  <c r="V44" i="21"/>
  <c r="X44" i="21"/>
  <c r="J16" i="21"/>
  <c r="O16" i="21" s="1"/>
  <c r="AU18" i="23" s="1"/>
  <c r="N16" i="21"/>
  <c r="U16" i="21"/>
  <c r="V16" i="21"/>
  <c r="N19" i="21"/>
  <c r="J20" i="21"/>
  <c r="N20" i="21"/>
  <c r="V20" i="21"/>
  <c r="J24" i="21"/>
  <c r="N24" i="21"/>
  <c r="V24" i="21"/>
  <c r="U27" i="21"/>
  <c r="W27" i="21"/>
  <c r="W29" i="21"/>
  <c r="S29" i="21"/>
  <c r="O29" i="21"/>
  <c r="AU31" i="23" s="1"/>
  <c r="K29" i="21"/>
  <c r="X29" i="21"/>
  <c r="U38" i="21"/>
  <c r="X38" i="21"/>
  <c r="T38" i="21"/>
  <c r="P38" i="21"/>
  <c r="J38" i="21"/>
  <c r="K15" i="21"/>
  <c r="J15" i="21"/>
  <c r="O15" i="21" s="1"/>
  <c r="AU17" i="23" s="1"/>
  <c r="N15" i="21"/>
  <c r="S15" i="21"/>
  <c r="V15" i="21"/>
  <c r="P16" i="21"/>
  <c r="K16" i="21"/>
  <c r="S16" i="21"/>
  <c r="K19" i="21"/>
  <c r="J19" i="21"/>
  <c r="O19" i="21" s="1"/>
  <c r="AU21" i="23" s="1"/>
  <c r="U19" i="21"/>
  <c r="V19" i="21"/>
  <c r="K20" i="21"/>
  <c r="AZ22" i="23" s="1"/>
  <c r="O20" i="21"/>
  <c r="AU22" i="23" s="1"/>
  <c r="S20" i="21"/>
  <c r="J23" i="21"/>
  <c r="N23" i="21"/>
  <c r="V23" i="21"/>
  <c r="K24" i="21"/>
  <c r="AZ26" i="23" s="1"/>
  <c r="O24" i="21"/>
  <c r="AU26" i="23" s="1"/>
  <c r="S24" i="21"/>
  <c r="N27" i="21"/>
  <c r="S27" i="21"/>
  <c r="X27" i="21"/>
  <c r="BJ29" i="23" s="1"/>
  <c r="N29" i="21"/>
  <c r="T29" i="21"/>
  <c r="U34" i="21"/>
  <c r="X34" i="21"/>
  <c r="T34" i="21"/>
  <c r="P34" i="21"/>
  <c r="O34" i="21"/>
  <c r="AU36" i="23" s="1"/>
  <c r="W34" i="21"/>
  <c r="X37" i="21"/>
  <c r="T37" i="21"/>
  <c r="P37" i="21"/>
  <c r="W37" i="21"/>
  <c r="S37" i="21"/>
  <c r="O37" i="21"/>
  <c r="AU39" i="23" s="1"/>
  <c r="K37" i="21"/>
  <c r="J37" i="21"/>
  <c r="K38" i="21"/>
  <c r="AZ40" i="23" s="1"/>
  <c r="S38" i="21"/>
  <c r="X45" i="21"/>
  <c r="T45" i="21"/>
  <c r="P45" i="21"/>
  <c r="V45" i="21"/>
  <c r="K45" i="21"/>
  <c r="U45" i="21"/>
  <c r="O45" i="21"/>
  <c r="AU47" i="23" s="1"/>
  <c r="J45" i="21"/>
  <c r="W45" i="21"/>
  <c r="J28" i="21"/>
  <c r="N28" i="21"/>
  <c r="V28" i="21"/>
  <c r="J32" i="21"/>
  <c r="N32" i="21"/>
  <c r="V32" i="21"/>
  <c r="L37" i="23"/>
  <c r="U35" i="21"/>
  <c r="J36" i="21"/>
  <c r="N36" i="21"/>
  <c r="V36" i="21"/>
  <c r="U39" i="21"/>
  <c r="J40" i="21"/>
  <c r="N40" i="21"/>
  <c r="V40" i="21"/>
  <c r="U43" i="21"/>
  <c r="K46" i="21"/>
  <c r="AZ48" i="23" s="1"/>
  <c r="AG62" i="21"/>
  <c r="AI62" i="21"/>
  <c r="AI69" i="21"/>
  <c r="AJ69" i="21" s="1"/>
  <c r="J35" i="21"/>
  <c r="N35" i="21"/>
  <c r="V35" i="21"/>
  <c r="J39" i="21"/>
  <c r="N39" i="21"/>
  <c r="V39" i="21"/>
  <c r="J43" i="21"/>
  <c r="N43" i="21"/>
  <c r="V43" i="21"/>
  <c r="U46" i="21"/>
  <c r="X46" i="21"/>
  <c r="BJ48" i="23" s="1"/>
  <c r="T46" i="21"/>
  <c r="P46" i="21"/>
  <c r="N46" i="21"/>
  <c r="V46" i="21"/>
  <c r="AI61" i="21"/>
  <c r="AD86" i="21"/>
  <c r="AE86" i="21" s="1"/>
  <c r="AF86" i="21"/>
  <c r="AG86" i="21" s="1"/>
  <c r="AI93" i="21"/>
  <c r="AJ93" i="21" s="1"/>
  <c r="J48" i="21"/>
  <c r="N48" i="21"/>
  <c r="V48" i="21"/>
  <c r="AI55" i="21"/>
  <c r="AI63" i="21"/>
  <c r="AI71" i="21"/>
  <c r="AJ71" i="21" s="1"/>
  <c r="AI79" i="21"/>
  <c r="AJ79" i="21" s="1"/>
  <c r="AK79" i="21" s="1"/>
  <c r="AH87" i="21"/>
  <c r="AI87" i="21" s="1"/>
  <c r="J47" i="21"/>
  <c r="N47" i="21"/>
  <c r="V47" i="21"/>
  <c r="K48" i="21"/>
  <c r="AZ50" i="23" s="1"/>
  <c r="O48" i="21"/>
  <c r="AU50" i="23" s="1"/>
  <c r="S48" i="21"/>
  <c r="AI64" i="21"/>
  <c r="AJ64" i="21" s="1"/>
  <c r="AI72" i="21"/>
  <c r="AJ72" i="21" s="1"/>
  <c r="AI80" i="21"/>
  <c r="AJ80" i="21" s="1"/>
  <c r="AH88" i="21"/>
  <c r="AI88" i="21" s="1"/>
  <c r="S187" i="23"/>
  <c r="S192" i="23" s="1"/>
  <c r="AM86" i="23"/>
  <c r="V86" i="23"/>
  <c r="S86" i="23"/>
  <c r="M86" i="23"/>
  <c r="AM85" i="23"/>
  <c r="AE85" i="23"/>
  <c r="V85" i="23"/>
  <c r="I173" i="23" s="1"/>
  <c r="S85" i="23"/>
  <c r="M85" i="23"/>
  <c r="AM84" i="23"/>
  <c r="AE84" i="23"/>
  <c r="V84" i="23"/>
  <c r="S84" i="23"/>
  <c r="M84" i="23"/>
  <c r="AM83" i="23"/>
  <c r="AE83" i="23"/>
  <c r="V83" i="23"/>
  <c r="I159" i="23" s="1"/>
  <c r="S83" i="23"/>
  <c r="M83" i="23"/>
  <c r="AM82" i="23"/>
  <c r="S82" i="23"/>
  <c r="M82" i="23"/>
  <c r="AP79" i="23"/>
  <c r="L222" i="23" s="1"/>
  <c r="AM79" i="23"/>
  <c r="AA79" i="23"/>
  <c r="N100" i="23" s="1"/>
  <c r="V79" i="23"/>
  <c r="I99" i="23" s="1"/>
  <c r="S79" i="23"/>
  <c r="M79" i="23"/>
  <c r="N91" i="23" s="1"/>
  <c r="Z110" i="23"/>
  <c r="R115" i="23" s="1"/>
  <c r="Y115" i="23" s="1"/>
  <c r="T110" i="23"/>
  <c r="AA10" i="23"/>
  <c r="AF10" i="23" s="1"/>
  <c r="AK10" i="23" s="1"/>
  <c r="AP10" i="23" s="1"/>
  <c r="AU10" i="23" s="1"/>
  <c r="AZ10" i="23" s="1"/>
  <c r="B5" i="23"/>
  <c r="O86" i="23"/>
  <c r="O84" i="23"/>
  <c r="B37" i="23"/>
  <c r="BE37" i="23" s="1"/>
  <c r="AZ37" i="23"/>
  <c r="AH85" i="21" l="1"/>
  <c r="AK82" i="21"/>
  <c r="F13" i="31"/>
  <c r="F13" i="11"/>
  <c r="F13" i="24"/>
  <c r="AK69" i="21"/>
  <c r="AJ87" i="21"/>
  <c r="AK77" i="21"/>
  <c r="L17" i="31"/>
  <c r="AH8" i="21"/>
  <c r="U3" i="21" s="1"/>
  <c r="AK80" i="21"/>
  <c r="AK93" i="21"/>
  <c r="AJ89" i="21"/>
  <c r="AK71" i="21"/>
  <c r="AK81" i="21"/>
  <c r="AK65" i="21"/>
  <c r="AK67" i="21"/>
  <c r="AK91" i="21"/>
  <c r="AH83" i="21"/>
  <c r="AK75" i="21"/>
  <c r="T122" i="23"/>
  <c r="AK72" i="21"/>
  <c r="AK66" i="21"/>
  <c r="AJ90" i="21"/>
  <c r="AK68" i="21"/>
  <c r="H33" i="30"/>
  <c r="H43" i="30"/>
  <c r="H35" i="30"/>
  <c r="AK54" i="21"/>
  <c r="H38" i="30"/>
  <c r="H45" i="30"/>
  <c r="H37" i="30"/>
  <c r="H31" i="30"/>
  <c r="H42" i="30"/>
  <c r="H36" i="30"/>
  <c r="H32" i="30"/>
  <c r="H30" i="30"/>
  <c r="H47" i="30"/>
  <c r="H44" i="30"/>
  <c r="H40" i="30"/>
  <c r="H46" i="30"/>
  <c r="H49" i="30"/>
  <c r="H41" i="30"/>
  <c r="H34" i="30"/>
  <c r="H48" i="30"/>
  <c r="H39" i="30"/>
  <c r="H29" i="30"/>
  <c r="AK92" i="21"/>
  <c r="AH84" i="21"/>
  <c r="AK76" i="21"/>
  <c r="AJ88" i="21"/>
  <c r="E60" i="21"/>
  <c r="M59" i="21" s="1"/>
  <c r="X18" i="21"/>
  <c r="AU20" i="23"/>
  <c r="Q56" i="21"/>
  <c r="U56" i="21" s="1"/>
  <c r="O81" i="23"/>
  <c r="AH86" i="21"/>
  <c r="I189" i="23"/>
  <c r="I204" i="23"/>
  <c r="S144" i="23"/>
  <c r="X12" i="21"/>
  <c r="X13" i="21"/>
  <c r="U17" i="21"/>
  <c r="S19" i="21"/>
  <c r="X19" i="21" s="1"/>
  <c r="K18" i="21"/>
  <c r="AZ20" i="23" s="1"/>
  <c r="K12" i="21"/>
  <c r="AZ14" i="23" s="1"/>
  <c r="P9" i="21"/>
  <c r="X9" i="21" s="1"/>
  <c r="J17" i="21"/>
  <c r="O17" i="21" s="1"/>
  <c r="AU19" i="23" s="1"/>
  <c r="K9" i="21"/>
  <c r="U15" i="21"/>
  <c r="X11" i="21"/>
  <c r="K10" i="21"/>
  <c r="W16" i="21"/>
  <c r="J3" i="21" s="1"/>
  <c r="S9" i="21"/>
  <c r="K11" i="21"/>
  <c r="AZ13" i="23" s="1"/>
  <c r="AP82" i="23"/>
  <c r="AA222" i="23" s="1"/>
  <c r="X15" i="21"/>
  <c r="X16" i="21"/>
  <c r="U13" i="21"/>
  <c r="D3" i="21"/>
  <c r="E3" i="21"/>
  <c r="B8" i="3" s="1"/>
  <c r="U14" i="21"/>
  <c r="X14" i="21" s="1"/>
  <c r="K14" i="21"/>
  <c r="AZ16" i="23" s="1"/>
  <c r="S10" i="21"/>
  <c r="X10" i="21" s="1"/>
  <c r="B29" i="23"/>
  <c r="BE29" i="23" s="1"/>
  <c r="S157" i="23"/>
  <c r="S162" i="23" s="1"/>
  <c r="B19" i="23"/>
  <c r="B24" i="23"/>
  <c r="BE24" i="23" s="1"/>
  <c r="B22" i="23"/>
  <c r="BE22" i="23" s="1"/>
  <c r="O85" i="23"/>
  <c r="Q49" i="23"/>
  <c r="BJ26" i="23"/>
  <c r="AZ33" i="23"/>
  <c r="B41" i="23"/>
  <c r="BE41" i="23" s="1"/>
  <c r="L19" i="23"/>
  <c r="G38" i="23"/>
  <c r="BJ40" i="23"/>
  <c r="L13" i="23"/>
  <c r="L23" i="23"/>
  <c r="L39" i="23"/>
  <c r="L11" i="23"/>
  <c r="Q17" i="23"/>
  <c r="Q25" i="23"/>
  <c r="Q41" i="23"/>
  <c r="L43" i="23"/>
  <c r="Q45" i="23"/>
  <c r="BJ25" i="23"/>
  <c r="BJ41" i="23"/>
  <c r="L12" i="23"/>
  <c r="L15" i="23"/>
  <c r="Q22" i="23"/>
  <c r="Q27" i="23"/>
  <c r="G31" i="23"/>
  <c r="L51" i="23"/>
  <c r="B28" i="23"/>
  <c r="BE28" i="23" s="1"/>
  <c r="H86" i="23"/>
  <c r="H201" i="23" s="1"/>
  <c r="B25" i="23"/>
  <c r="BE25" i="23" s="1"/>
  <c r="AZ28" i="23"/>
  <c r="B30" i="23"/>
  <c r="BE30" i="23" s="1"/>
  <c r="AZ32" i="23"/>
  <c r="BJ32" i="23"/>
  <c r="AZ41" i="23"/>
  <c r="Q13" i="23"/>
  <c r="Q18" i="23"/>
  <c r="Q24" i="23"/>
  <c r="L27" i="23"/>
  <c r="Q29" i="23"/>
  <c r="L31" i="23"/>
  <c r="G32" i="23"/>
  <c r="G39" i="23"/>
  <c r="Q46" i="23"/>
  <c r="Q14" i="23"/>
  <c r="L16" i="23"/>
  <c r="L17" i="23"/>
  <c r="Q21" i="23"/>
  <c r="Q23" i="23"/>
  <c r="L25" i="23"/>
  <c r="G30" i="23"/>
  <c r="Q33" i="23"/>
  <c r="L35" i="23"/>
  <c r="Q37" i="23"/>
  <c r="L41" i="23"/>
  <c r="L45" i="23"/>
  <c r="L47" i="23"/>
  <c r="Q48" i="23"/>
  <c r="Q12" i="23"/>
  <c r="G14" i="23"/>
  <c r="G16" i="23"/>
  <c r="G18" i="23"/>
  <c r="L26" i="23"/>
  <c r="G26" i="23"/>
  <c r="L28" i="23"/>
  <c r="Q28" i="23"/>
  <c r="L34" i="23"/>
  <c r="Q34" i="23"/>
  <c r="L36" i="23"/>
  <c r="Q36" i="23"/>
  <c r="L42" i="23"/>
  <c r="Q42" i="23"/>
  <c r="L44" i="23"/>
  <c r="Q44" i="23"/>
  <c r="BJ36" i="23"/>
  <c r="AZ44" i="23"/>
  <c r="Q11" i="23"/>
  <c r="G13" i="23"/>
  <c r="L14" i="23"/>
  <c r="Q15" i="23"/>
  <c r="Q19" i="23"/>
  <c r="G19" i="23"/>
  <c r="L22" i="23"/>
  <c r="G22" i="23"/>
  <c r="L24" i="23"/>
  <c r="G24" i="23"/>
  <c r="Q26" i="23"/>
  <c r="L30" i="23"/>
  <c r="Q30" i="23"/>
  <c r="L38" i="23"/>
  <c r="Q38" i="23"/>
  <c r="L50" i="23"/>
  <c r="Q50" i="23"/>
  <c r="G50" i="23"/>
  <c r="G12" i="23"/>
  <c r="Q16" i="23"/>
  <c r="L18" i="23"/>
  <c r="L20" i="23"/>
  <c r="G20" i="23"/>
  <c r="G11" i="23"/>
  <c r="G15" i="23"/>
  <c r="Q20" i="23"/>
  <c r="G28" i="23"/>
  <c r="L32" i="23"/>
  <c r="Q32" i="23"/>
  <c r="G34" i="23"/>
  <c r="G36" i="23"/>
  <c r="L40" i="23"/>
  <c r="Q40" i="23"/>
  <c r="G42" i="23"/>
  <c r="G44" i="23"/>
  <c r="G23" i="23"/>
  <c r="G27" i="23"/>
  <c r="Q35" i="23"/>
  <c r="Q43" i="23"/>
  <c r="G17" i="23"/>
  <c r="G21" i="23"/>
  <c r="G25" i="23"/>
  <c r="Q31" i="23"/>
  <c r="G35" i="23"/>
  <c r="Q39" i="23"/>
  <c r="G43" i="23"/>
  <c r="L46" i="23"/>
  <c r="G46" i="23"/>
  <c r="L48" i="23"/>
  <c r="G48" i="23"/>
  <c r="G29" i="23"/>
  <c r="G33" i="23"/>
  <c r="G37" i="23"/>
  <c r="G41" i="23"/>
  <c r="G45" i="23"/>
  <c r="Q47" i="23"/>
  <c r="G49" i="23"/>
  <c r="Q51" i="23"/>
  <c r="G47" i="23"/>
  <c r="G51" i="23"/>
  <c r="BJ23" i="23"/>
  <c r="B23" i="23"/>
  <c r="BE23" i="23" s="1"/>
  <c r="AZ23" i="23"/>
  <c r="BJ27" i="23"/>
  <c r="B27" i="23"/>
  <c r="BE27" i="23" s="1"/>
  <c r="AZ27" i="23"/>
  <c r="BJ31" i="23"/>
  <c r="AZ31" i="23"/>
  <c r="B31" i="23"/>
  <c r="BE31" i="23" s="1"/>
  <c r="AZ19" i="23"/>
  <c r="AZ21" i="23"/>
  <c r="BJ39" i="23"/>
  <c r="AZ39" i="23"/>
  <c r="B39" i="23"/>
  <c r="BE39" i="23" s="1"/>
  <c r="B11" i="23"/>
  <c r="B15" i="23"/>
  <c r="B17" i="23"/>
  <c r="AZ17" i="23"/>
  <c r="BJ24" i="23"/>
  <c r="BJ28" i="23"/>
  <c r="AZ35" i="23"/>
  <c r="B36" i="23"/>
  <c r="BE36" i="23" s="1"/>
  <c r="B38" i="23"/>
  <c r="BE38" i="23" s="1"/>
  <c r="AZ38" i="23"/>
  <c r="BJ38" i="23"/>
  <c r="B45" i="23"/>
  <c r="BE45" i="23" s="1"/>
  <c r="AZ45" i="23"/>
  <c r="BJ45" i="23"/>
  <c r="BJ35" i="23"/>
  <c r="B35" i="23"/>
  <c r="BE35" i="23" s="1"/>
  <c r="AZ25" i="23"/>
  <c r="AZ29" i="23"/>
  <c r="B32" i="23"/>
  <c r="BE32" i="23" s="1"/>
  <c r="B34" i="23"/>
  <c r="BE34" i="23" s="1"/>
  <c r="AZ34" i="23"/>
  <c r="BJ34" i="23"/>
  <c r="B40" i="23"/>
  <c r="BE40" i="23" s="1"/>
  <c r="AZ43" i="23"/>
  <c r="BJ43" i="23"/>
  <c r="B43" i="23"/>
  <c r="BE43" i="23" s="1"/>
  <c r="AZ51" i="23"/>
  <c r="BJ51" i="23"/>
  <c r="B51" i="23"/>
  <c r="BE51" i="23" s="1"/>
  <c r="BJ42" i="23"/>
  <c r="B42" i="23"/>
  <c r="BE42" i="23" s="1"/>
  <c r="AZ47" i="23"/>
  <c r="BJ50" i="23"/>
  <c r="B50" i="23"/>
  <c r="BE50" i="23" s="1"/>
  <c r="B47" i="23"/>
  <c r="BE47" i="23" s="1"/>
  <c r="B49" i="23"/>
  <c r="BE49" i="23" s="1"/>
  <c r="AZ49" i="23"/>
  <c r="BJ49" i="23"/>
  <c r="BJ46" i="23"/>
  <c r="B46" i="23"/>
  <c r="BE46" i="23" s="1"/>
  <c r="BJ47" i="23"/>
  <c r="B18" i="23" l="1"/>
  <c r="BE18" i="23" s="1"/>
  <c r="T213" i="23"/>
  <c r="AH81" i="23"/>
  <c r="V221" i="23" s="1"/>
  <c r="G55" i="21"/>
  <c r="J55" i="21" s="1"/>
  <c r="X17" i="21"/>
  <c r="K3" i="21"/>
  <c r="BJ13" i="23"/>
  <c r="BE19" i="23"/>
  <c r="AZ18" i="23"/>
  <c r="BJ18" i="23"/>
  <c r="BE17" i="23"/>
  <c r="BE15" i="23"/>
  <c r="AZ12" i="23"/>
  <c r="BJ14" i="23"/>
  <c r="BE11" i="23"/>
  <c r="BJ17" i="23"/>
  <c r="BJ20" i="23"/>
  <c r="BJ21" i="23"/>
  <c r="B21" i="23"/>
  <c r="BE21" i="23" s="1"/>
  <c r="V82" i="23"/>
  <c r="I141" i="23" s="1"/>
  <c r="B20" i="23"/>
  <c r="BE20" i="23" s="1"/>
  <c r="O83" i="23"/>
  <c r="Z179" i="23"/>
  <c r="AZ11" i="23"/>
  <c r="B14" i="23"/>
  <c r="BE14" i="23" s="1"/>
  <c r="H5" i="23"/>
  <c r="BJ15" i="23"/>
  <c r="BJ11" i="23"/>
  <c r="B12" i="23"/>
  <c r="BE12" i="23" s="1"/>
  <c r="B16" i="23"/>
  <c r="BE16" i="23" s="1"/>
  <c r="B13" i="23"/>
  <c r="BE13" i="23" s="1"/>
  <c r="H84" i="21" l="1"/>
  <c r="F12" i="31"/>
  <c r="Q55" i="21"/>
  <c r="O80" i="23"/>
  <c r="AJ51" i="21"/>
  <c r="AH51" i="21"/>
  <c r="AG51" i="21"/>
  <c r="AF51" i="21"/>
  <c r="S3" i="21"/>
  <c r="F67" i="21" s="1"/>
  <c r="R3" i="21"/>
  <c r="D67" i="21" s="1"/>
  <c r="Q3" i="21"/>
  <c r="C67" i="21" s="1"/>
  <c r="N60" i="21"/>
  <c r="AA190" i="23" s="1"/>
  <c r="N59" i="21"/>
  <c r="N57" i="21"/>
  <c r="E67" i="21"/>
  <c r="L3" i="21"/>
  <c r="N58" i="21"/>
  <c r="Z160" i="23" s="1"/>
  <c r="L115" i="23"/>
  <c r="BJ19" i="23"/>
  <c r="AB149" i="23"/>
  <c r="AZ15" i="23"/>
  <c r="BJ16" i="23"/>
  <c r="BJ12" i="23"/>
  <c r="I84" i="21" l="1"/>
  <c r="J84" i="21" s="1"/>
  <c r="M84" i="21" s="1"/>
  <c r="N84" i="21" s="1"/>
  <c r="O84" i="21" s="1"/>
  <c r="A48" i="13" s="1"/>
  <c r="V55" i="21"/>
  <c r="T55" i="21"/>
  <c r="E56" i="21"/>
  <c r="H81" i="23" s="1"/>
  <c r="I120" i="23" s="1"/>
  <c r="E59" i="21"/>
  <c r="M60" i="21" s="1"/>
  <c r="O60" i="21" s="1"/>
  <c r="Q60" i="21" s="1"/>
  <c r="T60" i="21" s="1"/>
  <c r="E55" i="21"/>
  <c r="H80" i="23" s="1"/>
  <c r="I108" i="23" s="1"/>
  <c r="E54" i="21"/>
  <c r="E57" i="21"/>
  <c r="M58" i="21" s="1"/>
  <c r="O58" i="21" s="1"/>
  <c r="Q58" i="21" s="1"/>
  <c r="O59" i="21"/>
  <c r="Q59" i="21" s="1"/>
  <c r="T59" i="21" s="1"/>
  <c r="W174" i="23"/>
  <c r="O57" i="21"/>
  <c r="Q57" i="21" s="1"/>
  <c r="T57" i="21" s="1"/>
  <c r="W144" i="23"/>
  <c r="Q109" i="23"/>
  <c r="Q110" i="23" s="1"/>
  <c r="W110" i="23" s="1"/>
  <c r="M213" i="23"/>
  <c r="AH80" i="23"/>
  <c r="Q221" i="23" s="1"/>
  <c r="AH57" i="21"/>
  <c r="AH64" i="21"/>
  <c r="AK64" i="21" s="1"/>
  <c r="AJ59" i="21"/>
  <c r="AJ58" i="21"/>
  <c r="AH60" i="21"/>
  <c r="AH58" i="21"/>
  <c r="AJ56" i="21"/>
  <c r="AJ57" i="21"/>
  <c r="AH55" i="21"/>
  <c r="AH56" i="21"/>
  <c r="AH61" i="21"/>
  <c r="AH59" i="21"/>
  <c r="AH63" i="21"/>
  <c r="AJ60" i="21"/>
  <c r="AH62" i="21"/>
  <c r="AJ62" i="21"/>
  <c r="AJ55" i="21"/>
  <c r="AJ61" i="21"/>
  <c r="AJ63" i="21"/>
  <c r="G67" i="21"/>
  <c r="O82" i="23"/>
  <c r="U58" i="21" l="1"/>
  <c r="T58" i="21"/>
  <c r="T62" i="21" s="1"/>
  <c r="S62" i="21" s="1"/>
  <c r="H214" i="23"/>
  <c r="U59" i="21"/>
  <c r="AA213" i="23"/>
  <c r="U57" i="21"/>
  <c r="O214" i="23"/>
  <c r="U60" i="21"/>
  <c r="AA82" i="23"/>
  <c r="AK59" i="21"/>
  <c r="E62" i="21"/>
  <c r="H87" i="23" s="1"/>
  <c r="AK61" i="21"/>
  <c r="AH213" i="23"/>
  <c r="H84" i="23"/>
  <c r="AK56" i="21"/>
  <c r="AK58" i="21"/>
  <c r="AK62" i="21"/>
  <c r="AK63" i="21"/>
  <c r="AK55" i="21"/>
  <c r="AK60" i="21"/>
  <c r="AK57" i="21"/>
  <c r="Y122" i="23"/>
  <c r="O127" i="23" s="1"/>
  <c r="V127" i="23" s="1"/>
  <c r="P121" i="23"/>
  <c r="AC144" i="23"/>
  <c r="AH82" i="23"/>
  <c r="H79" i="23"/>
  <c r="I91" i="23" s="1"/>
  <c r="H82" i="23"/>
  <c r="C79" i="21" l="1"/>
  <c r="C75" i="21"/>
  <c r="C78" i="21"/>
  <c r="C74" i="21"/>
  <c r="C77" i="21"/>
  <c r="C73" i="21"/>
  <c r="F73" i="21" s="1"/>
  <c r="F75" i="21" s="1"/>
  <c r="C76" i="21"/>
  <c r="C72" i="21"/>
  <c r="E73" i="21" s="1"/>
  <c r="E75" i="21" s="1"/>
  <c r="U62" i="21"/>
  <c r="E71" i="21" s="1"/>
  <c r="O115" i="23"/>
  <c r="V115" i="23" s="1"/>
  <c r="AA221" i="23"/>
  <c r="H168" i="23"/>
  <c r="S190" i="23"/>
  <c r="H133" i="23"/>
  <c r="R160" i="23"/>
  <c r="J54" i="21"/>
  <c r="L146" i="23"/>
  <c r="AA146" i="23" s="1"/>
  <c r="AA83" i="23"/>
  <c r="AA85" i="23"/>
  <c r="H85" i="23"/>
  <c r="H83" i="23"/>
  <c r="H156" i="23" s="1"/>
  <c r="Q54" i="21" l="1"/>
  <c r="V54" i="21" s="1"/>
  <c r="E72" i="21" s="1"/>
  <c r="H54" i="21"/>
  <c r="R96" i="23" s="1"/>
  <c r="Y96" i="23" s="1"/>
  <c r="G54" i="21"/>
  <c r="R94" i="23" s="1"/>
  <c r="Y94" i="23" s="1"/>
  <c r="S174" i="23"/>
  <c r="AC174" i="23" s="1"/>
  <c r="L176" i="23" s="1"/>
  <c r="AA176" i="23" s="1"/>
  <c r="H186" i="23"/>
  <c r="AH85" i="23"/>
  <c r="AP221" i="23" s="1"/>
  <c r="AH83" i="23"/>
  <c r="AF221" i="23" s="1"/>
  <c r="AA84" i="23"/>
  <c r="G75" i="21" l="1"/>
  <c r="Q62" i="21"/>
  <c r="V62" i="21"/>
  <c r="G72" i="21"/>
  <c r="T98" i="23"/>
  <c r="O98" i="23"/>
  <c r="X98" i="23"/>
  <c r="AC98" i="23"/>
  <c r="AH84" i="23"/>
  <c r="AK221" i="23" s="1"/>
  <c r="AH86" i="23"/>
  <c r="AU221" i="23" s="1"/>
  <c r="A10" i="30"/>
  <c r="A18" i="11"/>
  <c r="A18" i="24"/>
  <c r="A18" i="30"/>
  <c r="A26" i="11"/>
  <c r="A26" i="24"/>
  <c r="A26" i="30"/>
  <c r="A34" i="11"/>
  <c r="A34" i="24"/>
  <c r="A11" i="30"/>
  <c r="A19" i="24"/>
  <c r="A19" i="11"/>
  <c r="A15" i="30"/>
  <c r="A23" i="24"/>
  <c r="A23" i="11"/>
  <c r="A19" i="30"/>
  <c r="A27" i="24"/>
  <c r="A27" i="11"/>
  <c r="A23" i="30"/>
  <c r="A31" i="24"/>
  <c r="A31" i="11"/>
  <c r="A27" i="30"/>
  <c r="A35" i="24"/>
  <c r="A35" i="11"/>
  <c r="A14" i="30"/>
  <c r="A22" i="11"/>
  <c r="A22" i="24"/>
  <c r="A22" i="30"/>
  <c r="A30" i="11"/>
  <c r="A30" i="24"/>
  <c r="A20" i="24"/>
  <c r="A12" i="30"/>
  <c r="A20" i="11"/>
  <c r="A24" i="24"/>
  <c r="A16" i="30"/>
  <c r="A24" i="11"/>
  <c r="A28" i="24"/>
  <c r="A20" i="30"/>
  <c r="A28" i="11"/>
  <c r="A32" i="24"/>
  <c r="A24" i="30"/>
  <c r="A32" i="11"/>
  <c r="A36" i="24"/>
  <c r="A28" i="30"/>
  <c r="A36" i="11"/>
  <c r="A9" i="30"/>
  <c r="A17" i="24"/>
  <c r="A17" i="11"/>
  <c r="A13" i="30"/>
  <c r="A21" i="11"/>
  <c r="A21" i="24"/>
  <c r="A17" i="30"/>
  <c r="A25" i="24"/>
  <c r="A25" i="11"/>
  <c r="A29" i="24"/>
  <c r="A29" i="11"/>
  <c r="A21" i="30"/>
  <c r="A25" i="30"/>
  <c r="A33" i="11"/>
  <c r="A33" i="24"/>
  <c r="G71" i="21" l="1"/>
  <c r="E76" i="21" s="1"/>
  <c r="F61" i="24" s="1"/>
  <c r="F71" i="21"/>
  <c r="AH87" i="23"/>
  <c r="AP87" i="23"/>
  <c r="AZ220" i="23" s="1"/>
  <c r="F215" i="23"/>
  <c r="O79" i="23"/>
  <c r="AG98" i="23" s="1"/>
  <c r="O102" i="23" s="1"/>
  <c r="V102" i="23" s="1"/>
  <c r="G60" i="24" l="1"/>
  <c r="G59" i="31"/>
  <c r="E77" i="21"/>
  <c r="F60" i="11"/>
  <c r="AH79" i="23"/>
  <c r="L221" i="23" s="1"/>
  <c r="F213" i="23"/>
  <c r="H60" i="24" l="1"/>
  <c r="H59" i="31"/>
  <c r="G60" i="11"/>
  <c r="I235" i="23"/>
  <c r="C66" i="21"/>
  <c r="G66" i="21" s="1"/>
  <c r="F12" i="24"/>
  <c r="F12" i="11"/>
  <c r="C9" i="25"/>
  <c r="C8" i="25"/>
  <c r="C7" i="25"/>
  <c r="C6" i="25"/>
  <c r="H66" i="21" l="1"/>
  <c r="J66" i="21" s="1"/>
  <c r="K66" i="21" s="1"/>
  <c r="R66" i="21" l="1"/>
  <c r="T3" i="21" s="1"/>
  <c r="M66" i="21"/>
  <c r="O66" i="21"/>
  <c r="F9" i="24"/>
  <c r="F8" i="24"/>
  <c r="F7" i="24"/>
  <c r="F6" i="24"/>
  <c r="A4" i="24"/>
  <c r="AC9" i="21" l="1"/>
  <c r="AB10" i="21"/>
  <c r="AB12" i="21"/>
  <c r="AB14" i="21"/>
  <c r="AB16" i="21"/>
  <c r="AB18" i="21"/>
  <c r="AB20" i="21"/>
  <c r="AB22" i="21"/>
  <c r="AB26" i="21"/>
  <c r="AB28" i="21"/>
  <c r="AB34" i="21"/>
  <c r="AB38" i="21"/>
  <c r="AB44" i="21"/>
  <c r="AB48" i="21"/>
  <c r="AC48" i="21"/>
  <c r="AC10" i="21"/>
  <c r="AC12" i="21"/>
  <c r="AC14" i="21"/>
  <c r="AC16" i="21"/>
  <c r="AC18" i="21"/>
  <c r="AC20" i="21"/>
  <c r="AC22" i="21"/>
  <c r="AC24" i="21"/>
  <c r="AC26" i="21"/>
  <c r="AC28" i="21"/>
  <c r="AC30" i="21"/>
  <c r="AC32" i="21"/>
  <c r="AC34" i="21"/>
  <c r="AC36" i="21"/>
  <c r="AC38" i="21"/>
  <c r="AC40" i="21"/>
  <c r="AC42" i="21"/>
  <c r="AC46" i="21"/>
  <c r="AB11" i="21"/>
  <c r="AB13" i="21"/>
  <c r="AB15" i="21"/>
  <c r="AB17" i="21"/>
  <c r="AB19" i="21"/>
  <c r="AB21" i="21"/>
  <c r="AB23" i="21"/>
  <c r="AB25" i="21"/>
  <c r="AB27" i="21"/>
  <c r="AB29" i="21"/>
  <c r="AB31" i="21"/>
  <c r="AB33" i="21"/>
  <c r="AB35" i="21"/>
  <c r="AB37" i="21"/>
  <c r="AB39" i="21"/>
  <c r="AB41" i="21"/>
  <c r="AB43" i="21"/>
  <c r="AB45" i="21"/>
  <c r="AB47" i="21"/>
  <c r="AB49" i="21"/>
  <c r="AC11" i="21"/>
  <c r="AC13" i="21"/>
  <c r="AC15" i="21"/>
  <c r="AC17" i="21"/>
  <c r="AC19" i="21"/>
  <c r="AC21" i="21"/>
  <c r="AC23" i="21"/>
  <c r="AC25" i="21"/>
  <c r="AC27" i="21"/>
  <c r="AC29" i="21"/>
  <c r="AC31" i="21"/>
  <c r="AC33" i="21"/>
  <c r="AC35" i="21"/>
  <c r="AC37" i="21"/>
  <c r="AC39" i="21"/>
  <c r="AC41" i="21"/>
  <c r="AC43" i="21"/>
  <c r="AC45" i="21"/>
  <c r="AC47" i="21"/>
  <c r="AC49" i="21"/>
  <c r="AB24" i="21"/>
  <c r="AB30" i="21"/>
  <c r="AB32" i="21"/>
  <c r="AB36" i="21"/>
  <c r="AB40" i="21"/>
  <c r="AB42" i="21"/>
  <c r="AB46" i="21"/>
  <c r="AC44" i="21"/>
  <c r="AB9" i="21"/>
  <c r="N66" i="21"/>
  <c r="P66" i="21"/>
  <c r="AE47" i="21" s="1"/>
  <c r="K55" i="31" s="1"/>
  <c r="F9" i="11"/>
  <c r="F8" i="11"/>
  <c r="F7" i="11"/>
  <c r="F6" i="11"/>
  <c r="AD46" i="21" l="1"/>
  <c r="F54" i="31" s="1"/>
  <c r="AF9" i="21"/>
  <c r="J17" i="31" s="1"/>
  <c r="AG39" i="21"/>
  <c r="H47" i="31" s="1"/>
  <c r="AG17" i="21"/>
  <c r="H25" i="31" s="1"/>
  <c r="AG32" i="21"/>
  <c r="H40" i="31" s="1"/>
  <c r="AG22" i="21"/>
  <c r="H30" i="31" s="1"/>
  <c r="AD35" i="21"/>
  <c r="F43" i="31" s="1"/>
  <c r="AF31" i="21"/>
  <c r="J39" i="31" s="1"/>
  <c r="AG16" i="21"/>
  <c r="H24" i="31" s="1"/>
  <c r="AG26" i="21"/>
  <c r="H34" i="31" s="1"/>
  <c r="AF20" i="21"/>
  <c r="J28" i="31" s="1"/>
  <c r="AE22" i="21"/>
  <c r="K30" i="31" s="1"/>
  <c r="AG18" i="21"/>
  <c r="H26" i="31" s="1"/>
  <c r="AE36" i="21"/>
  <c r="K44" i="31" s="1"/>
  <c r="AG9" i="21"/>
  <c r="H17" i="31" s="1"/>
  <c r="AG11" i="21"/>
  <c r="H19" i="31" s="1"/>
  <c r="AG34" i="21"/>
  <c r="H42" i="31" s="1"/>
  <c r="AD47" i="21"/>
  <c r="F55" i="31" s="1"/>
  <c r="AD36" i="21"/>
  <c r="F44" i="31" s="1"/>
  <c r="AF35" i="21"/>
  <c r="J43" i="31" s="1"/>
  <c r="AF29" i="21"/>
  <c r="J37" i="31" s="1"/>
  <c r="AG33" i="21"/>
  <c r="H41" i="31" s="1"/>
  <c r="AD27" i="21"/>
  <c r="F35" i="31" s="1"/>
  <c r="AE17" i="21"/>
  <c r="K25" i="31" s="1"/>
  <c r="AF40" i="21"/>
  <c r="J48" i="31" s="1"/>
  <c r="AE23" i="21"/>
  <c r="K31" i="31" s="1"/>
  <c r="AF39" i="21"/>
  <c r="J47" i="31" s="1"/>
  <c r="AE21" i="21"/>
  <c r="K29" i="31" s="1"/>
  <c r="AG30" i="21"/>
  <c r="H38" i="31" s="1"/>
  <c r="AD39" i="21"/>
  <c r="F47" i="31" s="1"/>
  <c r="AF16" i="21"/>
  <c r="J24" i="31" s="1"/>
  <c r="AG48" i="21"/>
  <c r="H56" i="31" s="1"/>
  <c r="G55" i="11"/>
  <c r="AE41" i="21"/>
  <c r="K49" i="31" s="1"/>
  <c r="AD37" i="21"/>
  <c r="F45" i="31" s="1"/>
  <c r="AG40" i="21"/>
  <c r="H48" i="31" s="1"/>
  <c r="AE40" i="21"/>
  <c r="K48" i="31" s="1"/>
  <c r="AE28" i="21"/>
  <c r="K36" i="31" s="1"/>
  <c r="AE27" i="21"/>
  <c r="K35" i="31" s="1"/>
  <c r="AD49" i="21"/>
  <c r="F57" i="31" s="1"/>
  <c r="AF17" i="21"/>
  <c r="J25" i="31" s="1"/>
  <c r="AE29" i="21"/>
  <c r="K37" i="31" s="1"/>
  <c r="AE46" i="21"/>
  <c r="K54" i="31" s="1"/>
  <c r="AE37" i="21"/>
  <c r="K45" i="31" s="1"/>
  <c r="AG36" i="21"/>
  <c r="H44" i="31" s="1"/>
  <c r="AG49" i="21"/>
  <c r="H57" i="31" s="1"/>
  <c r="AF32" i="21"/>
  <c r="J40" i="31" s="1"/>
  <c r="AF36" i="21"/>
  <c r="J44" i="31" s="1"/>
  <c r="AF15" i="21"/>
  <c r="J23" i="31" s="1"/>
  <c r="AG44" i="21"/>
  <c r="H52" i="31" s="1"/>
  <c r="AD25" i="21"/>
  <c r="F33" i="24" s="1"/>
  <c r="AD13" i="21"/>
  <c r="F21" i="24" s="1"/>
  <c r="AD18" i="21"/>
  <c r="F26" i="31" s="1"/>
  <c r="AG23" i="21"/>
  <c r="H31" i="31" s="1"/>
  <c r="AF10" i="21"/>
  <c r="J18" i="31" s="1"/>
  <c r="AE9" i="21"/>
  <c r="K17" i="31" s="1"/>
  <c r="AF13" i="21"/>
  <c r="J21" i="31" s="1"/>
  <c r="AG19" i="21"/>
  <c r="H27" i="31" s="1"/>
  <c r="AD21" i="21"/>
  <c r="F29" i="11" s="1"/>
  <c r="AD17" i="21"/>
  <c r="F25" i="24" s="1"/>
  <c r="AG41" i="21"/>
  <c r="H49" i="31" s="1"/>
  <c r="AG20" i="21"/>
  <c r="H28" i="31" s="1"/>
  <c r="AF21" i="21"/>
  <c r="J29" i="31" s="1"/>
  <c r="AE11" i="21"/>
  <c r="K19" i="31" s="1"/>
  <c r="AF38" i="21"/>
  <c r="J46" i="31" s="1"/>
  <c r="AF26" i="21"/>
  <c r="J34" i="31" s="1"/>
  <c r="AD44" i="21"/>
  <c r="F52" i="31" s="1"/>
  <c r="AF43" i="21"/>
  <c r="J51" i="31" s="1"/>
  <c r="AF45" i="21"/>
  <c r="J53" i="31" s="1"/>
  <c r="AF33" i="21"/>
  <c r="J41" i="31" s="1"/>
  <c r="AF44" i="21"/>
  <c r="J52" i="31" s="1"/>
  <c r="AG10" i="21"/>
  <c r="H18" i="31" s="1"/>
  <c r="AG43" i="21"/>
  <c r="H51" i="31" s="1"/>
  <c r="AD24" i="21"/>
  <c r="F32" i="31" s="1"/>
  <c r="AG46" i="21"/>
  <c r="H54" i="31" s="1"/>
  <c r="AE10" i="21"/>
  <c r="K18" i="31" s="1"/>
  <c r="AD45" i="21"/>
  <c r="F53" i="31" s="1"/>
  <c r="AE32" i="21"/>
  <c r="K40" i="31" s="1"/>
  <c r="AE15" i="21"/>
  <c r="K23" i="31" s="1"/>
  <c r="AG13" i="21"/>
  <c r="H21" i="31" s="1"/>
  <c r="AD28" i="21"/>
  <c r="F36" i="31" s="1"/>
  <c r="AE48" i="21"/>
  <c r="K56" i="31" s="1"/>
  <c r="AD48" i="21"/>
  <c r="F56" i="31" s="1"/>
  <c r="AE44" i="21"/>
  <c r="K52" i="31" s="1"/>
  <c r="AE13" i="21"/>
  <c r="G21" i="11" s="1"/>
  <c r="AE34" i="21"/>
  <c r="K42" i="31" s="1"/>
  <c r="AE30" i="21"/>
  <c r="K38" i="31" s="1"/>
  <c r="AF25" i="21"/>
  <c r="J33" i="31" s="1"/>
  <c r="AF42" i="21"/>
  <c r="J50" i="31" s="1"/>
  <c r="AD34" i="21"/>
  <c r="F42" i="31" s="1"/>
  <c r="AD10" i="21"/>
  <c r="F18" i="24" s="1"/>
  <c r="AD15" i="21"/>
  <c r="F23" i="11" s="1"/>
  <c r="AD30" i="21"/>
  <c r="F38" i="31" s="1"/>
  <c r="AD11" i="21"/>
  <c r="F19" i="31" s="1"/>
  <c r="AE33" i="21"/>
  <c r="K41" i="31" s="1"/>
  <c r="AD41" i="21"/>
  <c r="F49" i="31" s="1"/>
  <c r="AD32" i="21"/>
  <c r="F40" i="31" s="1"/>
  <c r="AF19" i="21"/>
  <c r="J27" i="31" s="1"/>
  <c r="S66" i="21"/>
  <c r="AD43" i="21"/>
  <c r="F51" i="31" s="1"/>
  <c r="AE26" i="21"/>
  <c r="K34" i="31" s="1"/>
  <c r="AD22" i="21"/>
  <c r="F30" i="11" s="1"/>
  <c r="AE49" i="21"/>
  <c r="K57" i="31" s="1"/>
  <c r="AF23" i="21"/>
  <c r="J31" i="31" s="1"/>
  <c r="AF49" i="21"/>
  <c r="J57" i="31" s="1"/>
  <c r="AF14" i="21"/>
  <c r="J22" i="31" s="1"/>
  <c r="AD31" i="21"/>
  <c r="F39" i="31" s="1"/>
  <c r="AD9" i="21"/>
  <c r="F17" i="24" s="1"/>
  <c r="AF28" i="21"/>
  <c r="J36" i="31" s="1"/>
  <c r="AE39" i="21"/>
  <c r="K47" i="31" s="1"/>
  <c r="AD38" i="21"/>
  <c r="F46" i="31" s="1"/>
  <c r="AD29" i="21"/>
  <c r="F37" i="31" s="1"/>
  <c r="AG29" i="21"/>
  <c r="H37" i="31" s="1"/>
  <c r="AE18" i="21"/>
  <c r="K26" i="31" s="1"/>
  <c r="AD14" i="21"/>
  <c r="F22" i="11" s="1"/>
  <c r="AD26" i="21"/>
  <c r="F34" i="11" s="1"/>
  <c r="AE19" i="21"/>
  <c r="K27" i="31" s="1"/>
  <c r="AG28" i="21"/>
  <c r="H36" i="31" s="1"/>
  <c r="AG42" i="21"/>
  <c r="H50" i="31" s="1"/>
  <c r="AE12" i="21"/>
  <c r="K20" i="31" s="1"/>
  <c r="AG14" i="21"/>
  <c r="H22" i="31" s="1"/>
  <c r="AG35" i="21"/>
  <c r="H43" i="31" s="1"/>
  <c r="AG38" i="21"/>
  <c r="H46" i="31" s="1"/>
  <c r="G55" i="24"/>
  <c r="AG37" i="21"/>
  <c r="H45" i="31" s="1"/>
  <c r="AF18" i="21"/>
  <c r="J26" i="31" s="1"/>
  <c r="AF34" i="21"/>
  <c r="J42" i="31" s="1"/>
  <c r="AE24" i="21"/>
  <c r="K32" i="31" s="1"/>
  <c r="AD40" i="21"/>
  <c r="F48" i="31" s="1"/>
  <c r="AD12" i="21"/>
  <c r="F20" i="31" s="1"/>
  <c r="AF27" i="21"/>
  <c r="J35" i="31" s="1"/>
  <c r="AF41" i="21"/>
  <c r="J49" i="31" s="1"/>
  <c r="AF24" i="21"/>
  <c r="J32" i="31" s="1"/>
  <c r="AF12" i="21"/>
  <c r="J20" i="31" s="1"/>
  <c r="AG47" i="21"/>
  <c r="H55" i="31" s="1"/>
  <c r="AF30" i="21"/>
  <c r="J38" i="31" s="1"/>
  <c r="AE43" i="21"/>
  <c r="K51" i="31" s="1"/>
  <c r="AD16" i="21"/>
  <c r="F24" i="11" s="1"/>
  <c r="AG24" i="21"/>
  <c r="H32" i="31" s="1"/>
  <c r="AE20" i="21"/>
  <c r="K28" i="31" s="1"/>
  <c r="AE38" i="21"/>
  <c r="K46" i="31" s="1"/>
  <c r="AD33" i="21"/>
  <c r="F41" i="31" s="1"/>
  <c r="AG25" i="21"/>
  <c r="H33" i="31" s="1"/>
  <c r="AF37" i="21"/>
  <c r="J45" i="31" s="1"/>
  <c r="AF11" i="21"/>
  <c r="J19" i="31" s="1"/>
  <c r="AF46" i="21"/>
  <c r="J54" i="31" s="1"/>
  <c r="AD19" i="21"/>
  <c r="F27" i="31" s="1"/>
  <c r="AD42" i="21"/>
  <c r="F50" i="31" s="1"/>
  <c r="AE45" i="21"/>
  <c r="K53" i="31" s="1"/>
  <c r="AF48" i="21"/>
  <c r="J56" i="31" s="1"/>
  <c r="AG15" i="21"/>
  <c r="H23" i="31" s="1"/>
  <c r="AF47" i="21"/>
  <c r="J55" i="31" s="1"/>
  <c r="AE14" i="21"/>
  <c r="K22" i="31" s="1"/>
  <c r="AE16" i="21"/>
  <c r="K24" i="31" s="1"/>
  <c r="AF22" i="21"/>
  <c r="J30" i="31" s="1"/>
  <c r="AE25" i="21"/>
  <c r="K33" i="31" s="1"/>
  <c r="AE42" i="21"/>
  <c r="K50" i="31" s="1"/>
  <c r="AE35" i="21"/>
  <c r="K43" i="31" s="1"/>
  <c r="AG31" i="21"/>
  <c r="H39" i="31" s="1"/>
  <c r="AE31" i="21"/>
  <c r="K39" i="31" s="1"/>
  <c r="AD23" i="21"/>
  <c r="F31" i="31" s="1"/>
  <c r="AD20" i="21"/>
  <c r="F28" i="31" s="1"/>
  <c r="AG45" i="21"/>
  <c r="H53" i="31" s="1"/>
  <c r="AG12" i="21"/>
  <c r="H20" i="31" s="1"/>
  <c r="AG27" i="21"/>
  <c r="H35" i="31" s="1"/>
  <c r="AG21" i="21"/>
  <c r="H29" i="31" s="1"/>
  <c r="A61" i="24"/>
  <c r="A4" i="11"/>
  <c r="AI10" i="21" l="1"/>
  <c r="Q18" i="31" s="1"/>
  <c r="AI14" i="21"/>
  <c r="Q22" i="31" s="1"/>
  <c r="AI18" i="21"/>
  <c r="Q26" i="31" s="1"/>
  <c r="AI22" i="21"/>
  <c r="Q30" i="31" s="1"/>
  <c r="AI26" i="21"/>
  <c r="Q34" i="31" s="1"/>
  <c r="AI30" i="21"/>
  <c r="Q38" i="31" s="1"/>
  <c r="AI34" i="21"/>
  <c r="Q42" i="31" s="1"/>
  <c r="AI38" i="21"/>
  <c r="Q46" i="31" s="1"/>
  <c r="AI42" i="21"/>
  <c r="Q50" i="31" s="1"/>
  <c r="AI46" i="21"/>
  <c r="Q54" i="31" s="1"/>
  <c r="AI11" i="21"/>
  <c r="Q19" i="31" s="1"/>
  <c r="AI15" i="21"/>
  <c r="Q23" i="31" s="1"/>
  <c r="AI19" i="21"/>
  <c r="Q27" i="31" s="1"/>
  <c r="AI23" i="21"/>
  <c r="Q31" i="31" s="1"/>
  <c r="AI27" i="21"/>
  <c r="Q35" i="31" s="1"/>
  <c r="AI31" i="21"/>
  <c r="Q39" i="31" s="1"/>
  <c r="AI35" i="21"/>
  <c r="Q43" i="31" s="1"/>
  <c r="AI39" i="21"/>
  <c r="Q47" i="31" s="1"/>
  <c r="AI43" i="21"/>
  <c r="Q51" i="31" s="1"/>
  <c r="AI47" i="21"/>
  <c r="Q55" i="31" s="1"/>
  <c r="AI24" i="21"/>
  <c r="Q32" i="31" s="1"/>
  <c r="AI28" i="21"/>
  <c r="Q36" i="31" s="1"/>
  <c r="AI36" i="21"/>
  <c r="Q44" i="31" s="1"/>
  <c r="AI40" i="21"/>
  <c r="Q48" i="31" s="1"/>
  <c r="AI48" i="21"/>
  <c r="Q56" i="31" s="1"/>
  <c r="AI13" i="21"/>
  <c r="Q21" i="31" s="1"/>
  <c r="AI21" i="21"/>
  <c r="Q29" i="31" s="1"/>
  <c r="AI29" i="21"/>
  <c r="Q37" i="31" s="1"/>
  <c r="AI37" i="21"/>
  <c r="Q45" i="31" s="1"/>
  <c r="AI45" i="21"/>
  <c r="Q53" i="31" s="1"/>
  <c r="AI12" i="21"/>
  <c r="Q20" i="31" s="1"/>
  <c r="AI16" i="21"/>
  <c r="Q24" i="31" s="1"/>
  <c r="AI20" i="21"/>
  <c r="Q28" i="31" s="1"/>
  <c r="AI32" i="21"/>
  <c r="Q40" i="31" s="1"/>
  <c r="AI44" i="21"/>
  <c r="Q52" i="31" s="1"/>
  <c r="AI17" i="21"/>
  <c r="Q25" i="31" s="1"/>
  <c r="AI25" i="21"/>
  <c r="Q33" i="31" s="1"/>
  <c r="AI33" i="21"/>
  <c r="Q41" i="31" s="1"/>
  <c r="AI41" i="21"/>
  <c r="Q49" i="31" s="1"/>
  <c r="AI49" i="21"/>
  <c r="Q57" i="31" s="1"/>
  <c r="AI9" i="21"/>
  <c r="Q17" i="31" s="1"/>
  <c r="F54" i="11"/>
  <c r="E46" i="30"/>
  <c r="F43" i="24"/>
  <c r="F35" i="24"/>
  <c r="F54" i="24"/>
  <c r="E35" i="30"/>
  <c r="F44" i="11"/>
  <c r="G23" i="11"/>
  <c r="G57" i="24"/>
  <c r="E36" i="30"/>
  <c r="F52" i="11"/>
  <c r="G44" i="24"/>
  <c r="G44" i="30"/>
  <c r="F18" i="31"/>
  <c r="G35" i="24"/>
  <c r="F44" i="30"/>
  <c r="G38" i="11"/>
  <c r="F32" i="30"/>
  <c r="E37" i="30"/>
  <c r="F46" i="24"/>
  <c r="G39" i="30"/>
  <c r="F33" i="30"/>
  <c r="F29" i="24"/>
  <c r="F56" i="24"/>
  <c r="F35" i="11"/>
  <c r="G44" i="11"/>
  <c r="E38" i="30"/>
  <c r="G38" i="24"/>
  <c r="E48" i="30"/>
  <c r="F39" i="24"/>
  <c r="G34" i="30"/>
  <c r="F34" i="30"/>
  <c r="F56" i="11"/>
  <c r="F22" i="31"/>
  <c r="G50" i="24"/>
  <c r="F31" i="30"/>
  <c r="G34" i="11"/>
  <c r="F37" i="11"/>
  <c r="E40" i="30"/>
  <c r="F48" i="11"/>
  <c r="G29" i="24"/>
  <c r="F53" i="11"/>
  <c r="G22" i="24"/>
  <c r="G43" i="30"/>
  <c r="G48" i="30"/>
  <c r="F38" i="11"/>
  <c r="F31" i="24"/>
  <c r="F45" i="30"/>
  <c r="F49" i="30"/>
  <c r="F29" i="30"/>
  <c r="F26" i="11"/>
  <c r="F40" i="11"/>
  <c r="G51" i="24"/>
  <c r="G34" i="24"/>
  <c r="G46" i="11"/>
  <c r="G25" i="11"/>
  <c r="G32" i="30"/>
  <c r="F36" i="11"/>
  <c r="G32" i="11"/>
  <c r="F42" i="30"/>
  <c r="G27" i="24"/>
  <c r="G52" i="24"/>
  <c r="G25" i="24"/>
  <c r="E44" i="30"/>
  <c r="E49" i="30"/>
  <c r="G41" i="11"/>
  <c r="F34" i="24"/>
  <c r="G46" i="30"/>
  <c r="G42" i="30"/>
  <c r="G20" i="24"/>
  <c r="F33" i="11"/>
  <c r="F52" i="24"/>
  <c r="G23" i="24"/>
  <c r="F18" i="11"/>
  <c r="F35" i="30"/>
  <c r="F37" i="30"/>
  <c r="G35" i="11"/>
  <c r="G41" i="24"/>
  <c r="G30" i="24"/>
  <c r="G26" i="11"/>
  <c r="F42" i="11"/>
  <c r="G28" i="11"/>
  <c r="G38" i="30"/>
  <c r="G54" i="24"/>
  <c r="F45" i="24"/>
  <c r="F44" i="24"/>
  <c r="F22" i="24"/>
  <c r="G17" i="11"/>
  <c r="E31" i="30"/>
  <c r="F29" i="31"/>
  <c r="G30" i="11"/>
  <c r="F36" i="30"/>
  <c r="G29" i="11"/>
  <c r="F50" i="11"/>
  <c r="F49" i="11"/>
  <c r="F33" i="31"/>
  <c r="F46" i="11"/>
  <c r="G57" i="11"/>
  <c r="F43" i="11"/>
  <c r="F39" i="30"/>
  <c r="F45" i="11"/>
  <c r="G54" i="11"/>
  <c r="F39" i="11"/>
  <c r="F47" i="24"/>
  <c r="G37" i="11"/>
  <c r="G47" i="11"/>
  <c r="E32" i="30"/>
  <c r="G48" i="11"/>
  <c r="F40" i="24"/>
  <c r="F19" i="11"/>
  <c r="G56" i="24"/>
  <c r="F53" i="24"/>
  <c r="F38" i="24"/>
  <c r="G30" i="30"/>
  <c r="G51" i="11"/>
  <c r="E47" i="30"/>
  <c r="G40" i="24"/>
  <c r="G53" i="11"/>
  <c r="F48" i="24"/>
  <c r="F55" i="11"/>
  <c r="F20" i="24"/>
  <c r="G43" i="11"/>
  <c r="G31" i="11"/>
  <c r="G26" i="24"/>
  <c r="F32" i="11"/>
  <c r="F55" i="24"/>
  <c r="G49" i="30"/>
  <c r="G36" i="24"/>
  <c r="G42" i="11"/>
  <c r="F30" i="31"/>
  <c r="G27" i="11"/>
  <c r="F19" i="24"/>
  <c r="G49" i="11"/>
  <c r="G40" i="11"/>
  <c r="F20" i="11"/>
  <c r="G33" i="30"/>
  <c r="G35" i="30"/>
  <c r="E39" i="30"/>
  <c r="G37" i="24"/>
  <c r="G56" i="11"/>
  <c r="G49" i="24"/>
  <c r="E30" i="30"/>
  <c r="E45" i="30"/>
  <c r="G41" i="30"/>
  <c r="F36" i="24"/>
  <c r="G29" i="30"/>
  <c r="F38" i="30"/>
  <c r="F42" i="24"/>
  <c r="F31" i="11"/>
  <c r="E34" i="30"/>
  <c r="G53" i="24"/>
  <c r="F48" i="30"/>
  <c r="G22" i="11"/>
  <c r="F28" i="24"/>
  <c r="G48" i="24"/>
  <c r="E33" i="30"/>
  <c r="F47" i="11"/>
  <c r="F30" i="24"/>
  <c r="F40" i="30"/>
  <c r="F32" i="24"/>
  <c r="G36" i="30"/>
  <c r="G31" i="24"/>
  <c r="G47" i="24"/>
  <c r="G43" i="24"/>
  <c r="G36" i="11"/>
  <c r="F26" i="24"/>
  <c r="G42" i="24"/>
  <c r="F51" i="24"/>
  <c r="F50" i="24"/>
  <c r="F43" i="30"/>
  <c r="F34" i="31"/>
  <c r="F21" i="31"/>
  <c r="F23" i="24"/>
  <c r="E42" i="30"/>
  <c r="F25" i="11"/>
  <c r="G39" i="24"/>
  <c r="G33" i="11"/>
  <c r="G18" i="24"/>
  <c r="G45" i="11"/>
  <c r="G18" i="11"/>
  <c r="T66" i="21"/>
  <c r="F59" i="24" s="1"/>
  <c r="E43" i="30"/>
  <c r="F25" i="31"/>
  <c r="G52" i="11"/>
  <c r="F23" i="31"/>
  <c r="F21" i="11"/>
  <c r="F57" i="24"/>
  <c r="F57" i="11"/>
  <c r="F30" i="30"/>
  <c r="F41" i="30"/>
  <c r="F17" i="11"/>
  <c r="G19" i="11"/>
  <c r="F47" i="30"/>
  <c r="G20" i="11"/>
  <c r="F17" i="31"/>
  <c r="G19" i="24"/>
  <c r="G40" i="30"/>
  <c r="E29" i="30"/>
  <c r="F37" i="24"/>
  <c r="G32" i="24"/>
  <c r="F51" i="11"/>
  <c r="G39" i="11"/>
  <c r="G33" i="24"/>
  <c r="G28" i="24"/>
  <c r="E41" i="30"/>
  <c r="G45" i="24"/>
  <c r="F49" i="24"/>
  <c r="K21" i="31"/>
  <c r="G21" i="24"/>
  <c r="G31" i="30"/>
  <c r="G45" i="30"/>
  <c r="F46" i="30"/>
  <c r="F27" i="11"/>
  <c r="F28" i="11"/>
  <c r="F24" i="31"/>
  <c r="F27" i="24"/>
  <c r="G47" i="30"/>
  <c r="F41" i="11"/>
  <c r="G37" i="30"/>
  <c r="G46" i="24"/>
  <c r="G24" i="11"/>
  <c r="F24" i="24"/>
  <c r="F41" i="24"/>
  <c r="G24" i="24"/>
  <c r="G50" i="11"/>
  <c r="C43" i="13"/>
  <c r="F59" i="11" l="1"/>
  <c r="H14" i="30"/>
  <c r="H13" i="30"/>
  <c r="G26" i="30"/>
  <c r="E16" i="30"/>
  <c r="F17" i="30"/>
  <c r="G20" i="30"/>
  <c r="H23" i="30"/>
  <c r="F16" i="30"/>
  <c r="H16" i="30"/>
  <c r="F27" i="30"/>
  <c r="H9" i="30"/>
  <c r="H18" i="30"/>
  <c r="H24" i="30"/>
  <c r="F11" i="30"/>
  <c r="H25" i="30"/>
  <c r="H27" i="30"/>
  <c r="F18" i="30"/>
  <c r="F10" i="30"/>
  <c r="F20" i="30"/>
  <c r="F15" i="30"/>
  <c r="H22" i="30"/>
  <c r="E19" i="30"/>
  <c r="E13" i="30"/>
  <c r="E18" i="30"/>
  <c r="E21" i="30"/>
  <c r="E26" i="30"/>
  <c r="F22" i="30"/>
  <c r="E28" i="30"/>
  <c r="G16" i="30"/>
  <c r="F28" i="30"/>
  <c r="F14" i="30"/>
  <c r="E23" i="30"/>
  <c r="F21" i="30"/>
  <c r="G19" i="30"/>
  <c r="G12" i="30"/>
  <c r="H15" i="30"/>
  <c r="G17" i="30"/>
  <c r="H21" i="30"/>
  <c r="H10" i="30"/>
  <c r="E24" i="30"/>
  <c r="G14" i="30"/>
  <c r="G23" i="30"/>
  <c r="G28" i="30"/>
  <c r="G11" i="30"/>
  <c r="E12" i="30"/>
  <c r="F24" i="30"/>
  <c r="F23" i="30"/>
  <c r="E10" i="30"/>
  <c r="E11" i="30"/>
  <c r="E20" i="30"/>
  <c r="G25" i="30"/>
  <c r="G24" i="30"/>
  <c r="E27" i="30"/>
  <c r="G27" i="30"/>
  <c r="E25" i="30"/>
  <c r="G13" i="30"/>
  <c r="F13" i="30"/>
  <c r="F25" i="30"/>
  <c r="F9" i="30"/>
  <c r="F26" i="30"/>
  <c r="F19" i="30"/>
  <c r="E9" i="30"/>
  <c r="E17" i="30"/>
  <c r="F12" i="30"/>
  <c r="E15" i="30"/>
  <c r="E22" i="30"/>
  <c r="E14" i="30"/>
  <c r="H20" i="30"/>
  <c r="G10" i="30"/>
  <c r="G22" i="30"/>
  <c r="H19" i="30"/>
  <c r="H11" i="30"/>
  <c r="H26" i="30"/>
  <c r="H28" i="30"/>
  <c r="H17" i="30"/>
  <c r="G15" i="30"/>
  <c r="G21" i="30"/>
  <c r="H12" i="30"/>
  <c r="G18" i="30"/>
  <c r="G9" i="30"/>
  <c r="G17" i="24" l="1"/>
  <c r="A50" i="13"/>
  <c r="O207" i="23" l="1"/>
  <c r="V207" i="23" s="1"/>
  <c r="AG190" i="23" l="1"/>
  <c r="L192" i="23" s="1"/>
  <c r="Y192" i="23" s="1"/>
  <c r="AF160" i="23"/>
  <c r="L162" i="23" s="1"/>
  <c r="Y162" i="23" s="1"/>
  <c r="F217" i="23" l="1"/>
  <c r="L220" i="23" l="1"/>
  <c r="M235" i="23"/>
  <c r="W235" i="23" l="1"/>
  <c r="R235" i="23"/>
</calcChain>
</file>

<file path=xl/sharedStrings.xml><?xml version="1.0" encoding="utf-8"?>
<sst xmlns="http://schemas.openxmlformats.org/spreadsheetml/2006/main" count="945" uniqueCount="613">
  <si>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</si>
  <si>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</si>
  <si>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</si>
  <si>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</si>
  <si>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</si>
  <si>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</si>
  <si>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</si>
  <si>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</si>
  <si>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</si>
  <si>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</si>
  <si>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</si>
  <si>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</si>
  <si>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</si>
  <si>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</si>
  <si>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</si>
  <si>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</si>
  <si>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</si>
  <si>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</si>
  <si>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</si>
  <si>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</si>
  <si>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</si>
  <si>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</si>
  <si>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</si>
  <si>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</si>
  <si>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</si>
  <si>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</si>
  <si>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</si>
  <si>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</si>
  <si>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</si>
  <si>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</si>
  <si>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</si>
  <si>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</si>
  <si>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</si>
  <si>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</si>
  <si>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</si>
  <si>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</si>
  <si>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</si>
  <si>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</si>
  <si>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</si>
  <si>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</si>
  <si>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</si>
  <si>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</si>
  <si>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</si>
  <si>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</si>
  <si>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</si>
  <si>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</si>
  <si>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</si>
  <si>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</si>
  <si>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</si>
  <si>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</si>
  <si>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</si>
  <si>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</si>
  <si>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</si>
  <si>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</si>
  <si>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</si>
  <si>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</si>
  <si>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</si>
  <si>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</si>
  <si>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</si>
  <si>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</si>
  <si>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</si>
  <si>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</si>
  <si>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</si>
  <si>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</si>
  <si>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</si>
  <si>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</si>
  <si>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</si>
  <si>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</si>
  <si>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</si>
  <si>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</si>
  <si>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</si>
  <si>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</si>
  <si>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</si>
  <si>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</si>
  <si>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</si>
  <si>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</si>
  <si>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</si>
  <si>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</si>
  <si>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</si>
  <si>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</si>
  <si>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</si>
  <si>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</si>
  <si>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</si>
  <si>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</si>
  <si>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B2. 표준불확도 :</t>
    <phoneticPr fontId="4" type="noConversion"/>
  </si>
  <si>
    <t>B3. 확률분포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</si>
  <si>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</si>
  <si>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</si>
  <si>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</si>
  <si>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</si>
  <si>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</si>
  <si>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</si>
  <si>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</si>
  <si>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</si>
  <si>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</si>
  <si>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</si>
  <si>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</si>
  <si>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</si>
  <si>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</si>
  <si>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</si>
  <si>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</si>
  <si>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</si>
  <si>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</si>
  <si>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</si>
  <si>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</si>
  <si>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</si>
  <si>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</si>
  <si>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</si>
  <si>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</si>
  <si>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</si>
  <si>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</si>
  <si>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</si>
  <si>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</si>
  <si>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</si>
  <si>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</si>
  <si>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</si>
  <si>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</si>
  <si>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</si>
  <si>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</si>
  <si>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</si>
  <si>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</si>
  <si>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</si>
  <si>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</si>
  <si>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</si>
  <si>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</si>
  <si>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</si>
  <si>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</si>
  <si>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</si>
  <si>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t>℃·μm</t>
    <phoneticPr fontId="4" type="noConversion"/>
  </si>
  <si>
    <t>2회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</si>
  <si>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</si>
  <si>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</si>
  <si>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</si>
  <si>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</si>
  <si>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</si>
  <si>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</si>
  <si>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</si>
  <si>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</si>
  <si>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</si>
  <si>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</si>
  <si>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</si>
  <si>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</si>
  <si>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</si>
  <si>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</si>
  <si>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mm</t>
    <phoneticPr fontId="4" type="noConversion"/>
  </si>
  <si>
    <t>B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</si>
  <si>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</si>
  <si>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</si>
  <si>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</si>
  <si>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</si>
  <si>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</si>
  <si>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</si>
  <si>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</si>
  <si>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</si>
  <si>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</si>
  <si>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</si>
  <si>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</si>
  <si>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</si>
  <si>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</si>
  <si>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</si>
  <si>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</si>
  <si>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</si>
  <si>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</si>
  <si>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</si>
  <si>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</si>
  <si>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</si>
  <si>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</si>
  <si>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</si>
  <si>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</si>
  <si>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</si>
  <si>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</si>
  <si>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</si>
  <si>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</si>
  <si>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</si>
  <si>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</si>
  <si>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</si>
  <si>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</si>
  <si>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</si>
  <si>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</si>
  <si>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</si>
  <si>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</si>
  <si>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※ 불확도 전파법칙에 의한 수식 :</t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</si>
  <si>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</si>
  <si>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</si>
  <si>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</si>
  <si>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</si>
  <si>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</si>
  <si>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</si>
  <si>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</si>
  <si>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</si>
  <si>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</si>
  <si>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</si>
  <si>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</si>
  <si>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</si>
  <si>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</si>
  <si>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E2. 표준불확도 :</t>
    <phoneticPr fontId="4" type="noConversion"/>
  </si>
  <si>
    <t>E3. 확률분포 :</t>
    <phoneticPr fontId="4" type="noConversion"/>
  </si>
  <si>
    <t>F3. 확률분포 :</t>
    <phoneticPr fontId="4" type="noConversion"/>
  </si>
  <si>
    <t>F4. 감도계수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</si>
  <si>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</si>
  <si>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</si>
  <si>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</si>
  <si>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</si>
  <si>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G6. 자유도 :</t>
    <phoneticPr fontId="4" type="noConversion"/>
  </si>
  <si>
    <t>H3. 확률분포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</si>
  <si>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</si>
  <si>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</si>
  <si>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</si>
  <si>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</si>
  <si>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</si>
  <si>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</si>
  <si>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</si>
  <si>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</si>
  <si>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</si>
  <si>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</si>
  <si>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</si>
  <si>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</si>
  <si>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</si>
  <si>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</si>
  <si>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</si>
  <si>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</si>
  <si>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</si>
  <si>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</si>
  <si>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</si>
  <si>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</si>
  <si>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</si>
  <si>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</si>
  <si>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</si>
  <si>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</si>
  <si>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</si>
  <si>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</si>
  <si>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Nominal
(mm)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</si>
  <si>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</si>
  <si>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보정값
(mm)</t>
    <phoneticPr fontId="4" type="noConversion"/>
  </si>
  <si>
    <t>Correction
(mm)</t>
    <phoneticPr fontId="4" type="noConversion"/>
  </si>
  <si>
    <t>불확도1</t>
  </si>
  <si>
    <t>불확도2</t>
  </si>
  <si>
    <t>불확도 단위</t>
  </si>
  <si>
    <t>k</t>
  </si>
  <si>
    <t>#2</t>
  </si>
  <si>
    <t>#3</t>
  </si>
  <si>
    <t>#4</t>
  </si>
  <si>
    <t>게이지 블록 교정값</t>
    <phoneticPr fontId="4" type="noConversion"/>
  </si>
  <si>
    <t>=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</si>
  <si>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</si>
  <si>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차이값,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</si>
  <si>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열팽창보정</t>
    <phoneticPr fontId="4" type="noConversion"/>
  </si>
  <si>
    <t>명목값(mm)</t>
    <phoneticPr fontId="4" type="noConversion"/>
  </si>
  <si>
    <t>0점블럭 1</t>
    <phoneticPr fontId="4" type="noConversion"/>
  </si>
  <si>
    <t>0점블럭 2</t>
    <phoneticPr fontId="4" type="noConversion"/>
  </si>
  <si>
    <t>사용블럭 1</t>
    <phoneticPr fontId="4" type="noConversion"/>
  </si>
  <si>
    <t>사용블럭 2</t>
  </si>
  <si>
    <t>사용블럭 3</t>
  </si>
  <si>
    <t>사용블럭 4</t>
  </si>
  <si>
    <t>0점 교정값 1</t>
    <phoneticPr fontId="4" type="noConversion"/>
  </si>
  <si>
    <t>0점 교정값 2</t>
  </si>
  <si>
    <t>사용 교정값 1</t>
    <phoneticPr fontId="4" type="noConversion"/>
  </si>
  <si>
    <t>사용 교정값 2</t>
  </si>
  <si>
    <t>사용 교정값 3</t>
  </si>
  <si>
    <t>사용 교정값 4</t>
  </si>
  <si>
    <t>열팽창계수</t>
    <phoneticPr fontId="4" type="noConversion"/>
  </si>
  <si>
    <t>번호</t>
  </si>
  <si>
    <t>등록번호</t>
  </si>
  <si>
    <t>기기명(종류)</t>
  </si>
  <si>
    <t>측정범위</t>
    <phoneticPr fontId="4" type="noConversion"/>
  </si>
  <si>
    <t>채널</t>
    <phoneticPr fontId="4" type="noConversion"/>
  </si>
  <si>
    <t>측정방향</t>
    <phoneticPr fontId="4" type="noConversion"/>
  </si>
  <si>
    <t>명목값</t>
  </si>
  <si>
    <t>기준값</t>
  </si>
  <si>
    <t>측정값</t>
  </si>
  <si>
    <t>단위</t>
  </si>
  <si>
    <t>보정값</t>
  </si>
  <si>
    <t>불확도 1</t>
  </si>
  <si>
    <t>포함인자</t>
  </si>
  <si>
    <t>교정일자</t>
  </si>
  <si>
    <t>사용블록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</si>
  <si>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s1</t>
    </r>
    <phoneticPr fontId="4" type="noConversion"/>
  </si>
  <si>
    <t>단위</t>
    <phoneticPr fontId="4" type="noConversion"/>
  </si>
  <si>
    <t>/℃</t>
    <phoneticPr fontId="4" type="noConversion"/>
  </si>
  <si>
    <t>직사각형</t>
    <phoneticPr fontId="4" type="noConversion"/>
  </si>
  <si>
    <t>환산계수</t>
    <phoneticPr fontId="4" type="noConversion"/>
  </si>
  <si>
    <t>2. 교정결과</t>
    <phoneticPr fontId="4" type="noConversion"/>
  </si>
  <si>
    <t>0점블록</t>
    <phoneticPr fontId="4" type="noConversion"/>
  </si>
  <si>
    <t>헤드지시값</t>
    <phoneticPr fontId="4" type="noConversion"/>
  </si>
  <si>
    <t>열팽창계수차</t>
    <phoneticPr fontId="4" type="noConversion"/>
  </si>
  <si>
    <t>자리수 맞춤</t>
    <phoneticPr fontId="4" type="noConversion"/>
  </si>
  <si>
    <t>1회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</si>
  <si>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</si>
  <si>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</si>
  <si>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</si>
  <si>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</si>
  <si>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</si>
  <si>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Min</t>
    <phoneticPr fontId="4" type="noConversion"/>
  </si>
  <si>
    <t>3. 불확도 계산</t>
    <phoneticPr fontId="4" type="noConversion"/>
  </si>
  <si>
    <t>입력량</t>
    <phoneticPr fontId="4" type="noConversion"/>
  </si>
  <si>
    <t>불확도기여량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</si>
  <si>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</si>
  <si>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</si>
  <si>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</si>
  <si>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정규</t>
    <phoneticPr fontId="4" type="noConversion"/>
  </si>
  <si>
    <t>전기지시값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</si>
  <si>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e</t>
    </r>
    <phoneticPr fontId="4" type="noConversion"/>
  </si>
  <si>
    <t>t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</si>
  <si>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</si>
  <si>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삼각형</t>
    <phoneticPr fontId="4" type="noConversion"/>
  </si>
  <si>
    <t>℃</t>
    <phoneticPr fontId="4" type="noConversion"/>
  </si>
  <si>
    <t>측정불확도</t>
    <phoneticPr fontId="4" type="noConversion"/>
  </si>
  <si>
    <t>5% rule</t>
    <phoneticPr fontId="4" type="noConversion"/>
  </si>
  <si>
    <t>불확도</t>
    <phoneticPr fontId="4" type="noConversion"/>
  </si>
  <si>
    <t>β</t>
    <phoneticPr fontId="4" type="noConversion"/>
  </si>
  <si>
    <t>0</t>
    <phoneticPr fontId="4" type="noConversion"/>
  </si>
  <si>
    <t>#1</t>
    <phoneticPr fontId="4" type="noConversion"/>
  </si>
  <si>
    <t>0.000 0</t>
    <phoneticPr fontId="4" type="noConversion"/>
  </si>
  <si>
    <t>0.000 00</t>
    <phoneticPr fontId="4" type="noConversion"/>
  </si>
  <si>
    <t>0.000 000 0</t>
    <phoneticPr fontId="4" type="noConversion"/>
  </si>
  <si>
    <t>0.000 000 00</t>
    <phoneticPr fontId="4" type="noConversion"/>
  </si>
  <si>
    <t>● 교정료 계산</t>
    <phoneticPr fontId="4" type="noConversion"/>
  </si>
  <si>
    <t>추가수수료</t>
    <phoneticPr fontId="4" type="noConversion"/>
  </si>
  <si>
    <t>인치?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</si>
  <si>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</si>
  <si>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</si>
  <si>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t>분해능</t>
    <phoneticPr fontId="4" type="noConversion"/>
  </si>
  <si>
    <t>최소눈금</t>
    <phoneticPr fontId="4" type="noConversion"/>
  </si>
  <si>
    <t>CMC1</t>
    <phoneticPr fontId="4" type="noConversion"/>
  </si>
  <si>
    <t>사용?</t>
    <phoneticPr fontId="4" type="noConversion"/>
  </si>
  <si>
    <t>교정값차이</t>
    <phoneticPr fontId="4" type="noConversion"/>
  </si>
  <si>
    <t>지시값평균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</si>
  <si>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</si>
  <si>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e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</si>
  <si>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</si>
  <si>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Max</t>
    <phoneticPr fontId="4" type="noConversion"/>
  </si>
  <si>
    <t>D</t>
    <phoneticPr fontId="4" type="noConversion"/>
  </si>
  <si>
    <t>평균열팽창계수</t>
    <phoneticPr fontId="4" type="noConversion"/>
  </si>
  <si>
    <t>/℃</t>
    <phoneticPr fontId="4" type="noConversion"/>
  </si>
  <si>
    <t>온도차</t>
    <phoneticPr fontId="4" type="noConversion"/>
  </si>
  <si>
    <t>μm</t>
    <phoneticPr fontId="4" type="noConversion"/>
  </si>
  <si>
    <t>∞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</si>
  <si>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</si>
  <si>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직사각형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</si>
  <si>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</si>
  <si>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※ 직사각형 확률분포가 합성표준불확도에 미치는 영향</t>
    <phoneticPr fontId="4" type="noConversion"/>
  </si>
  <si>
    <t>추가수수료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</si>
  <si>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</si>
  <si>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</si>
  <si>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</si>
  <si>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</si>
  <si>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</si>
  <si>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단위</t>
    <phoneticPr fontId="4" type="noConversion"/>
  </si>
  <si>
    <t>최소범위 (mm)</t>
    <phoneticPr fontId="4" type="noConversion"/>
  </si>
  <si>
    <t>최대범위 (mm)</t>
    <phoneticPr fontId="4" type="noConversion"/>
  </si>
  <si>
    <t>위치</t>
    <phoneticPr fontId="4" type="noConversion"/>
  </si>
  <si>
    <t>Div. (mm)</t>
    <phoneticPr fontId="4" type="noConversion"/>
  </si>
  <si>
    <t>Res. (mm)</t>
    <phoneticPr fontId="4" type="noConversion"/>
  </si>
  <si>
    <t>전기마이크로미터분해능</t>
    <phoneticPr fontId="4" type="noConversion"/>
  </si>
  <si>
    <t>CMC2</t>
    <phoneticPr fontId="4" type="noConversion"/>
  </si>
  <si>
    <t>CMC단위</t>
    <phoneticPr fontId="4" type="noConversion"/>
  </si>
  <si>
    <t>명목값</t>
    <phoneticPr fontId="4" type="noConversion"/>
  </si>
  <si>
    <t>온도차</t>
    <phoneticPr fontId="4" type="noConversion"/>
  </si>
  <si>
    <t>t_avr-20</t>
    <phoneticPr fontId="4" type="noConversion"/>
  </si>
  <si>
    <t>Spec</t>
    <phoneticPr fontId="4" type="noConversion"/>
  </si>
  <si>
    <t>표기용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</si>
  <si>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</si>
  <si>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</si>
  <si>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Δα</t>
    <phoneticPr fontId="4" type="noConversion"/>
  </si>
  <si>
    <t>보정값</t>
    <phoneticPr fontId="4" type="noConversion"/>
  </si>
  <si>
    <t>교정값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</si>
  <si>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</si>
  <si>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</si>
  <si>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</si>
  <si>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4. 성적서용</t>
    <phoneticPr fontId="4" type="noConversion"/>
  </si>
  <si>
    <t>요인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</si>
  <si>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</si>
  <si>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</si>
  <si>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</si>
  <si>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감도계수</t>
    <phoneticPr fontId="4" type="noConversion"/>
  </si>
  <si>
    <t>A</t>
    <phoneticPr fontId="4" type="noConversion"/>
  </si>
  <si>
    <t>μm</t>
    <phoneticPr fontId="4" type="noConversion"/>
  </si>
  <si>
    <t>B</t>
    <phoneticPr fontId="4" type="noConversion"/>
  </si>
  <si>
    <t>μm</t>
    <phoneticPr fontId="4" type="noConversion"/>
  </si>
  <si>
    <t>C</t>
    <phoneticPr fontId="4" type="noConversion"/>
  </si>
  <si>
    <t>mm</t>
    <phoneticPr fontId="4" type="noConversion"/>
  </si>
  <si>
    <t>℃·μm</t>
    <phoneticPr fontId="4" type="noConversion"/>
  </si>
  <si>
    <t>E</t>
    <phoneticPr fontId="4" type="noConversion"/>
  </si>
  <si>
    <t>/℃·μm</t>
    <phoneticPr fontId="4" type="noConversion"/>
  </si>
  <si>
    <t>F</t>
    <phoneticPr fontId="4" type="noConversion"/>
  </si>
  <si>
    <t>열팽창계수차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</si>
  <si>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</si>
  <si>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</si>
  <si>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</si>
  <si>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</si>
  <si>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</si>
  <si>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</si>
  <si>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기타요인</t>
    <phoneticPr fontId="4" type="noConversion"/>
  </si>
  <si>
    <t>mm</t>
    <phoneticPr fontId="4" type="noConversion"/>
  </si>
  <si>
    <t>μm</t>
    <phoneticPr fontId="4" type="noConversion"/>
  </si>
  <si>
    <t>∞</t>
    <phoneticPr fontId="4" type="noConversion"/>
  </si>
  <si>
    <t>합성표준</t>
    <phoneticPr fontId="4" type="noConversion"/>
  </si>
  <si>
    <t>선택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</si>
  <si>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</si>
  <si>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</si>
  <si>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</si>
  <si>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</si>
  <si>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k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</si>
  <si>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</si>
  <si>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</si>
  <si>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</si>
  <si>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</si>
  <si>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※ 게이지 블록 상관관계 불확도</t>
    <phoneticPr fontId="4" type="noConversion"/>
  </si>
  <si>
    <t>측정불확도</t>
    <phoneticPr fontId="4" type="noConversion"/>
  </si>
  <si>
    <t>자리수</t>
    <phoneticPr fontId="4" type="noConversion"/>
  </si>
  <si>
    <t>Format</t>
    <phoneticPr fontId="4" type="noConversion"/>
  </si>
  <si>
    <t>0점 블록</t>
    <phoneticPr fontId="4" type="noConversion"/>
  </si>
  <si>
    <t>사용 블록</t>
    <phoneticPr fontId="4" type="noConversion"/>
  </si>
  <si>
    <t>0점 블록 불확도</t>
    <phoneticPr fontId="4" type="noConversion"/>
  </si>
  <si>
    <t>사용 블록 불확도</t>
    <phoneticPr fontId="4" type="noConversion"/>
  </si>
  <si>
    <t>상관관계 불확도 (k=1)</t>
    <phoneticPr fontId="4" type="noConversion"/>
  </si>
  <si>
    <t>#1</t>
    <phoneticPr fontId="4" type="noConversion"/>
  </si>
  <si>
    <t>호칭치수</t>
    <phoneticPr fontId="4" type="noConversion"/>
  </si>
  <si>
    <t>호칭치수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</si>
  <si>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</si>
  <si>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</si>
  <si>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</si>
  <si>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0.000 000</t>
    <phoneticPr fontId="4" type="noConversion"/>
  </si>
  <si>
    <t>0.000 000 000</t>
    <phoneticPr fontId="4" type="noConversion"/>
  </si>
  <si>
    <t>기본수수료</t>
    <phoneticPr fontId="4" type="noConversion"/>
  </si>
  <si>
    <t>소계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</si>
  <si>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</si>
  <si>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</si>
  <si>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</si>
  <si>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</si>
  <si>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</si>
  <si>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</si>
  <si>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</si>
  <si>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</si>
  <si>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</si>
  <si>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</si>
  <si>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</si>
  <si>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</si>
  <si>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</si>
  <si>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</si>
  <si>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전기 마이크로미터 지시값</t>
    <phoneticPr fontId="4" type="noConversion"/>
  </si>
  <si>
    <t>1회</t>
    <phoneticPr fontId="4" type="noConversion"/>
  </si>
  <si>
    <t>전기 마이크로미터 교정데이터</t>
    <phoneticPr fontId="4" type="noConversion"/>
  </si>
  <si>
    <r>
      <rPr>
        <sz val="10"/>
        <rFont val="맑은 고딕"/>
        <family val="1"/>
        <scheme val="major"/>
      </rPr>
      <t>0점</t>
    </r>
    <r>
      <rPr>
        <sz val="10"/>
        <rFont val="맑은 고딕"/>
        <family val="3"/>
        <charset val="129"/>
        <scheme val="major"/>
      </rPr>
      <t xml:space="preserve">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</si>
  <si>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r>
      <t xml:space="preserve">사용,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</si>
  <si>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t>전기 마이크로미터 지시값</t>
    <phoneticPr fontId="4" type="noConversion"/>
  </si>
  <si>
    <t>μm</t>
  </si>
  <si>
    <t>μm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</si>
  <si>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e</t>
    </r>
    <phoneticPr fontId="4" type="noConversion"/>
  </si>
  <si>
    <t>0점 게이지 블록과 사용 게이지 블록의 교정값 차</t>
    <phoneticPr fontId="4" type="noConversion"/>
  </si>
  <si>
    <t>전기 마이크로미터의 지시값</t>
    <phoneticPr fontId="4" type="noConversion"/>
  </si>
  <si>
    <t>두 게이지 블록의 명목값의 차이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</si>
  <si>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</si>
  <si>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기타 요인에 의한 보정값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</si>
  <si>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</si>
  <si>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</si>
  <si>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U</t>
    <phoneticPr fontId="4" type="noConversion"/>
  </si>
  <si>
    <t>=</t>
    <phoneticPr fontId="4" type="noConversion"/>
  </si>
  <si>
    <t>μm</t>
    <phoneticPr fontId="4" type="noConversion"/>
  </si>
  <si>
    <t>=</t>
    <phoneticPr fontId="4" type="noConversion"/>
  </si>
  <si>
    <t>k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</si>
  <si>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</si>
  <si>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</si>
  <si>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</si>
  <si>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×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</si>
  <si>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</si>
  <si>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</si>
  <si>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t>B1. 추정값 :</t>
    <phoneticPr fontId="4" type="noConversion"/>
  </si>
  <si>
    <t>B4. 감도계수 :</t>
    <phoneticPr fontId="4" type="noConversion"/>
  </si>
  <si>
    <t>B5. 불확도 기여도 :</t>
    <phoneticPr fontId="4" type="noConversion"/>
  </si>
  <si>
    <t>C</t>
    <phoneticPr fontId="4" type="noConversion"/>
  </si>
  <si>
    <t>E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</si>
  <si>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</si>
  <si>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</si>
  <si>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</si>
  <si>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</si>
  <si>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C2. 표준불확도 :</t>
    <phoneticPr fontId="4" type="noConversion"/>
  </si>
  <si>
    <t>D3. 확률분포 :</t>
    <phoneticPr fontId="4" type="noConversion"/>
  </si>
  <si>
    <t>E1. 추정값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</si>
  <si>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</si>
  <si>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</si>
  <si>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</si>
  <si>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기타 요인에 의한 표준불확도 :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</si>
  <si>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</si>
  <si>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</si>
  <si>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t>F5. 불확도 기여량 :</t>
    <phoneticPr fontId="4" type="noConversion"/>
  </si>
  <si>
    <t>G4. 감도계수 :</t>
    <phoneticPr fontId="4" type="noConversion"/>
  </si>
  <si>
    <t>G5. 불확도 기여량 :</t>
    <phoneticPr fontId="4" type="noConversion"/>
  </si>
  <si>
    <t>H1. 추정값 :</t>
    <phoneticPr fontId="4" type="noConversion"/>
  </si>
  <si>
    <t>H2. 표준불확도 :</t>
    <phoneticPr fontId="4" type="noConversion"/>
  </si>
  <si>
    <t>H4. 감도계수 :</t>
    <phoneticPr fontId="4" type="noConversion"/>
  </si>
  <si>
    <t>직사각형 확률분포를 적용하여 계산하면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</si>
  <si>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</si>
  <si>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최대범위</t>
    <phoneticPr fontId="4" type="noConversion"/>
  </si>
  <si>
    <t>추가범위</t>
    <phoneticPr fontId="4" type="noConversion"/>
  </si>
  <si>
    <t>추가</t>
    <phoneticPr fontId="4" type="noConversion"/>
  </si>
  <si>
    <t>fees</t>
    <phoneticPr fontId="4" type="noConversion"/>
  </si>
  <si>
    <t>P/F</t>
    <phoneticPr fontId="4" type="noConversion"/>
  </si>
  <si>
    <t>기준기명</t>
    <phoneticPr fontId="4" type="noConversion"/>
  </si>
  <si>
    <t>다이얼 게이지 시험기</t>
    <phoneticPr fontId="4" type="noConversion"/>
  </si>
  <si>
    <t>게이지 블록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</si>
  <si>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</si>
  <si>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</si>
  <si>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</si>
  <si>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</si>
  <si>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>. 두 게이지 블록 교정값의 표준불확도,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</si>
  <si>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e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</si>
  <si>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>. 전기 마이크로미터 지시값의 표준불확도,</t>
    </r>
    <phoneticPr fontId="4" type="noConversion"/>
  </si>
  <si>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</si>
  <si>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</si>
  <si>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※ 게이지 블록의 무게에 의해 다이얼 게이지 시험기에 휨이 발생할 수 있으며 다이얼 게이지</t>
    <phoneticPr fontId="4" type="noConversion"/>
  </si>
  <si>
    <t>전기 마이크로미터 지시값</t>
    <phoneticPr fontId="4" type="noConversion"/>
  </si>
  <si>
    <t>표준편차</t>
    <phoneticPr fontId="4" type="noConversion"/>
  </si>
  <si>
    <t>μm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</si>
  <si>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</si>
  <si>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</si>
  <si>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</si>
  <si>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</si>
  <si>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</si>
  <si>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</si>
  <si>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</si>
  <si>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</si>
  <si>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</si>
  <si>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시험기 측정면의 평면도에 의한 보정이 필요하나, 현실적으로 보정이 어렵다.</t>
    <phoneticPr fontId="4" type="noConversion"/>
  </si>
  <si>
    <t>μm</t>
    <phoneticPr fontId="4" type="noConversion"/>
  </si>
  <si>
    <t>℃</t>
    <phoneticPr fontId="4" type="noConversion"/>
  </si>
  <si>
    <t>℃</t>
    <phoneticPr fontId="4" type="noConversion"/>
  </si>
  <si>
    <t>℃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</si>
  <si>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분해능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</si>
  <si>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추정하여 직사각형 확률분포를 적용하여 계산하면</t>
    <phoneticPr fontId="4" type="noConversion"/>
  </si>
  <si>
    <t>여기에 직사각형 확률분포를 적용하여 계산하면</t>
    <phoneticPr fontId="4" type="noConversion"/>
  </si>
  <si>
    <t>※ 위의 식을 불확도 전파법칙을 적용하면 다음과 같다.</t>
    <phoneticPr fontId="4" type="noConversion"/>
  </si>
  <si>
    <t>×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</si>
  <si>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</si>
  <si>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</si>
  <si>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e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</si>
  <si>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</si>
  <si>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</si>
  <si>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</si>
  <si>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</si>
  <si>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</si>
  <si>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</si>
  <si>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</si>
  <si>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</si>
  <si>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</si>
  <si>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</si>
  <si>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</si>
  <si>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</si>
  <si>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</si>
  <si>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</si>
  <si>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</si>
  <si>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</si>
  <si>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</si>
  <si>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</si>
  <si>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</si>
  <si>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</si>
  <si>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</si>
  <si>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</si>
  <si>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</si>
  <si>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</si>
  <si>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</si>
  <si>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</si>
  <si>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</si>
  <si>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</si>
  <si>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</si>
  <si>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</si>
  <si>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</si>
  <si>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</si>
  <si>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</si>
  <si>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</si>
  <si>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</si>
  <si>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</si>
  <si>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Nominal Value</t>
    <phoneticPr fontId="4" type="noConversion"/>
  </si>
  <si>
    <t>mm</t>
    <phoneticPr fontId="4" type="noConversion"/>
  </si>
  <si>
    <t>불확도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</si>
  <si>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</si>
  <si>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</si>
  <si>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</si>
  <si>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  <phoneticPr fontId="4" type="noConversion"/>
  </si>
  <si>
    <t>HCT</t>
    <phoneticPr fontId="4" type="noConversion"/>
  </si>
  <si>
    <t>U+α</t>
    <phoneticPr fontId="4" type="noConversion"/>
  </si>
  <si>
    <t>U&amp;r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</si>
  <si>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</si>
  <si>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Number Format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</si>
  <si>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</si>
  <si>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</si>
  <si>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</si>
  <si>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t>소수점 자리수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</si>
  <si>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</si>
  <si>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</si>
  <si>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</si>
  <si>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CMC초과?</t>
    <phoneticPr fontId="4" type="noConversion"/>
  </si>
  <si>
    <t>불확도표기</t>
    <phoneticPr fontId="4" type="noConversion"/>
  </si>
  <si>
    <t>직사각형분포</t>
    <phoneticPr fontId="4" type="noConversion"/>
  </si>
  <si>
    <t>기타</t>
    <phoneticPr fontId="4" type="noConversion"/>
  </si>
  <si>
    <t>번호</t>
    <phoneticPr fontId="4" type="noConversion"/>
  </si>
  <si>
    <t>크기순</t>
    <phoneticPr fontId="4" type="noConversion"/>
  </si>
  <si>
    <t>확률분포별 불확도기여량</t>
    <phoneticPr fontId="4" type="noConversion"/>
  </si>
  <si>
    <t>영향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</si>
  <si>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</si>
  <si>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</si>
  <si>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</si>
  <si>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t>확률분포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</si>
  <si>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</si>
  <si>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</si>
  <si>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</si>
  <si>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</si>
  <si>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</si>
  <si>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</si>
  <si>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추가</t>
    <phoneticPr fontId="4" type="noConversion"/>
  </si>
  <si>
    <t>mm마다</t>
    <phoneticPr fontId="4" type="noConversion"/>
  </si>
  <si>
    <t>조건</t>
    <phoneticPr fontId="4" type="noConversion"/>
  </si>
  <si>
    <t>mm 기준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</si>
</sst>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2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\ \℃"/>
    <numFmt numFmtId="207" formatCode="0.00\ \℃"/>
    <numFmt numFmtId="208" formatCode="&quot;0.58 ℃×( -&quot;0.00"/>
    <numFmt numFmtId="209" formatCode="0.000\ &quot;mm&quot;"/>
    <numFmt numFmtId="210" formatCode="0\ &quot;μ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.0000\ 00"/>
    <numFmt numFmtId="218" formatCode="0.000\ \℃"/>
    <numFmt numFmtId="219" formatCode="0.00000_ "/>
    <numFmt numFmtId="220" formatCode="0.00000"/>
    <numFmt numFmtId="221" formatCode="#\ ##0.0\ &quot;mg&quot;"/>
    <numFmt numFmtId="222" formatCode="General\ &quot;mm&quot;"/>
    <numFmt numFmtId="223" formatCode="General\ &quot;μm&quot;"/>
    <numFmt numFmtId="224" formatCode="0_ "/>
    <numFmt numFmtId="225" formatCode="0.0E+00"/>
  </numFmts>
  <fonts count="105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theme="0" tint="-0.24994659260841701"/>
      </top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28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3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9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58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0" fontId="6" fillId="0" borderId="0"/>
    <xf numFmtId="10" fontId="35" fillId="17" borderId="71" applyNumberFormat="0" applyBorder="0" applyAlignment="0" applyProtection="0"/>
    <xf numFmtId="0" fontId="3" fillId="23" borderId="6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2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81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1" applyNumberFormat="0" applyBorder="0" applyAlignment="0" applyProtection="0"/>
    <xf numFmtId="0" fontId="3" fillId="23" borderId="6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71" applyNumberFormat="0" applyBorder="0" applyAlignment="0" applyProtection="0"/>
    <xf numFmtId="0" fontId="17" fillId="22" borderId="60" applyNumberFormat="0" applyAlignment="0" applyProtection="0">
      <alignment vertical="center"/>
    </xf>
    <xf numFmtId="0" fontId="3" fillId="23" borderId="66" applyNumberFormat="0" applyFont="0" applyAlignment="0" applyProtection="0">
      <alignment vertical="center"/>
    </xf>
    <xf numFmtId="0" fontId="24" fillId="0" borderId="61" applyNumberFormat="0" applyFill="0" applyAlignment="0" applyProtection="0">
      <alignment vertical="center"/>
    </xf>
    <xf numFmtId="0" fontId="25" fillId="7" borderId="60" applyNumberFormat="0" applyAlignment="0" applyProtection="0">
      <alignment vertical="center"/>
    </xf>
    <xf numFmtId="0" fontId="31" fillId="22" borderId="6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7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2" xfId="0" applyNumberFormat="1" applyFont="1" applyBorder="1" applyAlignment="1">
      <alignment horizontal="center" vertical="center"/>
    </xf>
    <xf numFmtId="0" fontId="53" fillId="26" borderId="42" xfId="0" applyFont="1" applyFill="1" applyBorder="1" applyAlignment="1">
      <alignment horizontal="center" vertical="center" wrapText="1"/>
    </xf>
    <xf numFmtId="0" fontId="55" fillId="0" borderId="4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59" fillId="27" borderId="44" xfId="81" applyFont="1" applyFill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76" fillId="33" borderId="42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47" xfId="0" applyNumberFormat="1" applyFont="1" applyFill="1" applyBorder="1" applyAlignment="1">
      <alignment horizontal="center" vertical="center"/>
    </xf>
    <xf numFmtId="197" fontId="81" fillId="29" borderId="48" xfId="0" applyNumberFormat="1" applyFont="1" applyFill="1" applyBorder="1" applyAlignment="1">
      <alignment horizontal="center" vertical="center"/>
    </xf>
    <xf numFmtId="197" fontId="81" fillId="0" borderId="50" xfId="0" applyNumberFormat="1" applyFont="1" applyFill="1" applyBorder="1" applyAlignment="1">
      <alignment horizontal="center" vertical="center"/>
    </xf>
    <xf numFmtId="198" fontId="81" fillId="0" borderId="47" xfId="0" applyNumberFormat="1" applyFont="1" applyFill="1" applyBorder="1" applyAlignment="1">
      <alignment horizontal="center" vertical="center"/>
    </xf>
    <xf numFmtId="0" fontId="81" fillId="35" borderId="47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8" fillId="0" borderId="42" xfId="0" applyFont="1" applyBorder="1" applyAlignment="1">
      <alignment horizontal="center" vertical="center"/>
    </xf>
    <xf numFmtId="0" fontId="86" fillId="35" borderId="46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49" xfId="0" applyNumberFormat="1" applyFont="1" applyFill="1" applyBorder="1" applyAlignment="1">
      <alignment horizontal="center" vertical="center"/>
    </xf>
    <xf numFmtId="199" fontId="81" fillId="0" borderId="47" xfId="0" applyNumberFormat="1" applyFont="1" applyFill="1" applyBorder="1" applyAlignment="1">
      <alignment horizontal="center" vertical="center"/>
    </xf>
    <xf numFmtId="0" fontId="81" fillId="35" borderId="49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42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201" fontId="93" fillId="0" borderId="0" xfId="0" applyNumberFormat="1" applyFont="1" applyBorder="1" applyAlignment="1">
      <alignment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81" fillId="0" borderId="49" xfId="0" applyNumberFormat="1" applyFont="1" applyFill="1" applyBorder="1" applyAlignment="1">
      <alignment horizontal="center" vertical="center"/>
    </xf>
    <xf numFmtId="0" fontId="76" fillId="33" borderId="42" xfId="0" applyFont="1" applyFill="1" applyBorder="1">
      <alignment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81" fillId="0" borderId="47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81" fillId="0" borderId="50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211" fontId="52" fillId="0" borderId="0" xfId="0" applyNumberFormat="1" applyFont="1" applyBorder="1" applyAlignment="1">
      <alignment horizontal="center" vertical="center"/>
    </xf>
    <xf numFmtId="211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217" fontId="67" fillId="0" borderId="0" xfId="0" applyNumberFormat="1" applyFont="1" applyBorder="1" applyAlignment="1">
      <alignment vertical="center"/>
    </xf>
    <xf numFmtId="0" fontId="81" fillId="0" borderId="66" xfId="0" applyNumberFormat="1" applyFont="1" applyFill="1" applyBorder="1" applyAlignment="1">
      <alignment horizontal="center" vertical="center"/>
    </xf>
    <xf numFmtId="0" fontId="81" fillId="34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shrinkToFit="1"/>
    </xf>
    <xf numFmtId="49" fontId="82" fillId="28" borderId="66" xfId="0" applyNumberFormat="1" applyFont="1" applyFill="1" applyBorder="1" applyAlignment="1">
      <alignment horizontal="center" vertical="center"/>
    </xf>
    <xf numFmtId="0" fontId="81" fillId="0" borderId="66" xfId="78" applyNumberFormat="1" applyFont="1" applyFill="1" applyBorder="1" applyAlignment="1">
      <alignment horizontal="center" vertical="center"/>
    </xf>
    <xf numFmtId="188" fontId="81" fillId="0" borderId="66" xfId="0" applyNumberFormat="1" applyFont="1" applyFill="1" applyBorder="1" applyAlignment="1">
      <alignment horizontal="center" vertical="center"/>
    </xf>
    <xf numFmtId="199" fontId="81" fillId="0" borderId="66" xfId="0" applyNumberFormat="1" applyFont="1" applyFill="1" applyBorder="1" applyAlignment="1">
      <alignment horizontal="center" vertical="center"/>
    </xf>
    <xf numFmtId="199" fontId="81" fillId="32" borderId="66" xfId="0" applyNumberFormat="1" applyFont="1" applyFill="1" applyBorder="1" applyAlignment="1">
      <alignment horizontal="center" vertical="center"/>
    </xf>
    <xf numFmtId="0" fontId="81" fillId="29" borderId="66" xfId="0" applyNumberFormat="1" applyFont="1" applyFill="1" applyBorder="1" applyAlignment="1">
      <alignment horizontal="center" vertical="center"/>
    </xf>
    <xf numFmtId="0" fontId="81" fillId="31" borderId="66" xfId="0" applyNumberFormat="1" applyFont="1" applyFill="1" applyBorder="1" applyAlignment="1">
      <alignment horizontal="center" vertical="center"/>
    </xf>
    <xf numFmtId="202" fontId="81" fillId="0" borderId="66" xfId="0" applyNumberFormat="1" applyFont="1" applyFill="1" applyBorder="1" applyAlignment="1">
      <alignment horizontal="center" vertical="center"/>
    </xf>
    <xf numFmtId="219" fontId="81" fillId="36" borderId="66" xfId="0" applyNumberFormat="1" applyFont="1" applyFill="1" applyBorder="1" applyAlignment="1">
      <alignment horizontal="center" vertical="center"/>
    </xf>
    <xf numFmtId="0" fontId="81" fillId="32" borderId="66" xfId="0" applyNumberFormat="1" applyFont="1" applyFill="1" applyBorder="1" applyAlignment="1">
      <alignment horizontal="center" vertical="center" wrapText="1"/>
    </xf>
    <xf numFmtId="0" fontId="81" fillId="0" borderId="66" xfId="0" applyNumberFormat="1" applyFont="1" applyFill="1" applyBorder="1" applyAlignment="1">
      <alignment horizontal="center" vertical="center" wrapText="1"/>
    </xf>
    <xf numFmtId="0" fontId="81" fillId="0" borderId="66" xfId="0" applyNumberFormat="1" applyFont="1" applyBorder="1" applyAlignment="1">
      <alignment horizontal="center" vertical="center"/>
    </xf>
    <xf numFmtId="216" fontId="81" fillId="0" borderId="66" xfId="0" applyNumberFormat="1" applyFont="1" applyFill="1" applyBorder="1" applyAlignment="1">
      <alignment horizontal="center" vertical="center"/>
    </xf>
    <xf numFmtId="193" fontId="81" fillId="0" borderId="66" xfId="0" applyNumberFormat="1" applyFont="1" applyFill="1" applyBorder="1" applyAlignment="1">
      <alignment horizontal="center" vertical="center"/>
    </xf>
    <xf numFmtId="201" fontId="81" fillId="0" borderId="66" xfId="0" applyNumberFormat="1" applyFont="1" applyFill="1" applyBorder="1" applyAlignment="1">
      <alignment horizontal="center" vertical="center"/>
    </xf>
    <xf numFmtId="195" fontId="81" fillId="0" borderId="66" xfId="0" applyNumberFormat="1" applyFont="1" applyFill="1" applyBorder="1" applyAlignment="1">
      <alignment horizontal="center" vertical="center"/>
    </xf>
    <xf numFmtId="200" fontId="81" fillId="0" borderId="66" xfId="0" applyNumberFormat="1" applyFont="1" applyFill="1" applyBorder="1" applyAlignment="1">
      <alignment horizontal="center" vertical="center"/>
    </xf>
    <xf numFmtId="0" fontId="97" fillId="0" borderId="66" xfId="0" applyNumberFormat="1" applyFont="1" applyFill="1" applyBorder="1" applyAlignment="1">
      <alignment horizontal="center" vertical="center"/>
    </xf>
    <xf numFmtId="203" fontId="81" fillId="0" borderId="66" xfId="0" applyNumberFormat="1" applyFont="1" applyFill="1" applyBorder="1" applyAlignment="1">
      <alignment horizontal="center" vertical="center"/>
    </xf>
    <xf numFmtId="195" fontId="81" fillId="32" borderId="66" xfId="0" applyNumberFormat="1" applyFont="1" applyFill="1" applyBorder="1" applyAlignment="1">
      <alignment horizontal="center" vertical="center"/>
    </xf>
    <xf numFmtId="0" fontId="81" fillId="36" borderId="66" xfId="0" applyNumberFormat="1" applyFont="1" applyFill="1" applyBorder="1" applyAlignment="1">
      <alignment horizontal="center" vertical="center"/>
    </xf>
    <xf numFmtId="0" fontId="81" fillId="0" borderId="66" xfId="0" applyNumberFormat="1" applyFont="1" applyFill="1" applyBorder="1" applyAlignment="1">
      <alignment horizontal="left" vertical="center"/>
    </xf>
    <xf numFmtId="49" fontId="81" fillId="0" borderId="66" xfId="0" applyNumberFormat="1" applyFont="1" applyFill="1" applyBorder="1" applyAlignment="1">
      <alignment horizontal="left" vertical="center"/>
    </xf>
    <xf numFmtId="0" fontId="81" fillId="29" borderId="66" xfId="0" applyNumberFormat="1" applyFont="1" applyFill="1" applyBorder="1" applyAlignment="1">
      <alignment horizontal="center" vertical="center" wrapText="1"/>
    </xf>
    <xf numFmtId="0" fontId="52" fillId="0" borderId="71" xfId="0" applyNumberFormat="1" applyFont="1" applyBorder="1" applyAlignment="1">
      <alignment horizontal="center" vertical="center"/>
    </xf>
    <xf numFmtId="0" fontId="52" fillId="0" borderId="71" xfId="0" applyNumberFormat="1" applyFont="1" applyBorder="1" applyAlignment="1">
      <alignment horizontal="center" vertical="center" shrinkToFit="1"/>
    </xf>
    <xf numFmtId="0" fontId="52" fillId="0" borderId="69" xfId="0" applyNumberFormat="1" applyFont="1" applyBorder="1" applyAlignment="1">
      <alignment vertical="center"/>
    </xf>
    <xf numFmtId="0" fontId="52" fillId="0" borderId="70" xfId="0" applyNumberFormat="1" applyFont="1" applyBorder="1" applyAlignment="1">
      <alignment vertical="center"/>
    </xf>
    <xf numFmtId="41" fontId="52" fillId="0" borderId="71" xfId="87" applyFont="1" applyBorder="1" applyAlignment="1">
      <alignment horizontal="center" vertical="center"/>
    </xf>
    <xf numFmtId="41" fontId="52" fillId="0" borderId="71" xfId="87" applyNumberFormat="1" applyFont="1" applyBorder="1" applyAlignment="1">
      <alignment horizontal="center" vertical="center"/>
    </xf>
    <xf numFmtId="41" fontId="52" fillId="0" borderId="71" xfId="0" applyNumberFormat="1" applyFont="1" applyBorder="1" applyAlignment="1">
      <alignment horizontal="center" vertical="center"/>
    </xf>
    <xf numFmtId="215" fontId="52" fillId="0" borderId="71" xfId="87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left" vertical="center"/>
    </xf>
    <xf numFmtId="190" fontId="82" fillId="28" borderId="66" xfId="0" applyNumberFormat="1" applyFont="1" applyFill="1" applyBorder="1" applyAlignment="1">
      <alignment horizontal="center" vertical="center" wrapText="1"/>
    </xf>
    <xf numFmtId="190" fontId="82" fillId="28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/>
    </xf>
    <xf numFmtId="189" fontId="81" fillId="0" borderId="66" xfId="0" applyNumberFormat="1" applyFont="1" applyFill="1" applyBorder="1" applyAlignment="1">
      <alignment horizontal="center" vertical="center"/>
    </xf>
    <xf numFmtId="219" fontId="81" fillId="0" borderId="66" xfId="0" applyNumberFormat="1" applyFont="1" applyFill="1" applyBorder="1" applyAlignment="1">
      <alignment horizontal="center" vertical="center"/>
    </xf>
    <xf numFmtId="195" fontId="81" fillId="32" borderId="66" xfId="0" applyNumberFormat="1" applyFont="1" applyFill="1" applyBorder="1" applyAlignment="1">
      <alignment horizontal="center" vertical="center" wrapText="1"/>
    </xf>
    <xf numFmtId="195" fontId="81" fillId="29" borderId="66" xfId="0" applyNumberFormat="1" applyFont="1" applyFill="1" applyBorder="1" applyAlignment="1">
      <alignment horizontal="center" vertical="center" wrapText="1"/>
    </xf>
    <xf numFmtId="195" fontId="81" fillId="36" borderId="66" xfId="0" applyNumberFormat="1" applyFont="1" applyFill="1" applyBorder="1" applyAlignment="1">
      <alignment horizontal="center" vertical="center" wrapText="1"/>
    </xf>
    <xf numFmtId="0" fontId="5" fillId="28" borderId="7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 wrapText="1"/>
    </xf>
    <xf numFmtId="0" fontId="7" fillId="28" borderId="74" xfId="0" applyNumberFormat="1" applyFont="1" applyFill="1" applyBorder="1" applyAlignment="1">
      <alignment horizontal="center" vertical="center"/>
    </xf>
    <xf numFmtId="0" fontId="1" fillId="0" borderId="66" xfId="78" applyNumberFormat="1" applyFont="1" applyFill="1" applyBorder="1" applyAlignment="1">
      <alignment horizontal="center" vertical="center"/>
    </xf>
    <xf numFmtId="196" fontId="1" fillId="0" borderId="66" xfId="78" applyNumberFormat="1" applyFont="1" applyFill="1" applyBorder="1" applyAlignment="1">
      <alignment horizontal="center" vertical="center"/>
    </xf>
    <xf numFmtId="49" fontId="1" fillId="0" borderId="66" xfId="78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vertical="center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 wrapText="1" shrinkToFit="1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195" fontId="52" fillId="0" borderId="0" xfId="0" applyNumberFormat="1" applyFont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221" fontId="67" fillId="0" borderId="78" xfId="0" applyNumberFormat="1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220" fontId="67" fillId="0" borderId="0" xfId="0" applyNumberFormat="1" applyFont="1" applyBorder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100" fillId="0" borderId="0" xfId="0" applyFont="1" applyBorder="1" applyAlignment="1">
      <alignment vertical="center"/>
    </xf>
    <xf numFmtId="0" fontId="88" fillId="0" borderId="0" xfId="0" applyFont="1" applyBorder="1">
      <alignment vertical="center"/>
    </xf>
    <xf numFmtId="0" fontId="73" fillId="0" borderId="0" xfId="0" applyFont="1" applyBorder="1">
      <alignment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/>
    </xf>
    <xf numFmtId="0" fontId="82" fillId="28" borderId="66" xfId="0" applyNumberFormat="1" applyFont="1" applyFill="1" applyBorder="1" applyAlignment="1">
      <alignment horizontal="center" vertical="center"/>
    </xf>
    <xf numFmtId="190" fontId="82" fillId="28" borderId="66" xfId="0" applyNumberFormat="1" applyFont="1" applyFill="1" applyBorder="1" applyAlignment="1">
      <alignment horizontal="center" vertical="center" wrapText="1"/>
    </xf>
    <xf numFmtId="190" fontId="82" fillId="28" borderId="66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214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vertical="center" shrinkToFit="1"/>
    </xf>
    <xf numFmtId="213" fontId="67" fillId="0" borderId="39" xfId="0" applyNumberFormat="1" applyFont="1" applyBorder="1" applyAlignment="1">
      <alignment vertical="center"/>
    </xf>
    <xf numFmtId="206" fontId="67" fillId="0" borderId="78" xfId="0" applyNumberFormat="1" applyFont="1" applyBorder="1" applyAlignment="1">
      <alignment horizontal="center"/>
    </xf>
    <xf numFmtId="206" fontId="67" fillId="0" borderId="78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2" fontId="81" fillId="31" borderId="66" xfId="0" applyNumberFormat="1" applyFont="1" applyFill="1" applyBorder="1" applyAlignment="1">
      <alignment horizontal="center" vertical="center"/>
    </xf>
    <xf numFmtId="2" fontId="81" fillId="32" borderId="66" xfId="86" applyNumberFormat="1" applyFont="1" applyFill="1" applyBorder="1" applyAlignment="1">
      <alignment horizontal="center" vertical="center" wrapText="1"/>
    </xf>
    <xf numFmtId="195" fontId="81" fillId="31" borderId="66" xfId="0" applyNumberFormat="1" applyFont="1" applyFill="1" applyBorder="1" applyAlignment="1">
      <alignment horizontal="center" vertical="center"/>
    </xf>
    <xf numFmtId="0" fontId="48" fillId="0" borderId="78" xfId="79" applyNumberFormat="1" applyFont="1" applyFill="1" applyBorder="1" applyAlignment="1">
      <alignment horizontal="left" vertical="center"/>
    </xf>
    <xf numFmtId="0" fontId="50" fillId="0" borderId="78" xfId="80" applyNumberFormat="1" applyFont="1" applyFill="1" applyBorder="1" applyAlignment="1">
      <alignment horizontal="right" vertical="center"/>
    </xf>
    <xf numFmtId="0" fontId="48" fillId="0" borderId="78" xfId="79" applyNumberFormat="1" applyFont="1" applyFill="1" applyBorder="1" applyAlignment="1">
      <alignment horizontal="right" vertical="center"/>
    </xf>
    <xf numFmtId="0" fontId="48" fillId="0" borderId="78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190" fontId="82" fillId="28" borderId="81" xfId="0" applyNumberFormat="1" applyFont="1" applyFill="1" applyBorder="1" applyAlignment="1">
      <alignment horizontal="center" vertical="center" wrapText="1"/>
    </xf>
    <xf numFmtId="0" fontId="81" fillId="0" borderId="81" xfId="0" applyNumberFormat="1" applyFont="1" applyFill="1" applyBorder="1" applyAlignment="1">
      <alignment horizontal="center" vertical="center"/>
    </xf>
    <xf numFmtId="0" fontId="82" fillId="28" borderId="81" xfId="0" applyNumberFormat="1" applyFont="1" applyFill="1" applyBorder="1" applyAlignment="1">
      <alignment horizontal="center" vertical="center"/>
    </xf>
    <xf numFmtId="195" fontId="81" fillId="0" borderId="81" xfId="0" applyNumberFormat="1" applyFont="1" applyFill="1" applyBorder="1" applyAlignment="1">
      <alignment horizontal="center" vertical="center"/>
    </xf>
    <xf numFmtId="224" fontId="101" fillId="37" borderId="78" xfId="103" applyNumberFormat="1" applyFont="1" applyFill="1" applyBorder="1" applyAlignment="1">
      <alignment horizontal="center" vertical="center" wrapText="1"/>
    </xf>
    <xf numFmtId="49" fontId="60" fillId="37" borderId="78" xfId="79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81" fillId="36" borderId="81" xfId="0" applyNumberFormat="1" applyFont="1" applyFill="1" applyBorder="1" applyAlignment="1">
      <alignment horizontal="center" vertical="center"/>
    </xf>
    <xf numFmtId="0" fontId="103" fillId="28" borderId="81" xfId="0" applyNumberFormat="1" applyFont="1" applyFill="1" applyBorder="1" applyAlignment="1">
      <alignment horizontal="center" vertical="center"/>
    </xf>
    <xf numFmtId="195" fontId="81" fillId="32" borderId="81" xfId="0" applyNumberFormat="1" applyFont="1" applyFill="1" applyBorder="1" applyAlignment="1">
      <alignment horizontal="center" vertical="center"/>
    </xf>
    <xf numFmtId="195" fontId="81" fillId="29" borderId="81" xfId="0" applyNumberFormat="1" applyFont="1" applyFill="1" applyBorder="1" applyAlignment="1">
      <alignment horizontal="center" vertical="center"/>
    </xf>
    <xf numFmtId="195" fontId="81" fillId="38" borderId="66" xfId="0" applyNumberFormat="1" applyFont="1" applyFill="1" applyBorder="1" applyAlignment="1">
      <alignment horizontal="center" vertical="center"/>
    </xf>
    <xf numFmtId="225" fontId="81" fillId="31" borderId="81" xfId="0" applyNumberFormat="1" applyFont="1" applyFill="1" applyBorder="1" applyAlignment="1">
      <alignment horizontal="center" vertical="center"/>
    </xf>
    <xf numFmtId="189" fontId="81" fillId="0" borderId="81" xfId="0" applyNumberFormat="1" applyFont="1" applyFill="1" applyBorder="1" applyAlignment="1">
      <alignment horizontal="center" vertical="center"/>
    </xf>
    <xf numFmtId="0" fontId="81" fillId="39" borderId="81" xfId="0" applyNumberFormat="1" applyFont="1" applyFill="1" applyBorder="1" applyAlignment="1">
      <alignment horizontal="center" vertical="center"/>
    </xf>
    <xf numFmtId="189" fontId="81" fillId="0" borderId="81" xfId="0" applyNumberFormat="1" applyFont="1" applyFill="1" applyBorder="1" applyAlignment="1">
      <alignment horizontal="center" vertical="center"/>
    </xf>
    <xf numFmtId="0" fontId="82" fillId="28" borderId="81" xfId="0" applyNumberFormat="1" applyFont="1" applyFill="1" applyBorder="1" applyAlignment="1">
      <alignment horizontal="center" vertical="center" wrapText="1"/>
    </xf>
    <xf numFmtId="0" fontId="95" fillId="28" borderId="81" xfId="0" applyNumberFormat="1" applyFont="1" applyFill="1" applyBorder="1" applyAlignment="1">
      <alignment horizontal="center" vertical="center"/>
    </xf>
    <xf numFmtId="0" fontId="81" fillId="32" borderId="81" xfId="0" applyNumberFormat="1" applyFont="1" applyFill="1" applyBorder="1" applyAlignment="1">
      <alignment horizontal="center" vertical="center" wrapText="1"/>
    </xf>
    <xf numFmtId="0" fontId="81" fillId="34" borderId="81" xfId="0" applyNumberFormat="1" applyFont="1" applyFill="1" applyBorder="1" applyAlignment="1">
      <alignment horizontal="center" vertical="center"/>
    </xf>
    <xf numFmtId="0" fontId="82" fillId="28" borderId="81" xfId="0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104" fillId="35" borderId="46" xfId="78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1" xfId="79" applyNumberFormat="1" applyFont="1" applyFill="1" applyBorder="1" applyAlignment="1">
      <alignment horizontal="center" vertical="center" wrapText="1"/>
    </xf>
    <xf numFmtId="0" fontId="48" fillId="0" borderId="52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 wrapText="1"/>
    </xf>
    <xf numFmtId="0" fontId="48" fillId="0" borderId="13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27" xfId="79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8" xfId="79" applyNumberFormat="1" applyFont="1" applyFill="1" applyBorder="1" applyAlignment="1">
      <alignment horizontal="center" vertical="center"/>
    </xf>
    <xf numFmtId="224" fontId="60" fillId="37" borderId="0" xfId="0" applyNumberFormat="1" applyFont="1" applyFill="1" applyBorder="1" applyAlignment="1">
      <alignment horizontal="center" vertical="center" wrapText="1"/>
    </xf>
    <xf numFmtId="224" fontId="60" fillId="37" borderId="7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8" xfId="0" applyNumberFormat="1" applyFont="1" applyFill="1" applyBorder="1" applyAlignment="1">
      <alignment horizontal="center" vertical="center"/>
    </xf>
    <xf numFmtId="224" fontId="48" fillId="37" borderId="0" xfId="0" applyNumberFormat="1" applyFont="1" applyFill="1" applyAlignment="1">
      <alignment horizontal="center" vertical="center"/>
    </xf>
    <xf numFmtId="224" fontId="48" fillId="37" borderId="78" xfId="0" applyNumberFormat="1" applyFont="1" applyFill="1" applyBorder="1" applyAlignment="1">
      <alignment horizontal="center" vertical="center"/>
    </xf>
    <xf numFmtId="224" fontId="101" fillId="37" borderId="0" xfId="103" applyNumberFormat="1" applyFont="1" applyFill="1" applyBorder="1" applyAlignment="1">
      <alignment horizontal="center" vertical="center" wrapText="1"/>
    </xf>
    <xf numFmtId="224" fontId="101" fillId="37" borderId="78" xfId="103" applyNumberFormat="1" applyFont="1" applyFill="1" applyBorder="1" applyAlignment="1">
      <alignment horizontal="center" vertical="center" wrapText="1"/>
    </xf>
    <xf numFmtId="224" fontId="101" fillId="37" borderId="0" xfId="103" applyNumberFormat="1" applyFont="1" applyFill="1" applyBorder="1" applyAlignment="1">
      <alignment horizontal="center" vertical="center"/>
    </xf>
    <xf numFmtId="224" fontId="101" fillId="37" borderId="78" xfId="10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8" xfId="0" applyNumberFormat="1" applyFont="1" applyFill="1" applyBorder="1" applyAlignment="1">
      <alignment horizontal="center" vertical="center"/>
    </xf>
    <xf numFmtId="224" fontId="48" fillId="37" borderId="0" xfId="0" applyNumberFormat="1" applyFont="1" applyFill="1" applyBorder="1" applyAlignment="1">
      <alignment horizontal="center" vertical="center"/>
    </xf>
    <xf numFmtId="224" fontId="60" fillId="37" borderId="0" xfId="0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74" xfId="0" applyNumberFormat="1" applyFont="1" applyFill="1" applyBorder="1" applyAlignment="1">
      <alignment horizontal="center" vertical="center" wrapText="1"/>
    </xf>
    <xf numFmtId="0" fontId="7" fillId="28" borderId="46" xfId="0" applyNumberFormat="1" applyFont="1" applyFill="1" applyBorder="1" applyAlignment="1">
      <alignment horizontal="center" vertical="center" wrapText="1"/>
    </xf>
    <xf numFmtId="0" fontId="7" fillId="28" borderId="75" xfId="0" applyNumberFormat="1" applyFont="1" applyFill="1" applyBorder="1" applyAlignment="1">
      <alignment horizontal="center" vertical="center"/>
    </xf>
    <xf numFmtId="0" fontId="7" fillId="28" borderId="76" xfId="0" applyNumberFormat="1" applyFont="1" applyFill="1" applyBorder="1" applyAlignment="1">
      <alignment horizontal="center" vertical="center"/>
    </xf>
    <xf numFmtId="0" fontId="7" fillId="28" borderId="77" xfId="0" applyNumberFormat="1" applyFont="1" applyFill="1" applyBorder="1" applyAlignment="1">
      <alignment horizontal="center" vertical="center"/>
    </xf>
    <xf numFmtId="196" fontId="1" fillId="0" borderId="75" xfId="78" applyNumberFormat="1" applyFont="1" applyFill="1" applyBorder="1" applyAlignment="1">
      <alignment horizontal="center" vertical="center"/>
    </xf>
    <xf numFmtId="196" fontId="1" fillId="0" borderId="77" xfId="78" applyNumberFormat="1" applyFont="1" applyFill="1" applyBorder="1" applyAlignment="1">
      <alignment horizontal="center" vertical="center"/>
    </xf>
    <xf numFmtId="49" fontId="1" fillId="0" borderId="75" xfId="78" applyNumberFormat="1" applyFont="1" applyFill="1" applyBorder="1" applyAlignment="1">
      <alignment horizontal="center" vertical="center"/>
    </xf>
    <xf numFmtId="49" fontId="1" fillId="0" borderId="77" xfId="78" applyNumberFormat="1" applyFont="1" applyFill="1" applyBorder="1" applyAlignment="1">
      <alignment horizontal="center" vertical="center"/>
    </xf>
    <xf numFmtId="0" fontId="67" fillId="0" borderId="11" xfId="0" applyNumberFormat="1" applyFont="1" applyBorder="1" applyAlignment="1">
      <alignment horizontal="center" vertical="center"/>
    </xf>
    <xf numFmtId="0" fontId="67" fillId="0" borderId="14" xfId="0" applyNumberFormat="1" applyFont="1" applyBorder="1" applyAlignment="1">
      <alignment horizontal="center" vertical="center"/>
    </xf>
    <xf numFmtId="0" fontId="67" fillId="0" borderId="16" xfId="0" applyNumberFormat="1" applyFont="1" applyBorder="1" applyAlignment="1">
      <alignment horizontal="center" vertical="center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11" xfId="0" applyFont="1" applyFill="1" applyBorder="1" applyAlignment="1">
      <alignment horizontal="center" vertical="center" wrapText="1"/>
    </xf>
    <xf numFmtId="0" fontId="67" fillId="32" borderId="14" xfId="0" applyFont="1" applyFill="1" applyBorder="1" applyAlignment="1">
      <alignment horizontal="center" vertical="center" wrapText="1"/>
    </xf>
    <xf numFmtId="0" fontId="67" fillId="32" borderId="16" xfId="0" applyFont="1" applyFill="1" applyBorder="1" applyAlignment="1">
      <alignment horizontal="center" vertical="center" wrapText="1"/>
    </xf>
    <xf numFmtId="0" fontId="67" fillId="0" borderId="59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/>
    </xf>
    <xf numFmtId="0" fontId="67" fillId="0" borderId="11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horizontal="right" vertical="center"/>
    </xf>
    <xf numFmtId="195" fontId="67" fillId="0" borderId="11" xfId="0" applyNumberFormat="1" applyFont="1" applyBorder="1" applyAlignment="1">
      <alignment vertical="center"/>
    </xf>
    <xf numFmtId="195" fontId="67" fillId="0" borderId="14" xfId="0" applyNumberFormat="1" applyFont="1" applyBorder="1" applyAlignment="1">
      <alignment vertical="center"/>
    </xf>
    <xf numFmtId="192" fontId="67" fillId="0" borderId="14" xfId="0" applyNumberFormat="1" applyFont="1" applyBorder="1" applyAlignment="1">
      <alignment vertical="center"/>
    </xf>
    <xf numFmtId="192" fontId="67" fillId="0" borderId="16" xfId="0" applyNumberFormat="1" applyFont="1" applyBorder="1" applyAlignment="1">
      <alignment vertical="center"/>
    </xf>
    <xf numFmtId="0" fontId="67" fillId="0" borderId="71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0" fontId="67" fillId="0" borderId="37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192" fontId="67" fillId="0" borderId="39" xfId="0" applyNumberFormat="1" applyFont="1" applyBorder="1" applyAlignment="1">
      <alignment vertical="center"/>
    </xf>
    <xf numFmtId="0" fontId="67" fillId="0" borderId="45" xfId="0" applyNumberFormat="1" applyFont="1" applyBorder="1" applyAlignment="1">
      <alignment vertical="center"/>
    </xf>
    <xf numFmtId="195" fontId="67" fillId="0" borderId="37" xfId="0" applyNumberFormat="1" applyFont="1" applyBorder="1" applyAlignment="1">
      <alignment vertical="center"/>
    </xf>
    <xf numFmtId="195" fontId="67" fillId="0" borderId="39" xfId="0" applyNumberFormat="1" applyFont="1" applyBorder="1" applyAlignment="1">
      <alignment vertical="center"/>
    </xf>
    <xf numFmtId="192" fontId="67" fillId="0" borderId="45" xfId="0" applyNumberFormat="1" applyFont="1" applyBorder="1" applyAlignment="1">
      <alignment vertical="center"/>
    </xf>
    <xf numFmtId="0" fontId="67" fillId="0" borderId="14" xfId="0" applyNumberFormat="1" applyFont="1" applyBorder="1" applyAlignment="1">
      <alignment vertical="center"/>
    </xf>
    <xf numFmtId="0" fontId="67" fillId="0" borderId="16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4" xfId="0" applyFont="1" applyBorder="1" applyAlignment="1">
      <alignment vertical="center"/>
    </xf>
    <xf numFmtId="0" fontId="67" fillId="0" borderId="14" xfId="0" applyFont="1" applyBorder="1" applyAlignment="1">
      <alignment horizontal="left" vertical="center"/>
    </xf>
    <xf numFmtId="0" fontId="67" fillId="0" borderId="16" xfId="0" applyFont="1" applyBorder="1" applyAlignment="1">
      <alignment horizontal="left" vertical="center"/>
    </xf>
    <xf numFmtId="192" fontId="67" fillId="0" borderId="79" xfId="0" applyNumberFormat="1" applyFont="1" applyBorder="1" applyAlignment="1">
      <alignment vertical="center"/>
    </xf>
    <xf numFmtId="192" fontId="67" fillId="0" borderId="70" xfId="0" applyNumberFormat="1" applyFont="1" applyBorder="1" applyAlignment="1">
      <alignment vertical="center"/>
    </xf>
    <xf numFmtId="0" fontId="69" fillId="0" borderId="17" xfId="0" applyFont="1" applyBorder="1" applyAlignment="1">
      <alignment horizontal="center" vertical="center"/>
    </xf>
    <xf numFmtId="0" fontId="67" fillId="0" borderId="27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41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95" fontId="67" fillId="0" borderId="69" xfId="0" applyNumberFormat="1" applyFont="1" applyBorder="1" applyAlignment="1">
      <alignment vertical="center"/>
    </xf>
    <xf numFmtId="195" fontId="67" fillId="0" borderId="79" xfId="0" applyNumberFormat="1" applyFont="1" applyBorder="1" applyAlignment="1">
      <alignment vertical="center"/>
    </xf>
    <xf numFmtId="0" fontId="65" fillId="0" borderId="69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/>
    </xf>
    <xf numFmtId="0" fontId="65" fillId="0" borderId="70" xfId="0" applyFont="1" applyBorder="1" applyAlignment="1">
      <alignment horizontal="center" vertical="center"/>
    </xf>
    <xf numFmtId="0" fontId="67" fillId="0" borderId="69" xfId="0" applyNumberFormat="1" applyFont="1" applyBorder="1" applyAlignment="1">
      <alignment horizontal="right" vertical="center"/>
    </xf>
    <xf numFmtId="0" fontId="67" fillId="0" borderId="79" xfId="0" applyNumberFormat="1" applyFont="1" applyBorder="1" applyAlignment="1">
      <alignment horizontal="right" vertical="center"/>
    </xf>
    <xf numFmtId="0" fontId="69" fillId="0" borderId="31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69" xfId="0" applyFont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16" xfId="0" applyFont="1" applyBorder="1" applyAlignment="1">
      <alignment horizontal="center" vertical="center"/>
    </xf>
    <xf numFmtId="0" fontId="67" fillId="0" borderId="79" xfId="0" applyNumberFormat="1" applyFont="1" applyBorder="1" applyAlignment="1">
      <alignment vertical="center"/>
    </xf>
    <xf numFmtId="0" fontId="67" fillId="0" borderId="70" xfId="0" applyNumberFormat="1" applyFont="1" applyBorder="1" applyAlignment="1">
      <alignment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52" fillId="32" borderId="59" xfId="0" applyNumberFormat="1" applyFont="1" applyFill="1" applyBorder="1" applyAlignment="1">
      <alignment horizontal="center" vertical="center" shrinkToFit="1"/>
    </xf>
    <xf numFmtId="0" fontId="52" fillId="32" borderId="59" xfId="0" applyNumberFormat="1" applyFont="1" applyFill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 shrinkToFit="1"/>
    </xf>
    <xf numFmtId="0" fontId="52" fillId="29" borderId="59" xfId="0" applyNumberFormat="1" applyFont="1" applyFill="1" applyBorder="1" applyAlignment="1">
      <alignment horizontal="center" vertical="center"/>
    </xf>
    <xf numFmtId="0" fontId="52" fillId="32" borderId="71" xfId="0" applyNumberFormat="1" applyFont="1" applyFill="1" applyBorder="1" applyAlignment="1">
      <alignment horizontal="center" vertical="center" shrinkToFit="1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11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0" fontId="67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 shrinkToFit="1"/>
    </xf>
    <xf numFmtId="218" fontId="67" fillId="0" borderId="0" xfId="0" applyNumberFormat="1" applyFont="1" applyBorder="1" applyAlignment="1">
      <alignment horizontal="center" vertical="center"/>
    </xf>
    <xf numFmtId="185" fontId="67" fillId="0" borderId="0" xfId="0" applyNumberFormat="1" applyFont="1" applyBorder="1" applyAlignment="1">
      <alignment horizontal="left" vertical="center"/>
    </xf>
    <xf numFmtId="222" fontId="67" fillId="0" borderId="0" xfId="0" applyNumberFormat="1" applyFont="1" applyBorder="1" applyAlignment="1">
      <alignment horizontal="left" vertical="center"/>
    </xf>
    <xf numFmtId="201" fontId="69" fillId="0" borderId="0" xfId="0" applyNumberFormat="1" applyFont="1" applyBorder="1" applyAlignment="1">
      <alignment horizontal="righ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23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left" vertical="center"/>
    </xf>
    <xf numFmtId="0" fontId="67" fillId="0" borderId="41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center" vertical="center" shrinkToFit="1"/>
    </xf>
    <xf numFmtId="0" fontId="67" fillId="0" borderId="0" xfId="0" applyNumberFormat="1" applyFont="1" applyBorder="1" applyAlignment="1">
      <alignment horizontal="right" vertical="center"/>
    </xf>
    <xf numFmtId="195" fontId="67" fillId="0" borderId="0" xfId="0" applyNumberFormat="1" applyFont="1" applyBorder="1" applyAlignment="1">
      <alignment horizontal="right" vertical="center"/>
    </xf>
    <xf numFmtId="214" fontId="67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horizontal="left" vertical="center" shrinkToFit="1"/>
    </xf>
    <xf numFmtId="214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210" fontId="67" fillId="0" borderId="0" xfId="0" applyNumberFormat="1" applyFont="1" applyBorder="1" applyAlignment="1">
      <alignment horizontal="left" vertical="center"/>
    </xf>
    <xf numFmtId="189" fontId="67" fillId="0" borderId="39" xfId="0" applyNumberFormat="1" applyFont="1" applyBorder="1" applyAlignment="1">
      <alignment horizontal="center" vertical="center"/>
    </xf>
    <xf numFmtId="189" fontId="67" fillId="0" borderId="39" xfId="0" applyNumberFormat="1" applyFont="1" applyBorder="1" applyAlignment="1">
      <alignment horizontal="center" vertical="center" shrinkToFit="1"/>
    </xf>
    <xf numFmtId="195" fontId="67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5" fillId="0" borderId="78" xfId="0" applyFont="1" applyBorder="1" applyAlignment="1">
      <alignment horizontal="center" vertical="center"/>
    </xf>
    <xf numFmtId="195" fontId="67" fillId="0" borderId="78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horizontal="center" vertical="center"/>
    </xf>
    <xf numFmtId="0" fontId="67" fillId="0" borderId="71" xfId="0" applyNumberFormat="1" applyFont="1" applyBorder="1" applyAlignment="1">
      <alignment horizontal="center" vertical="center" shrinkToFit="1"/>
    </xf>
    <xf numFmtId="220" fontId="67" fillId="0" borderId="0" xfId="0" applyNumberFormat="1" applyFont="1" applyBorder="1" applyAlignment="1">
      <alignment vertical="center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79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0" fontId="67" fillId="0" borderId="78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206" fontId="67" fillId="0" borderId="78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/>
    </xf>
    <xf numFmtId="0" fontId="82" fillId="28" borderId="73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190" fontId="82" fillId="28" borderId="75" xfId="0" applyNumberFormat="1" applyFont="1" applyFill="1" applyBorder="1" applyAlignment="1">
      <alignment horizontal="center" vertical="center" wrapText="1"/>
    </xf>
    <xf numFmtId="190" fontId="82" fillId="28" borderId="77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76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77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67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82" xfId="0" applyNumberFormat="1" applyFont="1" applyFill="1" applyBorder="1" applyAlignment="1">
      <alignment horizontal="center" vertical="center" wrapText="1"/>
    </xf>
    <xf numFmtId="190" fontId="82" fillId="28" borderId="66" xfId="0" applyNumberFormat="1" applyFont="1" applyFill="1" applyBorder="1" applyAlignment="1">
      <alignment horizontal="center" vertical="center" wrapText="1"/>
    </xf>
    <xf numFmtId="190" fontId="82" fillId="28" borderId="66" xfId="0" applyNumberFormat="1" applyFont="1" applyFill="1" applyBorder="1" applyAlignment="1">
      <alignment horizontal="center" vertical="center"/>
    </xf>
    <xf numFmtId="0" fontId="82" fillId="28" borderId="80" xfId="0" applyNumberFormat="1" applyFont="1" applyFill="1" applyBorder="1" applyAlignment="1">
      <alignment horizontal="center" vertical="center"/>
    </xf>
    <xf numFmtId="0" fontId="82" fillId="28" borderId="80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/>
    </xf>
    <xf numFmtId="0" fontId="52" fillId="0" borderId="69" xfId="0" applyNumberFormat="1" applyFont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/>
    </xf>
    <xf numFmtId="215" fontId="52" fillId="0" borderId="72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52" xfId="87" applyNumberFormat="1" applyFont="1" applyBorder="1" applyAlignment="1">
      <alignment horizontal="center" vertical="center"/>
    </xf>
    <xf numFmtId="193" fontId="81" fillId="0" borderId="75" xfId="0" applyNumberFormat="1" applyFont="1" applyFill="1" applyBorder="1" applyAlignment="1">
      <alignment horizontal="center" vertical="center"/>
    </xf>
    <xf numFmtId="193" fontId="81" fillId="0" borderId="76" xfId="0" applyNumberFormat="1" applyFont="1" applyFill="1" applyBorder="1" applyAlignment="1">
      <alignment horizontal="center" vertical="center"/>
    </xf>
    <xf numFmtId="193" fontId="81" fillId="0" borderId="77" xfId="0" applyNumberFormat="1" applyFont="1" applyFill="1" applyBorder="1" applyAlignment="1">
      <alignment horizontal="center" vertical="center"/>
    </xf>
    <xf numFmtId="189" fontId="81" fillId="0" borderId="81" xfId="0" applyNumberFormat="1" applyFont="1" applyFill="1" applyBorder="1" applyAlignment="1">
      <alignment horizontal="center" vertical="center"/>
    </xf>
    <xf numFmtId="188" fontId="81" fillId="32" borderId="81" xfId="86" applyNumberFormat="1" applyFont="1" applyFill="1" applyBorder="1" applyAlignment="1">
      <alignment horizontal="center" vertical="center" wrapText="1"/>
    </xf>
    <xf numFmtId="0" fontId="82" fillId="28" borderId="81" xfId="0" applyNumberFormat="1" applyFont="1" applyFill="1" applyBorder="1" applyAlignment="1">
      <alignment horizontal="center" vertical="center" wrapText="1"/>
    </xf>
    <xf numFmtId="0" fontId="52" fillId="0" borderId="72" xfId="87" applyNumberFormat="1" applyFont="1" applyBorder="1" applyAlignment="1">
      <alignment horizontal="center" vertical="center" wrapText="1"/>
    </xf>
    <xf numFmtId="0" fontId="52" fillId="0" borderId="17" xfId="87" applyNumberFormat="1" applyFont="1" applyBorder="1" applyAlignment="1">
      <alignment horizontal="center" vertical="center" wrapText="1"/>
    </xf>
    <xf numFmtId="0" fontId="52" fillId="0" borderId="13" xfId="87" applyNumberFormat="1" applyFont="1" applyBorder="1" applyAlignment="1">
      <alignment horizontal="center" vertical="center" wrapText="1"/>
    </xf>
    <xf numFmtId="0" fontId="52" fillId="29" borderId="17" xfId="87" applyNumberFormat="1" applyFont="1" applyFill="1" applyBorder="1" applyAlignment="1">
      <alignment horizontal="center" vertical="center" wrapText="1"/>
    </xf>
    <xf numFmtId="9" fontId="52" fillId="29" borderId="17" xfId="86" applyFont="1" applyFill="1" applyBorder="1" applyAlignment="1">
      <alignment horizontal="center" vertical="center" wrapText="1"/>
    </xf>
    <xf numFmtId="0" fontId="52" fillId="29" borderId="69" xfId="0" applyNumberFormat="1" applyFont="1" applyFill="1" applyBorder="1" applyAlignment="1">
      <alignment vertical="center"/>
    </xf>
  </cellXfs>
  <cellStyles count="128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19"/>
    <cellStyle name="Input [yellow] 2 3" xfId="107"/>
    <cellStyle name="Input [yellow] 3" xfId="97"/>
    <cellStyle name="Input [yellow] 3 2" xfId="116"/>
    <cellStyle name="Input [yellow] 4" xfId="104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20"/>
    <cellStyle name="계산 2 3" xfId="108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21"/>
    <cellStyle name="메모 2 3" xfId="109"/>
    <cellStyle name="메모 3" xfId="99"/>
    <cellStyle name="메모 3 2" xfId="117"/>
    <cellStyle name="메모 4" xfId="105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27"/>
    <cellStyle name="쉼표 [0] 2 2 3" xfId="115"/>
    <cellStyle name="쉼표 [0] 2 3" xfId="125"/>
    <cellStyle name="쉼표 [0] 2 4" xfId="113"/>
    <cellStyle name="쉼표 [0] 3" xfId="95"/>
    <cellStyle name="쉼표 [0] 3 2" xfId="126"/>
    <cellStyle name="쉼표 [0] 3 3" xfId="114"/>
    <cellStyle name="쉼표 [0] 4" xfId="118"/>
    <cellStyle name="쉼표 [0] 5" xfId="106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22"/>
    <cellStyle name="요약 2 3" xfId="110"/>
    <cellStyle name="요약 3" xfId="100"/>
    <cellStyle name="입력" xfId="59" builtinId="20" customBuiltin="1"/>
    <cellStyle name="입력 2" xfId="92"/>
    <cellStyle name="입력 2 2" xfId="123"/>
    <cellStyle name="입력 2 3" xfId="111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24"/>
    <cellStyle name="출력 2 3" xfId="112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59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69</xdr:row>
      <xdr:rowOff>61916</xdr:rowOff>
    </xdr:from>
    <xdr:ext cx="5515997" cy="947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314326" y="16654466"/>
              <a:ext cx="5515997" cy="94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314326" y="16654466"/>
              <a:ext cx="5515997" cy="94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𝑐_(𝑙_𝑒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𝑙_𝑒 )=1,  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53</xdr:row>
      <xdr:rowOff>90485</xdr:rowOff>
    </xdr:from>
    <xdr:to>
      <xdr:col>39</xdr:col>
      <xdr:colOff>28575</xdr:colOff>
      <xdr:row>54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873035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873035"/>
              <a:ext cx="5810250" cy="328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𝐵_𝑥=𝑙_𝑠+𝑙_𝑒−𝑙_𝑥−(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13</xdr:col>
      <xdr:colOff>38100</xdr:colOff>
      <xdr:row>110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110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112</xdr:row>
      <xdr:rowOff>57150</xdr:rowOff>
    </xdr:from>
    <xdr:ext cx="76014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1228725" y="26889075"/>
              <a:ext cx="76014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1228725" y="26889075"/>
              <a:ext cx="76014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𝑐_(𝑙_𝑒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𝑙_𝑒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9525</xdr:colOff>
      <xdr:row>130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47339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4733925" y="3090862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</xdr:colOff>
      <xdr:row>131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4886325" y="3139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4886325" y="3139440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133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136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137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143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173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159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189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124</xdr:row>
      <xdr:rowOff>57150</xdr:rowOff>
    </xdr:from>
    <xdr:ext cx="97610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29508450"/>
              <a:ext cx="97610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29508450"/>
              <a:ext cx="97610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204</xdr:row>
      <xdr:rowOff>57150</xdr:rowOff>
    </xdr:from>
    <xdr:ext cx="83820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6" y="48558450"/>
              <a:ext cx="8382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6" y="48558450"/>
              <a:ext cx="8382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148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171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533524" y="4041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533524" y="404177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133349</xdr:colOff>
      <xdr:row>157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1962149" y="3709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1962149" y="370998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192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176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178</xdr:row>
      <xdr:rowOff>47625</xdr:rowOff>
    </xdr:from>
    <xdr:ext cx="2733676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123824</xdr:colOff>
      <xdr:row>187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1952624" y="4424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1952624" y="4424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127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19049</xdr:colOff>
      <xdr:row>202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5"/>
            <xdr:cNvSpPr txBox="1"/>
          </xdr:nvSpPr>
          <xdr:spPr>
            <a:xfrm>
              <a:off x="1076325" y="489870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5"/>
            <xdr:cNvSpPr txBox="1"/>
          </xdr:nvSpPr>
          <xdr:spPr>
            <a:xfrm>
              <a:off x="1076325" y="489870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28575</xdr:colOff>
      <xdr:row>211</xdr:row>
      <xdr:rowOff>9525</xdr:rowOff>
    </xdr:from>
    <xdr:to>
      <xdr:col>50</xdr:col>
      <xdr:colOff>66675</xdr:colOff>
      <xdr:row>211</xdr:row>
      <xdr:rowOff>236684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80975" y="50177700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80975" y="50177700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(𝑙_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)+𝑢^2 (𝑙_𝑥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212</xdr:row>
      <xdr:rowOff>38101</xdr:rowOff>
    </xdr:from>
    <xdr:to>
      <xdr:col>10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212</xdr:row>
      <xdr:rowOff>38101</xdr:rowOff>
    </xdr:from>
    <xdr:to>
      <xdr:col>17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212</xdr:row>
      <xdr:rowOff>38101</xdr:rowOff>
    </xdr:from>
    <xdr:to>
      <xdr:col>24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212</xdr:row>
      <xdr:rowOff>38101</xdr:rowOff>
    </xdr:from>
    <xdr:to>
      <xdr:col>31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212</xdr:row>
      <xdr:rowOff>38101</xdr:rowOff>
    </xdr:from>
    <xdr:to>
      <xdr:col>38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213</xdr:row>
      <xdr:rowOff>28576</xdr:rowOff>
    </xdr:from>
    <xdr:to>
      <xdr:col>12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213</xdr:row>
      <xdr:rowOff>28576</xdr:rowOff>
    </xdr:from>
    <xdr:to>
      <xdr:col>19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213</xdr:row>
      <xdr:rowOff>28576</xdr:rowOff>
    </xdr:from>
    <xdr:to>
      <xdr:col>26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214</xdr:row>
      <xdr:rowOff>38101</xdr:rowOff>
    </xdr:from>
    <xdr:to>
      <xdr:col>10</xdr:col>
      <xdr:colOff>104775</xdr:colOff>
      <xdr:row>215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220</xdr:row>
      <xdr:rowOff>19050</xdr:rowOff>
    </xdr:from>
    <xdr:to>
      <xdr:col>15</xdr:col>
      <xdr:colOff>123825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219</xdr:row>
      <xdr:rowOff>28575</xdr:rowOff>
    </xdr:from>
    <xdr:to>
      <xdr:col>33</xdr:col>
      <xdr:colOff>19050</xdr:colOff>
      <xdr:row>219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220</xdr:row>
      <xdr:rowOff>19050</xdr:rowOff>
    </xdr:from>
    <xdr:to>
      <xdr:col>20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220</xdr:row>
      <xdr:rowOff>19050</xdr:rowOff>
    </xdr:from>
    <xdr:to>
      <xdr:col>25</xdr:col>
      <xdr:colOff>85725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220</xdr:row>
      <xdr:rowOff>19050</xdr:rowOff>
    </xdr:from>
    <xdr:to>
      <xdr:col>30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220</xdr:row>
      <xdr:rowOff>19050</xdr:rowOff>
    </xdr:from>
    <xdr:to>
      <xdr:col>35</xdr:col>
      <xdr:colOff>76200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220</xdr:row>
      <xdr:rowOff>19050</xdr:rowOff>
    </xdr:from>
    <xdr:to>
      <xdr:col>40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220</xdr:row>
      <xdr:rowOff>19050</xdr:rowOff>
    </xdr:from>
    <xdr:to>
      <xdr:col>45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220</xdr:row>
      <xdr:rowOff>19050</xdr:rowOff>
    </xdr:from>
    <xdr:to>
      <xdr:col>50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9527</xdr:colOff>
      <xdr:row>99</xdr:row>
      <xdr:rowOff>52392</xdr:rowOff>
    </xdr:from>
    <xdr:ext cx="74294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7" y="23550567"/>
              <a:ext cx="74294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7" y="23550567"/>
              <a:ext cx="74294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4"/>
            <xdr:cNvSpPr txBox="1"/>
          </xdr:nvSpPr>
          <xdr:spPr>
            <a:xfrm>
              <a:off x="704850" y="197167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104777</xdr:colOff>
      <xdr:row>90</xdr:row>
      <xdr:rowOff>33342</xdr:rowOff>
    </xdr:from>
    <xdr:ext cx="885824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2543177" y="21626517"/>
              <a:ext cx="8858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2543177" y="21626517"/>
              <a:ext cx="8858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𝑙_𝑠=𝑙_𝑠1−𝑙_𝑠2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9526</xdr:colOff>
      <xdr:row>92</xdr:row>
      <xdr:rowOff>23817</xdr:rowOff>
    </xdr:from>
    <xdr:ext cx="3248023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381126" y="22093242"/>
              <a:ext cx="3248023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381126" y="22093242"/>
              <a:ext cx="3248023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𝑢^2 (𝑙_𝑠 )=𝑢^2 (𝑙_𝑠1 )−𝑢(𝑙_𝑠1 )𝑢(𝑙_𝑠2 )+𝑢^2 (𝑙_𝑠2)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9526</xdr:colOff>
      <xdr:row>97</xdr:row>
      <xdr:rowOff>4767</xdr:rowOff>
    </xdr:from>
    <xdr:ext cx="3476624" cy="242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381126" y="23264817"/>
              <a:ext cx="34766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altLang="ko-KR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𝑙</m:t>
                          </m:r>
                        </m:e>
                        <m:sub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e>
                  </m:d>
                  <m:r>
                    <a:rPr lang="en-US" altLang="ko-KR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  <m:d>
                        <m:d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  </m:t>
                          </m:r>
                        </m:e>
                      </m:d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𝑢</m:t>
                      </m:r>
                      <m:d>
                        <m:d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   </m:t>
                          </m:r>
                        </m:e>
                      </m:d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en-US" altLang="ko-KR" sz="1100"/>
                <a:t>=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381126" y="23264817"/>
              <a:ext cx="3476624" cy="242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𝑢(𝑙_𝑠 )=√((             )^2−𝑢(             )𝑢(             )+(              )^2 )</a:t>
              </a:r>
              <a:r>
                <a:rPr lang="en-US" altLang="ko-KR" sz="1100"/>
                <a:t>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60" t="s">
        <v>0</v>
      </c>
      <c r="B1" s="361"/>
      <c r="C1" s="361"/>
      <c r="D1" s="361"/>
      <c r="E1" s="361"/>
      <c r="F1" s="361"/>
      <c r="G1" s="361"/>
      <c r="H1" s="362"/>
      <c r="I1" s="363"/>
      <c r="J1" s="364"/>
    </row>
    <row r="2" spans="1:13" ht="12.95" customHeight="1">
      <c r="A2" s="340" t="s">
        <v>1</v>
      </c>
      <c r="B2" s="340"/>
      <c r="C2" s="340"/>
      <c r="D2" s="340"/>
      <c r="E2" s="340"/>
      <c r="F2" s="340"/>
      <c r="G2" s="340"/>
      <c r="H2" s="340"/>
      <c r="I2" s="340"/>
      <c r="J2" s="340"/>
    </row>
    <row r="3" spans="1:13" ht="12.95" customHeight="1">
      <c r="A3" s="341" t="s">
        <v>2</v>
      </c>
      <c r="B3" s="342"/>
      <c r="C3" s="365"/>
      <c r="D3" s="365"/>
      <c r="E3" s="365"/>
      <c r="F3" s="342" t="s">
        <v>3</v>
      </c>
      <c r="G3" s="342"/>
      <c r="H3" s="356"/>
      <c r="I3" s="355"/>
      <c r="J3" s="355"/>
    </row>
    <row r="4" spans="1:13" ht="12.95" customHeight="1">
      <c r="A4" s="342" t="s">
        <v>4</v>
      </c>
      <c r="B4" s="342"/>
      <c r="C4" s="366"/>
      <c r="D4" s="342"/>
      <c r="E4" s="342"/>
      <c r="F4" s="342" t="s">
        <v>5</v>
      </c>
      <c r="G4" s="342"/>
      <c r="H4" s="342"/>
      <c r="I4" s="355"/>
      <c r="J4" s="355"/>
    </row>
    <row r="5" spans="1:13" ht="12.95" customHeight="1">
      <c r="A5" s="342" t="s">
        <v>6</v>
      </c>
      <c r="B5" s="342"/>
      <c r="C5" s="342"/>
      <c r="D5" s="355"/>
      <c r="E5" s="355"/>
      <c r="F5" s="341" t="s">
        <v>7</v>
      </c>
      <c r="G5" s="342"/>
      <c r="H5" s="343"/>
      <c r="I5" s="344"/>
      <c r="J5" s="344"/>
    </row>
    <row r="6" spans="1:13" ht="12.95" customHeight="1">
      <c r="A6" s="342" t="s">
        <v>8</v>
      </c>
      <c r="B6" s="342"/>
      <c r="C6" s="342"/>
      <c r="D6" s="355"/>
      <c r="E6" s="355"/>
      <c r="F6" s="341" t="s">
        <v>9</v>
      </c>
      <c r="G6" s="342"/>
      <c r="H6" s="343"/>
      <c r="I6" s="344"/>
      <c r="J6" s="344"/>
    </row>
    <row r="7" spans="1:13" ht="12.95" customHeight="1">
      <c r="A7" s="342" t="s">
        <v>10</v>
      </c>
      <c r="B7" s="342"/>
      <c r="C7" s="358"/>
      <c r="D7" s="355"/>
      <c r="E7" s="355"/>
      <c r="F7" s="341" t="s">
        <v>11</v>
      </c>
      <c r="G7" s="342"/>
      <c r="H7" s="342"/>
      <c r="I7" s="355"/>
      <c r="J7" s="355"/>
    </row>
    <row r="8" spans="1:13" ht="12.95" customHeight="1">
      <c r="A8" s="342" t="s">
        <v>12</v>
      </c>
      <c r="B8" s="342"/>
      <c r="C8" s="356"/>
      <c r="D8" s="357"/>
      <c r="E8" s="357"/>
      <c r="F8" s="341" t="s">
        <v>13</v>
      </c>
      <c r="G8" s="342"/>
      <c r="H8" s="342"/>
      <c r="I8" s="355"/>
      <c r="J8" s="355"/>
    </row>
    <row r="9" spans="1:13" ht="12.95" customHeight="1">
      <c r="A9" s="341" t="s">
        <v>35</v>
      </c>
      <c r="B9" s="342"/>
      <c r="C9" s="343"/>
      <c r="D9" s="344"/>
      <c r="E9" s="344"/>
      <c r="F9" s="359" t="s">
        <v>14</v>
      </c>
      <c r="G9" s="359"/>
      <c r="H9" s="343"/>
      <c r="I9" s="344"/>
      <c r="J9" s="344"/>
    </row>
    <row r="10" spans="1:13" ht="23.25" customHeight="1">
      <c r="A10" s="342" t="s">
        <v>15</v>
      </c>
      <c r="B10" s="342"/>
      <c r="C10" s="343"/>
      <c r="D10" s="344"/>
      <c r="E10" s="344"/>
      <c r="F10" s="342" t="s">
        <v>16</v>
      </c>
      <c r="G10" s="342"/>
      <c r="H10" s="34"/>
      <c r="I10" s="347" t="s">
        <v>17</v>
      </c>
      <c r="J10" s="348"/>
      <c r="K10" s="4"/>
    </row>
    <row r="11" spans="1:13" ht="12.95" customHeight="1">
      <c r="A11" s="340" t="s">
        <v>18</v>
      </c>
      <c r="B11" s="340"/>
      <c r="C11" s="340"/>
      <c r="D11" s="340"/>
      <c r="E11" s="340"/>
      <c r="F11" s="340"/>
      <c r="G11" s="340"/>
      <c r="H11" s="340"/>
      <c r="I11" s="340"/>
      <c r="J11" s="340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49" t="s">
        <v>22</v>
      </c>
      <c r="H12" s="345"/>
      <c r="I12" s="351" t="s">
        <v>23</v>
      </c>
      <c r="J12" s="352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50"/>
      <c r="H13" s="346"/>
      <c r="I13" s="353"/>
      <c r="J13" s="354"/>
      <c r="K13" s="5"/>
    </row>
    <row r="14" spans="1:13" ht="12.95" customHeight="1">
      <c r="A14" s="340" t="s">
        <v>27</v>
      </c>
      <c r="B14" s="340"/>
      <c r="C14" s="340"/>
      <c r="D14" s="340"/>
      <c r="E14" s="340"/>
      <c r="F14" s="340"/>
      <c r="G14" s="340"/>
      <c r="H14" s="340"/>
      <c r="I14" s="340"/>
      <c r="J14" s="340"/>
      <c r="K14" s="5"/>
    </row>
    <row r="15" spans="1:13" ht="39" customHeight="1">
      <c r="A15" s="337"/>
      <c r="B15" s="338"/>
      <c r="C15" s="338"/>
      <c r="D15" s="338"/>
      <c r="E15" s="338"/>
      <c r="F15" s="338"/>
      <c r="G15" s="338"/>
      <c r="H15" s="338"/>
      <c r="I15" s="338"/>
      <c r="J15" s="339"/>
    </row>
    <row r="16" spans="1:13" ht="12.95" customHeight="1">
      <c r="A16" s="340" t="s">
        <v>28</v>
      </c>
      <c r="B16" s="340"/>
      <c r="C16" s="340"/>
      <c r="D16" s="340"/>
      <c r="E16" s="340"/>
      <c r="F16" s="340"/>
      <c r="G16" s="340"/>
      <c r="H16" s="340"/>
      <c r="I16" s="340"/>
      <c r="J16" s="340"/>
    </row>
    <row r="17" spans="1:12" ht="12.95" customHeight="1">
      <c r="A17" s="3" t="s">
        <v>29</v>
      </c>
      <c r="B17" s="341" t="s">
        <v>30</v>
      </c>
      <c r="C17" s="342"/>
      <c r="D17" s="342"/>
      <c r="E17" s="342"/>
      <c r="F17" s="341" t="s">
        <v>31</v>
      </c>
      <c r="G17" s="342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35"/>
      <c r="C18" s="336"/>
      <c r="D18" s="336"/>
      <c r="E18" s="336"/>
      <c r="F18" s="335"/>
      <c r="G18" s="336"/>
      <c r="H18" s="40"/>
      <c r="I18" s="18"/>
      <c r="J18" s="87"/>
      <c r="L18" s="5"/>
    </row>
    <row r="19" spans="1:12" ht="12.95" customHeight="1">
      <c r="A19" s="35"/>
      <c r="B19" s="335"/>
      <c r="C19" s="336"/>
      <c r="D19" s="336"/>
      <c r="E19" s="336"/>
      <c r="F19" s="335"/>
      <c r="G19" s="336"/>
      <c r="H19" s="21"/>
      <c r="I19" s="21"/>
      <c r="J19" s="87"/>
      <c r="L19" s="5"/>
    </row>
    <row r="20" spans="1:12" ht="12.95" customHeight="1">
      <c r="A20" s="35"/>
      <c r="B20" s="335"/>
      <c r="C20" s="336"/>
      <c r="D20" s="336"/>
      <c r="E20" s="336"/>
      <c r="F20" s="335"/>
      <c r="G20" s="336"/>
      <c r="H20" s="32"/>
      <c r="I20" s="32"/>
      <c r="J20" s="87"/>
      <c r="L20" s="5"/>
    </row>
    <row r="21" spans="1:12" ht="12.95" customHeight="1">
      <c r="A21" s="35"/>
      <c r="B21" s="335"/>
      <c r="C21" s="336"/>
      <c r="D21" s="336"/>
      <c r="E21" s="336"/>
      <c r="F21" s="335"/>
      <c r="G21" s="336"/>
      <c r="H21" s="32"/>
      <c r="I21" s="9"/>
      <c r="J21" s="87"/>
      <c r="L21" s="5"/>
    </row>
    <row r="22" spans="1:12" ht="12.95" customHeight="1">
      <c r="A22" s="35"/>
      <c r="B22" s="335"/>
      <c r="C22" s="336"/>
      <c r="D22" s="336"/>
      <c r="E22" s="336"/>
      <c r="F22" s="335"/>
      <c r="G22" s="336"/>
      <c r="H22" s="20"/>
      <c r="I22" s="11"/>
      <c r="J22" s="87"/>
      <c r="L22" s="5"/>
    </row>
    <row r="23" spans="1:12" ht="12.95" customHeight="1">
      <c r="A23" s="35"/>
      <c r="B23" s="335"/>
      <c r="C23" s="336"/>
      <c r="D23" s="336"/>
      <c r="E23" s="336"/>
      <c r="F23" s="335"/>
      <c r="G23" s="336"/>
      <c r="H23" s="11"/>
      <c r="I23" s="9"/>
      <c r="J23" s="87"/>
      <c r="L23" s="5"/>
    </row>
    <row r="24" spans="1:12" ht="12.95" customHeight="1">
      <c r="A24" s="35"/>
      <c r="B24" s="335"/>
      <c r="C24" s="336"/>
      <c r="D24" s="336"/>
      <c r="E24" s="336"/>
      <c r="F24" s="335"/>
      <c r="G24" s="336"/>
      <c r="H24" s="16"/>
      <c r="I24" s="9"/>
      <c r="J24" s="87"/>
      <c r="L24" s="5"/>
    </row>
    <row r="25" spans="1:12" ht="12.95" customHeight="1">
      <c r="A25" s="35"/>
      <c r="B25" s="335"/>
      <c r="C25" s="336"/>
      <c r="D25" s="336"/>
      <c r="E25" s="336"/>
      <c r="F25" s="335"/>
      <c r="G25" s="336"/>
      <c r="H25" s="16"/>
      <c r="I25" s="9"/>
      <c r="J25" s="87"/>
      <c r="L25" s="5"/>
    </row>
    <row r="26" spans="1:12" ht="12.95" customHeight="1">
      <c r="A26" s="35"/>
      <c r="B26" s="335"/>
      <c r="C26" s="336"/>
      <c r="D26" s="336"/>
      <c r="E26" s="336"/>
      <c r="F26" s="335"/>
      <c r="G26" s="336"/>
      <c r="H26" s="16"/>
      <c r="I26" s="9"/>
      <c r="J26" s="87"/>
      <c r="L26" s="5"/>
    </row>
    <row r="27" spans="1:12" ht="12.95" customHeight="1">
      <c r="A27" s="35"/>
      <c r="B27" s="335"/>
      <c r="C27" s="336"/>
      <c r="D27" s="336"/>
      <c r="E27" s="336"/>
      <c r="F27" s="335"/>
      <c r="G27" s="336"/>
      <c r="H27" s="9"/>
      <c r="I27" s="9"/>
      <c r="J27" s="87"/>
    </row>
    <row r="28" spans="1:12" ht="12.95" customHeight="1">
      <c r="A28" s="35"/>
      <c r="B28" s="335"/>
      <c r="C28" s="336"/>
      <c r="D28" s="336"/>
      <c r="E28" s="336"/>
      <c r="F28" s="335"/>
      <c r="G28" s="336"/>
      <c r="H28" s="9"/>
      <c r="I28" s="9"/>
      <c r="J28" s="87"/>
    </row>
    <row r="29" spans="1:12" ht="12.95" customHeight="1">
      <c r="A29" s="35"/>
      <c r="B29" s="335"/>
      <c r="C29" s="336"/>
      <c r="D29" s="336"/>
      <c r="E29" s="336"/>
      <c r="F29" s="335"/>
      <c r="G29" s="336"/>
      <c r="H29" s="9"/>
      <c r="I29" s="9"/>
      <c r="J29" s="87"/>
    </row>
    <row r="30" spans="1:12" ht="12.95" customHeight="1">
      <c r="A30" s="35"/>
      <c r="B30" s="335"/>
      <c r="C30" s="336"/>
      <c r="D30" s="336"/>
      <c r="E30" s="336"/>
      <c r="F30" s="335"/>
      <c r="G30" s="336"/>
      <c r="H30" s="9"/>
      <c r="I30" s="9"/>
      <c r="J30" s="87"/>
    </row>
    <row r="31" spans="1:12" ht="12.95" customHeight="1">
      <c r="A31" s="35"/>
      <c r="B31" s="335"/>
      <c r="C31" s="336"/>
      <c r="D31" s="336"/>
      <c r="E31" s="336"/>
      <c r="F31" s="335"/>
      <c r="G31" s="336"/>
      <c r="H31" s="9"/>
      <c r="I31" s="9"/>
      <c r="J31" s="87"/>
    </row>
    <row r="32" spans="1:12" ht="12.95" customHeight="1">
      <c r="A32" s="35"/>
      <c r="B32" s="335"/>
      <c r="C32" s="336"/>
      <c r="D32" s="336"/>
      <c r="E32" s="336"/>
      <c r="F32" s="335"/>
      <c r="G32" s="336"/>
      <c r="H32" s="9"/>
      <c r="I32" s="9"/>
      <c r="J32" s="87"/>
    </row>
    <row r="33" spans="1:10" ht="12.95" customHeight="1">
      <c r="A33" s="35"/>
      <c r="B33" s="335"/>
      <c r="C33" s="336"/>
      <c r="D33" s="336"/>
      <c r="E33" s="336"/>
      <c r="F33" s="335"/>
      <c r="G33" s="336"/>
      <c r="H33" s="9"/>
      <c r="I33" s="9"/>
      <c r="J33" s="87"/>
    </row>
    <row r="34" spans="1:10" ht="12.95" customHeight="1">
      <c r="A34" s="35"/>
      <c r="B34" s="335"/>
      <c r="C34" s="336"/>
      <c r="D34" s="336"/>
      <c r="E34" s="336"/>
      <c r="F34" s="335"/>
      <c r="G34" s="336"/>
      <c r="H34" s="9"/>
      <c r="I34" s="9"/>
      <c r="J34" s="87"/>
    </row>
    <row r="35" spans="1:10" ht="12.95" customHeight="1">
      <c r="A35" s="35"/>
      <c r="B35" s="335"/>
      <c r="C35" s="336"/>
      <c r="D35" s="336"/>
      <c r="E35" s="336"/>
      <c r="F35" s="335"/>
      <c r="G35" s="336"/>
      <c r="H35" s="9"/>
      <c r="I35" s="9"/>
      <c r="J35" s="87"/>
    </row>
    <row r="36" spans="1:10" ht="12.95" customHeight="1">
      <c r="A36" s="35"/>
      <c r="B36" s="335"/>
      <c r="C36" s="336"/>
      <c r="D36" s="336"/>
      <c r="E36" s="336"/>
      <c r="F36" s="335"/>
      <c r="G36" s="336"/>
      <c r="H36" s="9"/>
      <c r="I36" s="9"/>
      <c r="J36" s="87"/>
    </row>
    <row r="37" spans="1:10" ht="12.95" customHeight="1">
      <c r="A37" s="35"/>
      <c r="B37" s="335"/>
      <c r="C37" s="336"/>
      <c r="D37" s="336"/>
      <c r="E37" s="336"/>
      <c r="F37" s="335"/>
      <c r="G37" s="336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21" t="s">
        <v>37</v>
      </c>
      <c r="B39" s="321"/>
      <c r="C39" s="321"/>
      <c r="D39" s="321"/>
      <c r="E39" s="321"/>
      <c r="F39" s="322" t="s">
        <v>38</v>
      </c>
      <c r="G39" s="325"/>
      <c r="H39" s="326"/>
      <c r="I39" s="326"/>
      <c r="J39" s="327"/>
    </row>
    <row r="40" spans="1:10" ht="12.95" customHeight="1">
      <c r="A40" s="321" t="s">
        <v>39</v>
      </c>
      <c r="B40" s="321"/>
      <c r="C40" s="321"/>
      <c r="D40" s="321"/>
      <c r="E40" s="321"/>
      <c r="F40" s="323"/>
      <c r="G40" s="328"/>
      <c r="H40" s="329"/>
      <c r="I40" s="329"/>
      <c r="J40" s="330"/>
    </row>
    <row r="41" spans="1:10" ht="12.95" customHeight="1">
      <c r="A41" s="321" t="s">
        <v>40</v>
      </c>
      <c r="B41" s="321"/>
      <c r="C41" s="321"/>
      <c r="D41" s="321"/>
      <c r="E41" s="321"/>
      <c r="F41" s="323"/>
      <c r="G41" s="328"/>
      <c r="H41" s="329"/>
      <c r="I41" s="329"/>
      <c r="J41" s="330"/>
    </row>
    <row r="42" spans="1:10" ht="12.95" customHeight="1">
      <c r="A42" s="321" t="s">
        <v>41</v>
      </c>
      <c r="B42" s="321"/>
      <c r="C42" s="334" t="s">
        <v>42</v>
      </c>
      <c r="D42" s="334"/>
      <c r="E42" s="334"/>
      <c r="F42" s="324"/>
      <c r="G42" s="331"/>
      <c r="H42" s="332"/>
      <c r="I42" s="332"/>
      <c r="J42" s="333"/>
    </row>
    <row r="43" spans="1:10" ht="12.95" customHeight="1">
      <c r="A43" s="320" t="s">
        <v>52</v>
      </c>
      <c r="B43" s="320"/>
      <c r="C43" s="320" t="e">
        <f ca="1">Calcu!T3</f>
        <v>#N/A</v>
      </c>
      <c r="D43" s="320"/>
      <c r="E43" s="320"/>
    </row>
    <row r="46" spans="1:10" ht="12.95" customHeight="1">
      <c r="B46" s="1" t="s">
        <v>227</v>
      </c>
    </row>
    <row r="47" spans="1:10" ht="12.95" customHeight="1">
      <c r="B47" s="1" t="s">
        <v>228</v>
      </c>
    </row>
    <row r="48" spans="1:10" ht="12.95" customHeight="1">
      <c r="A48" s="1">
        <f>Calcu!O84</f>
        <v>68000</v>
      </c>
      <c r="B48" s="1" t="s">
        <v>496</v>
      </c>
    </row>
    <row r="49" spans="1:2" ht="12.95" customHeight="1">
      <c r="A49" s="111"/>
    </row>
    <row r="50" spans="1:2" ht="12.95" customHeight="1">
      <c r="A50" s="1" t="str">
        <f>Calcu!U3</f>
        <v>PASS</v>
      </c>
      <c r="B50" s="1" t="s">
        <v>497</v>
      </c>
    </row>
    <row r="52" spans="1:2" ht="12.95" customHeight="1">
      <c r="B52" s="1" t="s">
        <v>578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18" t="s">
        <v>108</v>
      </c>
      <c r="B1" s="118" t="s">
        <v>65</v>
      </c>
      <c r="C1" s="118" t="s">
        <v>66</v>
      </c>
      <c r="D1" s="118" t="s">
        <v>109</v>
      </c>
      <c r="E1" s="118"/>
      <c r="F1" s="118"/>
      <c r="G1" s="118"/>
      <c r="H1" s="118"/>
      <c r="I1" s="118"/>
      <c r="J1" s="118"/>
      <c r="K1" s="118"/>
      <c r="L1" s="118"/>
      <c r="M1" s="118"/>
      <c r="N1" s="118" t="s">
        <v>110</v>
      </c>
      <c r="O1" s="118" t="s">
        <v>111</v>
      </c>
      <c r="P1" s="118" t="s">
        <v>67</v>
      </c>
      <c r="Q1" s="118" t="s">
        <v>112</v>
      </c>
      <c r="R1" s="118" t="s">
        <v>69</v>
      </c>
      <c r="S1" s="118" t="s">
        <v>68</v>
      </c>
      <c r="T1" s="118" t="s">
        <v>70</v>
      </c>
      <c r="U1" s="118" t="s">
        <v>113</v>
      </c>
      <c r="V1" s="118" t="s">
        <v>71</v>
      </c>
      <c r="W1" s="118" t="s">
        <v>72</v>
      </c>
      <c r="X1" s="118" t="s">
        <v>114</v>
      </c>
      <c r="Y1" s="118" t="s">
        <v>115</v>
      </c>
      <c r="Z1" s="118" t="s">
        <v>116</v>
      </c>
      <c r="AA1" s="118" t="s">
        <v>117</v>
      </c>
      <c r="AB1" s="118"/>
      <c r="AC1" s="118"/>
      <c r="AD1" s="118"/>
      <c r="AE1" s="118"/>
      <c r="AF1" s="118"/>
      <c r="AG1" s="118"/>
      <c r="AH1" s="118"/>
      <c r="AI1" s="118" t="s">
        <v>118</v>
      </c>
      <c r="AJ1" s="165" t="s">
        <v>222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92"/>
  <sheetViews>
    <sheetView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102</v>
      </c>
    </row>
    <row r="2" spans="1:17" s="12" customFormat="1" ht="17.100000000000001" customHeight="1">
      <c r="A2" s="17" t="s">
        <v>43</v>
      </c>
      <c r="C2" s="97" t="s">
        <v>62</v>
      </c>
      <c r="F2" s="97" t="s">
        <v>74</v>
      </c>
      <c r="J2" s="17" t="s">
        <v>44</v>
      </c>
      <c r="M2" s="17" t="s">
        <v>45</v>
      </c>
    </row>
    <row r="3" spans="1:17" s="12" customFormat="1" ht="13.5">
      <c r="A3" s="14" t="s">
        <v>103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75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63</v>
      </c>
      <c r="N3" s="41" t="s">
        <v>64</v>
      </c>
      <c r="O3" s="113" t="s">
        <v>104</v>
      </c>
      <c r="P3" s="113" t="s">
        <v>105</v>
      </c>
      <c r="Q3" s="41" t="s">
        <v>106</v>
      </c>
    </row>
    <row r="4" spans="1:17" s="12" customFormat="1" ht="17.100000000000001" customHeight="1">
      <c r="A4" s="112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4"/>
      <c r="P4" s="114"/>
      <c r="Q4" s="23"/>
    </row>
    <row r="5" spans="1:17" s="12" customFormat="1" ht="17.100000000000001" customHeight="1">
      <c r="A5" s="112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5"/>
      <c r="P5" s="115"/>
      <c r="Q5" s="24"/>
    </row>
    <row r="6" spans="1:17" s="12" customFormat="1" ht="17.100000000000001" customHeight="1">
      <c r="A6" s="112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5"/>
      <c r="P6" s="115"/>
      <c r="Q6" s="24"/>
    </row>
    <row r="7" spans="1:17" s="12" customFormat="1" ht="17.100000000000001" customHeight="1">
      <c r="A7" s="112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5"/>
      <c r="P7" s="115"/>
      <c r="Q7" s="24"/>
    </row>
    <row r="8" spans="1:17" s="12" customFormat="1" ht="17.100000000000001" customHeight="1">
      <c r="A8" s="112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5"/>
      <c r="P8" s="115"/>
      <c r="Q8" s="24"/>
    </row>
    <row r="9" spans="1:17" s="12" customFormat="1" ht="17.100000000000001" customHeight="1">
      <c r="A9" s="112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5"/>
      <c r="P9" s="115"/>
      <c r="Q9" s="24"/>
    </row>
    <row r="10" spans="1:17" s="12" customFormat="1" ht="17.100000000000001" customHeight="1">
      <c r="A10" s="112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5"/>
      <c r="P10" s="115"/>
      <c r="Q10" s="24"/>
    </row>
    <row r="11" spans="1:17" s="12" customFormat="1" ht="17.100000000000001" customHeight="1">
      <c r="A11" s="112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5"/>
      <c r="P11" s="115"/>
      <c r="Q11" s="24"/>
    </row>
    <row r="12" spans="1:17" s="12" customFormat="1" ht="17.100000000000001" customHeight="1">
      <c r="A12" s="112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5"/>
      <c r="P12" s="115"/>
      <c r="Q12" s="24"/>
    </row>
    <row r="13" spans="1:17" s="12" customFormat="1" ht="17.100000000000001" customHeight="1">
      <c r="A13" s="112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5"/>
      <c r="P13" s="115"/>
      <c r="Q13" s="24"/>
    </row>
    <row r="14" spans="1:17" s="12" customFormat="1" ht="17.100000000000001" customHeight="1">
      <c r="A14" s="112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5"/>
      <c r="P14" s="115"/>
      <c r="Q14" s="24"/>
    </row>
    <row r="15" spans="1:17" s="12" customFormat="1" ht="17.100000000000001" customHeight="1">
      <c r="A15" s="112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5"/>
      <c r="P15" s="115"/>
      <c r="Q15" s="24"/>
    </row>
    <row r="16" spans="1:17" s="12" customFormat="1" ht="17.100000000000001" customHeight="1">
      <c r="A16" s="112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5"/>
      <c r="P16" s="115"/>
      <c r="Q16" s="24"/>
    </row>
    <row r="17" spans="1:17" s="12" customFormat="1" ht="17.100000000000001" customHeight="1">
      <c r="A17" s="112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5"/>
      <c r="P17" s="115"/>
      <c r="Q17" s="24"/>
    </row>
    <row r="18" spans="1:17" s="12" customFormat="1" ht="17.100000000000001" customHeight="1">
      <c r="A18" s="112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5"/>
      <c r="P18" s="115"/>
      <c r="Q18" s="24"/>
    </row>
    <row r="19" spans="1:17" s="12" customFormat="1" ht="17.100000000000001" customHeight="1">
      <c r="A19" s="112"/>
      <c r="B19" s="114"/>
      <c r="C19" s="114"/>
      <c r="D19" s="114"/>
      <c r="E19" s="114"/>
      <c r="F19" s="114"/>
      <c r="G19" s="114"/>
      <c r="H19" s="114"/>
      <c r="I19" s="114"/>
      <c r="J19" s="115"/>
      <c r="K19" s="115"/>
      <c r="L19" s="115"/>
      <c r="M19" s="115"/>
      <c r="N19" s="115"/>
      <c r="O19" s="115"/>
      <c r="P19" s="115"/>
      <c r="Q19" s="115"/>
    </row>
    <row r="20" spans="1:17" s="12" customFormat="1" ht="17.100000000000001" customHeight="1">
      <c r="A20" s="112"/>
      <c r="B20" s="114"/>
      <c r="C20" s="114"/>
      <c r="D20" s="114"/>
      <c r="E20" s="114"/>
      <c r="F20" s="114"/>
      <c r="G20" s="114"/>
      <c r="H20" s="114"/>
      <c r="I20" s="114"/>
      <c r="J20" s="115"/>
      <c r="K20" s="115"/>
      <c r="L20" s="115"/>
      <c r="M20" s="115"/>
      <c r="N20" s="115"/>
      <c r="O20" s="115"/>
      <c r="P20" s="115"/>
      <c r="Q20" s="115"/>
    </row>
    <row r="21" spans="1:17" s="12" customFormat="1" ht="17.100000000000001" customHeight="1">
      <c r="A21" s="112"/>
      <c r="B21" s="114"/>
      <c r="C21" s="114"/>
      <c r="D21" s="114"/>
      <c r="E21" s="114"/>
      <c r="F21" s="114"/>
      <c r="G21" s="114"/>
      <c r="H21" s="114"/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s="12" customFormat="1" ht="17.100000000000001" customHeight="1">
      <c r="A22" s="112"/>
      <c r="B22" s="114"/>
      <c r="C22" s="114"/>
      <c r="D22" s="114"/>
      <c r="E22" s="114"/>
      <c r="F22" s="114"/>
      <c r="G22" s="114"/>
      <c r="H22" s="114"/>
      <c r="I22" s="114"/>
      <c r="J22" s="115"/>
      <c r="K22" s="115"/>
      <c r="L22" s="115"/>
      <c r="M22" s="115"/>
      <c r="N22" s="115"/>
      <c r="O22" s="115"/>
      <c r="P22" s="115"/>
      <c r="Q22" s="115"/>
    </row>
    <row r="23" spans="1:17" s="12" customFormat="1" ht="17.100000000000001" customHeight="1">
      <c r="A23" s="112"/>
      <c r="B23" s="114"/>
      <c r="C23" s="114"/>
      <c r="D23" s="114"/>
      <c r="E23" s="114"/>
      <c r="F23" s="114"/>
      <c r="G23" s="114"/>
      <c r="H23" s="114"/>
      <c r="I23" s="114"/>
      <c r="J23" s="115"/>
      <c r="K23" s="115"/>
      <c r="L23" s="115"/>
      <c r="M23" s="115"/>
      <c r="N23" s="115"/>
      <c r="O23" s="115"/>
      <c r="P23" s="115"/>
      <c r="Q23" s="115"/>
    </row>
    <row r="24" spans="1:17" s="12" customFormat="1" ht="17.100000000000001" customHeight="1">
      <c r="A24" s="112"/>
      <c r="B24" s="114"/>
      <c r="C24" s="114"/>
      <c r="D24" s="114"/>
      <c r="E24" s="114"/>
      <c r="F24" s="114"/>
      <c r="G24" s="114"/>
      <c r="H24" s="114"/>
      <c r="I24" s="114"/>
      <c r="J24" s="115"/>
      <c r="K24" s="115"/>
      <c r="L24" s="115"/>
      <c r="M24" s="115"/>
      <c r="N24" s="115"/>
      <c r="O24" s="115"/>
      <c r="P24" s="115"/>
      <c r="Q24" s="115"/>
    </row>
    <row r="25" spans="1:17" s="12" customFormat="1" ht="17.100000000000001" customHeight="1">
      <c r="A25" s="112"/>
      <c r="B25" s="114"/>
      <c r="C25" s="114"/>
      <c r="D25" s="114"/>
      <c r="E25" s="114"/>
      <c r="F25" s="114"/>
      <c r="G25" s="114"/>
      <c r="H25" s="114"/>
      <c r="I25" s="114"/>
      <c r="J25" s="115"/>
      <c r="K25" s="115"/>
      <c r="L25" s="115"/>
      <c r="M25" s="115"/>
      <c r="N25" s="115"/>
      <c r="O25" s="115"/>
      <c r="P25" s="115"/>
      <c r="Q25" s="115"/>
    </row>
    <row r="26" spans="1:17" s="12" customFormat="1" ht="17.100000000000001" customHeight="1">
      <c r="A26" s="112"/>
      <c r="B26" s="114"/>
      <c r="C26" s="114"/>
      <c r="D26" s="114"/>
      <c r="E26" s="114"/>
      <c r="F26" s="114"/>
      <c r="G26" s="114"/>
      <c r="H26" s="114"/>
      <c r="I26" s="114"/>
      <c r="J26" s="115"/>
      <c r="K26" s="115"/>
      <c r="L26" s="115"/>
      <c r="M26" s="115"/>
      <c r="N26" s="115"/>
      <c r="O26" s="115"/>
      <c r="P26" s="115"/>
      <c r="Q26" s="115"/>
    </row>
    <row r="27" spans="1:17" s="12" customFormat="1" ht="17.100000000000001" customHeight="1">
      <c r="A27" s="112"/>
      <c r="B27" s="114"/>
      <c r="C27" s="114"/>
      <c r="D27" s="114"/>
      <c r="E27" s="114"/>
      <c r="F27" s="114"/>
      <c r="G27" s="114"/>
      <c r="H27" s="114"/>
      <c r="I27" s="114"/>
      <c r="J27" s="115"/>
      <c r="K27" s="115"/>
      <c r="L27" s="115"/>
      <c r="M27" s="115"/>
      <c r="N27" s="115"/>
      <c r="O27" s="115"/>
      <c r="P27" s="115"/>
      <c r="Q27" s="115"/>
    </row>
    <row r="28" spans="1:17" s="12" customFormat="1" ht="17.100000000000001" customHeight="1">
      <c r="A28" s="112"/>
      <c r="B28" s="114"/>
      <c r="C28" s="114"/>
      <c r="D28" s="114"/>
      <c r="E28" s="114"/>
      <c r="F28" s="114"/>
      <c r="G28" s="114"/>
      <c r="H28" s="114"/>
      <c r="I28" s="114"/>
      <c r="J28" s="115"/>
      <c r="K28" s="115"/>
      <c r="L28" s="115"/>
      <c r="M28" s="115"/>
      <c r="N28" s="115"/>
      <c r="O28" s="115"/>
      <c r="P28" s="115"/>
      <c r="Q28" s="115"/>
    </row>
    <row r="29" spans="1:17" s="12" customFormat="1" ht="17.100000000000001" customHeight="1">
      <c r="A29" s="112"/>
      <c r="B29" s="114"/>
      <c r="C29" s="114"/>
      <c r="D29" s="114"/>
      <c r="E29" s="114"/>
      <c r="F29" s="114"/>
      <c r="G29" s="114"/>
      <c r="H29" s="114"/>
      <c r="I29" s="114"/>
      <c r="J29" s="115"/>
      <c r="K29" s="115"/>
      <c r="L29" s="115"/>
      <c r="M29" s="115"/>
      <c r="N29" s="115"/>
      <c r="O29" s="115"/>
      <c r="P29" s="115"/>
      <c r="Q29" s="115"/>
    </row>
    <row r="30" spans="1:17" s="12" customFormat="1" ht="17.100000000000001" customHeight="1">
      <c r="A30" s="112"/>
      <c r="B30" s="114"/>
      <c r="C30" s="114"/>
      <c r="D30" s="114"/>
      <c r="E30" s="114"/>
      <c r="F30" s="114"/>
      <c r="G30" s="114"/>
      <c r="H30" s="114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s="12" customFormat="1" ht="17.100000000000001" customHeight="1">
      <c r="A31" s="112"/>
      <c r="B31" s="114"/>
      <c r="C31" s="114"/>
      <c r="D31" s="114"/>
      <c r="E31" s="114"/>
      <c r="F31" s="114"/>
      <c r="G31" s="114"/>
      <c r="H31" s="114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s="12" customFormat="1" ht="17.100000000000001" customHeight="1">
      <c r="A32" s="112"/>
      <c r="B32" s="114"/>
      <c r="C32" s="114"/>
      <c r="D32" s="114"/>
      <c r="E32" s="114"/>
      <c r="F32" s="114"/>
      <c r="G32" s="114"/>
      <c r="H32" s="114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1:18" s="12" customFormat="1" ht="17.100000000000001" customHeight="1">
      <c r="A33" s="112"/>
      <c r="B33" s="114"/>
      <c r="C33" s="114"/>
      <c r="D33" s="114"/>
      <c r="E33" s="114"/>
      <c r="F33" s="114"/>
      <c r="G33" s="114"/>
      <c r="H33" s="114"/>
      <c r="I33" s="114"/>
      <c r="J33" s="115"/>
      <c r="K33" s="115"/>
      <c r="L33" s="115"/>
      <c r="M33" s="115"/>
      <c r="N33" s="115"/>
      <c r="O33" s="115"/>
      <c r="P33" s="115"/>
      <c r="Q33" s="115"/>
    </row>
    <row r="34" spans="1:18" s="12" customFormat="1" ht="17.100000000000001" customHeight="1">
      <c r="A34" s="112"/>
      <c r="B34" s="114"/>
      <c r="C34" s="114"/>
      <c r="D34" s="114"/>
      <c r="E34" s="114"/>
      <c r="F34" s="114"/>
      <c r="G34" s="114"/>
      <c r="H34" s="114"/>
      <c r="I34" s="114"/>
      <c r="J34" s="115"/>
      <c r="K34" s="115"/>
      <c r="L34" s="115"/>
      <c r="M34" s="115"/>
      <c r="N34" s="115"/>
      <c r="O34" s="115"/>
      <c r="P34" s="115"/>
      <c r="Q34" s="115"/>
    </row>
    <row r="35" spans="1:18" s="12" customFormat="1" ht="17.100000000000001" customHeight="1">
      <c r="A35" s="112"/>
      <c r="B35" s="114"/>
      <c r="C35" s="114"/>
      <c r="D35" s="114"/>
      <c r="E35" s="114"/>
      <c r="F35" s="114"/>
      <c r="G35" s="114"/>
      <c r="H35" s="114"/>
      <c r="I35" s="114"/>
      <c r="J35" s="115"/>
      <c r="K35" s="115"/>
      <c r="L35" s="115"/>
      <c r="M35" s="115"/>
      <c r="N35" s="115"/>
      <c r="O35" s="115"/>
      <c r="P35" s="115"/>
      <c r="Q35" s="115"/>
    </row>
    <row r="36" spans="1:18" s="12" customFormat="1" ht="17.100000000000001" customHeight="1">
      <c r="A36" s="112"/>
      <c r="B36" s="114"/>
      <c r="C36" s="114"/>
      <c r="D36" s="114"/>
      <c r="E36" s="114"/>
      <c r="F36" s="114"/>
      <c r="G36" s="114"/>
      <c r="H36" s="114"/>
      <c r="I36" s="114"/>
      <c r="J36" s="115"/>
      <c r="K36" s="115"/>
      <c r="L36" s="115"/>
      <c r="M36" s="115"/>
      <c r="N36" s="115"/>
      <c r="O36" s="115"/>
      <c r="P36" s="115"/>
      <c r="Q36" s="115"/>
    </row>
    <row r="37" spans="1:18" s="12" customFormat="1" ht="17.100000000000001" customHeight="1">
      <c r="A37" s="112"/>
      <c r="B37" s="114"/>
      <c r="C37" s="114"/>
      <c r="D37" s="114"/>
      <c r="E37" s="114"/>
      <c r="F37" s="114"/>
      <c r="G37" s="114"/>
      <c r="H37" s="114"/>
      <c r="I37" s="114"/>
      <c r="J37" s="115"/>
      <c r="K37" s="115"/>
      <c r="L37" s="115"/>
      <c r="M37" s="115"/>
      <c r="N37" s="115"/>
      <c r="O37" s="115"/>
      <c r="P37" s="115"/>
      <c r="Q37" s="115"/>
    </row>
    <row r="38" spans="1:18" s="12" customFormat="1" ht="17.100000000000001" customHeight="1">
      <c r="A38" s="112"/>
      <c r="B38" s="114"/>
      <c r="C38" s="114"/>
      <c r="D38" s="114"/>
      <c r="E38" s="114"/>
      <c r="F38" s="114"/>
      <c r="G38" s="114"/>
      <c r="H38" s="114"/>
      <c r="I38" s="114"/>
      <c r="J38" s="115"/>
      <c r="K38" s="115"/>
      <c r="L38" s="115"/>
      <c r="M38" s="115"/>
      <c r="N38" s="115"/>
      <c r="O38" s="115"/>
      <c r="P38" s="115"/>
      <c r="Q38" s="115"/>
    </row>
    <row r="39" spans="1:18" s="12" customFormat="1" ht="17.100000000000001" customHeight="1">
      <c r="A39" s="112"/>
      <c r="B39" s="114"/>
      <c r="C39" s="114"/>
      <c r="D39" s="114"/>
      <c r="E39" s="114"/>
      <c r="F39" s="114"/>
      <c r="G39" s="114"/>
      <c r="H39" s="114"/>
      <c r="I39" s="114"/>
      <c r="J39" s="115"/>
      <c r="K39" s="115"/>
      <c r="L39" s="115"/>
      <c r="M39" s="115"/>
      <c r="N39" s="115"/>
      <c r="O39" s="115"/>
      <c r="P39" s="115"/>
      <c r="Q39" s="115"/>
    </row>
    <row r="40" spans="1:18" s="12" customFormat="1" ht="17.100000000000001" customHeight="1">
      <c r="A40" s="112"/>
      <c r="B40" s="114"/>
      <c r="C40" s="114"/>
      <c r="D40" s="114"/>
      <c r="E40" s="114"/>
      <c r="F40" s="114"/>
      <c r="G40" s="114"/>
      <c r="H40" s="114"/>
      <c r="I40" s="114"/>
      <c r="J40" s="115"/>
      <c r="K40" s="115"/>
      <c r="L40" s="115"/>
      <c r="M40" s="115"/>
      <c r="N40" s="115"/>
      <c r="O40" s="115"/>
      <c r="P40" s="115"/>
      <c r="Q40" s="115"/>
    </row>
    <row r="41" spans="1:18" s="12" customFormat="1" ht="17.100000000000001" customHeight="1">
      <c r="A41" s="112"/>
      <c r="B41" s="114"/>
      <c r="C41" s="114"/>
      <c r="D41" s="114"/>
      <c r="E41" s="114"/>
      <c r="F41" s="114"/>
      <c r="G41" s="114"/>
      <c r="H41" s="114"/>
      <c r="I41" s="114"/>
      <c r="J41" s="115"/>
      <c r="K41" s="115"/>
      <c r="L41" s="115"/>
      <c r="M41" s="115"/>
      <c r="N41" s="115"/>
      <c r="O41" s="115"/>
      <c r="P41" s="115"/>
      <c r="Q41" s="115"/>
    </row>
    <row r="42" spans="1:18" s="12" customFormat="1" ht="17.100000000000001" customHeight="1">
      <c r="A42" s="112"/>
      <c r="B42" s="114"/>
      <c r="C42" s="114"/>
      <c r="D42" s="114"/>
      <c r="E42" s="114"/>
      <c r="F42" s="114"/>
      <c r="G42" s="114"/>
      <c r="H42" s="114"/>
      <c r="I42" s="114"/>
      <c r="J42" s="115"/>
      <c r="K42" s="115"/>
      <c r="L42" s="115"/>
      <c r="M42" s="115"/>
      <c r="N42" s="115"/>
      <c r="O42" s="115"/>
      <c r="P42" s="115"/>
      <c r="Q42" s="115"/>
    </row>
    <row r="43" spans="1:18" s="12" customFormat="1" ht="17.100000000000001" customHeight="1">
      <c r="A43" s="112"/>
      <c r="B43" s="114"/>
      <c r="C43" s="114"/>
      <c r="D43" s="114"/>
      <c r="E43" s="114"/>
      <c r="F43" s="114"/>
      <c r="G43" s="114"/>
      <c r="H43" s="114"/>
      <c r="I43" s="114"/>
      <c r="J43" s="115"/>
      <c r="K43" s="115"/>
      <c r="L43" s="115"/>
      <c r="M43" s="115"/>
      <c r="N43" s="115"/>
      <c r="O43" s="115"/>
      <c r="P43" s="115"/>
      <c r="Q43" s="115"/>
    </row>
    <row r="44" spans="1:18" s="12" customFormat="1" ht="17.100000000000001" customHeight="1">
      <c r="A44" s="112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5"/>
      <c r="P44" s="115"/>
      <c r="Q44" s="24"/>
    </row>
    <row r="45" spans="1:18" s="12" customFormat="1" ht="17.100000000000001" customHeight="1"/>
    <row r="46" spans="1:18" s="12" customFormat="1" ht="17.100000000000001" customHeight="1">
      <c r="A46" s="17" t="s">
        <v>107</v>
      </c>
    </row>
    <row r="47" spans="1:18" s="19" customFormat="1" ht="18" customHeight="1">
      <c r="A47" s="116" t="s">
        <v>247</v>
      </c>
      <c r="B47" s="116" t="s">
        <v>235</v>
      </c>
      <c r="C47" s="116" t="s">
        <v>236</v>
      </c>
      <c r="D47" s="116" t="s">
        <v>237</v>
      </c>
      <c r="E47" s="116" t="s">
        <v>238</v>
      </c>
      <c r="F47" s="116" t="s">
        <v>248</v>
      </c>
      <c r="G47" s="116" t="s">
        <v>249</v>
      </c>
      <c r="H47" s="116" t="s">
        <v>250</v>
      </c>
      <c r="I47" s="116" t="s">
        <v>251</v>
      </c>
      <c r="J47" s="116" t="s">
        <v>252</v>
      </c>
      <c r="K47" s="116" t="s">
        <v>253</v>
      </c>
      <c r="L47" s="116" t="s">
        <v>254</v>
      </c>
      <c r="M47" s="116" t="s">
        <v>255</v>
      </c>
      <c r="N47" s="116" t="s">
        <v>256</v>
      </c>
      <c r="O47" s="116" t="s">
        <v>257</v>
      </c>
      <c r="P47" s="116" t="s">
        <v>258</v>
      </c>
      <c r="Q47" s="116" t="s">
        <v>259</v>
      </c>
      <c r="R47" s="116" t="s">
        <v>260</v>
      </c>
    </row>
    <row r="48" spans="1:18" ht="17.100000000000001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32"/>
      <c r="P48" s="132"/>
      <c r="Q48" s="132"/>
      <c r="R48" s="132"/>
    </row>
    <row r="49" spans="1:18" ht="17.100000000000001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2"/>
      <c r="Q49" s="132"/>
      <c r="R49" s="132"/>
    </row>
    <row r="50" spans="1:18" ht="17.100000000000001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32"/>
      <c r="P50" s="132"/>
      <c r="Q50" s="132"/>
      <c r="R50" s="132"/>
    </row>
    <row r="51" spans="1:18" ht="17.100000000000001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32"/>
      <c r="P51" s="132"/>
      <c r="Q51" s="132"/>
      <c r="R51" s="132"/>
    </row>
    <row r="52" spans="1:18" ht="17.100000000000001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32"/>
      <c r="P52" s="132"/>
      <c r="Q52" s="132"/>
      <c r="R52" s="132"/>
    </row>
    <row r="53" spans="1:18" ht="17.100000000000001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32"/>
      <c r="P53" s="132"/>
      <c r="Q53" s="132"/>
      <c r="R53" s="132"/>
    </row>
    <row r="54" spans="1:18" ht="17.100000000000001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32"/>
      <c r="P54" s="132"/>
      <c r="Q54" s="132"/>
      <c r="R54" s="132"/>
    </row>
    <row r="55" spans="1:18" ht="17.100000000000001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32"/>
      <c r="P55" s="132"/>
      <c r="Q55" s="132"/>
      <c r="R55" s="132"/>
    </row>
    <row r="56" spans="1:18" ht="17.100000000000001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32"/>
      <c r="P56" s="132"/>
      <c r="Q56" s="132"/>
      <c r="R56" s="132"/>
    </row>
    <row r="57" spans="1:18" ht="17.100000000000001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32"/>
      <c r="P57" s="132"/>
      <c r="Q57" s="132"/>
      <c r="R57" s="132"/>
    </row>
    <row r="58" spans="1:18" ht="17.100000000000001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32"/>
      <c r="P58" s="132"/>
      <c r="Q58" s="132"/>
      <c r="R58" s="132"/>
    </row>
    <row r="59" spans="1:18" ht="17.100000000000001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</row>
    <row r="60" spans="1:18" ht="17.100000000000001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18" ht="17.100000000000001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</row>
    <row r="62" spans="1:18" ht="17.100000000000001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</row>
    <row r="63" spans="1:18" ht="17.100000000000001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</row>
    <row r="64" spans="1:18" ht="17.100000000000001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</row>
    <row r="65" spans="1:18" ht="17.100000000000001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</row>
    <row r="66" spans="1:18" ht="17.100000000000001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</row>
    <row r="67" spans="1:18" ht="17.100000000000001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</row>
    <row r="68" spans="1:18" ht="17.100000000000001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</row>
    <row r="69" spans="1:18" ht="17.100000000000001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</row>
    <row r="70" spans="1:18" ht="17.100000000000001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</row>
    <row r="71" spans="1:18" ht="17.100000000000001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</row>
    <row r="72" spans="1:18" ht="17.100000000000001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</row>
    <row r="73" spans="1:18" ht="17.100000000000001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</row>
    <row r="74" spans="1:18" ht="17.100000000000001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</row>
    <row r="75" spans="1:18" ht="17.100000000000001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</row>
    <row r="76" spans="1:18" ht="17.100000000000001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</row>
    <row r="77" spans="1:18" ht="17.100000000000001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</row>
    <row r="78" spans="1:18" ht="17.100000000000001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</row>
    <row r="79" spans="1:18" ht="17.100000000000001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</row>
    <row r="80" spans="1:18" ht="17.100000000000001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</row>
    <row r="81" spans="1:36" ht="17.100000000000001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</row>
    <row r="82" spans="1:36" ht="17.100000000000001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</row>
    <row r="83" spans="1:36" ht="17.100000000000001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</row>
    <row r="84" spans="1:36" ht="17.100000000000001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</row>
    <row r="85" spans="1:36" ht="17.100000000000001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</row>
    <row r="86" spans="1:36" ht="17.100000000000001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</row>
    <row r="87" spans="1:36" ht="17.100000000000001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</row>
    <row r="88" spans="1:36" ht="17.100000000000001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</row>
    <row r="89" spans="1:36" ht="17.100000000000001" customHeight="1">
      <c r="AE89" s="12"/>
      <c r="AF89" s="12"/>
      <c r="AG89" s="12"/>
      <c r="AH89" s="12"/>
      <c r="AI89" s="12"/>
      <c r="AJ89" s="12"/>
    </row>
    <row r="90" spans="1:36" ht="17.100000000000001" customHeight="1">
      <c r="A90" s="17" t="s">
        <v>442</v>
      </c>
    </row>
    <row r="91" spans="1:36" ht="17.100000000000001" customHeight="1">
      <c r="A91" s="116" t="s">
        <v>261</v>
      </c>
      <c r="B91" s="116" t="s">
        <v>262</v>
      </c>
      <c r="C91" s="116" t="s">
        <v>263</v>
      </c>
      <c r="D91" s="116" t="s">
        <v>264</v>
      </c>
      <c r="E91" s="116" t="s">
        <v>265</v>
      </c>
      <c r="F91" s="116" t="s">
        <v>266</v>
      </c>
      <c r="G91" s="116"/>
      <c r="H91" s="116"/>
      <c r="I91" s="116"/>
      <c r="J91" s="116"/>
      <c r="K91" s="116"/>
      <c r="L91" s="116"/>
      <c r="M91" s="116"/>
      <c r="N91" s="116" t="s">
        <v>267</v>
      </c>
      <c r="O91" s="116" t="s">
        <v>268</v>
      </c>
      <c r="P91" s="116" t="s">
        <v>269</v>
      </c>
      <c r="Q91" s="116" t="s">
        <v>270</v>
      </c>
      <c r="R91" s="116" t="s">
        <v>271</v>
      </c>
      <c r="S91" s="116" t="s">
        <v>270</v>
      </c>
      <c r="T91" s="116" t="s">
        <v>272</v>
      </c>
      <c r="U91" s="116" t="s">
        <v>113</v>
      </c>
      <c r="V91" s="116" t="s">
        <v>237</v>
      </c>
      <c r="W91" s="116" t="s">
        <v>273</v>
      </c>
      <c r="X91" s="116"/>
      <c r="Y91" s="116" t="s">
        <v>321</v>
      </c>
      <c r="Z91" s="116"/>
      <c r="AA91" s="116"/>
      <c r="AB91" s="116"/>
      <c r="AC91" s="116"/>
      <c r="AD91" s="116"/>
      <c r="AE91" s="116"/>
      <c r="AF91" s="116"/>
      <c r="AG91" s="116"/>
      <c r="AH91" s="116"/>
      <c r="AI91" s="116" t="s">
        <v>274</v>
      </c>
      <c r="AJ91" s="116" t="s">
        <v>222</v>
      </c>
    </row>
    <row r="92" spans="1:36" ht="17.100000000000001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1"/>
  <sheetViews>
    <sheetView showGridLines="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47" customFormat="1" ht="33" customHeight="1">
      <c r="A1" s="367" t="s">
        <v>34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 s="47" customFormat="1" ht="33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</row>
    <row r="3" spans="1:12" s="47" customFormat="1" ht="12.75" customHeight="1">
      <c r="A3" s="48" t="s">
        <v>97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242"/>
      <c r="D4" s="91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98</v>
      </c>
      <c r="G11" s="38"/>
    </row>
    <row r="12" spans="1:12" ht="15" customHeight="1">
      <c r="F12" s="54" t="str">
        <f>"○ 교정범위 : ("&amp;Calcu!J3&amp;" ~ "&amp;Calcu!K3&amp;")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"&amp;Calcu!N3&amp;"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4"/>
      <c r="D15" s="44"/>
      <c r="F15" s="368" t="s">
        <v>230</v>
      </c>
      <c r="G15" s="370" t="s">
        <v>233</v>
      </c>
    </row>
    <row r="16" spans="1:12" ht="15" customHeight="1">
      <c r="A16" s="44"/>
      <c r="B16" s="43"/>
      <c r="C16" s="43"/>
      <c r="D16" s="43"/>
      <c r="F16" s="369"/>
      <c r="G16" s="371"/>
    </row>
    <row r="17" spans="1:7" ht="15" customHeight="1">
      <c r="A17" s="44" t="str">
        <f>IF(Calcu!B9=TRUE,"","삭제")</f>
        <v>삭제</v>
      </c>
      <c r="B17" s="43"/>
      <c r="C17" s="43"/>
      <c r="D17" s="43"/>
      <c r="F17" s="140" t="e">
        <f ca="1">Calcu!AD9</f>
        <v>#N/A</v>
      </c>
      <c r="G17" s="243" t="e">
        <f ca="1">Calcu!AE9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40" t="e">
        <f ca="1">Calcu!AD10</f>
        <v>#N/A</v>
      </c>
      <c r="G18" s="243" t="e">
        <f ca="1">Calcu!AE10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40" t="e">
        <f ca="1">Calcu!AD11</f>
        <v>#N/A</v>
      </c>
      <c r="G19" s="243" t="e">
        <f ca="1">Calcu!AE11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40" t="e">
        <f ca="1">Calcu!AD12</f>
        <v>#N/A</v>
      </c>
      <c r="G20" s="243" t="e">
        <f ca="1">Calcu!AE12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40" t="e">
        <f ca="1">Calcu!AD13</f>
        <v>#N/A</v>
      </c>
      <c r="G21" s="243" t="e">
        <f ca="1">Calcu!AE13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40" t="e">
        <f ca="1">Calcu!AD14</f>
        <v>#N/A</v>
      </c>
      <c r="G22" s="243" t="e">
        <f ca="1">Calcu!AE14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40" t="e">
        <f ca="1">Calcu!AD15</f>
        <v>#N/A</v>
      </c>
      <c r="G23" s="243" t="e">
        <f ca="1">Calcu!AE15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40" t="e">
        <f ca="1">Calcu!AD16</f>
        <v>#N/A</v>
      </c>
      <c r="G24" s="243" t="e">
        <f ca="1">Calcu!AE16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40" t="e">
        <f ca="1">Calcu!AD17</f>
        <v>#N/A</v>
      </c>
      <c r="G25" s="243" t="e">
        <f ca="1">Calcu!AE17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40" t="e">
        <f ca="1">Calcu!AD18</f>
        <v>#N/A</v>
      </c>
      <c r="G26" s="243" t="e">
        <f ca="1">Calcu!AE18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40" t="e">
        <f ca="1">Calcu!AD19</f>
        <v>#N/A</v>
      </c>
      <c r="G27" s="243" t="e">
        <f ca="1">Calcu!AE19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40" t="e">
        <f ca="1">Calcu!AD20</f>
        <v>#N/A</v>
      </c>
      <c r="G28" s="243" t="e">
        <f ca="1">Calcu!AE20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40" t="e">
        <f ca="1">Calcu!AD21</f>
        <v>#N/A</v>
      </c>
      <c r="G29" s="243" t="e">
        <f ca="1">Calcu!AE21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40" t="e">
        <f ca="1">Calcu!AD22</f>
        <v>#N/A</v>
      </c>
      <c r="G30" s="243" t="e">
        <f ca="1">Calcu!AE22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40" t="e">
        <f ca="1">Calcu!AD23</f>
        <v>#N/A</v>
      </c>
      <c r="G31" s="243" t="e">
        <f ca="1">Calcu!AE23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40" t="e">
        <f ca="1">Calcu!AD24</f>
        <v>#N/A</v>
      </c>
      <c r="G32" s="243" t="e">
        <f ca="1">Calcu!AE24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F33" s="140" t="e">
        <f ca="1">Calcu!AD25</f>
        <v>#N/A</v>
      </c>
      <c r="G33" s="243" t="e">
        <f ca="1">Calcu!AE25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F34" s="140" t="e">
        <f ca="1">Calcu!AD26</f>
        <v>#N/A</v>
      </c>
      <c r="G34" s="243" t="e">
        <f ca="1">Calcu!AE26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F35" s="140" t="e">
        <f ca="1">Calcu!AD27</f>
        <v>#N/A</v>
      </c>
      <c r="G35" s="243" t="e">
        <f ca="1">Calcu!AE27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F36" s="140" t="e">
        <f ca="1">Calcu!AD28</f>
        <v>#N/A</v>
      </c>
      <c r="G36" s="243" t="e">
        <f ca="1">Calcu!AE28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F37" s="140" t="e">
        <f ca="1">Calcu!AD29</f>
        <v>#N/A</v>
      </c>
      <c r="G37" s="243" t="e">
        <f ca="1">Calcu!AE29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F38" s="140" t="e">
        <f ca="1">Calcu!AD30</f>
        <v>#N/A</v>
      </c>
      <c r="G38" s="243" t="e">
        <f ca="1">Calcu!AE30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F39" s="140" t="e">
        <f ca="1">Calcu!AD31</f>
        <v>#N/A</v>
      </c>
      <c r="G39" s="243" t="e">
        <f ca="1">Calcu!AE31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F40" s="140" t="e">
        <f ca="1">Calcu!AD32</f>
        <v>#N/A</v>
      </c>
      <c r="G40" s="243" t="e">
        <f ca="1">Calcu!AE32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F41" s="140" t="e">
        <f ca="1">Calcu!AD33</f>
        <v>#N/A</v>
      </c>
      <c r="G41" s="243" t="e">
        <f ca="1">Calcu!AE33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F42" s="140" t="e">
        <f ca="1">Calcu!AD34</f>
        <v>#N/A</v>
      </c>
      <c r="G42" s="243" t="e">
        <f ca="1">Calcu!AE34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F43" s="140" t="e">
        <f ca="1">Calcu!AD35</f>
        <v>#N/A</v>
      </c>
      <c r="G43" s="243" t="e">
        <f ca="1">Calcu!AE35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F44" s="140" t="e">
        <f ca="1">Calcu!AD36</f>
        <v>#N/A</v>
      </c>
      <c r="G44" s="243" t="e">
        <f ca="1">Calcu!AE36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F45" s="140" t="e">
        <f ca="1">Calcu!AD37</f>
        <v>#N/A</v>
      </c>
      <c r="G45" s="243" t="e">
        <f ca="1">Calcu!AE37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F46" s="140" t="e">
        <f ca="1">Calcu!AD38</f>
        <v>#N/A</v>
      </c>
      <c r="G46" s="243" t="e">
        <f ca="1">Calcu!AE38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F47" s="140" t="e">
        <f ca="1">Calcu!AD39</f>
        <v>#N/A</v>
      </c>
      <c r="G47" s="243" t="e">
        <f ca="1">Calcu!AE39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F48" s="140" t="e">
        <f ca="1">Calcu!AD40</f>
        <v>#N/A</v>
      </c>
      <c r="G48" s="243" t="e">
        <f ca="1">Calcu!AE40</f>
        <v>#N/A</v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F49" s="140" t="e">
        <f ca="1">Calcu!AD41</f>
        <v>#N/A</v>
      </c>
      <c r="G49" s="243" t="e">
        <f ca="1">Calcu!AE41</f>
        <v>#N/A</v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F50" s="140" t="e">
        <f ca="1">Calcu!AD42</f>
        <v>#N/A</v>
      </c>
      <c r="G50" s="243" t="e">
        <f ca="1">Calcu!AE42</f>
        <v>#N/A</v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F51" s="140" t="e">
        <f ca="1">Calcu!AD43</f>
        <v>#N/A</v>
      </c>
      <c r="G51" s="243" t="e">
        <f ca="1">Calcu!AE43</f>
        <v>#N/A</v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F52" s="140" t="e">
        <f ca="1">Calcu!AD44</f>
        <v>#N/A</v>
      </c>
      <c r="G52" s="243" t="e">
        <f ca="1">Calcu!AE44</f>
        <v>#N/A</v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F53" s="140" t="e">
        <f ca="1">Calcu!AD45</f>
        <v>#N/A</v>
      </c>
      <c r="G53" s="243" t="e">
        <f ca="1">Calcu!AE45</f>
        <v>#N/A</v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F54" s="140" t="e">
        <f ca="1">Calcu!AD46</f>
        <v>#N/A</v>
      </c>
      <c r="G54" s="243" t="e">
        <f ca="1">Calcu!AE46</f>
        <v>#N/A</v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F55" s="140" t="e">
        <f ca="1">Calcu!AD47</f>
        <v>#N/A</v>
      </c>
      <c r="G55" s="243" t="e">
        <f ca="1">Calcu!AE47</f>
        <v>#N/A</v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F56" s="140" t="e">
        <f ca="1">Calcu!AD48</f>
        <v>#N/A</v>
      </c>
      <c r="G56" s="243" t="e">
        <f ca="1">Calcu!AE48</f>
        <v>#N/A</v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F57" s="140" t="e">
        <f ca="1">Calcu!AD49</f>
        <v>#N/A</v>
      </c>
      <c r="G57" s="243" t="e">
        <f ca="1">Calcu!AE49</f>
        <v>#N/A</v>
      </c>
    </row>
    <row r="58" spans="1:10" ht="15" customHeight="1">
      <c r="A58" s="44"/>
      <c r="F58" s="167"/>
      <c r="G58" s="167"/>
      <c r="H58" s="51"/>
    </row>
    <row r="59" spans="1:10" ht="15" customHeight="1">
      <c r="A59" s="44"/>
      <c r="F59" s="38" t="e">
        <f ca="1">"● 측정불확도 : "&amp;Calcu!T66</f>
        <v>#N/A</v>
      </c>
      <c r="G59" s="38"/>
      <c r="H59" s="38"/>
    </row>
    <row r="60" spans="1:10" ht="15" customHeight="1">
      <c r="A60" s="44"/>
      <c r="F60" s="244" t="e">
        <f ca="1">IF(Calcu!E76="사다리꼴","(신뢰수준 95 %,","(신뢰수준 약 95 %,")</f>
        <v>#N/A</v>
      </c>
      <c r="G60" s="50" t="e">
        <f ca="1">Calcu!E77&amp;IF(Calcu!E76="사다리꼴",", 사다리꼴 확률분포)",")")</f>
        <v>#N/A</v>
      </c>
      <c r="J60" s="50"/>
    </row>
    <row r="61" spans="1:10" ht="15" customHeight="1">
      <c r="F61" s="75"/>
      <c r="G61" s="75"/>
      <c r="H61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72" t="s">
        <v>58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 s="81" customFormat="1" ht="33" customHeight="1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242"/>
      <c r="D4" s="91"/>
      <c r="E4" s="91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96</v>
      </c>
    </row>
    <row r="12" spans="1:12" ht="15" customHeight="1">
      <c r="F12" s="54" t="str">
        <f>"○ Range : ("&amp;Calcu!J3&amp;" ~ "&amp;Calcu!K3&amp;")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"&amp;Calcu!N3&amp;"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3"/>
      <c r="C15" s="43"/>
      <c r="D15" s="43"/>
      <c r="E15" s="43"/>
      <c r="F15" s="368" t="s">
        <v>231</v>
      </c>
      <c r="G15" s="373" t="s">
        <v>234</v>
      </c>
    </row>
    <row r="16" spans="1:12" ht="15" customHeight="1">
      <c r="A16" s="44"/>
      <c r="B16" s="43"/>
      <c r="C16" s="43"/>
      <c r="D16" s="43"/>
      <c r="E16" s="43"/>
      <c r="F16" s="369"/>
      <c r="G16" s="369"/>
    </row>
    <row r="17" spans="1:7" ht="15" customHeight="1">
      <c r="A17" s="44" t="str">
        <f>IF(Calcu!B9=TRUE,"","삭제")</f>
        <v>삭제</v>
      </c>
      <c r="B17" s="43"/>
      <c r="C17" s="43"/>
      <c r="D17" s="43"/>
      <c r="E17" s="43"/>
      <c r="F17" s="140" t="e">
        <f ca="1">Calcu!AD9</f>
        <v>#N/A</v>
      </c>
      <c r="G17" s="170" t="e">
        <f ca="1">Calcu!AE9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43"/>
      <c r="F18" s="140" t="e">
        <f ca="1">Calcu!AD10</f>
        <v>#N/A</v>
      </c>
      <c r="G18" s="170" t="e">
        <f ca="1">Calcu!AE10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43"/>
      <c r="F19" s="140" t="e">
        <f ca="1">Calcu!AD11</f>
        <v>#N/A</v>
      </c>
      <c r="G19" s="170" t="e">
        <f ca="1">Calcu!AE11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43"/>
      <c r="F20" s="140" t="e">
        <f ca="1">Calcu!AD12</f>
        <v>#N/A</v>
      </c>
      <c r="G20" s="170" t="e">
        <f ca="1">Calcu!AE12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43"/>
      <c r="F21" s="140" t="e">
        <f ca="1">Calcu!AD13</f>
        <v>#N/A</v>
      </c>
      <c r="G21" s="170" t="e">
        <f ca="1">Calcu!AE13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43"/>
      <c r="F22" s="140" t="e">
        <f ca="1">Calcu!AD14</f>
        <v>#N/A</v>
      </c>
      <c r="G22" s="170" t="e">
        <f ca="1">Calcu!AE14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43"/>
      <c r="F23" s="140" t="e">
        <f ca="1">Calcu!AD15</f>
        <v>#N/A</v>
      </c>
      <c r="G23" s="170" t="e">
        <f ca="1">Calcu!AE15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43"/>
      <c r="F24" s="140" t="e">
        <f ca="1">Calcu!AD16</f>
        <v>#N/A</v>
      </c>
      <c r="G24" s="170" t="e">
        <f ca="1">Calcu!AE16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43"/>
      <c r="F25" s="140" t="e">
        <f ca="1">Calcu!AD17</f>
        <v>#N/A</v>
      </c>
      <c r="G25" s="170" t="e">
        <f ca="1">Calcu!AE17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43"/>
      <c r="F26" s="140" t="e">
        <f ca="1">Calcu!AD18</f>
        <v>#N/A</v>
      </c>
      <c r="G26" s="170" t="e">
        <f ca="1">Calcu!AE18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43"/>
      <c r="F27" s="140" t="e">
        <f ca="1">Calcu!AD19</f>
        <v>#N/A</v>
      </c>
      <c r="G27" s="170" t="e">
        <f ca="1">Calcu!AE19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43"/>
      <c r="F28" s="140" t="e">
        <f ca="1">Calcu!AD20</f>
        <v>#N/A</v>
      </c>
      <c r="G28" s="170" t="e">
        <f ca="1">Calcu!AE20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43"/>
      <c r="F29" s="140" t="e">
        <f ca="1">Calcu!AD21</f>
        <v>#N/A</v>
      </c>
      <c r="G29" s="170" t="e">
        <f ca="1">Calcu!AE21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43"/>
      <c r="F30" s="140" t="e">
        <f ca="1">Calcu!AD22</f>
        <v>#N/A</v>
      </c>
      <c r="G30" s="170" t="e">
        <f ca="1">Calcu!AE22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43"/>
      <c r="F31" s="140" t="e">
        <f ca="1">Calcu!AD23</f>
        <v>#N/A</v>
      </c>
      <c r="G31" s="170" t="e">
        <f ca="1">Calcu!AE23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43"/>
      <c r="F32" s="140" t="e">
        <f ca="1">Calcu!AD24</f>
        <v>#N/A</v>
      </c>
      <c r="G32" s="170" t="e">
        <f ca="1">Calcu!AE24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43"/>
      <c r="F33" s="140" t="e">
        <f ca="1">Calcu!AD25</f>
        <v>#N/A</v>
      </c>
      <c r="G33" s="170" t="e">
        <f ca="1">Calcu!AE25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43"/>
      <c r="F34" s="140" t="e">
        <f ca="1">Calcu!AD26</f>
        <v>#N/A</v>
      </c>
      <c r="G34" s="170" t="e">
        <f ca="1">Calcu!AE26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43"/>
      <c r="F35" s="140" t="e">
        <f ca="1">Calcu!AD27</f>
        <v>#N/A</v>
      </c>
      <c r="G35" s="170" t="e">
        <f ca="1">Calcu!AE27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43"/>
      <c r="F36" s="140" t="e">
        <f ca="1">Calcu!AD28</f>
        <v>#N/A</v>
      </c>
      <c r="G36" s="170" t="e">
        <f ca="1">Calcu!AE28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43"/>
      <c r="F37" s="140" t="e">
        <f ca="1">Calcu!AD29</f>
        <v>#N/A</v>
      </c>
      <c r="G37" s="170" t="e">
        <f ca="1">Calcu!AE29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43"/>
      <c r="F38" s="140" t="e">
        <f ca="1">Calcu!AD30</f>
        <v>#N/A</v>
      </c>
      <c r="G38" s="170" t="e">
        <f ca="1">Calcu!AE30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43"/>
      <c r="F39" s="140" t="e">
        <f ca="1">Calcu!AD31</f>
        <v>#N/A</v>
      </c>
      <c r="G39" s="170" t="e">
        <f ca="1">Calcu!AE31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43"/>
      <c r="F40" s="140" t="e">
        <f ca="1">Calcu!AD32</f>
        <v>#N/A</v>
      </c>
      <c r="G40" s="170" t="e">
        <f ca="1">Calcu!AE32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43"/>
      <c r="F41" s="140" t="e">
        <f ca="1">Calcu!AD33</f>
        <v>#N/A</v>
      </c>
      <c r="G41" s="170" t="e">
        <f ca="1">Calcu!AE33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43"/>
      <c r="F42" s="140" t="e">
        <f ca="1">Calcu!AD34</f>
        <v>#N/A</v>
      </c>
      <c r="G42" s="170" t="e">
        <f ca="1">Calcu!AE34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43"/>
      <c r="F43" s="140" t="e">
        <f ca="1">Calcu!AD35</f>
        <v>#N/A</v>
      </c>
      <c r="G43" s="170" t="e">
        <f ca="1">Calcu!AE35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43"/>
      <c r="F44" s="140" t="e">
        <f ca="1">Calcu!AD36</f>
        <v>#N/A</v>
      </c>
      <c r="G44" s="170" t="e">
        <f ca="1">Calcu!AE36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43"/>
      <c r="F45" s="140" t="e">
        <f ca="1">Calcu!AD37</f>
        <v>#N/A</v>
      </c>
      <c r="G45" s="170" t="e">
        <f ca="1">Calcu!AE37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43"/>
      <c r="F46" s="140" t="e">
        <f ca="1">Calcu!AD38</f>
        <v>#N/A</v>
      </c>
      <c r="G46" s="170" t="e">
        <f ca="1">Calcu!AE38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43"/>
      <c r="F47" s="140" t="e">
        <f ca="1">Calcu!AD39</f>
        <v>#N/A</v>
      </c>
      <c r="G47" s="170" t="e">
        <f ca="1">Calcu!AE39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43"/>
      <c r="F48" s="140" t="e">
        <f ca="1">Calcu!AD40</f>
        <v>#N/A</v>
      </c>
      <c r="G48" s="170" t="e">
        <f ca="1">Calcu!AE40</f>
        <v>#N/A</v>
      </c>
    </row>
    <row r="49" spans="1:11" ht="15" customHeight="1">
      <c r="A49" s="44" t="str">
        <f>IF(Calcu!B41=TRUE,"","삭제")</f>
        <v>삭제</v>
      </c>
      <c r="B49" s="43"/>
      <c r="C49" s="43"/>
      <c r="D49" s="43"/>
      <c r="E49" s="43"/>
      <c r="F49" s="140" t="e">
        <f ca="1">Calcu!AD41</f>
        <v>#N/A</v>
      </c>
      <c r="G49" s="170" t="e">
        <f ca="1">Calcu!AE41</f>
        <v>#N/A</v>
      </c>
    </row>
    <row r="50" spans="1:11" ht="15" customHeight="1">
      <c r="A50" s="44" t="str">
        <f>IF(Calcu!B42=TRUE,"","삭제")</f>
        <v>삭제</v>
      </c>
      <c r="B50" s="43"/>
      <c r="C50" s="43"/>
      <c r="D50" s="43"/>
      <c r="E50" s="43"/>
      <c r="F50" s="140" t="e">
        <f ca="1">Calcu!AD42</f>
        <v>#N/A</v>
      </c>
      <c r="G50" s="170" t="e">
        <f ca="1">Calcu!AE42</f>
        <v>#N/A</v>
      </c>
    </row>
    <row r="51" spans="1:11" ht="15" customHeight="1">
      <c r="A51" s="44" t="str">
        <f>IF(Calcu!B43=TRUE,"","삭제")</f>
        <v>삭제</v>
      </c>
      <c r="B51" s="43"/>
      <c r="C51" s="43"/>
      <c r="D51" s="43"/>
      <c r="E51" s="43"/>
      <c r="F51" s="140" t="e">
        <f ca="1">Calcu!AD43</f>
        <v>#N/A</v>
      </c>
      <c r="G51" s="170" t="e">
        <f ca="1">Calcu!AE43</f>
        <v>#N/A</v>
      </c>
    </row>
    <row r="52" spans="1:11" ht="15" customHeight="1">
      <c r="A52" s="44" t="str">
        <f>IF(Calcu!B44=TRUE,"","삭제")</f>
        <v>삭제</v>
      </c>
      <c r="B52" s="43"/>
      <c r="C52" s="43"/>
      <c r="D52" s="43"/>
      <c r="E52" s="43"/>
      <c r="F52" s="140" t="e">
        <f ca="1">Calcu!AD44</f>
        <v>#N/A</v>
      </c>
      <c r="G52" s="170" t="e">
        <f ca="1">Calcu!AE44</f>
        <v>#N/A</v>
      </c>
    </row>
    <row r="53" spans="1:11" ht="15" customHeight="1">
      <c r="A53" s="44" t="str">
        <f>IF(Calcu!B45=TRUE,"","삭제")</f>
        <v>삭제</v>
      </c>
      <c r="B53" s="43"/>
      <c r="C53" s="43"/>
      <c r="D53" s="43"/>
      <c r="E53" s="43"/>
      <c r="F53" s="140" t="e">
        <f ca="1">Calcu!AD45</f>
        <v>#N/A</v>
      </c>
      <c r="G53" s="170" t="e">
        <f ca="1">Calcu!AE45</f>
        <v>#N/A</v>
      </c>
    </row>
    <row r="54" spans="1:11" ht="15" customHeight="1">
      <c r="A54" s="44" t="str">
        <f>IF(Calcu!B46=TRUE,"","삭제")</f>
        <v>삭제</v>
      </c>
      <c r="B54" s="43"/>
      <c r="C54" s="43"/>
      <c r="D54" s="43"/>
      <c r="E54" s="43"/>
      <c r="F54" s="140" t="e">
        <f ca="1">Calcu!AD46</f>
        <v>#N/A</v>
      </c>
      <c r="G54" s="170" t="e">
        <f ca="1">Calcu!AE46</f>
        <v>#N/A</v>
      </c>
    </row>
    <row r="55" spans="1:11" ht="15" customHeight="1">
      <c r="A55" s="44" t="str">
        <f>IF(Calcu!B47=TRUE,"","삭제")</f>
        <v>삭제</v>
      </c>
      <c r="B55" s="43"/>
      <c r="C55" s="43"/>
      <c r="D55" s="43"/>
      <c r="E55" s="43"/>
      <c r="F55" s="140" t="e">
        <f ca="1">Calcu!AD47</f>
        <v>#N/A</v>
      </c>
      <c r="G55" s="170" t="e">
        <f ca="1">Calcu!AE47</f>
        <v>#N/A</v>
      </c>
    </row>
    <row r="56" spans="1:11" ht="15" customHeight="1">
      <c r="A56" s="44" t="str">
        <f>IF(Calcu!B48=TRUE,"","삭제")</f>
        <v>삭제</v>
      </c>
      <c r="B56" s="43"/>
      <c r="C56" s="43"/>
      <c r="D56" s="43"/>
      <c r="E56" s="43"/>
      <c r="F56" s="140" t="e">
        <f ca="1">Calcu!AD48</f>
        <v>#N/A</v>
      </c>
      <c r="G56" s="170" t="e">
        <f ca="1">Calcu!AE48</f>
        <v>#N/A</v>
      </c>
    </row>
    <row r="57" spans="1:11" ht="15" customHeight="1">
      <c r="A57" s="44" t="str">
        <f>IF(Calcu!B49=TRUE,"","삭제")</f>
        <v>삭제</v>
      </c>
      <c r="B57" s="43"/>
      <c r="C57" s="43"/>
      <c r="D57" s="43"/>
      <c r="E57" s="43"/>
      <c r="F57" s="140" t="e">
        <f ca="1">Calcu!AD49</f>
        <v>#N/A</v>
      </c>
      <c r="G57" s="170" t="e">
        <f ca="1">Calcu!AE49</f>
        <v>#N/A</v>
      </c>
    </row>
    <row r="58" spans="1:11" ht="15" customHeight="1">
      <c r="A58" s="44"/>
      <c r="F58" s="102"/>
      <c r="G58" s="102"/>
    </row>
    <row r="59" spans="1:11" ht="15" customHeight="1">
      <c r="A59" s="44"/>
      <c r="F59" s="38" t="e">
        <f ca="1">"● Measurement uncertainty : "&amp;Calcu!T66</f>
        <v>#N/A</v>
      </c>
      <c r="H59" s="38"/>
      <c r="K59" s="50"/>
    </row>
    <row r="60" spans="1:11" ht="15" customHeight="1">
      <c r="A60" s="44"/>
      <c r="G60" s="244" t="e">
        <f ca="1">IF(Calcu!E76="사다리꼴","(Confidence level 95 %,","(Confidence level about 95 %,")</f>
        <v>#N/A</v>
      </c>
      <c r="H60" s="50" t="e">
        <f ca="1">Calcu!E77&amp;")"</f>
        <v>#N/A</v>
      </c>
      <c r="J60" s="53"/>
      <c r="K60" s="50"/>
    </row>
    <row r="61" spans="1:11" ht="15" customHeight="1">
      <c r="A61" s="44" t="str">
        <f>IF(Calcu!D68="사다리꼴","","삭제")</f>
        <v>삭제</v>
      </c>
      <c r="F61" s="50" t="e">
        <f ca="1">IF(Calcu!E76="사다리꼴","※ Trapezoid probability distribution.","")</f>
        <v>#N/A</v>
      </c>
      <c r="G61" s="53"/>
      <c r="J61" s="53"/>
      <c r="K61" s="50"/>
    </row>
    <row r="62" spans="1:11" ht="15" customHeight="1">
      <c r="F62" s="75"/>
      <c r="G62" s="75"/>
      <c r="H62" s="75"/>
      <c r="I62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67" t="s">
        <v>546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</row>
    <row r="2" spans="1:17" s="47" customFormat="1" ht="33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42" t="str">
        <f>" 교   정   번   호(Calibration No) : "&amp;기본정보!H3</f>
        <v xml:space="preserve"> 교   정   번   호(Calibration No) : </v>
      </c>
      <c r="B4" s="242"/>
      <c r="C4" s="242"/>
      <c r="D4" s="242"/>
      <c r="E4" s="242"/>
      <c r="F4" s="290"/>
      <c r="G4" s="290"/>
      <c r="H4" s="290"/>
      <c r="I4" s="290"/>
      <c r="J4" s="290"/>
      <c r="K4" s="291"/>
      <c r="L4" s="292"/>
      <c r="M4" s="293"/>
      <c r="N4" s="293"/>
      <c r="O4" s="293"/>
      <c r="P4" s="293"/>
      <c r="Q4" s="293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547</v>
      </c>
      <c r="G11" s="38"/>
    </row>
    <row r="12" spans="1:17" ht="15" customHeight="1"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"&amp;Calcu!N3&amp;"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94" customFormat="1" ht="15" customHeight="1">
      <c r="B15" s="379"/>
      <c r="C15" s="381"/>
      <c r="D15" s="381"/>
      <c r="E15" s="381"/>
      <c r="F15" s="383" t="s">
        <v>572</v>
      </c>
      <c r="G15" s="385" t="s">
        <v>548</v>
      </c>
      <c r="H15" s="387" t="s">
        <v>549</v>
      </c>
      <c r="I15" s="389"/>
      <c r="J15" s="390" t="s">
        <v>550</v>
      </c>
      <c r="K15" s="390"/>
      <c r="L15" s="390"/>
      <c r="M15" s="374" t="s">
        <v>551</v>
      </c>
      <c r="N15" s="374"/>
      <c r="O15" s="374"/>
      <c r="P15" s="375"/>
      <c r="Q15" s="377" t="s">
        <v>552</v>
      </c>
    </row>
    <row r="16" spans="1:17" s="295" customFormat="1" ht="22.5">
      <c r="B16" s="380"/>
      <c r="C16" s="382"/>
      <c r="D16" s="382"/>
      <c r="E16" s="382"/>
      <c r="F16" s="384"/>
      <c r="G16" s="386"/>
      <c r="H16" s="388"/>
      <c r="I16" s="382"/>
      <c r="J16" s="301" t="s">
        <v>575</v>
      </c>
      <c r="K16" s="302" t="s">
        <v>576</v>
      </c>
      <c r="L16" s="302" t="s">
        <v>577</v>
      </c>
      <c r="M16" s="301" t="s">
        <v>575</v>
      </c>
      <c r="N16" s="302" t="s">
        <v>576</v>
      </c>
      <c r="O16" s="302" t="s">
        <v>577</v>
      </c>
      <c r="P16" s="376"/>
      <c r="Q16" s="378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Calcu!AD9</f>
        <v>#N/A</v>
      </c>
      <c r="G17" s="51" t="s">
        <v>144</v>
      </c>
      <c r="H17" s="51" t="e">
        <f ca="1">Calcu!AG9</f>
        <v>#N/A</v>
      </c>
      <c r="J17" s="37" t="e">
        <f ca="1">Calcu!AF9</f>
        <v>#N/A</v>
      </c>
      <c r="K17" s="37" t="e">
        <f ca="1">Calcu!AE9</f>
        <v>#N/A</v>
      </c>
      <c r="L17" s="37" t="str">
        <f>LEFT(Calcu!AH9,1)</f>
        <v/>
      </c>
      <c r="M17" s="37" t="s">
        <v>553</v>
      </c>
      <c r="N17" s="37" t="s">
        <v>554</v>
      </c>
      <c r="O17" s="37" t="s">
        <v>553</v>
      </c>
      <c r="Q17" s="37" t="e">
        <f ca="1">Calcu!AI9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Calcu!AD10</f>
        <v>#N/A</v>
      </c>
      <c r="G18" s="51" t="s">
        <v>555</v>
      </c>
      <c r="H18" s="51" t="e">
        <f ca="1">Calcu!AG10</f>
        <v>#N/A</v>
      </c>
      <c r="J18" s="37" t="e">
        <f ca="1">Calcu!AF10</f>
        <v>#N/A</v>
      </c>
      <c r="K18" s="37" t="e">
        <f ca="1">Calcu!AE10</f>
        <v>#N/A</v>
      </c>
      <c r="L18" s="37" t="str">
        <f>LEFT(Calcu!AH10,1)</f>
        <v/>
      </c>
      <c r="M18" s="37" t="s">
        <v>553</v>
      </c>
      <c r="N18" s="37" t="s">
        <v>553</v>
      </c>
      <c r="O18" s="37" t="s">
        <v>556</v>
      </c>
      <c r="Q18" s="37" t="e">
        <f ca="1">Calcu!AI10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Calcu!AD11</f>
        <v>#N/A</v>
      </c>
      <c r="G19" s="51" t="s">
        <v>557</v>
      </c>
      <c r="H19" s="51" t="e">
        <f ca="1">Calcu!AG11</f>
        <v>#N/A</v>
      </c>
      <c r="J19" s="37" t="e">
        <f ca="1">Calcu!AF11</f>
        <v>#N/A</v>
      </c>
      <c r="K19" s="37" t="e">
        <f ca="1">Calcu!AE11</f>
        <v>#N/A</v>
      </c>
      <c r="L19" s="37" t="str">
        <f>LEFT(Calcu!AH11,1)</f>
        <v/>
      </c>
      <c r="M19" s="37" t="s">
        <v>553</v>
      </c>
      <c r="N19" s="37" t="s">
        <v>553</v>
      </c>
      <c r="O19" s="37" t="s">
        <v>553</v>
      </c>
      <c r="Q19" s="37" t="e">
        <f ca="1">Calcu!AI11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Calcu!AD12</f>
        <v>#N/A</v>
      </c>
      <c r="G20" s="51" t="s">
        <v>144</v>
      </c>
      <c r="H20" s="51" t="e">
        <f ca="1">Calcu!AG12</f>
        <v>#N/A</v>
      </c>
      <c r="J20" s="37" t="e">
        <f ca="1">Calcu!AF12</f>
        <v>#N/A</v>
      </c>
      <c r="K20" s="37" t="e">
        <f ca="1">Calcu!AE12</f>
        <v>#N/A</v>
      </c>
      <c r="L20" s="37" t="str">
        <f>LEFT(Calcu!AH12,1)</f>
        <v/>
      </c>
      <c r="M20" s="37" t="s">
        <v>553</v>
      </c>
      <c r="N20" s="37" t="s">
        <v>553</v>
      </c>
      <c r="O20" s="37" t="s">
        <v>553</v>
      </c>
      <c r="Q20" s="37" t="e">
        <f ca="1">Calcu!AI12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Calcu!AD13</f>
        <v>#N/A</v>
      </c>
      <c r="G21" s="51" t="s">
        <v>558</v>
      </c>
      <c r="H21" s="51" t="e">
        <f ca="1">Calcu!AG13</f>
        <v>#N/A</v>
      </c>
      <c r="J21" s="37" t="e">
        <f ca="1">Calcu!AF13</f>
        <v>#N/A</v>
      </c>
      <c r="K21" s="37" t="e">
        <f ca="1">Calcu!AE13</f>
        <v>#N/A</v>
      </c>
      <c r="L21" s="37" t="str">
        <f>LEFT(Calcu!AH13,1)</f>
        <v/>
      </c>
      <c r="M21" s="37" t="s">
        <v>553</v>
      </c>
      <c r="N21" s="37" t="s">
        <v>553</v>
      </c>
      <c r="O21" s="37" t="s">
        <v>553</v>
      </c>
      <c r="Q21" s="37" t="e">
        <f ca="1">Calcu!AI13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Calcu!AD14</f>
        <v>#N/A</v>
      </c>
      <c r="G22" s="51" t="s">
        <v>144</v>
      </c>
      <c r="H22" s="51" t="e">
        <f ca="1">Calcu!AG14</f>
        <v>#N/A</v>
      </c>
      <c r="J22" s="37" t="e">
        <f ca="1">Calcu!AF14</f>
        <v>#N/A</v>
      </c>
      <c r="K22" s="37" t="e">
        <f ca="1">Calcu!AE14</f>
        <v>#N/A</v>
      </c>
      <c r="L22" s="37" t="str">
        <f>LEFT(Calcu!AH14,1)</f>
        <v/>
      </c>
      <c r="M22" s="37" t="s">
        <v>554</v>
      </c>
      <c r="N22" s="37" t="s">
        <v>553</v>
      </c>
      <c r="O22" s="37" t="s">
        <v>559</v>
      </c>
      <c r="Q22" s="37" t="e">
        <f ca="1">Calcu!AI14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Calcu!AD15</f>
        <v>#N/A</v>
      </c>
      <c r="G23" s="51" t="s">
        <v>144</v>
      </c>
      <c r="H23" s="51" t="e">
        <f ca="1">Calcu!AG15</f>
        <v>#N/A</v>
      </c>
      <c r="J23" s="37" t="e">
        <f ca="1">Calcu!AF15</f>
        <v>#N/A</v>
      </c>
      <c r="K23" s="37" t="e">
        <f ca="1">Calcu!AE15</f>
        <v>#N/A</v>
      </c>
      <c r="L23" s="37" t="str">
        <f>LEFT(Calcu!AH15,1)</f>
        <v/>
      </c>
      <c r="M23" s="37" t="s">
        <v>553</v>
      </c>
      <c r="N23" s="37" t="s">
        <v>553</v>
      </c>
      <c r="O23" s="37" t="s">
        <v>559</v>
      </c>
      <c r="Q23" s="37" t="e">
        <f ca="1">Calcu!AI15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Calcu!AD16</f>
        <v>#N/A</v>
      </c>
      <c r="G24" s="51" t="s">
        <v>144</v>
      </c>
      <c r="H24" s="51" t="e">
        <f ca="1">Calcu!AG16</f>
        <v>#N/A</v>
      </c>
      <c r="J24" s="37" t="e">
        <f ca="1">Calcu!AF16</f>
        <v>#N/A</v>
      </c>
      <c r="K24" s="37" t="e">
        <f ca="1">Calcu!AE16</f>
        <v>#N/A</v>
      </c>
      <c r="L24" s="37" t="str">
        <f>LEFT(Calcu!AH16,1)</f>
        <v/>
      </c>
      <c r="M24" s="37" t="s">
        <v>553</v>
      </c>
      <c r="N24" s="37" t="s">
        <v>553</v>
      </c>
      <c r="O24" s="37" t="s">
        <v>553</v>
      </c>
      <c r="Q24" s="37" t="e">
        <f ca="1">Calcu!AI16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Calcu!AD17</f>
        <v>#N/A</v>
      </c>
      <c r="G25" s="51" t="s">
        <v>144</v>
      </c>
      <c r="H25" s="51" t="e">
        <f ca="1">Calcu!AG17</f>
        <v>#N/A</v>
      </c>
      <c r="J25" s="37" t="e">
        <f ca="1">Calcu!AF17</f>
        <v>#N/A</v>
      </c>
      <c r="K25" s="37" t="e">
        <f ca="1">Calcu!AE17</f>
        <v>#N/A</v>
      </c>
      <c r="L25" s="37" t="str">
        <f>LEFT(Calcu!AH17,1)</f>
        <v/>
      </c>
      <c r="M25" s="37" t="s">
        <v>560</v>
      </c>
      <c r="N25" s="37" t="s">
        <v>553</v>
      </c>
      <c r="O25" s="37" t="s">
        <v>553</v>
      </c>
      <c r="Q25" s="37" t="e">
        <f ca="1">Calcu!AI17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Calcu!AD18</f>
        <v>#N/A</v>
      </c>
      <c r="G26" s="51" t="s">
        <v>144</v>
      </c>
      <c r="H26" s="51" t="e">
        <f ca="1">Calcu!AG18</f>
        <v>#N/A</v>
      </c>
      <c r="J26" s="37" t="e">
        <f ca="1">Calcu!AF18</f>
        <v>#N/A</v>
      </c>
      <c r="K26" s="37" t="e">
        <f ca="1">Calcu!AE18</f>
        <v>#N/A</v>
      </c>
      <c r="L26" s="37" t="str">
        <f>LEFT(Calcu!AH18,1)</f>
        <v/>
      </c>
      <c r="M26" s="37" t="s">
        <v>553</v>
      </c>
      <c r="N26" s="37" t="s">
        <v>560</v>
      </c>
      <c r="O26" s="37" t="s">
        <v>553</v>
      </c>
      <c r="Q26" s="37" t="e">
        <f ca="1">Calcu!AI18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Calcu!AD19</f>
        <v>#N/A</v>
      </c>
      <c r="G27" s="51" t="s">
        <v>144</v>
      </c>
      <c r="H27" s="51" t="e">
        <f ca="1">Calcu!AG19</f>
        <v>#N/A</v>
      </c>
      <c r="J27" s="37" t="e">
        <f ca="1">Calcu!AF19</f>
        <v>#N/A</v>
      </c>
      <c r="K27" s="37" t="e">
        <f ca="1">Calcu!AE19</f>
        <v>#N/A</v>
      </c>
      <c r="L27" s="37" t="str">
        <f>LEFT(Calcu!AH19,1)</f>
        <v/>
      </c>
      <c r="M27" s="37" t="s">
        <v>553</v>
      </c>
      <c r="N27" s="37" t="s">
        <v>553</v>
      </c>
      <c r="O27" s="37" t="s">
        <v>553</v>
      </c>
      <c r="Q27" s="37" t="e">
        <f ca="1">Calcu!AI19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Calcu!AD20</f>
        <v>#N/A</v>
      </c>
      <c r="G28" s="51" t="s">
        <v>144</v>
      </c>
      <c r="H28" s="51" t="e">
        <f ca="1">Calcu!AG20</f>
        <v>#N/A</v>
      </c>
      <c r="J28" s="37" t="e">
        <f ca="1">Calcu!AF20</f>
        <v>#N/A</v>
      </c>
      <c r="K28" s="37" t="e">
        <f ca="1">Calcu!AE20</f>
        <v>#N/A</v>
      </c>
      <c r="L28" s="37" t="str">
        <f>LEFT(Calcu!AH20,1)</f>
        <v/>
      </c>
      <c r="M28" s="37" t="s">
        <v>561</v>
      </c>
      <c r="N28" s="37" t="s">
        <v>559</v>
      </c>
      <c r="O28" s="37" t="s">
        <v>553</v>
      </c>
      <c r="Q28" s="37" t="e">
        <f ca="1">Calcu!AI20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Calcu!AD21</f>
        <v>#N/A</v>
      </c>
      <c r="G29" s="51" t="s">
        <v>558</v>
      </c>
      <c r="H29" s="51" t="e">
        <f ca="1">Calcu!AG21</f>
        <v>#N/A</v>
      </c>
      <c r="J29" s="37" t="e">
        <f ca="1">Calcu!AF21</f>
        <v>#N/A</v>
      </c>
      <c r="K29" s="37" t="e">
        <f ca="1">Calcu!AE21</f>
        <v>#N/A</v>
      </c>
      <c r="L29" s="37" t="str">
        <f>LEFT(Calcu!AH21,1)</f>
        <v/>
      </c>
      <c r="M29" s="37" t="s">
        <v>560</v>
      </c>
      <c r="N29" s="37" t="s">
        <v>560</v>
      </c>
      <c r="O29" s="37" t="s">
        <v>553</v>
      </c>
      <c r="Q29" s="37" t="e">
        <f ca="1">Calcu!AI21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Calcu!AD22</f>
        <v>#N/A</v>
      </c>
      <c r="G30" s="51" t="s">
        <v>558</v>
      </c>
      <c r="H30" s="51" t="e">
        <f ca="1">Calcu!AG22</f>
        <v>#N/A</v>
      </c>
      <c r="J30" s="37" t="e">
        <f ca="1">Calcu!AF22</f>
        <v>#N/A</v>
      </c>
      <c r="K30" s="37" t="e">
        <f ca="1">Calcu!AE22</f>
        <v>#N/A</v>
      </c>
      <c r="L30" s="37" t="str">
        <f>LEFT(Calcu!AH22,1)</f>
        <v/>
      </c>
      <c r="M30" s="37" t="s">
        <v>553</v>
      </c>
      <c r="N30" s="37" t="s">
        <v>553</v>
      </c>
      <c r="O30" s="37" t="s">
        <v>559</v>
      </c>
      <c r="Q30" s="37" t="e">
        <f ca="1">Calcu!AI22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Calcu!AD23</f>
        <v>#N/A</v>
      </c>
      <c r="G31" s="51" t="s">
        <v>558</v>
      </c>
      <c r="H31" s="51" t="e">
        <f ca="1">Calcu!AG23</f>
        <v>#N/A</v>
      </c>
      <c r="J31" s="37" t="e">
        <f ca="1">Calcu!AF23</f>
        <v>#N/A</v>
      </c>
      <c r="K31" s="37" t="e">
        <f ca="1">Calcu!AE23</f>
        <v>#N/A</v>
      </c>
      <c r="L31" s="37" t="str">
        <f>LEFT(Calcu!AH23,1)</f>
        <v/>
      </c>
      <c r="M31" s="37" t="s">
        <v>559</v>
      </c>
      <c r="N31" s="37" t="s">
        <v>559</v>
      </c>
      <c r="O31" s="37" t="s">
        <v>559</v>
      </c>
      <c r="Q31" s="37" t="e">
        <f ca="1">Calcu!AI23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Calcu!AD24</f>
        <v>#N/A</v>
      </c>
      <c r="G32" s="51" t="s">
        <v>562</v>
      </c>
      <c r="H32" s="51" t="e">
        <f ca="1">Calcu!AG24</f>
        <v>#N/A</v>
      </c>
      <c r="J32" s="37" t="e">
        <f ca="1">Calcu!AF24</f>
        <v>#N/A</v>
      </c>
      <c r="K32" s="37" t="e">
        <f ca="1">Calcu!AE24</f>
        <v>#N/A</v>
      </c>
      <c r="L32" s="37" t="str">
        <f>LEFT(Calcu!AH24,1)</f>
        <v/>
      </c>
      <c r="M32" s="37" t="s">
        <v>559</v>
      </c>
      <c r="N32" s="37" t="s">
        <v>553</v>
      </c>
      <c r="O32" s="37" t="s">
        <v>559</v>
      </c>
      <c r="Q32" s="37" t="e">
        <f ca="1">Calcu!AI24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Calcu!AD25</f>
        <v>#N/A</v>
      </c>
      <c r="G33" s="51" t="s">
        <v>558</v>
      </c>
      <c r="H33" s="51" t="e">
        <f ca="1">Calcu!AG25</f>
        <v>#N/A</v>
      </c>
      <c r="J33" s="37" t="e">
        <f ca="1">Calcu!AF25</f>
        <v>#N/A</v>
      </c>
      <c r="K33" s="37" t="e">
        <f ca="1">Calcu!AE25</f>
        <v>#N/A</v>
      </c>
      <c r="L33" s="37" t="str">
        <f>LEFT(Calcu!AH25,1)</f>
        <v/>
      </c>
      <c r="M33" s="37" t="s">
        <v>553</v>
      </c>
      <c r="N33" s="37" t="s">
        <v>553</v>
      </c>
      <c r="O33" s="37" t="s">
        <v>553</v>
      </c>
      <c r="Q33" s="37" t="e">
        <f ca="1">Calcu!AI25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Calcu!AD26</f>
        <v>#N/A</v>
      </c>
      <c r="G34" s="51" t="s">
        <v>563</v>
      </c>
      <c r="H34" s="51" t="e">
        <f ca="1">Calcu!AG26</f>
        <v>#N/A</v>
      </c>
      <c r="J34" s="37" t="e">
        <f ca="1">Calcu!AF26</f>
        <v>#N/A</v>
      </c>
      <c r="K34" s="37" t="e">
        <f ca="1">Calcu!AE26</f>
        <v>#N/A</v>
      </c>
      <c r="L34" s="37" t="str">
        <f>LEFT(Calcu!AH26,1)</f>
        <v/>
      </c>
      <c r="M34" s="37" t="s">
        <v>564</v>
      </c>
      <c r="N34" s="37" t="s">
        <v>553</v>
      </c>
      <c r="O34" s="37" t="s">
        <v>560</v>
      </c>
      <c r="Q34" s="37" t="e">
        <f ca="1">Calcu!AI26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Calcu!AD27</f>
        <v>#N/A</v>
      </c>
      <c r="G35" s="51" t="s">
        <v>555</v>
      </c>
      <c r="H35" s="51" t="e">
        <f ca="1">Calcu!AG27</f>
        <v>#N/A</v>
      </c>
      <c r="J35" s="37" t="e">
        <f ca="1">Calcu!AF27</f>
        <v>#N/A</v>
      </c>
      <c r="K35" s="37" t="e">
        <f ca="1">Calcu!AE27</f>
        <v>#N/A</v>
      </c>
      <c r="L35" s="37" t="str">
        <f>LEFT(Calcu!AH27,1)</f>
        <v/>
      </c>
      <c r="M35" s="37" t="s">
        <v>553</v>
      </c>
      <c r="N35" s="37" t="s">
        <v>553</v>
      </c>
      <c r="O35" s="37" t="s">
        <v>564</v>
      </c>
      <c r="Q35" s="37" t="e">
        <f ca="1">Calcu!AI27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Calcu!AD28</f>
        <v>#N/A</v>
      </c>
      <c r="G36" s="51" t="s">
        <v>144</v>
      </c>
      <c r="H36" s="51" t="e">
        <f ca="1">Calcu!AG28</f>
        <v>#N/A</v>
      </c>
      <c r="J36" s="37" t="e">
        <f ca="1">Calcu!AF28</f>
        <v>#N/A</v>
      </c>
      <c r="K36" s="37" t="e">
        <f ca="1">Calcu!AE28</f>
        <v>#N/A</v>
      </c>
      <c r="L36" s="37" t="str">
        <f>LEFT(Calcu!AH28,1)</f>
        <v/>
      </c>
      <c r="M36" s="37" t="s">
        <v>553</v>
      </c>
      <c r="N36" s="37" t="s">
        <v>553</v>
      </c>
      <c r="O36" s="37" t="s">
        <v>559</v>
      </c>
      <c r="Q36" s="37" t="e">
        <f ca="1">Calcu!AI28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Calcu!AD29</f>
        <v>#N/A</v>
      </c>
      <c r="G37" s="51" t="s">
        <v>565</v>
      </c>
      <c r="H37" s="51" t="e">
        <f ca="1">Calcu!AG29</f>
        <v>#N/A</v>
      </c>
      <c r="J37" s="37" t="e">
        <f ca="1">Calcu!AF29</f>
        <v>#N/A</v>
      </c>
      <c r="K37" s="37" t="e">
        <f ca="1">Calcu!AE29</f>
        <v>#N/A</v>
      </c>
      <c r="L37" s="37" t="str">
        <f>LEFT(Calcu!AH29,1)</f>
        <v/>
      </c>
      <c r="M37" s="37" t="s">
        <v>560</v>
      </c>
      <c r="N37" s="37" t="s">
        <v>553</v>
      </c>
      <c r="O37" s="37" t="s">
        <v>559</v>
      </c>
      <c r="Q37" s="37" t="e">
        <f ca="1">Calcu!AI29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Calcu!AD30</f>
        <v>#N/A</v>
      </c>
      <c r="G38" s="51" t="s">
        <v>144</v>
      </c>
      <c r="H38" s="51" t="e">
        <f ca="1">Calcu!AG30</f>
        <v>#N/A</v>
      </c>
      <c r="J38" s="37" t="e">
        <f ca="1">Calcu!AF30</f>
        <v>#N/A</v>
      </c>
      <c r="K38" s="37" t="e">
        <f ca="1">Calcu!AE30</f>
        <v>#N/A</v>
      </c>
      <c r="L38" s="37" t="str">
        <f>LEFT(Calcu!AH30,1)</f>
        <v/>
      </c>
      <c r="M38" s="37" t="s">
        <v>553</v>
      </c>
      <c r="N38" s="37" t="s">
        <v>559</v>
      </c>
      <c r="O38" s="37" t="s">
        <v>553</v>
      </c>
      <c r="Q38" s="37" t="e">
        <f ca="1">Calcu!AI30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Calcu!AD31</f>
        <v>#N/A</v>
      </c>
      <c r="G39" s="51" t="s">
        <v>558</v>
      </c>
      <c r="H39" s="51" t="e">
        <f ca="1">Calcu!AG31</f>
        <v>#N/A</v>
      </c>
      <c r="J39" s="37" t="e">
        <f ca="1">Calcu!AF31</f>
        <v>#N/A</v>
      </c>
      <c r="K39" s="37" t="e">
        <f ca="1">Calcu!AE31</f>
        <v>#N/A</v>
      </c>
      <c r="L39" s="37" t="str">
        <f>LEFT(Calcu!AH31,1)</f>
        <v/>
      </c>
      <c r="M39" s="37" t="s">
        <v>559</v>
      </c>
      <c r="N39" s="37" t="s">
        <v>553</v>
      </c>
      <c r="O39" s="37" t="s">
        <v>559</v>
      </c>
      <c r="Q39" s="37" t="e">
        <f ca="1">Calcu!AI31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Calcu!AD32</f>
        <v>#N/A</v>
      </c>
      <c r="G40" s="51" t="s">
        <v>558</v>
      </c>
      <c r="H40" s="51" t="e">
        <f ca="1">Calcu!AG32</f>
        <v>#N/A</v>
      </c>
      <c r="J40" s="37" t="e">
        <f ca="1">Calcu!AF32</f>
        <v>#N/A</v>
      </c>
      <c r="K40" s="37" t="e">
        <f ca="1">Calcu!AE32</f>
        <v>#N/A</v>
      </c>
      <c r="L40" s="37" t="str">
        <f>LEFT(Calcu!AH32,1)</f>
        <v/>
      </c>
      <c r="M40" s="37" t="s">
        <v>559</v>
      </c>
      <c r="N40" s="37" t="s">
        <v>559</v>
      </c>
      <c r="O40" s="37" t="s">
        <v>559</v>
      </c>
      <c r="Q40" s="37" t="e">
        <f ca="1">Calcu!AI32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Calcu!AD33</f>
        <v>#N/A</v>
      </c>
      <c r="G41" s="51" t="s">
        <v>144</v>
      </c>
      <c r="H41" s="51" t="e">
        <f ca="1">Calcu!AG33</f>
        <v>#N/A</v>
      </c>
      <c r="J41" s="37" t="e">
        <f ca="1">Calcu!AF33</f>
        <v>#N/A</v>
      </c>
      <c r="K41" s="37" t="e">
        <f ca="1">Calcu!AE33</f>
        <v>#N/A</v>
      </c>
      <c r="L41" s="37" t="str">
        <f>LEFT(Calcu!AH33,1)</f>
        <v/>
      </c>
      <c r="M41" s="37" t="s">
        <v>553</v>
      </c>
      <c r="N41" s="37" t="s">
        <v>553</v>
      </c>
      <c r="O41" s="37" t="s">
        <v>553</v>
      </c>
      <c r="Q41" s="37" t="e">
        <f ca="1">Calcu!AI33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Calcu!AD34</f>
        <v>#N/A</v>
      </c>
      <c r="G42" s="51" t="s">
        <v>144</v>
      </c>
      <c r="H42" s="51" t="e">
        <f ca="1">Calcu!AG34</f>
        <v>#N/A</v>
      </c>
      <c r="J42" s="37" t="e">
        <f ca="1">Calcu!AF34</f>
        <v>#N/A</v>
      </c>
      <c r="K42" s="37" t="e">
        <f ca="1">Calcu!AE34</f>
        <v>#N/A</v>
      </c>
      <c r="L42" s="37" t="str">
        <f>LEFT(Calcu!AH34,1)</f>
        <v/>
      </c>
      <c r="M42" s="37" t="s">
        <v>553</v>
      </c>
      <c r="N42" s="37" t="s">
        <v>553</v>
      </c>
      <c r="O42" s="37" t="s">
        <v>553</v>
      </c>
      <c r="Q42" s="37" t="e">
        <f ca="1">Calcu!AI34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Calcu!AD35</f>
        <v>#N/A</v>
      </c>
      <c r="G43" s="51" t="s">
        <v>144</v>
      </c>
      <c r="H43" s="51" t="e">
        <f ca="1">Calcu!AG35</f>
        <v>#N/A</v>
      </c>
      <c r="J43" s="37" t="e">
        <f ca="1">Calcu!AF35</f>
        <v>#N/A</v>
      </c>
      <c r="K43" s="37" t="e">
        <f ca="1">Calcu!AE35</f>
        <v>#N/A</v>
      </c>
      <c r="L43" s="37" t="str">
        <f>LEFT(Calcu!AH35,1)</f>
        <v/>
      </c>
      <c r="M43" s="37" t="s">
        <v>553</v>
      </c>
      <c r="N43" s="37" t="s">
        <v>553</v>
      </c>
      <c r="O43" s="37" t="s">
        <v>553</v>
      </c>
      <c r="Q43" s="37" t="e">
        <f ca="1">Calcu!AI35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Calcu!AD36</f>
        <v>#N/A</v>
      </c>
      <c r="G44" s="51" t="s">
        <v>144</v>
      </c>
      <c r="H44" s="51" t="e">
        <f ca="1">Calcu!AG36</f>
        <v>#N/A</v>
      </c>
      <c r="J44" s="37" t="e">
        <f ca="1">Calcu!AF36</f>
        <v>#N/A</v>
      </c>
      <c r="K44" s="37" t="e">
        <f ca="1">Calcu!AE36</f>
        <v>#N/A</v>
      </c>
      <c r="L44" s="37" t="str">
        <f>LEFT(Calcu!AH36,1)</f>
        <v/>
      </c>
      <c r="M44" s="37" t="s">
        <v>566</v>
      </c>
      <c r="N44" s="37" t="s">
        <v>566</v>
      </c>
      <c r="O44" s="37" t="s">
        <v>559</v>
      </c>
      <c r="Q44" s="37" t="e">
        <f ca="1">Calcu!AI36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Calcu!AD37</f>
        <v>#N/A</v>
      </c>
      <c r="G45" s="51" t="s">
        <v>558</v>
      </c>
      <c r="H45" s="51" t="e">
        <f ca="1">Calcu!AG37</f>
        <v>#N/A</v>
      </c>
      <c r="J45" s="37" t="e">
        <f ca="1">Calcu!AF37</f>
        <v>#N/A</v>
      </c>
      <c r="K45" s="37" t="e">
        <f ca="1">Calcu!AE37</f>
        <v>#N/A</v>
      </c>
      <c r="L45" s="37" t="str">
        <f>LEFT(Calcu!AH37,1)</f>
        <v/>
      </c>
      <c r="M45" s="37" t="s">
        <v>559</v>
      </c>
      <c r="N45" s="37" t="s">
        <v>566</v>
      </c>
      <c r="O45" s="37" t="s">
        <v>559</v>
      </c>
      <c r="Q45" s="37" t="e">
        <f ca="1">Calcu!AI37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Calcu!AD38</f>
        <v>#N/A</v>
      </c>
      <c r="G46" s="51" t="s">
        <v>567</v>
      </c>
      <c r="H46" s="51" t="e">
        <f ca="1">Calcu!AG38</f>
        <v>#N/A</v>
      </c>
      <c r="J46" s="37" t="e">
        <f ca="1">Calcu!AF38</f>
        <v>#N/A</v>
      </c>
      <c r="K46" s="37" t="e">
        <f ca="1">Calcu!AE38</f>
        <v>#N/A</v>
      </c>
      <c r="L46" s="37" t="str">
        <f>LEFT(Calcu!AH38,1)</f>
        <v/>
      </c>
      <c r="M46" s="37" t="s">
        <v>553</v>
      </c>
      <c r="N46" s="37" t="s">
        <v>568</v>
      </c>
      <c r="O46" s="37" t="s">
        <v>568</v>
      </c>
      <c r="Q46" s="37" t="e">
        <f ca="1">Calcu!AI38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Calcu!AD39</f>
        <v>#N/A</v>
      </c>
      <c r="G47" s="51" t="s">
        <v>558</v>
      </c>
      <c r="H47" s="51" t="e">
        <f ca="1">Calcu!AG39</f>
        <v>#N/A</v>
      </c>
      <c r="J47" s="37" t="e">
        <f ca="1">Calcu!AF39</f>
        <v>#N/A</v>
      </c>
      <c r="K47" s="37" t="e">
        <f ca="1">Calcu!AE39</f>
        <v>#N/A</v>
      </c>
      <c r="L47" s="37" t="str">
        <f>LEFT(Calcu!AH39,1)</f>
        <v/>
      </c>
      <c r="M47" s="37" t="s">
        <v>553</v>
      </c>
      <c r="N47" s="37" t="s">
        <v>553</v>
      </c>
      <c r="O47" s="37" t="s">
        <v>559</v>
      </c>
      <c r="Q47" s="37" t="e">
        <f ca="1">Calcu!AI39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Calcu!AD40</f>
        <v>#N/A</v>
      </c>
      <c r="G48" s="51" t="s">
        <v>144</v>
      </c>
      <c r="H48" s="51" t="e">
        <f ca="1">Calcu!AG40</f>
        <v>#N/A</v>
      </c>
      <c r="J48" s="37" t="e">
        <f ca="1">Calcu!AF40</f>
        <v>#N/A</v>
      </c>
      <c r="K48" s="37" t="e">
        <f ca="1">Calcu!AE40</f>
        <v>#N/A</v>
      </c>
      <c r="L48" s="37" t="str">
        <f>LEFT(Calcu!AH40,1)</f>
        <v/>
      </c>
      <c r="M48" s="37" t="s">
        <v>559</v>
      </c>
      <c r="N48" s="37" t="s">
        <v>559</v>
      </c>
      <c r="O48" s="37" t="s">
        <v>559</v>
      </c>
      <c r="Q48" s="37" t="e">
        <f ca="1">Calcu!AI40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Calcu!AD41</f>
        <v>#N/A</v>
      </c>
      <c r="G49" s="51" t="s">
        <v>144</v>
      </c>
      <c r="H49" s="51" t="e">
        <f ca="1">Calcu!AG41</f>
        <v>#N/A</v>
      </c>
      <c r="J49" s="37" t="e">
        <f ca="1">Calcu!AF41</f>
        <v>#N/A</v>
      </c>
      <c r="K49" s="37" t="e">
        <f ca="1">Calcu!AE41</f>
        <v>#N/A</v>
      </c>
      <c r="L49" s="37" t="str">
        <f>LEFT(Calcu!AH41,1)</f>
        <v/>
      </c>
      <c r="M49" s="37" t="s">
        <v>553</v>
      </c>
      <c r="N49" s="37" t="s">
        <v>559</v>
      </c>
      <c r="O49" s="37" t="s">
        <v>553</v>
      </c>
      <c r="Q49" s="37" t="e">
        <f ca="1">Calcu!AI41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Calcu!AD42</f>
        <v>#N/A</v>
      </c>
      <c r="G50" s="51" t="s">
        <v>555</v>
      </c>
      <c r="H50" s="51" t="e">
        <f ca="1">Calcu!AG42</f>
        <v>#N/A</v>
      </c>
      <c r="J50" s="37" t="e">
        <f ca="1">Calcu!AF42</f>
        <v>#N/A</v>
      </c>
      <c r="K50" s="37" t="e">
        <f ca="1">Calcu!AE42</f>
        <v>#N/A</v>
      </c>
      <c r="L50" s="37" t="str">
        <f>LEFT(Calcu!AH42,1)</f>
        <v/>
      </c>
      <c r="M50" s="37" t="s">
        <v>569</v>
      </c>
      <c r="N50" s="37" t="s">
        <v>553</v>
      </c>
      <c r="O50" s="37" t="s">
        <v>553</v>
      </c>
      <c r="Q50" s="37" t="e">
        <f ca="1">Calcu!AI42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Calcu!AD43</f>
        <v>#N/A</v>
      </c>
      <c r="G51" s="51" t="s">
        <v>144</v>
      </c>
      <c r="H51" s="51" t="e">
        <f ca="1">Calcu!AG43</f>
        <v>#N/A</v>
      </c>
      <c r="J51" s="37" t="e">
        <f ca="1">Calcu!AF43</f>
        <v>#N/A</v>
      </c>
      <c r="K51" s="37" t="e">
        <f ca="1">Calcu!AE43</f>
        <v>#N/A</v>
      </c>
      <c r="L51" s="37" t="str">
        <f>LEFT(Calcu!AH43,1)</f>
        <v/>
      </c>
      <c r="M51" s="37" t="s">
        <v>553</v>
      </c>
      <c r="N51" s="37" t="s">
        <v>564</v>
      </c>
      <c r="O51" s="37" t="s">
        <v>559</v>
      </c>
      <c r="Q51" s="37" t="e">
        <f ca="1">Calcu!AI43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Calcu!AD44</f>
        <v>#N/A</v>
      </c>
      <c r="G52" s="51" t="s">
        <v>144</v>
      </c>
      <c r="H52" s="51" t="e">
        <f ca="1">Calcu!AG44</f>
        <v>#N/A</v>
      </c>
      <c r="J52" s="37" t="e">
        <f ca="1">Calcu!AF44</f>
        <v>#N/A</v>
      </c>
      <c r="K52" s="37" t="e">
        <f ca="1">Calcu!AE44</f>
        <v>#N/A</v>
      </c>
      <c r="L52" s="37" t="str">
        <f>LEFT(Calcu!AH44,1)</f>
        <v/>
      </c>
      <c r="M52" s="37" t="s">
        <v>559</v>
      </c>
      <c r="N52" s="37" t="s">
        <v>553</v>
      </c>
      <c r="O52" s="37" t="s">
        <v>553</v>
      </c>
      <c r="Q52" s="37" t="e">
        <f ca="1">Calcu!AI44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Calcu!AD45</f>
        <v>#N/A</v>
      </c>
      <c r="G53" s="51" t="s">
        <v>563</v>
      </c>
      <c r="H53" s="51" t="e">
        <f ca="1">Calcu!AG45</f>
        <v>#N/A</v>
      </c>
      <c r="J53" s="37" t="e">
        <f ca="1">Calcu!AF45</f>
        <v>#N/A</v>
      </c>
      <c r="K53" s="37" t="e">
        <f ca="1">Calcu!AE45</f>
        <v>#N/A</v>
      </c>
      <c r="L53" s="37" t="str">
        <f>LEFT(Calcu!AH45,1)</f>
        <v/>
      </c>
      <c r="M53" s="37" t="s">
        <v>553</v>
      </c>
      <c r="N53" s="37" t="s">
        <v>553</v>
      </c>
      <c r="O53" s="37" t="s">
        <v>559</v>
      </c>
      <c r="Q53" s="37" t="e">
        <f ca="1">Calcu!AI45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Calcu!AD46</f>
        <v>#N/A</v>
      </c>
      <c r="G54" s="51" t="s">
        <v>558</v>
      </c>
      <c r="H54" s="51" t="e">
        <f ca="1">Calcu!AG46</f>
        <v>#N/A</v>
      </c>
      <c r="J54" s="37" t="e">
        <f ca="1">Calcu!AF46</f>
        <v>#N/A</v>
      </c>
      <c r="K54" s="37" t="e">
        <f ca="1">Calcu!AE46</f>
        <v>#N/A</v>
      </c>
      <c r="L54" s="37" t="str">
        <f>LEFT(Calcu!AH46,1)</f>
        <v/>
      </c>
      <c r="M54" s="37" t="s">
        <v>559</v>
      </c>
      <c r="N54" s="37" t="s">
        <v>559</v>
      </c>
      <c r="O54" s="37" t="s">
        <v>559</v>
      </c>
      <c r="Q54" s="37" t="e">
        <f ca="1">Calcu!AI46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Calcu!AD47</f>
        <v>#N/A</v>
      </c>
      <c r="G55" s="51" t="s">
        <v>558</v>
      </c>
      <c r="H55" s="51" t="e">
        <f ca="1">Calcu!AG47</f>
        <v>#N/A</v>
      </c>
      <c r="J55" s="37" t="e">
        <f ca="1">Calcu!AF47</f>
        <v>#N/A</v>
      </c>
      <c r="K55" s="37" t="e">
        <f ca="1">Calcu!AE47</f>
        <v>#N/A</v>
      </c>
      <c r="L55" s="37" t="str">
        <f>LEFT(Calcu!AH47,1)</f>
        <v/>
      </c>
      <c r="M55" s="37" t="s">
        <v>559</v>
      </c>
      <c r="N55" s="37" t="s">
        <v>553</v>
      </c>
      <c r="O55" s="37" t="s">
        <v>559</v>
      </c>
      <c r="Q55" s="37" t="e">
        <f ca="1">Calcu!AI47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Calcu!AD48</f>
        <v>#N/A</v>
      </c>
      <c r="G56" s="51" t="s">
        <v>144</v>
      </c>
      <c r="H56" s="51" t="e">
        <f ca="1">Calcu!AG48</f>
        <v>#N/A</v>
      </c>
      <c r="J56" s="37" t="e">
        <f ca="1">Calcu!AF48</f>
        <v>#N/A</v>
      </c>
      <c r="K56" s="37" t="e">
        <f ca="1">Calcu!AE48</f>
        <v>#N/A</v>
      </c>
      <c r="L56" s="37" t="str">
        <f>LEFT(Calcu!AH48,1)</f>
        <v/>
      </c>
      <c r="M56" s="37" t="s">
        <v>570</v>
      </c>
      <c r="N56" s="37" t="s">
        <v>571</v>
      </c>
      <c r="O56" s="37" t="s">
        <v>571</v>
      </c>
      <c r="Q56" s="37" t="e">
        <f ca="1">Calcu!AI48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Calcu!AD49</f>
        <v>#N/A</v>
      </c>
      <c r="G57" s="51" t="s">
        <v>558</v>
      </c>
      <c r="H57" s="51" t="e">
        <f ca="1">Calcu!AG49</f>
        <v>#N/A</v>
      </c>
      <c r="J57" s="37" t="e">
        <f ca="1">Calcu!AF49</f>
        <v>#N/A</v>
      </c>
      <c r="K57" s="37" t="e">
        <f ca="1">Calcu!AE49</f>
        <v>#N/A</v>
      </c>
      <c r="L57" s="37" t="str">
        <f>LEFT(Calcu!AH49,1)</f>
        <v/>
      </c>
      <c r="M57" s="37" t="s">
        <v>570</v>
      </c>
      <c r="N57" s="37" t="s">
        <v>570</v>
      </c>
      <c r="O57" s="37" t="s">
        <v>570</v>
      </c>
      <c r="Q57" s="37" t="e">
        <f ca="1">Calcu!AI49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96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06" customWidth="1"/>
    <col min="14" max="16384" width="10.77734375" style="94"/>
  </cols>
  <sheetData>
    <row r="1" spans="1:13" s="81" customFormat="1" ht="33" customHeight="1">
      <c r="A1" s="392" t="s">
        <v>73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83"/>
    </row>
    <row r="2" spans="1:13" s="81" customFormat="1" ht="33" customHeight="1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5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154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39" t="s">
        <v>142</v>
      </c>
      <c r="F7" s="139" t="s">
        <v>100</v>
      </c>
      <c r="G7" s="166" t="s">
        <v>99</v>
      </c>
      <c r="H7" s="391" t="s">
        <v>101</v>
      </c>
      <c r="I7" s="51"/>
    </row>
    <row r="8" spans="1:13" s="86" customFormat="1" ht="15" customHeight="1">
      <c r="A8" s="43"/>
      <c r="D8" s="43"/>
      <c r="E8" s="138" t="s">
        <v>155</v>
      </c>
      <c r="F8" s="138" t="s">
        <v>155</v>
      </c>
      <c r="G8" s="138" t="s">
        <v>153</v>
      </c>
      <c r="H8" s="369"/>
      <c r="I8" s="51"/>
    </row>
    <row r="9" spans="1:13" s="86" customFormat="1" ht="15" customHeight="1">
      <c r="A9" s="43" t="str">
        <f>IF(Calcu!B9=TRUE,"","삭제")</f>
        <v>삭제</v>
      </c>
      <c r="D9" s="43"/>
      <c r="E9" s="139" t="e">
        <f ca="1">Calcu!AD9</f>
        <v>#N/A</v>
      </c>
      <c r="F9" s="169" t="e">
        <f ca="1">Calcu!AF9</f>
        <v>#N/A</v>
      </c>
      <c r="G9" s="169" t="e">
        <f ca="1">Calcu!AG9</f>
        <v>#N/A</v>
      </c>
      <c r="H9" s="170" t="str">
        <f>Calcu!AH9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169" t="e">
        <f ca="1">Calcu!AD10</f>
        <v>#N/A</v>
      </c>
      <c r="F10" s="169" t="e">
        <f ca="1">Calcu!AF10</f>
        <v>#N/A</v>
      </c>
      <c r="G10" s="169" t="e">
        <f ca="1">Calcu!AG10</f>
        <v>#N/A</v>
      </c>
      <c r="H10" s="170" t="str">
        <f>Calcu!AH10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169" t="e">
        <f ca="1">Calcu!AD11</f>
        <v>#N/A</v>
      </c>
      <c r="F11" s="169" t="e">
        <f ca="1">Calcu!AF11</f>
        <v>#N/A</v>
      </c>
      <c r="G11" s="169" t="e">
        <f ca="1">Calcu!AG11</f>
        <v>#N/A</v>
      </c>
      <c r="H11" s="170" t="str">
        <f>Calcu!AH11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169" t="e">
        <f ca="1">Calcu!AD12</f>
        <v>#N/A</v>
      </c>
      <c r="F12" s="169" t="e">
        <f ca="1">Calcu!AF12</f>
        <v>#N/A</v>
      </c>
      <c r="G12" s="169" t="e">
        <f ca="1">Calcu!AG12</f>
        <v>#N/A</v>
      </c>
      <c r="H12" s="170" t="str">
        <f>Calcu!AH12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169" t="e">
        <f ca="1">Calcu!AD13</f>
        <v>#N/A</v>
      </c>
      <c r="F13" s="169" t="e">
        <f ca="1">Calcu!AF13</f>
        <v>#N/A</v>
      </c>
      <c r="G13" s="169" t="e">
        <f ca="1">Calcu!AG13</f>
        <v>#N/A</v>
      </c>
      <c r="H13" s="170" t="str">
        <f>Calcu!AH13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169" t="e">
        <f ca="1">Calcu!AD14</f>
        <v>#N/A</v>
      </c>
      <c r="F14" s="169" t="e">
        <f ca="1">Calcu!AF14</f>
        <v>#N/A</v>
      </c>
      <c r="G14" s="169" t="e">
        <f ca="1">Calcu!AG14</f>
        <v>#N/A</v>
      </c>
      <c r="H14" s="170" t="str">
        <f>Calcu!AH14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169" t="e">
        <f ca="1">Calcu!AD15</f>
        <v>#N/A</v>
      </c>
      <c r="F15" s="169" t="e">
        <f ca="1">Calcu!AF15</f>
        <v>#N/A</v>
      </c>
      <c r="G15" s="169" t="e">
        <f ca="1">Calcu!AG15</f>
        <v>#N/A</v>
      </c>
      <c r="H15" s="170" t="str">
        <f>Calcu!AH15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169" t="e">
        <f ca="1">Calcu!AD16</f>
        <v>#N/A</v>
      </c>
      <c r="F16" s="169" t="e">
        <f ca="1">Calcu!AF16</f>
        <v>#N/A</v>
      </c>
      <c r="G16" s="169" t="e">
        <f ca="1">Calcu!AG16</f>
        <v>#N/A</v>
      </c>
      <c r="H16" s="170" t="str">
        <f>Calcu!AH16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169" t="e">
        <f ca="1">Calcu!AD17</f>
        <v>#N/A</v>
      </c>
      <c r="F17" s="169" t="e">
        <f ca="1">Calcu!AF17</f>
        <v>#N/A</v>
      </c>
      <c r="G17" s="169" t="e">
        <f ca="1">Calcu!AG17</f>
        <v>#N/A</v>
      </c>
      <c r="H17" s="170" t="str">
        <f>Calcu!AH17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169" t="e">
        <f ca="1">Calcu!AD18</f>
        <v>#N/A</v>
      </c>
      <c r="F18" s="169" t="e">
        <f ca="1">Calcu!AF18</f>
        <v>#N/A</v>
      </c>
      <c r="G18" s="169" t="e">
        <f ca="1">Calcu!AG18</f>
        <v>#N/A</v>
      </c>
      <c r="H18" s="170" t="str">
        <f>Calcu!AH18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169" t="e">
        <f ca="1">Calcu!AD19</f>
        <v>#N/A</v>
      </c>
      <c r="F19" s="169" t="e">
        <f ca="1">Calcu!AF19</f>
        <v>#N/A</v>
      </c>
      <c r="G19" s="169" t="e">
        <f ca="1">Calcu!AG19</f>
        <v>#N/A</v>
      </c>
      <c r="H19" s="170" t="str">
        <f>Calcu!AH19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169" t="e">
        <f ca="1">Calcu!AD20</f>
        <v>#N/A</v>
      </c>
      <c r="F20" s="169" t="e">
        <f ca="1">Calcu!AF20</f>
        <v>#N/A</v>
      </c>
      <c r="G20" s="169" t="e">
        <f ca="1">Calcu!AG20</f>
        <v>#N/A</v>
      </c>
      <c r="H20" s="170" t="str">
        <f>Calcu!AH20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169" t="e">
        <f ca="1">Calcu!AD21</f>
        <v>#N/A</v>
      </c>
      <c r="F21" s="169" t="e">
        <f ca="1">Calcu!AF21</f>
        <v>#N/A</v>
      </c>
      <c r="G21" s="169" t="e">
        <f ca="1">Calcu!AG21</f>
        <v>#N/A</v>
      </c>
      <c r="H21" s="170" t="str">
        <f>Calcu!AH21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169" t="e">
        <f ca="1">Calcu!AD22</f>
        <v>#N/A</v>
      </c>
      <c r="F22" s="169" t="e">
        <f ca="1">Calcu!AF22</f>
        <v>#N/A</v>
      </c>
      <c r="G22" s="169" t="e">
        <f ca="1">Calcu!AG22</f>
        <v>#N/A</v>
      </c>
      <c r="H22" s="170" t="str">
        <f>Calcu!AH22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169" t="e">
        <f ca="1">Calcu!AD23</f>
        <v>#N/A</v>
      </c>
      <c r="F23" s="169" t="e">
        <f ca="1">Calcu!AF23</f>
        <v>#N/A</v>
      </c>
      <c r="G23" s="169" t="e">
        <f ca="1">Calcu!AG23</f>
        <v>#N/A</v>
      </c>
      <c r="H23" s="170" t="str">
        <f>Calcu!AH23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169" t="e">
        <f ca="1">Calcu!AD24</f>
        <v>#N/A</v>
      </c>
      <c r="F24" s="169" t="e">
        <f ca="1">Calcu!AF24</f>
        <v>#N/A</v>
      </c>
      <c r="G24" s="169" t="e">
        <f ca="1">Calcu!AG24</f>
        <v>#N/A</v>
      </c>
      <c r="H24" s="170" t="str">
        <f>Calcu!AH24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169" t="e">
        <f ca="1">Calcu!AD25</f>
        <v>#N/A</v>
      </c>
      <c r="F25" s="169" t="e">
        <f ca="1">Calcu!AF25</f>
        <v>#N/A</v>
      </c>
      <c r="G25" s="169" t="e">
        <f ca="1">Calcu!AG25</f>
        <v>#N/A</v>
      </c>
      <c r="H25" s="170" t="str">
        <f>Calcu!AH25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169" t="e">
        <f ca="1">Calcu!AD26</f>
        <v>#N/A</v>
      </c>
      <c r="F26" s="169" t="e">
        <f ca="1">Calcu!AF26</f>
        <v>#N/A</v>
      </c>
      <c r="G26" s="169" t="e">
        <f ca="1">Calcu!AG26</f>
        <v>#N/A</v>
      </c>
      <c r="H26" s="170" t="str">
        <f>Calcu!AH26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169" t="e">
        <f ca="1">Calcu!AD27</f>
        <v>#N/A</v>
      </c>
      <c r="F27" s="169" t="e">
        <f ca="1">Calcu!AF27</f>
        <v>#N/A</v>
      </c>
      <c r="G27" s="169" t="e">
        <f ca="1">Calcu!AG27</f>
        <v>#N/A</v>
      </c>
      <c r="H27" s="170" t="str">
        <f>Calcu!AH27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169" t="e">
        <f ca="1">Calcu!AD28</f>
        <v>#N/A</v>
      </c>
      <c r="F28" s="169" t="e">
        <f ca="1">Calcu!AF28</f>
        <v>#N/A</v>
      </c>
      <c r="G28" s="169" t="e">
        <f ca="1">Calcu!AG28</f>
        <v>#N/A</v>
      </c>
      <c r="H28" s="170" t="str">
        <f>Calcu!AH28</f>
        <v/>
      </c>
    </row>
    <row r="29" spans="1:9" s="86" customFormat="1" ht="15" customHeight="1">
      <c r="A29" s="43" t="str">
        <f>IF(Calcu!B29=TRUE,"","삭제")</f>
        <v>삭제</v>
      </c>
      <c r="D29" s="43"/>
      <c r="E29" s="169" t="e">
        <f ca="1">Calcu!AD29</f>
        <v>#N/A</v>
      </c>
      <c r="F29" s="169" t="e">
        <f ca="1">Calcu!AF29</f>
        <v>#N/A</v>
      </c>
      <c r="G29" s="169" t="e">
        <f ca="1">Calcu!AG29</f>
        <v>#N/A</v>
      </c>
      <c r="H29" s="170" t="str">
        <f>Calcu!AH29</f>
        <v/>
      </c>
    </row>
    <row r="30" spans="1:9" s="86" customFormat="1" ht="15" customHeight="1">
      <c r="A30" s="43" t="str">
        <f>IF(Calcu!B30=TRUE,"","삭제")</f>
        <v>삭제</v>
      </c>
      <c r="D30" s="43"/>
      <c r="E30" s="169" t="e">
        <f ca="1">Calcu!AD30</f>
        <v>#N/A</v>
      </c>
      <c r="F30" s="169" t="e">
        <f ca="1">Calcu!AF30</f>
        <v>#N/A</v>
      </c>
      <c r="G30" s="169" t="e">
        <f ca="1">Calcu!AG30</f>
        <v>#N/A</v>
      </c>
      <c r="H30" s="170" t="str">
        <f>Calcu!AH30</f>
        <v/>
      </c>
    </row>
    <row r="31" spans="1:9" s="86" customFormat="1" ht="15" customHeight="1">
      <c r="A31" s="43" t="str">
        <f>IF(Calcu!B31=TRUE,"","삭제")</f>
        <v>삭제</v>
      </c>
      <c r="D31" s="43"/>
      <c r="E31" s="169" t="e">
        <f ca="1">Calcu!AD31</f>
        <v>#N/A</v>
      </c>
      <c r="F31" s="169" t="e">
        <f ca="1">Calcu!AF31</f>
        <v>#N/A</v>
      </c>
      <c r="G31" s="169" t="e">
        <f ca="1">Calcu!AG31</f>
        <v>#N/A</v>
      </c>
      <c r="H31" s="170" t="str">
        <f>Calcu!AH31</f>
        <v/>
      </c>
    </row>
    <row r="32" spans="1:9" s="86" customFormat="1" ht="15" customHeight="1">
      <c r="A32" s="43" t="str">
        <f>IF(Calcu!B32=TRUE,"","삭제")</f>
        <v>삭제</v>
      </c>
      <c r="D32" s="43"/>
      <c r="E32" s="169" t="e">
        <f ca="1">Calcu!AD32</f>
        <v>#N/A</v>
      </c>
      <c r="F32" s="169" t="e">
        <f ca="1">Calcu!AF32</f>
        <v>#N/A</v>
      </c>
      <c r="G32" s="169" t="e">
        <f ca="1">Calcu!AG32</f>
        <v>#N/A</v>
      </c>
      <c r="H32" s="170" t="str">
        <f>Calcu!AH32</f>
        <v/>
      </c>
    </row>
    <row r="33" spans="1:8" s="86" customFormat="1" ht="15" customHeight="1">
      <c r="A33" s="43" t="str">
        <f>IF(Calcu!B33=TRUE,"","삭제")</f>
        <v>삭제</v>
      </c>
      <c r="D33" s="43"/>
      <c r="E33" s="169" t="e">
        <f ca="1">Calcu!AD33</f>
        <v>#N/A</v>
      </c>
      <c r="F33" s="169" t="e">
        <f ca="1">Calcu!AF33</f>
        <v>#N/A</v>
      </c>
      <c r="G33" s="169" t="e">
        <f ca="1">Calcu!AG33</f>
        <v>#N/A</v>
      </c>
      <c r="H33" s="170" t="str">
        <f>Calcu!AH33</f>
        <v/>
      </c>
    </row>
    <row r="34" spans="1:8" s="86" customFormat="1" ht="15" customHeight="1">
      <c r="A34" s="43" t="str">
        <f>IF(Calcu!B34=TRUE,"","삭제")</f>
        <v>삭제</v>
      </c>
      <c r="D34" s="43"/>
      <c r="E34" s="169" t="e">
        <f ca="1">Calcu!AD34</f>
        <v>#N/A</v>
      </c>
      <c r="F34" s="169" t="e">
        <f ca="1">Calcu!AF34</f>
        <v>#N/A</v>
      </c>
      <c r="G34" s="169" t="e">
        <f ca="1">Calcu!AG34</f>
        <v>#N/A</v>
      </c>
      <c r="H34" s="170" t="str">
        <f>Calcu!AH34</f>
        <v/>
      </c>
    </row>
    <row r="35" spans="1:8" s="86" customFormat="1" ht="15" customHeight="1">
      <c r="A35" s="43" t="str">
        <f>IF(Calcu!B35=TRUE,"","삭제")</f>
        <v>삭제</v>
      </c>
      <c r="D35" s="43"/>
      <c r="E35" s="169" t="e">
        <f ca="1">Calcu!AD35</f>
        <v>#N/A</v>
      </c>
      <c r="F35" s="169" t="e">
        <f ca="1">Calcu!AF35</f>
        <v>#N/A</v>
      </c>
      <c r="G35" s="169" t="e">
        <f ca="1">Calcu!AG35</f>
        <v>#N/A</v>
      </c>
      <c r="H35" s="170" t="str">
        <f>Calcu!AH35</f>
        <v/>
      </c>
    </row>
    <row r="36" spans="1:8" s="86" customFormat="1" ht="15" customHeight="1">
      <c r="A36" s="43" t="str">
        <f>IF(Calcu!B36=TRUE,"","삭제")</f>
        <v>삭제</v>
      </c>
      <c r="D36" s="43"/>
      <c r="E36" s="169" t="e">
        <f ca="1">Calcu!AD36</f>
        <v>#N/A</v>
      </c>
      <c r="F36" s="169" t="e">
        <f ca="1">Calcu!AF36</f>
        <v>#N/A</v>
      </c>
      <c r="G36" s="169" t="e">
        <f ca="1">Calcu!AG36</f>
        <v>#N/A</v>
      </c>
      <c r="H36" s="170" t="str">
        <f>Calcu!AH36</f>
        <v/>
      </c>
    </row>
    <row r="37" spans="1:8" s="86" customFormat="1" ht="15" customHeight="1">
      <c r="A37" s="43" t="str">
        <f>IF(Calcu!B37=TRUE,"","삭제")</f>
        <v>삭제</v>
      </c>
      <c r="D37" s="43"/>
      <c r="E37" s="169" t="e">
        <f ca="1">Calcu!AD37</f>
        <v>#N/A</v>
      </c>
      <c r="F37" s="169" t="e">
        <f ca="1">Calcu!AF37</f>
        <v>#N/A</v>
      </c>
      <c r="G37" s="169" t="e">
        <f ca="1">Calcu!AG37</f>
        <v>#N/A</v>
      </c>
      <c r="H37" s="170" t="str">
        <f>Calcu!AH37</f>
        <v/>
      </c>
    </row>
    <row r="38" spans="1:8" s="86" customFormat="1" ht="15" customHeight="1">
      <c r="A38" s="43" t="str">
        <f>IF(Calcu!B38=TRUE,"","삭제")</f>
        <v>삭제</v>
      </c>
      <c r="D38" s="43"/>
      <c r="E38" s="169" t="e">
        <f ca="1">Calcu!AD38</f>
        <v>#N/A</v>
      </c>
      <c r="F38" s="169" t="e">
        <f ca="1">Calcu!AF38</f>
        <v>#N/A</v>
      </c>
      <c r="G38" s="169" t="e">
        <f ca="1">Calcu!AG38</f>
        <v>#N/A</v>
      </c>
      <c r="H38" s="170" t="str">
        <f>Calcu!AH38</f>
        <v/>
      </c>
    </row>
    <row r="39" spans="1:8" s="86" customFormat="1" ht="15" customHeight="1">
      <c r="A39" s="43" t="str">
        <f>IF(Calcu!B39=TRUE,"","삭제")</f>
        <v>삭제</v>
      </c>
      <c r="D39" s="43"/>
      <c r="E39" s="169" t="e">
        <f ca="1">Calcu!AD39</f>
        <v>#N/A</v>
      </c>
      <c r="F39" s="169" t="e">
        <f ca="1">Calcu!AF39</f>
        <v>#N/A</v>
      </c>
      <c r="G39" s="169" t="e">
        <f ca="1">Calcu!AG39</f>
        <v>#N/A</v>
      </c>
      <c r="H39" s="170" t="str">
        <f>Calcu!AH39</f>
        <v/>
      </c>
    </row>
    <row r="40" spans="1:8" s="86" customFormat="1" ht="15" customHeight="1">
      <c r="A40" s="43" t="str">
        <f>IF(Calcu!B40=TRUE,"","삭제")</f>
        <v>삭제</v>
      </c>
      <c r="D40" s="43"/>
      <c r="E40" s="169" t="e">
        <f ca="1">Calcu!AD40</f>
        <v>#N/A</v>
      </c>
      <c r="F40" s="169" t="e">
        <f ca="1">Calcu!AF40</f>
        <v>#N/A</v>
      </c>
      <c r="G40" s="169" t="e">
        <f ca="1">Calcu!AG40</f>
        <v>#N/A</v>
      </c>
      <c r="H40" s="170" t="str">
        <f>Calcu!AH40</f>
        <v/>
      </c>
    </row>
    <row r="41" spans="1:8" s="86" customFormat="1" ht="15" customHeight="1">
      <c r="A41" s="43" t="str">
        <f>IF(Calcu!B41=TRUE,"","삭제")</f>
        <v>삭제</v>
      </c>
      <c r="D41" s="43"/>
      <c r="E41" s="169" t="e">
        <f ca="1">Calcu!AD41</f>
        <v>#N/A</v>
      </c>
      <c r="F41" s="169" t="e">
        <f ca="1">Calcu!AF41</f>
        <v>#N/A</v>
      </c>
      <c r="G41" s="169" t="e">
        <f ca="1">Calcu!AG41</f>
        <v>#N/A</v>
      </c>
      <c r="H41" s="170" t="str">
        <f>Calcu!AH41</f>
        <v/>
      </c>
    </row>
    <row r="42" spans="1:8" s="86" customFormat="1" ht="15" customHeight="1">
      <c r="A42" s="43" t="str">
        <f>IF(Calcu!B42=TRUE,"","삭제")</f>
        <v>삭제</v>
      </c>
      <c r="D42" s="43"/>
      <c r="E42" s="169" t="e">
        <f ca="1">Calcu!AD42</f>
        <v>#N/A</v>
      </c>
      <c r="F42" s="169" t="e">
        <f ca="1">Calcu!AF42</f>
        <v>#N/A</v>
      </c>
      <c r="G42" s="169" t="e">
        <f ca="1">Calcu!AG42</f>
        <v>#N/A</v>
      </c>
      <c r="H42" s="170" t="str">
        <f>Calcu!AH42</f>
        <v/>
      </c>
    </row>
    <row r="43" spans="1:8" s="86" customFormat="1" ht="15" customHeight="1">
      <c r="A43" s="43" t="str">
        <f>IF(Calcu!B43=TRUE,"","삭제")</f>
        <v>삭제</v>
      </c>
      <c r="D43" s="43"/>
      <c r="E43" s="169" t="e">
        <f ca="1">Calcu!AD43</f>
        <v>#N/A</v>
      </c>
      <c r="F43" s="169" t="e">
        <f ca="1">Calcu!AF43</f>
        <v>#N/A</v>
      </c>
      <c r="G43" s="169" t="e">
        <f ca="1">Calcu!AG43</f>
        <v>#N/A</v>
      </c>
      <c r="H43" s="170" t="str">
        <f>Calcu!AH43</f>
        <v/>
      </c>
    </row>
    <row r="44" spans="1:8" s="86" customFormat="1" ht="15" customHeight="1">
      <c r="A44" s="43" t="str">
        <f>IF(Calcu!B44=TRUE,"","삭제")</f>
        <v>삭제</v>
      </c>
      <c r="D44" s="43"/>
      <c r="E44" s="169" t="e">
        <f ca="1">Calcu!AD44</f>
        <v>#N/A</v>
      </c>
      <c r="F44" s="169" t="e">
        <f ca="1">Calcu!AF44</f>
        <v>#N/A</v>
      </c>
      <c r="G44" s="169" t="e">
        <f ca="1">Calcu!AG44</f>
        <v>#N/A</v>
      </c>
      <c r="H44" s="170" t="str">
        <f>Calcu!AH44</f>
        <v/>
      </c>
    </row>
    <row r="45" spans="1:8" s="86" customFormat="1" ht="15" customHeight="1">
      <c r="A45" s="43" t="str">
        <f>IF(Calcu!B45=TRUE,"","삭제")</f>
        <v>삭제</v>
      </c>
      <c r="D45" s="43"/>
      <c r="E45" s="169" t="e">
        <f ca="1">Calcu!AD45</f>
        <v>#N/A</v>
      </c>
      <c r="F45" s="169" t="e">
        <f ca="1">Calcu!AF45</f>
        <v>#N/A</v>
      </c>
      <c r="G45" s="169" t="e">
        <f ca="1">Calcu!AG45</f>
        <v>#N/A</v>
      </c>
      <c r="H45" s="170" t="str">
        <f>Calcu!AH45</f>
        <v/>
      </c>
    </row>
    <row r="46" spans="1:8" s="86" customFormat="1" ht="15" customHeight="1">
      <c r="A46" s="43" t="str">
        <f>IF(Calcu!B46=TRUE,"","삭제")</f>
        <v>삭제</v>
      </c>
      <c r="D46" s="43"/>
      <c r="E46" s="169" t="e">
        <f ca="1">Calcu!AD46</f>
        <v>#N/A</v>
      </c>
      <c r="F46" s="169" t="e">
        <f ca="1">Calcu!AF46</f>
        <v>#N/A</v>
      </c>
      <c r="G46" s="169" t="e">
        <f ca="1">Calcu!AG46</f>
        <v>#N/A</v>
      </c>
      <c r="H46" s="170" t="str">
        <f>Calcu!AH46</f>
        <v/>
      </c>
    </row>
    <row r="47" spans="1:8" s="86" customFormat="1" ht="15" customHeight="1">
      <c r="A47" s="43" t="str">
        <f>IF(Calcu!B47=TRUE,"","삭제")</f>
        <v>삭제</v>
      </c>
      <c r="D47" s="43"/>
      <c r="E47" s="169" t="e">
        <f ca="1">Calcu!AD47</f>
        <v>#N/A</v>
      </c>
      <c r="F47" s="169" t="e">
        <f ca="1">Calcu!AF47</f>
        <v>#N/A</v>
      </c>
      <c r="G47" s="169" t="e">
        <f ca="1">Calcu!AG47</f>
        <v>#N/A</v>
      </c>
      <c r="H47" s="170" t="str">
        <f>Calcu!AH47</f>
        <v/>
      </c>
    </row>
    <row r="48" spans="1:8" s="86" customFormat="1" ht="15" customHeight="1">
      <c r="A48" s="43" t="str">
        <f>IF(Calcu!B48=TRUE,"","삭제")</f>
        <v>삭제</v>
      </c>
      <c r="D48" s="43"/>
      <c r="E48" s="169" t="e">
        <f ca="1">Calcu!AD48</f>
        <v>#N/A</v>
      </c>
      <c r="F48" s="169" t="e">
        <f ca="1">Calcu!AF48</f>
        <v>#N/A</v>
      </c>
      <c r="G48" s="169" t="e">
        <f ca="1">Calcu!AG48</f>
        <v>#N/A</v>
      </c>
      <c r="H48" s="170" t="str">
        <f>Calcu!AH48</f>
        <v/>
      </c>
    </row>
    <row r="49" spans="1:13" s="86" customFormat="1" ht="15" customHeight="1">
      <c r="A49" s="43" t="str">
        <f>IF(Calcu!B49=TRUE,"","삭제")</f>
        <v>삭제</v>
      </c>
      <c r="D49" s="43"/>
      <c r="E49" s="169" t="e">
        <f ca="1">Calcu!AD49</f>
        <v>#N/A</v>
      </c>
      <c r="F49" s="169" t="e">
        <f ca="1">Calcu!AF49</f>
        <v>#N/A</v>
      </c>
      <c r="G49" s="169" t="e">
        <f ca="1">Calcu!AG49</f>
        <v>#N/A</v>
      </c>
      <c r="H49" s="170" t="str">
        <f>Calcu!AH49</f>
        <v/>
      </c>
    </row>
    <row r="50" spans="1:13" ht="15" customHeight="1">
      <c r="B50" s="94"/>
      <c r="C50" s="94"/>
      <c r="D50" s="75"/>
      <c r="E50" s="107"/>
      <c r="F50" s="107"/>
      <c r="G50" s="107"/>
      <c r="H50" s="107"/>
      <c r="I50" s="75"/>
      <c r="J50" s="106"/>
      <c r="K50" s="94"/>
      <c r="M50" s="94"/>
    </row>
    <row r="51" spans="1:13" ht="15" customHeight="1">
      <c r="J51" s="94"/>
      <c r="K51" s="106"/>
      <c r="M51" s="94"/>
    </row>
    <row r="52" spans="1:13" ht="15" customHeight="1">
      <c r="J52" s="94"/>
      <c r="K52" s="106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92" t="s">
        <v>59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</row>
    <row r="2" spans="1:12" s="81" customFormat="1" ht="33" customHeight="1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07"/>
      <c r="D11" s="107"/>
      <c r="E11" s="107"/>
      <c r="F11" s="107"/>
      <c r="G11" s="107"/>
      <c r="H11" s="108"/>
      <c r="I11" s="108"/>
      <c r="J11" s="107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426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38" t="s">
        <v>427</v>
      </c>
      <c r="C3" s="239">
        <f>기본정보!C3</f>
        <v>0</v>
      </c>
      <c r="D3" s="238" t="s">
        <v>428</v>
      </c>
      <c r="E3" s="400">
        <f>기본정보!H3</f>
        <v>0</v>
      </c>
      <c r="F3" s="401"/>
      <c r="G3" s="238" t="s">
        <v>429</v>
      </c>
      <c r="H3" s="240">
        <f>기본정보!H8</f>
        <v>0</v>
      </c>
      <c r="I3" s="25"/>
    </row>
    <row r="4" spans="1:30" s="28" customFormat="1" ht="15" customHeight="1">
      <c r="A4" s="46"/>
      <c r="B4" s="238" t="s">
        <v>430</v>
      </c>
      <c r="C4" s="241">
        <f>기본정보!C8</f>
        <v>0</v>
      </c>
      <c r="D4" s="238" t="s">
        <v>431</v>
      </c>
      <c r="E4" s="398">
        <f>기본정보!H4</f>
        <v>0</v>
      </c>
      <c r="F4" s="399"/>
      <c r="G4" s="238" t="s">
        <v>432</v>
      </c>
      <c r="H4" s="240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433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38" t="s">
        <v>434</v>
      </c>
      <c r="C7" s="238" t="s">
        <v>435</v>
      </c>
      <c r="D7" s="238" t="s">
        <v>436</v>
      </c>
      <c r="E7" s="25"/>
      <c r="F7" s="25"/>
      <c r="G7" s="25"/>
      <c r="H7" s="25"/>
      <c r="I7" s="25"/>
    </row>
    <row r="8" spans="1:30" s="28" customFormat="1" ht="15" customHeight="1">
      <c r="A8" s="46"/>
      <c r="B8" s="239">
        <f>Calcu!E3</f>
        <v>0</v>
      </c>
      <c r="C8" s="239">
        <f>Calcu!F3</f>
        <v>0</v>
      </c>
      <c r="D8" s="239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3" t="s">
        <v>437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4" t="s">
        <v>438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93" t="s">
        <v>439</v>
      </c>
      <c r="C12" s="395" t="s">
        <v>440</v>
      </c>
      <c r="D12" s="396"/>
      <c r="E12" s="396"/>
      <c r="F12" s="396"/>
      <c r="G12" s="397"/>
      <c r="H12" s="25"/>
      <c r="I12" s="25"/>
      <c r="J12" s="28"/>
      <c r="K12" s="28"/>
      <c r="L12" s="28"/>
      <c r="M12" s="28"/>
    </row>
    <row r="13" spans="1:30" ht="13.5" customHeight="1">
      <c r="B13" s="394"/>
      <c r="C13" s="238" t="s">
        <v>441</v>
      </c>
      <c r="D13" s="238" t="s">
        <v>76</v>
      </c>
      <c r="E13" s="238" t="s">
        <v>77</v>
      </c>
      <c r="F13" s="238" t="s">
        <v>151</v>
      </c>
      <c r="G13" s="238" t="s">
        <v>152</v>
      </c>
      <c r="H13" s="25"/>
      <c r="I13" s="25"/>
      <c r="J13" s="28"/>
      <c r="K13" s="28"/>
      <c r="L13" s="28"/>
      <c r="M13" s="28"/>
    </row>
    <row r="14" spans="1:30" ht="13.5" customHeight="1">
      <c r="B14" s="238">
        <f>D8</f>
        <v>0</v>
      </c>
      <c r="C14" s="238">
        <f t="shared" ref="C14:G14" si="0">B14</f>
        <v>0</v>
      </c>
      <c r="D14" s="238">
        <f t="shared" si="0"/>
        <v>0</v>
      </c>
      <c r="E14" s="238">
        <f t="shared" si="0"/>
        <v>0</v>
      </c>
      <c r="F14" s="238">
        <f t="shared" si="0"/>
        <v>0</v>
      </c>
      <c r="G14" s="238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239" t="str">
        <f>Calcu!C9</f>
        <v/>
      </c>
      <c r="C15" s="239" t="str">
        <f>IF(Calcu!$B9=FALSE,"",TEXT(Calcu!E9,Calcu!$Q$66))</f>
        <v/>
      </c>
      <c r="D15" s="239" t="str">
        <f>IF(Calcu!$B9=FALSE,"",TEXT(Calcu!F9,Calcu!$Q$66))</f>
        <v/>
      </c>
      <c r="E15" s="239" t="str">
        <f>IF(Calcu!$B9=FALSE,"",TEXT(Calcu!G9,Calcu!$Q$66))</f>
        <v/>
      </c>
      <c r="F15" s="239" t="str">
        <f>IF(Calcu!$B9=FALSE,"",TEXT(Calcu!H9,Calcu!$Q$66))</f>
        <v/>
      </c>
      <c r="G15" s="239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239" t="str">
        <f>Calcu!C10</f>
        <v/>
      </c>
      <c r="C16" s="239" t="str">
        <f>IF(Calcu!$B10=FALSE,"",TEXT(Calcu!E10,Calcu!$Q$66))</f>
        <v/>
      </c>
      <c r="D16" s="239" t="str">
        <f>IF(Calcu!$B10=FALSE,"",TEXT(Calcu!F10,Calcu!$Q$66))</f>
        <v/>
      </c>
      <c r="E16" s="239" t="str">
        <f>IF(Calcu!$B10=FALSE,"",TEXT(Calcu!G10,Calcu!$Q$66))</f>
        <v/>
      </c>
      <c r="F16" s="239" t="str">
        <f>IF(Calcu!$B10=FALSE,"",TEXT(Calcu!H10,Calcu!$Q$66))</f>
        <v/>
      </c>
      <c r="G16" s="239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239" t="str">
        <f>Calcu!C11</f>
        <v/>
      </c>
      <c r="C17" s="239" t="str">
        <f>IF(Calcu!$B11=FALSE,"",TEXT(Calcu!E11,Calcu!$Q$66))</f>
        <v/>
      </c>
      <c r="D17" s="239" t="str">
        <f>IF(Calcu!$B11=FALSE,"",TEXT(Calcu!F11,Calcu!$Q$66))</f>
        <v/>
      </c>
      <c r="E17" s="239" t="str">
        <f>IF(Calcu!$B11=FALSE,"",TEXT(Calcu!G11,Calcu!$Q$66))</f>
        <v/>
      </c>
      <c r="F17" s="239" t="str">
        <f>IF(Calcu!$B11=FALSE,"",TEXT(Calcu!H11,Calcu!$Q$66))</f>
        <v/>
      </c>
      <c r="G17" s="239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239" t="str">
        <f>Calcu!C12</f>
        <v/>
      </c>
      <c r="C18" s="239" t="str">
        <f>IF(Calcu!$B12=FALSE,"",TEXT(Calcu!E12,Calcu!$Q$66))</f>
        <v/>
      </c>
      <c r="D18" s="239" t="str">
        <f>IF(Calcu!$B12=FALSE,"",TEXT(Calcu!F12,Calcu!$Q$66))</f>
        <v/>
      </c>
      <c r="E18" s="239" t="str">
        <f>IF(Calcu!$B12=FALSE,"",TEXT(Calcu!G12,Calcu!$Q$66))</f>
        <v/>
      </c>
      <c r="F18" s="239" t="str">
        <f>IF(Calcu!$B12=FALSE,"",TEXT(Calcu!H12,Calcu!$Q$66))</f>
        <v/>
      </c>
      <c r="G18" s="239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239" t="str">
        <f>Calcu!C13</f>
        <v/>
      </c>
      <c r="C19" s="239" t="str">
        <f>IF(Calcu!$B13=FALSE,"",TEXT(Calcu!E13,Calcu!$Q$66))</f>
        <v/>
      </c>
      <c r="D19" s="239" t="str">
        <f>IF(Calcu!$B13=FALSE,"",TEXT(Calcu!F13,Calcu!$Q$66))</f>
        <v/>
      </c>
      <c r="E19" s="239" t="str">
        <f>IF(Calcu!$B13=FALSE,"",TEXT(Calcu!G13,Calcu!$Q$66))</f>
        <v/>
      </c>
      <c r="F19" s="239" t="str">
        <f>IF(Calcu!$B13=FALSE,"",TEXT(Calcu!H13,Calcu!$Q$66))</f>
        <v/>
      </c>
      <c r="G19" s="239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239" t="str">
        <f>Calcu!C14</f>
        <v/>
      </c>
      <c r="C20" s="239" t="str">
        <f>IF(Calcu!$B14=FALSE,"",TEXT(Calcu!E14,Calcu!$Q$66))</f>
        <v/>
      </c>
      <c r="D20" s="239" t="str">
        <f>IF(Calcu!$B14=FALSE,"",TEXT(Calcu!F14,Calcu!$Q$66))</f>
        <v/>
      </c>
      <c r="E20" s="239" t="str">
        <f>IF(Calcu!$B14=FALSE,"",TEXT(Calcu!G14,Calcu!$Q$66))</f>
        <v/>
      </c>
      <c r="F20" s="239" t="str">
        <f>IF(Calcu!$B14=FALSE,"",TEXT(Calcu!H14,Calcu!$Q$66))</f>
        <v/>
      </c>
      <c r="G20" s="239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239" t="str">
        <f>Calcu!C15</f>
        <v/>
      </c>
      <c r="C21" s="239" t="str">
        <f>IF(Calcu!$B15=FALSE,"",TEXT(Calcu!E15,Calcu!$Q$66))</f>
        <v/>
      </c>
      <c r="D21" s="239" t="str">
        <f>IF(Calcu!$B15=FALSE,"",TEXT(Calcu!F15,Calcu!$Q$66))</f>
        <v/>
      </c>
      <c r="E21" s="239" t="str">
        <f>IF(Calcu!$B15=FALSE,"",TEXT(Calcu!G15,Calcu!$Q$66))</f>
        <v/>
      </c>
      <c r="F21" s="239" t="str">
        <f>IF(Calcu!$B15=FALSE,"",TEXT(Calcu!H15,Calcu!$Q$66))</f>
        <v/>
      </c>
      <c r="G21" s="239" t="str">
        <f>IF(Calcu!$B15=FALSE,"",TEXT(Calcu!I15,Calcu!$Q$66))</f>
        <v/>
      </c>
    </row>
    <row r="22" spans="2:13" ht="13.5" customHeight="1">
      <c r="B22" s="239" t="str">
        <f>Calcu!C16</f>
        <v/>
      </c>
      <c r="C22" s="239" t="str">
        <f>IF(Calcu!$B16=FALSE,"",TEXT(Calcu!E16,Calcu!$Q$66))</f>
        <v/>
      </c>
      <c r="D22" s="239" t="str">
        <f>IF(Calcu!$B16=FALSE,"",TEXT(Calcu!F16,Calcu!$Q$66))</f>
        <v/>
      </c>
      <c r="E22" s="239" t="str">
        <f>IF(Calcu!$B16=FALSE,"",TEXT(Calcu!G16,Calcu!$Q$66))</f>
        <v/>
      </c>
      <c r="F22" s="239" t="str">
        <f>IF(Calcu!$B16=FALSE,"",TEXT(Calcu!H16,Calcu!$Q$66))</f>
        <v/>
      </c>
      <c r="G22" s="239" t="str">
        <f>IF(Calcu!$B16=FALSE,"",TEXT(Calcu!I16,Calcu!$Q$66))</f>
        <v/>
      </c>
    </row>
    <row r="23" spans="2:13" ht="13.5" customHeight="1">
      <c r="B23" s="239" t="str">
        <f>Calcu!C17</f>
        <v/>
      </c>
      <c r="C23" s="239" t="str">
        <f>IF(Calcu!$B17=FALSE,"",TEXT(Calcu!E17,Calcu!$Q$66))</f>
        <v/>
      </c>
      <c r="D23" s="239" t="str">
        <f>IF(Calcu!$B17=FALSE,"",TEXT(Calcu!F17,Calcu!$Q$66))</f>
        <v/>
      </c>
      <c r="E23" s="239" t="str">
        <f>IF(Calcu!$B17=FALSE,"",TEXT(Calcu!G17,Calcu!$Q$66))</f>
        <v/>
      </c>
      <c r="F23" s="239" t="str">
        <f>IF(Calcu!$B17=FALSE,"",TEXT(Calcu!H17,Calcu!$Q$66))</f>
        <v/>
      </c>
      <c r="G23" s="239" t="str">
        <f>IF(Calcu!$B17=FALSE,"",TEXT(Calcu!I17,Calcu!$Q$66))</f>
        <v/>
      </c>
    </row>
    <row r="24" spans="2:13" ht="13.5" customHeight="1">
      <c r="B24" s="239" t="str">
        <f>Calcu!C18</f>
        <v/>
      </c>
      <c r="C24" s="239" t="str">
        <f>IF(Calcu!$B18=FALSE,"",TEXT(Calcu!E18,Calcu!$Q$66))</f>
        <v/>
      </c>
      <c r="D24" s="239" t="str">
        <f>IF(Calcu!$B18=FALSE,"",TEXT(Calcu!F18,Calcu!$Q$66))</f>
        <v/>
      </c>
      <c r="E24" s="239" t="str">
        <f>IF(Calcu!$B18=FALSE,"",TEXT(Calcu!G18,Calcu!$Q$66))</f>
        <v/>
      </c>
      <c r="F24" s="239" t="str">
        <f>IF(Calcu!$B18=FALSE,"",TEXT(Calcu!H18,Calcu!$Q$66))</f>
        <v/>
      </c>
      <c r="G24" s="239" t="str">
        <f>IF(Calcu!$B18=FALSE,"",TEXT(Calcu!I18,Calcu!$Q$66))</f>
        <v/>
      </c>
    </row>
    <row r="25" spans="2:13" ht="13.5" customHeight="1">
      <c r="B25" s="239" t="str">
        <f>Calcu!C19</f>
        <v/>
      </c>
      <c r="C25" s="239" t="str">
        <f>IF(Calcu!$B19=FALSE,"",TEXT(Calcu!E19,Calcu!$Q$66))</f>
        <v/>
      </c>
      <c r="D25" s="239" t="str">
        <f>IF(Calcu!$B19=FALSE,"",TEXT(Calcu!F19,Calcu!$Q$66))</f>
        <v/>
      </c>
      <c r="E25" s="239" t="str">
        <f>IF(Calcu!$B19=FALSE,"",TEXT(Calcu!G19,Calcu!$Q$66))</f>
        <v/>
      </c>
      <c r="F25" s="239" t="str">
        <f>IF(Calcu!$B19=FALSE,"",TEXT(Calcu!H19,Calcu!$Q$66))</f>
        <v/>
      </c>
      <c r="G25" s="239" t="str">
        <f>IF(Calcu!$B19=FALSE,"",TEXT(Calcu!I19,Calcu!$Q$66))</f>
        <v/>
      </c>
    </row>
    <row r="26" spans="2:13" ht="13.5" customHeight="1">
      <c r="B26" s="239" t="str">
        <f>Calcu!C20</f>
        <v/>
      </c>
      <c r="C26" s="239" t="str">
        <f>IF(Calcu!$B20=FALSE,"",TEXT(Calcu!E20,Calcu!$Q$66))</f>
        <v/>
      </c>
      <c r="D26" s="239" t="str">
        <f>IF(Calcu!$B20=FALSE,"",TEXT(Calcu!F20,Calcu!$Q$66))</f>
        <v/>
      </c>
      <c r="E26" s="239" t="str">
        <f>IF(Calcu!$B20=FALSE,"",TEXT(Calcu!G20,Calcu!$Q$66))</f>
        <v/>
      </c>
      <c r="F26" s="239" t="str">
        <f>IF(Calcu!$B20=FALSE,"",TEXT(Calcu!H20,Calcu!$Q$66))</f>
        <v/>
      </c>
      <c r="G26" s="239" t="str">
        <f>IF(Calcu!$B20=FALSE,"",TEXT(Calcu!I20,Calcu!$Q$66))</f>
        <v/>
      </c>
    </row>
    <row r="27" spans="2:13" ht="13.5" customHeight="1">
      <c r="B27" s="239" t="str">
        <f>Calcu!C21</f>
        <v/>
      </c>
      <c r="C27" s="239" t="str">
        <f>IF(Calcu!$B21=FALSE,"",TEXT(Calcu!E21,Calcu!$Q$66))</f>
        <v/>
      </c>
      <c r="D27" s="239" t="str">
        <f>IF(Calcu!$B21=FALSE,"",TEXT(Calcu!F21,Calcu!$Q$66))</f>
        <v/>
      </c>
      <c r="E27" s="239" t="str">
        <f>IF(Calcu!$B21=FALSE,"",TEXT(Calcu!G21,Calcu!$Q$66))</f>
        <v/>
      </c>
      <c r="F27" s="239" t="str">
        <f>IF(Calcu!$B21=FALSE,"",TEXT(Calcu!H21,Calcu!$Q$66))</f>
        <v/>
      </c>
      <c r="G27" s="239" t="str">
        <f>IF(Calcu!$B21=FALSE,"",TEXT(Calcu!I21,Calcu!$Q$66))</f>
        <v/>
      </c>
    </row>
    <row r="28" spans="2:13" ht="13.5" customHeight="1">
      <c r="B28" s="239" t="str">
        <f>Calcu!C22</f>
        <v/>
      </c>
      <c r="C28" s="239" t="str">
        <f>IF(Calcu!$B22=FALSE,"",TEXT(Calcu!E22,Calcu!$Q$66))</f>
        <v/>
      </c>
      <c r="D28" s="239" t="str">
        <f>IF(Calcu!$B22=FALSE,"",TEXT(Calcu!F22,Calcu!$Q$66))</f>
        <v/>
      </c>
      <c r="E28" s="239" t="str">
        <f>IF(Calcu!$B22=FALSE,"",TEXT(Calcu!G22,Calcu!$Q$66))</f>
        <v/>
      </c>
      <c r="F28" s="239" t="str">
        <f>IF(Calcu!$B22=FALSE,"",TEXT(Calcu!H22,Calcu!$Q$66))</f>
        <v/>
      </c>
      <c r="G28" s="239" t="str">
        <f>IF(Calcu!$B22=FALSE,"",TEXT(Calcu!I22,Calcu!$Q$66))</f>
        <v/>
      </c>
    </row>
    <row r="29" spans="2:13" ht="13.5" customHeight="1">
      <c r="B29" s="239" t="str">
        <f>Calcu!C23</f>
        <v/>
      </c>
      <c r="C29" s="239" t="str">
        <f>IF(Calcu!$B23=FALSE,"",TEXT(Calcu!E23,Calcu!$Q$66))</f>
        <v/>
      </c>
      <c r="D29" s="239" t="str">
        <f>IF(Calcu!$B23=FALSE,"",TEXT(Calcu!F23,Calcu!$Q$66))</f>
        <v/>
      </c>
      <c r="E29" s="239" t="str">
        <f>IF(Calcu!$B23=FALSE,"",TEXT(Calcu!G23,Calcu!$Q$66))</f>
        <v/>
      </c>
      <c r="F29" s="239" t="str">
        <f>IF(Calcu!$B23=FALSE,"",TEXT(Calcu!H23,Calcu!$Q$66))</f>
        <v/>
      </c>
      <c r="G29" s="239" t="str">
        <f>IF(Calcu!$B23=FALSE,"",TEXT(Calcu!I23,Calcu!$Q$66))</f>
        <v/>
      </c>
    </row>
    <row r="30" spans="2:13" ht="13.5" customHeight="1">
      <c r="B30" s="239" t="str">
        <f>Calcu!C24</f>
        <v/>
      </c>
      <c r="C30" s="239" t="str">
        <f>IF(Calcu!$B24=FALSE,"",TEXT(Calcu!E24,Calcu!$Q$66))</f>
        <v/>
      </c>
      <c r="D30" s="239" t="str">
        <f>IF(Calcu!$B24=FALSE,"",TEXT(Calcu!F24,Calcu!$Q$66))</f>
        <v/>
      </c>
      <c r="E30" s="239" t="str">
        <f>IF(Calcu!$B24=FALSE,"",TEXT(Calcu!G24,Calcu!$Q$66))</f>
        <v/>
      </c>
      <c r="F30" s="239" t="str">
        <f>IF(Calcu!$B24=FALSE,"",TEXT(Calcu!H24,Calcu!$Q$66))</f>
        <v/>
      </c>
      <c r="G30" s="239" t="str">
        <f>IF(Calcu!$B24=FALSE,"",TEXT(Calcu!I24,Calcu!$Q$66))</f>
        <v/>
      </c>
    </row>
    <row r="31" spans="2:13" ht="13.5" customHeight="1">
      <c r="B31" s="239" t="str">
        <f>Calcu!C25</f>
        <v/>
      </c>
      <c r="C31" s="239" t="str">
        <f>IF(Calcu!$B25=FALSE,"",TEXT(Calcu!E25,Calcu!$Q$66))</f>
        <v/>
      </c>
      <c r="D31" s="239" t="str">
        <f>IF(Calcu!$B25=FALSE,"",TEXT(Calcu!F25,Calcu!$Q$66))</f>
        <v/>
      </c>
      <c r="E31" s="239" t="str">
        <f>IF(Calcu!$B25=FALSE,"",TEXT(Calcu!G25,Calcu!$Q$66))</f>
        <v/>
      </c>
      <c r="F31" s="239" t="str">
        <f>IF(Calcu!$B25=FALSE,"",TEXT(Calcu!H25,Calcu!$Q$66))</f>
        <v/>
      </c>
      <c r="G31" s="239" t="str">
        <f>IF(Calcu!$B25=FALSE,"",TEXT(Calcu!I25,Calcu!$Q$66))</f>
        <v/>
      </c>
    </row>
    <row r="32" spans="2:13" ht="13.5" customHeight="1">
      <c r="B32" s="239" t="str">
        <f>Calcu!C26</f>
        <v/>
      </c>
      <c r="C32" s="239" t="str">
        <f>IF(Calcu!$B26=FALSE,"",TEXT(Calcu!E26,Calcu!$Q$66))</f>
        <v/>
      </c>
      <c r="D32" s="239" t="str">
        <f>IF(Calcu!$B26=FALSE,"",TEXT(Calcu!F26,Calcu!$Q$66))</f>
        <v/>
      </c>
      <c r="E32" s="239" t="str">
        <f>IF(Calcu!$B26=FALSE,"",TEXT(Calcu!G26,Calcu!$Q$66))</f>
        <v/>
      </c>
      <c r="F32" s="239" t="str">
        <f>IF(Calcu!$B26=FALSE,"",TEXT(Calcu!H26,Calcu!$Q$66))</f>
        <v/>
      </c>
      <c r="G32" s="239" t="str">
        <f>IF(Calcu!$B26=FALSE,"",TEXT(Calcu!I26,Calcu!$Q$66))</f>
        <v/>
      </c>
    </row>
    <row r="33" spans="2:7" ht="13.5" customHeight="1">
      <c r="B33" s="239" t="str">
        <f>Calcu!C27</f>
        <v/>
      </c>
      <c r="C33" s="239" t="str">
        <f>IF(Calcu!$B27=FALSE,"",TEXT(Calcu!E27,Calcu!$Q$66))</f>
        <v/>
      </c>
      <c r="D33" s="239" t="str">
        <f>IF(Calcu!$B27=FALSE,"",TEXT(Calcu!F27,Calcu!$Q$66))</f>
        <v/>
      </c>
      <c r="E33" s="239" t="str">
        <f>IF(Calcu!$B27=FALSE,"",TEXT(Calcu!G27,Calcu!$Q$66))</f>
        <v/>
      </c>
      <c r="F33" s="239" t="str">
        <f>IF(Calcu!$B27=FALSE,"",TEXT(Calcu!H27,Calcu!$Q$66))</f>
        <v/>
      </c>
      <c r="G33" s="239" t="str">
        <f>IF(Calcu!$B27=FALSE,"",TEXT(Calcu!I27,Calcu!$Q$66))</f>
        <v/>
      </c>
    </row>
    <row r="34" spans="2:7" ht="13.5" customHeight="1">
      <c r="B34" s="239" t="str">
        <f>Calcu!C28</f>
        <v/>
      </c>
      <c r="C34" s="239" t="str">
        <f>IF(Calcu!$B28=FALSE,"",TEXT(Calcu!E28,Calcu!$Q$66))</f>
        <v/>
      </c>
      <c r="D34" s="239" t="str">
        <f>IF(Calcu!$B28=FALSE,"",TEXT(Calcu!F28,Calcu!$Q$66))</f>
        <v/>
      </c>
      <c r="E34" s="239" t="str">
        <f>IF(Calcu!$B28=FALSE,"",TEXT(Calcu!G28,Calcu!$Q$66))</f>
        <v/>
      </c>
      <c r="F34" s="239" t="str">
        <f>IF(Calcu!$B28=FALSE,"",TEXT(Calcu!H28,Calcu!$Q$66))</f>
        <v/>
      </c>
      <c r="G34" s="239" t="str">
        <f>IF(Calcu!$B28=FALSE,"",TEXT(Calcu!I28,Calcu!$Q$66))</f>
        <v/>
      </c>
    </row>
    <row r="35" spans="2:7" ht="13.5" customHeight="1">
      <c r="B35" s="239" t="str">
        <f>Calcu!C29</f>
        <v/>
      </c>
      <c r="C35" s="239" t="str">
        <f>IF(Calcu!$B29=FALSE,"",TEXT(Calcu!E29,Calcu!$Q$66))</f>
        <v/>
      </c>
      <c r="D35" s="239" t="str">
        <f>IF(Calcu!$B29=FALSE,"",TEXT(Calcu!F29,Calcu!$Q$66))</f>
        <v/>
      </c>
      <c r="E35" s="239" t="str">
        <f>IF(Calcu!$B29=FALSE,"",TEXT(Calcu!G29,Calcu!$Q$66))</f>
        <v/>
      </c>
      <c r="F35" s="239" t="str">
        <f>IF(Calcu!$B29=FALSE,"",TEXT(Calcu!H29,Calcu!$Q$66))</f>
        <v/>
      </c>
      <c r="G35" s="239" t="str">
        <f>IF(Calcu!$B29=FALSE,"",TEXT(Calcu!I29,Calcu!$Q$66))</f>
        <v/>
      </c>
    </row>
    <row r="36" spans="2:7" ht="13.5" customHeight="1">
      <c r="B36" s="239" t="str">
        <f>Calcu!C30</f>
        <v/>
      </c>
      <c r="C36" s="239" t="str">
        <f>IF(Calcu!$B30=FALSE,"",TEXT(Calcu!E30,Calcu!$Q$66))</f>
        <v/>
      </c>
      <c r="D36" s="239" t="str">
        <f>IF(Calcu!$B30=FALSE,"",TEXT(Calcu!F30,Calcu!$Q$66))</f>
        <v/>
      </c>
      <c r="E36" s="239" t="str">
        <f>IF(Calcu!$B30=FALSE,"",TEXT(Calcu!G30,Calcu!$Q$66))</f>
        <v/>
      </c>
      <c r="F36" s="239" t="str">
        <f>IF(Calcu!$B30=FALSE,"",TEXT(Calcu!H30,Calcu!$Q$66))</f>
        <v/>
      </c>
      <c r="G36" s="239" t="str">
        <f>IF(Calcu!$B30=FALSE,"",TEXT(Calcu!I30,Calcu!$Q$66))</f>
        <v/>
      </c>
    </row>
    <row r="37" spans="2:7" ht="13.5" customHeight="1">
      <c r="B37" s="239" t="str">
        <f>Calcu!C31</f>
        <v/>
      </c>
      <c r="C37" s="239" t="str">
        <f>IF(Calcu!$B31=FALSE,"",TEXT(Calcu!E31,Calcu!$Q$66))</f>
        <v/>
      </c>
      <c r="D37" s="239" t="str">
        <f>IF(Calcu!$B31=FALSE,"",TEXT(Calcu!F31,Calcu!$Q$66))</f>
        <v/>
      </c>
      <c r="E37" s="239" t="str">
        <f>IF(Calcu!$B31=FALSE,"",TEXT(Calcu!G31,Calcu!$Q$66))</f>
        <v/>
      </c>
      <c r="F37" s="239" t="str">
        <f>IF(Calcu!$B31=FALSE,"",TEXT(Calcu!H31,Calcu!$Q$66))</f>
        <v/>
      </c>
      <c r="G37" s="239" t="str">
        <f>IF(Calcu!$B31=FALSE,"",TEXT(Calcu!I31,Calcu!$Q$66))</f>
        <v/>
      </c>
    </row>
    <row r="38" spans="2:7" ht="13.5" customHeight="1">
      <c r="B38" s="239" t="str">
        <f>Calcu!C32</f>
        <v/>
      </c>
      <c r="C38" s="239" t="str">
        <f>IF(Calcu!$B32=FALSE,"",TEXT(Calcu!E32,Calcu!$Q$66))</f>
        <v/>
      </c>
      <c r="D38" s="239" t="str">
        <f>IF(Calcu!$B32=FALSE,"",TEXT(Calcu!F32,Calcu!$Q$66))</f>
        <v/>
      </c>
      <c r="E38" s="239" t="str">
        <f>IF(Calcu!$B32=FALSE,"",TEXT(Calcu!G32,Calcu!$Q$66))</f>
        <v/>
      </c>
      <c r="F38" s="239" t="str">
        <f>IF(Calcu!$B32=FALSE,"",TEXT(Calcu!H32,Calcu!$Q$66))</f>
        <v/>
      </c>
      <c r="G38" s="239" t="str">
        <f>IF(Calcu!$B32=FALSE,"",TEXT(Calcu!I32,Calcu!$Q$66))</f>
        <v/>
      </c>
    </row>
    <row r="39" spans="2:7" ht="13.5" customHeight="1">
      <c r="B39" s="239" t="str">
        <f>Calcu!C33</f>
        <v/>
      </c>
      <c r="C39" s="239" t="str">
        <f>IF(Calcu!$B33=FALSE,"",TEXT(Calcu!E33,Calcu!$Q$66))</f>
        <v/>
      </c>
      <c r="D39" s="239" t="str">
        <f>IF(Calcu!$B33=FALSE,"",TEXT(Calcu!F33,Calcu!$Q$66))</f>
        <v/>
      </c>
      <c r="E39" s="239" t="str">
        <f>IF(Calcu!$B33=FALSE,"",TEXT(Calcu!G33,Calcu!$Q$66))</f>
        <v/>
      </c>
      <c r="F39" s="239" t="str">
        <f>IF(Calcu!$B33=FALSE,"",TEXT(Calcu!H33,Calcu!$Q$66))</f>
        <v/>
      </c>
      <c r="G39" s="239" t="str">
        <f>IF(Calcu!$B33=FALSE,"",TEXT(Calcu!I33,Calcu!$Q$66))</f>
        <v/>
      </c>
    </row>
    <row r="40" spans="2:7" ht="13.5" customHeight="1">
      <c r="B40" s="239" t="str">
        <f>Calcu!C34</f>
        <v/>
      </c>
      <c r="C40" s="239" t="str">
        <f>IF(Calcu!$B34=FALSE,"",TEXT(Calcu!E34,Calcu!$Q$66))</f>
        <v/>
      </c>
      <c r="D40" s="239" t="str">
        <f>IF(Calcu!$B34=FALSE,"",TEXT(Calcu!F34,Calcu!$Q$66))</f>
        <v/>
      </c>
      <c r="E40" s="239" t="str">
        <f>IF(Calcu!$B34=FALSE,"",TEXT(Calcu!G34,Calcu!$Q$66))</f>
        <v/>
      </c>
      <c r="F40" s="239" t="str">
        <f>IF(Calcu!$B34=FALSE,"",TEXT(Calcu!H34,Calcu!$Q$66))</f>
        <v/>
      </c>
      <c r="G40" s="239" t="str">
        <f>IF(Calcu!$B34=FALSE,"",TEXT(Calcu!I34,Calcu!$Q$66))</f>
        <v/>
      </c>
    </row>
    <row r="41" spans="2:7" ht="13.5" customHeight="1">
      <c r="B41" s="239" t="str">
        <f>Calcu!C35</f>
        <v/>
      </c>
      <c r="C41" s="239" t="str">
        <f>IF(Calcu!$B35=FALSE,"",TEXT(Calcu!E35,Calcu!$Q$66))</f>
        <v/>
      </c>
      <c r="D41" s="239" t="str">
        <f>IF(Calcu!$B35=FALSE,"",TEXT(Calcu!F35,Calcu!$Q$66))</f>
        <v/>
      </c>
      <c r="E41" s="239" t="str">
        <f>IF(Calcu!$B35=FALSE,"",TEXT(Calcu!G35,Calcu!$Q$66))</f>
        <v/>
      </c>
      <c r="F41" s="239" t="str">
        <f>IF(Calcu!$B35=FALSE,"",TEXT(Calcu!H35,Calcu!$Q$66))</f>
        <v/>
      </c>
      <c r="G41" s="239" t="str">
        <f>IF(Calcu!$B35=FALSE,"",TEXT(Calcu!I35,Calcu!$Q$66))</f>
        <v/>
      </c>
    </row>
    <row r="42" spans="2:7" ht="13.5" customHeight="1">
      <c r="B42" s="239" t="str">
        <f>Calcu!C36</f>
        <v/>
      </c>
      <c r="C42" s="239" t="str">
        <f>IF(Calcu!$B36=FALSE,"",TEXT(Calcu!E36,Calcu!$Q$66))</f>
        <v/>
      </c>
      <c r="D42" s="239" t="str">
        <f>IF(Calcu!$B36=FALSE,"",TEXT(Calcu!F36,Calcu!$Q$66))</f>
        <v/>
      </c>
      <c r="E42" s="239" t="str">
        <f>IF(Calcu!$B36=FALSE,"",TEXT(Calcu!G36,Calcu!$Q$66))</f>
        <v/>
      </c>
      <c r="F42" s="239" t="str">
        <f>IF(Calcu!$B36=FALSE,"",TEXT(Calcu!H36,Calcu!$Q$66))</f>
        <v/>
      </c>
      <c r="G42" s="239" t="str">
        <f>IF(Calcu!$B36=FALSE,"",TEXT(Calcu!I36,Calcu!$Q$66))</f>
        <v/>
      </c>
    </row>
    <row r="43" spans="2:7" ht="13.5" customHeight="1">
      <c r="B43" s="239" t="str">
        <f>Calcu!C37</f>
        <v/>
      </c>
      <c r="C43" s="239" t="str">
        <f>IF(Calcu!$B37=FALSE,"",TEXT(Calcu!E37,Calcu!$Q$66))</f>
        <v/>
      </c>
      <c r="D43" s="239" t="str">
        <f>IF(Calcu!$B37=FALSE,"",TEXT(Calcu!F37,Calcu!$Q$66))</f>
        <v/>
      </c>
      <c r="E43" s="239" t="str">
        <f>IF(Calcu!$B37=FALSE,"",TEXT(Calcu!G37,Calcu!$Q$66))</f>
        <v/>
      </c>
      <c r="F43" s="239" t="str">
        <f>IF(Calcu!$B37=FALSE,"",TEXT(Calcu!H37,Calcu!$Q$66))</f>
        <v/>
      </c>
      <c r="G43" s="239" t="str">
        <f>IF(Calcu!$B37=FALSE,"",TEXT(Calcu!I37,Calcu!$Q$66))</f>
        <v/>
      </c>
    </row>
    <row r="44" spans="2:7" ht="13.5" customHeight="1">
      <c r="B44" s="239" t="str">
        <f>Calcu!C38</f>
        <v/>
      </c>
      <c r="C44" s="239" t="str">
        <f>IF(Calcu!$B38=FALSE,"",TEXT(Calcu!E38,Calcu!$Q$66))</f>
        <v/>
      </c>
      <c r="D44" s="239" t="str">
        <f>IF(Calcu!$B38=FALSE,"",TEXT(Calcu!F38,Calcu!$Q$66))</f>
        <v/>
      </c>
      <c r="E44" s="239" t="str">
        <f>IF(Calcu!$B38=FALSE,"",TEXT(Calcu!G38,Calcu!$Q$66))</f>
        <v/>
      </c>
      <c r="F44" s="239" t="str">
        <f>IF(Calcu!$B38=FALSE,"",TEXT(Calcu!H38,Calcu!$Q$66))</f>
        <v/>
      </c>
      <c r="G44" s="239" t="str">
        <f>IF(Calcu!$B38=FALSE,"",TEXT(Calcu!I38,Calcu!$Q$66))</f>
        <v/>
      </c>
    </row>
    <row r="45" spans="2:7" ht="13.5" customHeight="1">
      <c r="B45" s="239" t="str">
        <f>Calcu!C39</f>
        <v/>
      </c>
      <c r="C45" s="239" t="str">
        <f>IF(Calcu!$B39=FALSE,"",TEXT(Calcu!E39,Calcu!$Q$66))</f>
        <v/>
      </c>
      <c r="D45" s="239" t="str">
        <f>IF(Calcu!$B39=FALSE,"",TEXT(Calcu!F39,Calcu!$Q$66))</f>
        <v/>
      </c>
      <c r="E45" s="239" t="str">
        <f>IF(Calcu!$B39=FALSE,"",TEXT(Calcu!G39,Calcu!$Q$66))</f>
        <v/>
      </c>
      <c r="F45" s="239" t="str">
        <f>IF(Calcu!$B39=FALSE,"",TEXT(Calcu!H39,Calcu!$Q$66))</f>
        <v/>
      </c>
      <c r="G45" s="239" t="str">
        <f>IF(Calcu!$B39=FALSE,"",TEXT(Calcu!I39,Calcu!$Q$66))</f>
        <v/>
      </c>
    </row>
    <row r="46" spans="2:7" ht="13.5" customHeight="1">
      <c r="B46" s="239" t="str">
        <f>Calcu!C40</f>
        <v/>
      </c>
      <c r="C46" s="239" t="str">
        <f>IF(Calcu!$B40=FALSE,"",TEXT(Calcu!E40,Calcu!$Q$66))</f>
        <v/>
      </c>
      <c r="D46" s="239" t="str">
        <f>IF(Calcu!$B40=FALSE,"",TEXT(Calcu!F40,Calcu!$Q$66))</f>
        <v/>
      </c>
      <c r="E46" s="239" t="str">
        <f>IF(Calcu!$B40=FALSE,"",TEXT(Calcu!G40,Calcu!$Q$66))</f>
        <v/>
      </c>
      <c r="F46" s="239" t="str">
        <f>IF(Calcu!$B40=FALSE,"",TEXT(Calcu!H40,Calcu!$Q$66))</f>
        <v/>
      </c>
      <c r="G46" s="239" t="str">
        <f>IF(Calcu!$B40=FALSE,"",TEXT(Calcu!I40,Calcu!$Q$66))</f>
        <v/>
      </c>
    </row>
    <row r="47" spans="2:7" ht="13.5" customHeight="1">
      <c r="B47" s="239" t="str">
        <f>Calcu!C41</f>
        <v/>
      </c>
      <c r="C47" s="239" t="str">
        <f>IF(Calcu!$B41=FALSE,"",TEXT(Calcu!E41,Calcu!$Q$66))</f>
        <v/>
      </c>
      <c r="D47" s="239" t="str">
        <f>IF(Calcu!$B41=FALSE,"",TEXT(Calcu!F41,Calcu!$Q$66))</f>
        <v/>
      </c>
      <c r="E47" s="239" t="str">
        <f>IF(Calcu!$B41=FALSE,"",TEXT(Calcu!G41,Calcu!$Q$66))</f>
        <v/>
      </c>
      <c r="F47" s="239" t="str">
        <f>IF(Calcu!$B41=FALSE,"",TEXT(Calcu!H41,Calcu!$Q$66))</f>
        <v/>
      </c>
      <c r="G47" s="239" t="str">
        <f>IF(Calcu!$B41=FALSE,"",TEXT(Calcu!I41,Calcu!$Q$66))</f>
        <v/>
      </c>
    </row>
    <row r="48" spans="2:7" ht="13.5" customHeight="1">
      <c r="B48" s="239" t="str">
        <f>Calcu!C42</f>
        <v/>
      </c>
      <c r="C48" s="239" t="str">
        <f>IF(Calcu!$B42=FALSE,"",TEXT(Calcu!E42,Calcu!$Q$66))</f>
        <v/>
      </c>
      <c r="D48" s="239" t="str">
        <f>IF(Calcu!$B42=FALSE,"",TEXT(Calcu!F42,Calcu!$Q$66))</f>
        <v/>
      </c>
      <c r="E48" s="239" t="str">
        <f>IF(Calcu!$B42=FALSE,"",TEXT(Calcu!G42,Calcu!$Q$66))</f>
        <v/>
      </c>
      <c r="F48" s="239" t="str">
        <f>IF(Calcu!$B42=FALSE,"",TEXT(Calcu!H42,Calcu!$Q$66))</f>
        <v/>
      </c>
      <c r="G48" s="239" t="str">
        <f>IF(Calcu!$B42=FALSE,"",TEXT(Calcu!I42,Calcu!$Q$66))</f>
        <v/>
      </c>
    </row>
    <row r="49" spans="2:7" ht="13.5" customHeight="1">
      <c r="B49" s="239" t="str">
        <f>Calcu!C43</f>
        <v/>
      </c>
      <c r="C49" s="239" t="str">
        <f>IF(Calcu!$B43=FALSE,"",TEXT(Calcu!E43,Calcu!$Q$66))</f>
        <v/>
      </c>
      <c r="D49" s="239" t="str">
        <f>IF(Calcu!$B43=FALSE,"",TEXT(Calcu!F43,Calcu!$Q$66))</f>
        <v/>
      </c>
      <c r="E49" s="239" t="str">
        <f>IF(Calcu!$B43=FALSE,"",TEXT(Calcu!G43,Calcu!$Q$66))</f>
        <v/>
      </c>
      <c r="F49" s="239" t="str">
        <f>IF(Calcu!$B43=FALSE,"",TEXT(Calcu!H43,Calcu!$Q$66))</f>
        <v/>
      </c>
      <c r="G49" s="239" t="str">
        <f>IF(Calcu!$B43=FALSE,"",TEXT(Calcu!I43,Calcu!$Q$66))</f>
        <v/>
      </c>
    </row>
    <row r="50" spans="2:7" ht="13.5" customHeight="1">
      <c r="B50" s="239" t="str">
        <f>Calcu!C44</f>
        <v/>
      </c>
      <c r="C50" s="239" t="str">
        <f>IF(Calcu!$B44=FALSE,"",TEXT(Calcu!E44,Calcu!$Q$66))</f>
        <v/>
      </c>
      <c r="D50" s="239" t="str">
        <f>IF(Calcu!$B44=FALSE,"",TEXT(Calcu!F44,Calcu!$Q$66))</f>
        <v/>
      </c>
      <c r="E50" s="239" t="str">
        <f>IF(Calcu!$B44=FALSE,"",TEXT(Calcu!G44,Calcu!$Q$66))</f>
        <v/>
      </c>
      <c r="F50" s="239" t="str">
        <f>IF(Calcu!$B44=FALSE,"",TEXT(Calcu!H44,Calcu!$Q$66))</f>
        <v/>
      </c>
      <c r="G50" s="239" t="str">
        <f>IF(Calcu!$B44=FALSE,"",TEXT(Calcu!I44,Calcu!$Q$66))</f>
        <v/>
      </c>
    </row>
    <row r="51" spans="2:7" ht="13.5" customHeight="1">
      <c r="B51" s="239" t="str">
        <f>Calcu!C45</f>
        <v/>
      </c>
      <c r="C51" s="239" t="str">
        <f>IF(Calcu!$B45=FALSE,"",TEXT(Calcu!E45,Calcu!$Q$66))</f>
        <v/>
      </c>
      <c r="D51" s="239" t="str">
        <f>IF(Calcu!$B45=FALSE,"",TEXT(Calcu!F45,Calcu!$Q$66))</f>
        <v/>
      </c>
      <c r="E51" s="239" t="str">
        <f>IF(Calcu!$B45=FALSE,"",TEXT(Calcu!G45,Calcu!$Q$66))</f>
        <v/>
      </c>
      <c r="F51" s="239" t="str">
        <f>IF(Calcu!$B45=FALSE,"",TEXT(Calcu!H45,Calcu!$Q$66))</f>
        <v/>
      </c>
      <c r="G51" s="239" t="str">
        <f>IF(Calcu!$B45=FALSE,"",TEXT(Calcu!I45,Calcu!$Q$66))</f>
        <v/>
      </c>
    </row>
    <row r="52" spans="2:7" ht="13.5" customHeight="1">
      <c r="B52" s="239" t="str">
        <f>Calcu!C46</f>
        <v/>
      </c>
      <c r="C52" s="239" t="str">
        <f>IF(Calcu!$B46=FALSE,"",TEXT(Calcu!E46,Calcu!$Q$66))</f>
        <v/>
      </c>
      <c r="D52" s="239" t="str">
        <f>IF(Calcu!$B46=FALSE,"",TEXT(Calcu!F46,Calcu!$Q$66))</f>
        <v/>
      </c>
      <c r="E52" s="239" t="str">
        <f>IF(Calcu!$B46=FALSE,"",TEXT(Calcu!G46,Calcu!$Q$66))</f>
        <v/>
      </c>
      <c r="F52" s="239" t="str">
        <f>IF(Calcu!$B46=FALSE,"",TEXT(Calcu!H46,Calcu!$Q$66))</f>
        <v/>
      </c>
      <c r="G52" s="239" t="str">
        <f>IF(Calcu!$B46=FALSE,"",TEXT(Calcu!I46,Calcu!$Q$66))</f>
        <v/>
      </c>
    </row>
    <row r="53" spans="2:7" ht="13.5" customHeight="1">
      <c r="B53" s="239" t="str">
        <f>Calcu!C47</f>
        <v/>
      </c>
      <c r="C53" s="239" t="str">
        <f>IF(Calcu!$B47=FALSE,"",TEXT(Calcu!E47,Calcu!$Q$66))</f>
        <v/>
      </c>
      <c r="D53" s="239" t="str">
        <f>IF(Calcu!$B47=FALSE,"",TEXT(Calcu!F47,Calcu!$Q$66))</f>
        <v/>
      </c>
      <c r="E53" s="239" t="str">
        <f>IF(Calcu!$B47=FALSE,"",TEXT(Calcu!G47,Calcu!$Q$66))</f>
        <v/>
      </c>
      <c r="F53" s="239" t="str">
        <f>IF(Calcu!$B47=FALSE,"",TEXT(Calcu!H47,Calcu!$Q$66))</f>
        <v/>
      </c>
      <c r="G53" s="239" t="str">
        <f>IF(Calcu!$B47=FALSE,"",TEXT(Calcu!I47,Calcu!$Q$66))</f>
        <v/>
      </c>
    </row>
    <row r="54" spans="2:7" ht="13.5" customHeight="1">
      <c r="B54" s="239" t="str">
        <f>Calcu!C48</f>
        <v/>
      </c>
      <c r="C54" s="239" t="str">
        <f>IF(Calcu!$B48=FALSE,"",TEXT(Calcu!E48,Calcu!$Q$66))</f>
        <v/>
      </c>
      <c r="D54" s="239" t="str">
        <f>IF(Calcu!$B48=FALSE,"",TEXT(Calcu!F48,Calcu!$Q$66))</f>
        <v/>
      </c>
      <c r="E54" s="239" t="str">
        <f>IF(Calcu!$B48=FALSE,"",TEXT(Calcu!G48,Calcu!$Q$66))</f>
        <v/>
      </c>
      <c r="F54" s="239" t="str">
        <f>IF(Calcu!$B48=FALSE,"",TEXT(Calcu!H48,Calcu!$Q$66))</f>
        <v/>
      </c>
      <c r="G54" s="239" t="str">
        <f>IF(Calcu!$B48=FALSE,"",TEXT(Calcu!I48,Calcu!$Q$66))</f>
        <v/>
      </c>
    </row>
    <row r="55" spans="2:7" ht="13.5" customHeight="1">
      <c r="B55" s="239" t="str">
        <f>Calcu!C49</f>
        <v/>
      </c>
      <c r="C55" s="239" t="str">
        <f>IF(Calcu!$B49=FALSE,"",TEXT(Calcu!E49,Calcu!$Q$66))</f>
        <v/>
      </c>
      <c r="D55" s="239" t="str">
        <f>IF(Calcu!$B49=FALSE,"",TEXT(Calcu!F49,Calcu!$Q$66))</f>
        <v/>
      </c>
      <c r="E55" s="239" t="str">
        <f>IF(Calcu!$B49=FALSE,"",TEXT(Calcu!G49,Calcu!$Q$66))</f>
        <v/>
      </c>
      <c r="F55" s="239" t="str">
        <f>IF(Calcu!$B49=FALSE,"",TEXT(Calcu!H49,Calcu!$Q$66))</f>
        <v/>
      </c>
      <c r="G55" s="239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5"/>
  <sheetViews>
    <sheetView showGridLines="0" workbookViewId="0"/>
  </sheetViews>
  <sheetFormatPr defaultColWidth="1.77734375" defaultRowHeight="18.75" customHeight="1"/>
  <cols>
    <col min="1" max="10" width="1.77734375" style="56"/>
    <col min="11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66" s="70" customFormat="1" ht="31.5">
      <c r="A1" s="69" t="s">
        <v>78</v>
      </c>
    </row>
    <row r="2" spans="1:66" s="70" customFormat="1" ht="18.75" customHeight="1"/>
    <row r="3" spans="1:66" s="70" customFormat="1" ht="18.75" customHeight="1">
      <c r="A3" s="71" t="s">
        <v>156</v>
      </c>
    </row>
    <row r="4" spans="1:66" s="70" customFormat="1" ht="18.75" customHeight="1">
      <c r="B4" s="469" t="s">
        <v>60</v>
      </c>
      <c r="C4" s="469"/>
      <c r="D4" s="469"/>
      <c r="E4" s="469"/>
      <c r="F4" s="469"/>
      <c r="G4" s="469"/>
      <c r="H4" s="470" t="s">
        <v>79</v>
      </c>
      <c r="I4" s="470"/>
      <c r="J4" s="470"/>
      <c r="K4" s="470"/>
      <c r="L4" s="470"/>
      <c r="M4" s="470"/>
      <c r="N4" s="473" t="s">
        <v>30</v>
      </c>
      <c r="O4" s="473"/>
      <c r="P4" s="473"/>
      <c r="Q4" s="473"/>
      <c r="R4" s="473"/>
      <c r="S4" s="473"/>
      <c r="T4" s="473" t="s">
        <v>498</v>
      </c>
      <c r="U4" s="473"/>
      <c r="V4" s="473"/>
      <c r="W4" s="473"/>
      <c r="X4" s="473"/>
      <c r="Y4" s="473"/>
    </row>
    <row r="5" spans="1:66" s="70" customFormat="1" ht="18.75" customHeight="1">
      <c r="B5" s="471">
        <f>Calcu!H3</f>
        <v>0</v>
      </c>
      <c r="C5" s="471"/>
      <c r="D5" s="471"/>
      <c r="E5" s="471"/>
      <c r="F5" s="471"/>
      <c r="G5" s="471"/>
      <c r="H5" s="472">
        <f>Calcu!I3</f>
        <v>1</v>
      </c>
      <c r="I5" s="472"/>
      <c r="J5" s="472"/>
      <c r="K5" s="472"/>
      <c r="L5" s="472"/>
      <c r="M5" s="472"/>
      <c r="N5" s="519" t="s">
        <v>499</v>
      </c>
      <c r="O5" s="519"/>
      <c r="P5" s="519"/>
      <c r="Q5" s="519"/>
      <c r="R5" s="519"/>
      <c r="S5" s="519"/>
      <c r="T5" s="519" t="s">
        <v>500</v>
      </c>
      <c r="U5" s="519"/>
      <c r="V5" s="519"/>
      <c r="W5" s="519"/>
      <c r="X5" s="519"/>
      <c r="Y5" s="519"/>
    </row>
    <row r="6" spans="1:66" s="70" customFormat="1" ht="18.75" customHeight="1"/>
    <row r="7" spans="1:66" ht="18.75" customHeight="1">
      <c r="A7" s="58" t="s">
        <v>157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</row>
    <row r="8" spans="1:66" ht="18.75" customHeight="1">
      <c r="A8" s="58"/>
      <c r="B8" s="405" t="s">
        <v>103</v>
      </c>
      <c r="C8" s="406"/>
      <c r="D8" s="406"/>
      <c r="E8" s="406"/>
      <c r="F8" s="407"/>
      <c r="G8" s="521" t="s">
        <v>242</v>
      </c>
      <c r="H8" s="522"/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  <c r="T8" s="522"/>
      <c r="U8" s="523"/>
      <c r="V8" s="411" t="s">
        <v>445</v>
      </c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412"/>
      <c r="AP8" s="412"/>
      <c r="AQ8" s="412"/>
      <c r="AR8" s="412"/>
      <c r="AS8" s="412"/>
      <c r="AT8" s="413"/>
      <c r="AU8" s="405" t="s">
        <v>158</v>
      </c>
      <c r="AV8" s="406"/>
      <c r="AW8" s="406"/>
      <c r="AX8" s="406"/>
      <c r="AY8" s="407"/>
      <c r="AZ8" s="405" t="s">
        <v>80</v>
      </c>
      <c r="BA8" s="406"/>
      <c r="BB8" s="406"/>
      <c r="BC8" s="406"/>
      <c r="BD8" s="407"/>
      <c r="BE8" s="405" t="s">
        <v>246</v>
      </c>
      <c r="BF8" s="406"/>
      <c r="BG8" s="406"/>
      <c r="BH8" s="406"/>
      <c r="BI8" s="407"/>
      <c r="BJ8" s="405" t="s">
        <v>135</v>
      </c>
      <c r="BK8" s="406"/>
      <c r="BL8" s="406"/>
      <c r="BM8" s="406"/>
      <c r="BN8" s="407"/>
    </row>
    <row r="9" spans="1:66" ht="18.75" customHeight="1">
      <c r="A9" s="58"/>
      <c r="B9" s="408"/>
      <c r="C9" s="409"/>
      <c r="D9" s="409"/>
      <c r="E9" s="409"/>
      <c r="F9" s="410"/>
      <c r="G9" s="411" t="s">
        <v>443</v>
      </c>
      <c r="H9" s="412"/>
      <c r="I9" s="412"/>
      <c r="J9" s="412"/>
      <c r="K9" s="413"/>
      <c r="L9" s="411" t="s">
        <v>444</v>
      </c>
      <c r="M9" s="412"/>
      <c r="N9" s="412"/>
      <c r="O9" s="412"/>
      <c r="P9" s="413"/>
      <c r="Q9" s="411" t="s">
        <v>245</v>
      </c>
      <c r="R9" s="412"/>
      <c r="S9" s="412"/>
      <c r="T9" s="412"/>
      <c r="U9" s="413"/>
      <c r="V9" s="411" t="s">
        <v>95</v>
      </c>
      <c r="W9" s="412"/>
      <c r="X9" s="412"/>
      <c r="Y9" s="412"/>
      <c r="Z9" s="413"/>
      <c r="AA9" s="411" t="s">
        <v>129</v>
      </c>
      <c r="AB9" s="412"/>
      <c r="AC9" s="412"/>
      <c r="AD9" s="412"/>
      <c r="AE9" s="413"/>
      <c r="AF9" s="411" t="s">
        <v>159</v>
      </c>
      <c r="AG9" s="412"/>
      <c r="AH9" s="412"/>
      <c r="AI9" s="412"/>
      <c r="AJ9" s="413"/>
      <c r="AK9" s="411" t="s">
        <v>160</v>
      </c>
      <c r="AL9" s="412"/>
      <c r="AM9" s="412"/>
      <c r="AN9" s="412"/>
      <c r="AO9" s="413"/>
      <c r="AP9" s="411" t="s">
        <v>161</v>
      </c>
      <c r="AQ9" s="412"/>
      <c r="AR9" s="412"/>
      <c r="AS9" s="412"/>
      <c r="AT9" s="413"/>
      <c r="AU9" s="408"/>
      <c r="AV9" s="409"/>
      <c r="AW9" s="409"/>
      <c r="AX9" s="409"/>
      <c r="AY9" s="410"/>
      <c r="AZ9" s="408"/>
      <c r="BA9" s="409"/>
      <c r="BB9" s="409"/>
      <c r="BC9" s="409"/>
      <c r="BD9" s="410"/>
      <c r="BE9" s="408"/>
      <c r="BF9" s="409"/>
      <c r="BG9" s="409"/>
      <c r="BH9" s="409"/>
      <c r="BI9" s="410"/>
      <c r="BJ9" s="408"/>
      <c r="BK9" s="409"/>
      <c r="BL9" s="409"/>
      <c r="BM9" s="409"/>
      <c r="BN9" s="410"/>
    </row>
    <row r="10" spans="1:66" ht="18.75" customHeight="1">
      <c r="A10" s="58"/>
      <c r="B10" s="411" t="s">
        <v>144</v>
      </c>
      <c r="C10" s="412"/>
      <c r="D10" s="412"/>
      <c r="E10" s="412"/>
      <c r="F10" s="413"/>
      <c r="G10" s="411" t="s">
        <v>144</v>
      </c>
      <c r="H10" s="412"/>
      <c r="I10" s="412"/>
      <c r="J10" s="412"/>
      <c r="K10" s="413"/>
      <c r="L10" s="411" t="s">
        <v>144</v>
      </c>
      <c r="M10" s="412"/>
      <c r="N10" s="412"/>
      <c r="O10" s="412"/>
      <c r="P10" s="413"/>
      <c r="Q10" s="411" t="s">
        <v>144</v>
      </c>
      <c r="R10" s="412"/>
      <c r="S10" s="412"/>
      <c r="T10" s="412"/>
      <c r="U10" s="413"/>
      <c r="V10" s="411" t="s">
        <v>447</v>
      </c>
      <c r="W10" s="412"/>
      <c r="X10" s="412"/>
      <c r="Y10" s="412"/>
      <c r="Z10" s="413"/>
      <c r="AA10" s="411" t="str">
        <f>V10</f>
        <v>μm</v>
      </c>
      <c r="AB10" s="412"/>
      <c r="AC10" s="412"/>
      <c r="AD10" s="412"/>
      <c r="AE10" s="413"/>
      <c r="AF10" s="411" t="str">
        <f>AA10</f>
        <v>μm</v>
      </c>
      <c r="AG10" s="412"/>
      <c r="AH10" s="412"/>
      <c r="AI10" s="412"/>
      <c r="AJ10" s="413"/>
      <c r="AK10" s="411" t="str">
        <f>AF10</f>
        <v>μm</v>
      </c>
      <c r="AL10" s="412"/>
      <c r="AM10" s="412"/>
      <c r="AN10" s="412"/>
      <c r="AO10" s="413"/>
      <c r="AP10" s="411" t="str">
        <f>AK10</f>
        <v>μm</v>
      </c>
      <c r="AQ10" s="412"/>
      <c r="AR10" s="412"/>
      <c r="AS10" s="412"/>
      <c r="AT10" s="413"/>
      <c r="AU10" s="411" t="str">
        <f>AP10</f>
        <v>μm</v>
      </c>
      <c r="AV10" s="412"/>
      <c r="AW10" s="412"/>
      <c r="AX10" s="412"/>
      <c r="AY10" s="413"/>
      <c r="AZ10" s="411" t="str">
        <f>AU10</f>
        <v>μm</v>
      </c>
      <c r="BA10" s="412"/>
      <c r="BB10" s="412"/>
      <c r="BC10" s="412"/>
      <c r="BD10" s="413"/>
      <c r="BE10" s="411" t="s">
        <v>144</v>
      </c>
      <c r="BF10" s="412"/>
      <c r="BG10" s="412"/>
      <c r="BH10" s="412"/>
      <c r="BI10" s="413"/>
      <c r="BJ10" s="411" t="s">
        <v>144</v>
      </c>
      <c r="BK10" s="412"/>
      <c r="BL10" s="412"/>
      <c r="BM10" s="412"/>
      <c r="BN10" s="413"/>
    </row>
    <row r="11" spans="1:66" ht="18.75" customHeight="1">
      <c r="A11" s="58"/>
      <c r="B11" s="402" t="str">
        <f>Calcu!W9</f>
        <v/>
      </c>
      <c r="C11" s="403"/>
      <c r="D11" s="403"/>
      <c r="E11" s="403"/>
      <c r="F11" s="404"/>
      <c r="G11" s="402" t="str">
        <f>Calcu!L9</f>
        <v/>
      </c>
      <c r="H11" s="403"/>
      <c r="I11" s="403"/>
      <c r="J11" s="403"/>
      <c r="K11" s="404"/>
      <c r="L11" s="402" t="str">
        <f>Calcu!M9</f>
        <v/>
      </c>
      <c r="M11" s="403"/>
      <c r="N11" s="403"/>
      <c r="O11" s="403"/>
      <c r="P11" s="404"/>
      <c r="Q11" s="402" t="str">
        <f>Calcu!N9</f>
        <v/>
      </c>
      <c r="R11" s="403"/>
      <c r="S11" s="403"/>
      <c r="T11" s="403"/>
      <c r="U11" s="404"/>
      <c r="V11" s="402" t="str">
        <f>IF(Calcu!B9=TRUE,Calcu!E9,"")</f>
        <v/>
      </c>
      <c r="W11" s="403"/>
      <c r="X11" s="403"/>
      <c r="Y11" s="403"/>
      <c r="Z11" s="404"/>
      <c r="AA11" s="402" t="str">
        <f>IF(Calcu!B9=TRUE,Calcu!F9,"")</f>
        <v/>
      </c>
      <c r="AB11" s="403"/>
      <c r="AC11" s="403"/>
      <c r="AD11" s="403"/>
      <c r="AE11" s="404"/>
      <c r="AF11" s="402" t="str">
        <f>IF(Calcu!B9=TRUE,Calcu!G9,"")</f>
        <v/>
      </c>
      <c r="AG11" s="403"/>
      <c r="AH11" s="403"/>
      <c r="AI11" s="403"/>
      <c r="AJ11" s="404"/>
      <c r="AK11" s="402" t="str">
        <f>IF(Calcu!B9=TRUE,Calcu!H9,"")</f>
        <v/>
      </c>
      <c r="AL11" s="403"/>
      <c r="AM11" s="403"/>
      <c r="AN11" s="403"/>
      <c r="AO11" s="404"/>
      <c r="AP11" s="402" t="str">
        <f>IF(Calcu!B9=TRUE,Calcu!I9,"")</f>
        <v/>
      </c>
      <c r="AQ11" s="403"/>
      <c r="AR11" s="403"/>
      <c r="AS11" s="403"/>
      <c r="AT11" s="404"/>
      <c r="AU11" s="402" t="str">
        <f>Calcu!O9</f>
        <v/>
      </c>
      <c r="AV11" s="403"/>
      <c r="AW11" s="403"/>
      <c r="AX11" s="403"/>
      <c r="AY11" s="404"/>
      <c r="AZ11" s="402" t="str">
        <f>Calcu!K9</f>
        <v/>
      </c>
      <c r="BA11" s="403"/>
      <c r="BB11" s="403"/>
      <c r="BC11" s="403"/>
      <c r="BD11" s="404"/>
      <c r="BE11" s="402" t="str">
        <f>IF(B11="","",(Calcu!S9*Calcu!T9+Calcu!U9*Calcu!V9)*Calcu!W9)</f>
        <v/>
      </c>
      <c r="BF11" s="403"/>
      <c r="BG11" s="403"/>
      <c r="BH11" s="403"/>
      <c r="BI11" s="404"/>
      <c r="BJ11" s="402" t="str">
        <f>Calcu!X9</f>
        <v/>
      </c>
      <c r="BK11" s="403"/>
      <c r="BL11" s="403"/>
      <c r="BM11" s="403"/>
      <c r="BN11" s="404"/>
    </row>
    <row r="12" spans="1:66" ht="18.75" customHeight="1">
      <c r="A12" s="58"/>
      <c r="B12" s="402" t="str">
        <f>Calcu!W10</f>
        <v/>
      </c>
      <c r="C12" s="403"/>
      <c r="D12" s="403"/>
      <c r="E12" s="403"/>
      <c r="F12" s="404"/>
      <c r="G12" s="402" t="str">
        <f>Calcu!L10</f>
        <v/>
      </c>
      <c r="H12" s="403"/>
      <c r="I12" s="403"/>
      <c r="J12" s="403"/>
      <c r="K12" s="404"/>
      <c r="L12" s="402" t="str">
        <f>Calcu!M10</f>
        <v/>
      </c>
      <c r="M12" s="403"/>
      <c r="N12" s="403"/>
      <c r="O12" s="403"/>
      <c r="P12" s="404"/>
      <c r="Q12" s="402" t="str">
        <f>Calcu!N10</f>
        <v/>
      </c>
      <c r="R12" s="403"/>
      <c r="S12" s="403"/>
      <c r="T12" s="403"/>
      <c r="U12" s="404"/>
      <c r="V12" s="402" t="str">
        <f>IF(Calcu!B10=TRUE,Calcu!E10,"")</f>
        <v/>
      </c>
      <c r="W12" s="403"/>
      <c r="X12" s="403"/>
      <c r="Y12" s="403"/>
      <c r="Z12" s="404"/>
      <c r="AA12" s="402" t="str">
        <f>IF(Calcu!B10=TRUE,Calcu!F10,"")</f>
        <v/>
      </c>
      <c r="AB12" s="403"/>
      <c r="AC12" s="403"/>
      <c r="AD12" s="403"/>
      <c r="AE12" s="404"/>
      <c r="AF12" s="402" t="str">
        <f>IF(Calcu!B10=TRUE,Calcu!G10,"")</f>
        <v/>
      </c>
      <c r="AG12" s="403"/>
      <c r="AH12" s="403"/>
      <c r="AI12" s="403"/>
      <c r="AJ12" s="404"/>
      <c r="AK12" s="402" t="str">
        <f>IF(Calcu!B10=TRUE,Calcu!H10,"")</f>
        <v/>
      </c>
      <c r="AL12" s="403"/>
      <c r="AM12" s="403"/>
      <c r="AN12" s="403"/>
      <c r="AO12" s="404"/>
      <c r="AP12" s="402" t="str">
        <f>IF(Calcu!B10=TRUE,Calcu!I10,"")</f>
        <v/>
      </c>
      <c r="AQ12" s="403"/>
      <c r="AR12" s="403"/>
      <c r="AS12" s="403"/>
      <c r="AT12" s="404"/>
      <c r="AU12" s="402" t="str">
        <f>Calcu!O10</f>
        <v/>
      </c>
      <c r="AV12" s="403"/>
      <c r="AW12" s="403"/>
      <c r="AX12" s="403"/>
      <c r="AY12" s="404"/>
      <c r="AZ12" s="402" t="str">
        <f>Calcu!K10</f>
        <v/>
      </c>
      <c r="BA12" s="403"/>
      <c r="BB12" s="403"/>
      <c r="BC12" s="403"/>
      <c r="BD12" s="404"/>
      <c r="BE12" s="402" t="str">
        <f>IF(B12="","",(Calcu!S10*Calcu!T10+Calcu!U10*Calcu!V10)*Calcu!W10)</f>
        <v/>
      </c>
      <c r="BF12" s="403"/>
      <c r="BG12" s="403"/>
      <c r="BH12" s="403"/>
      <c r="BI12" s="404"/>
      <c r="BJ12" s="402" t="str">
        <f>Calcu!X10</f>
        <v/>
      </c>
      <c r="BK12" s="403"/>
      <c r="BL12" s="403"/>
      <c r="BM12" s="403"/>
      <c r="BN12" s="404"/>
    </row>
    <row r="13" spans="1:66" ht="18.75" customHeight="1">
      <c r="A13" s="58"/>
      <c r="B13" s="402" t="str">
        <f>Calcu!W11</f>
        <v/>
      </c>
      <c r="C13" s="403"/>
      <c r="D13" s="403"/>
      <c r="E13" s="403"/>
      <c r="F13" s="404"/>
      <c r="G13" s="402" t="str">
        <f>Calcu!L11</f>
        <v/>
      </c>
      <c r="H13" s="403"/>
      <c r="I13" s="403"/>
      <c r="J13" s="403"/>
      <c r="K13" s="404"/>
      <c r="L13" s="402" t="str">
        <f>Calcu!M11</f>
        <v/>
      </c>
      <c r="M13" s="403"/>
      <c r="N13" s="403"/>
      <c r="O13" s="403"/>
      <c r="P13" s="404"/>
      <c r="Q13" s="402" t="str">
        <f>Calcu!N11</f>
        <v/>
      </c>
      <c r="R13" s="403"/>
      <c r="S13" s="403"/>
      <c r="T13" s="403"/>
      <c r="U13" s="404"/>
      <c r="V13" s="402" t="str">
        <f>IF(Calcu!B11=TRUE,Calcu!E11,"")</f>
        <v/>
      </c>
      <c r="W13" s="403"/>
      <c r="X13" s="403"/>
      <c r="Y13" s="403"/>
      <c r="Z13" s="404"/>
      <c r="AA13" s="402" t="str">
        <f>IF(Calcu!B11=TRUE,Calcu!F11,"")</f>
        <v/>
      </c>
      <c r="AB13" s="403"/>
      <c r="AC13" s="403"/>
      <c r="AD13" s="403"/>
      <c r="AE13" s="404"/>
      <c r="AF13" s="402" t="str">
        <f>IF(Calcu!B11=TRUE,Calcu!G11,"")</f>
        <v/>
      </c>
      <c r="AG13" s="403"/>
      <c r="AH13" s="403"/>
      <c r="AI13" s="403"/>
      <c r="AJ13" s="404"/>
      <c r="AK13" s="402" t="str">
        <f>IF(Calcu!B11=TRUE,Calcu!H11,"")</f>
        <v/>
      </c>
      <c r="AL13" s="403"/>
      <c r="AM13" s="403"/>
      <c r="AN13" s="403"/>
      <c r="AO13" s="404"/>
      <c r="AP13" s="402" t="str">
        <f>IF(Calcu!B11=TRUE,Calcu!I11,"")</f>
        <v/>
      </c>
      <c r="AQ13" s="403"/>
      <c r="AR13" s="403"/>
      <c r="AS13" s="403"/>
      <c r="AT13" s="404"/>
      <c r="AU13" s="402" t="str">
        <f>Calcu!O11</f>
        <v/>
      </c>
      <c r="AV13" s="403"/>
      <c r="AW13" s="403"/>
      <c r="AX13" s="403"/>
      <c r="AY13" s="404"/>
      <c r="AZ13" s="402" t="str">
        <f>Calcu!K11</f>
        <v/>
      </c>
      <c r="BA13" s="403"/>
      <c r="BB13" s="403"/>
      <c r="BC13" s="403"/>
      <c r="BD13" s="404"/>
      <c r="BE13" s="402" t="str">
        <f>IF(B13="","",(Calcu!S11*Calcu!T11+Calcu!U11*Calcu!V11)*Calcu!W11)</f>
        <v/>
      </c>
      <c r="BF13" s="403"/>
      <c r="BG13" s="403"/>
      <c r="BH13" s="403"/>
      <c r="BI13" s="404"/>
      <c r="BJ13" s="402" t="str">
        <f>Calcu!X11</f>
        <v/>
      </c>
      <c r="BK13" s="403"/>
      <c r="BL13" s="403"/>
      <c r="BM13" s="403"/>
      <c r="BN13" s="404"/>
    </row>
    <row r="14" spans="1:66" ht="18.75" customHeight="1">
      <c r="A14" s="58"/>
      <c r="B14" s="402" t="str">
        <f>Calcu!W12</f>
        <v/>
      </c>
      <c r="C14" s="403"/>
      <c r="D14" s="403"/>
      <c r="E14" s="403"/>
      <c r="F14" s="404"/>
      <c r="G14" s="402" t="str">
        <f>Calcu!L12</f>
        <v/>
      </c>
      <c r="H14" s="403"/>
      <c r="I14" s="403"/>
      <c r="J14" s="403"/>
      <c r="K14" s="404"/>
      <c r="L14" s="402" t="str">
        <f>Calcu!M12</f>
        <v/>
      </c>
      <c r="M14" s="403"/>
      <c r="N14" s="403"/>
      <c r="O14" s="403"/>
      <c r="P14" s="404"/>
      <c r="Q14" s="402" t="str">
        <f>Calcu!N12</f>
        <v/>
      </c>
      <c r="R14" s="403"/>
      <c r="S14" s="403"/>
      <c r="T14" s="403"/>
      <c r="U14" s="404"/>
      <c r="V14" s="402" t="str">
        <f>IF(Calcu!B12=TRUE,Calcu!E12,"")</f>
        <v/>
      </c>
      <c r="W14" s="403"/>
      <c r="X14" s="403"/>
      <c r="Y14" s="403"/>
      <c r="Z14" s="404"/>
      <c r="AA14" s="402" t="str">
        <f>IF(Calcu!B12=TRUE,Calcu!F12,"")</f>
        <v/>
      </c>
      <c r="AB14" s="403"/>
      <c r="AC14" s="403"/>
      <c r="AD14" s="403"/>
      <c r="AE14" s="404"/>
      <c r="AF14" s="402" t="str">
        <f>IF(Calcu!B12=TRUE,Calcu!G12,"")</f>
        <v/>
      </c>
      <c r="AG14" s="403"/>
      <c r="AH14" s="403"/>
      <c r="AI14" s="403"/>
      <c r="AJ14" s="404"/>
      <c r="AK14" s="402" t="str">
        <f>IF(Calcu!B12=TRUE,Calcu!H12,"")</f>
        <v/>
      </c>
      <c r="AL14" s="403"/>
      <c r="AM14" s="403"/>
      <c r="AN14" s="403"/>
      <c r="AO14" s="404"/>
      <c r="AP14" s="402" t="str">
        <f>IF(Calcu!B12=TRUE,Calcu!I12,"")</f>
        <v/>
      </c>
      <c r="AQ14" s="403"/>
      <c r="AR14" s="403"/>
      <c r="AS14" s="403"/>
      <c r="AT14" s="404"/>
      <c r="AU14" s="402" t="str">
        <f>Calcu!O12</f>
        <v/>
      </c>
      <c r="AV14" s="403"/>
      <c r="AW14" s="403"/>
      <c r="AX14" s="403"/>
      <c r="AY14" s="404"/>
      <c r="AZ14" s="402" t="str">
        <f>Calcu!K12</f>
        <v/>
      </c>
      <c r="BA14" s="403"/>
      <c r="BB14" s="403"/>
      <c r="BC14" s="403"/>
      <c r="BD14" s="404"/>
      <c r="BE14" s="402" t="str">
        <f>IF(B14="","",(Calcu!S12*Calcu!T12+Calcu!U12*Calcu!V12)*Calcu!W12)</f>
        <v/>
      </c>
      <c r="BF14" s="403"/>
      <c r="BG14" s="403"/>
      <c r="BH14" s="403"/>
      <c r="BI14" s="404"/>
      <c r="BJ14" s="402" t="str">
        <f>Calcu!X12</f>
        <v/>
      </c>
      <c r="BK14" s="403"/>
      <c r="BL14" s="403"/>
      <c r="BM14" s="403"/>
      <c r="BN14" s="404"/>
    </row>
    <row r="15" spans="1:66" ht="18.75" customHeight="1">
      <c r="A15" s="58"/>
      <c r="B15" s="402" t="str">
        <f>Calcu!W13</f>
        <v/>
      </c>
      <c r="C15" s="403"/>
      <c r="D15" s="403"/>
      <c r="E15" s="403"/>
      <c r="F15" s="404"/>
      <c r="G15" s="402" t="str">
        <f>Calcu!L13</f>
        <v/>
      </c>
      <c r="H15" s="403"/>
      <c r="I15" s="403"/>
      <c r="J15" s="403"/>
      <c r="K15" s="404"/>
      <c r="L15" s="402" t="str">
        <f>Calcu!M13</f>
        <v/>
      </c>
      <c r="M15" s="403"/>
      <c r="N15" s="403"/>
      <c r="O15" s="403"/>
      <c r="P15" s="404"/>
      <c r="Q15" s="402" t="str">
        <f>Calcu!N13</f>
        <v/>
      </c>
      <c r="R15" s="403"/>
      <c r="S15" s="403"/>
      <c r="T15" s="403"/>
      <c r="U15" s="404"/>
      <c r="V15" s="402" t="str">
        <f>IF(Calcu!B13=TRUE,Calcu!E13,"")</f>
        <v/>
      </c>
      <c r="W15" s="403"/>
      <c r="X15" s="403"/>
      <c r="Y15" s="403"/>
      <c r="Z15" s="404"/>
      <c r="AA15" s="402" t="str">
        <f>IF(Calcu!B13=TRUE,Calcu!F13,"")</f>
        <v/>
      </c>
      <c r="AB15" s="403"/>
      <c r="AC15" s="403"/>
      <c r="AD15" s="403"/>
      <c r="AE15" s="404"/>
      <c r="AF15" s="402" t="str">
        <f>IF(Calcu!B13=TRUE,Calcu!G13,"")</f>
        <v/>
      </c>
      <c r="AG15" s="403"/>
      <c r="AH15" s="403"/>
      <c r="AI15" s="403"/>
      <c r="AJ15" s="404"/>
      <c r="AK15" s="402" t="str">
        <f>IF(Calcu!B13=TRUE,Calcu!H13,"")</f>
        <v/>
      </c>
      <c r="AL15" s="403"/>
      <c r="AM15" s="403"/>
      <c r="AN15" s="403"/>
      <c r="AO15" s="404"/>
      <c r="AP15" s="402" t="str">
        <f>IF(Calcu!B13=TRUE,Calcu!I13,"")</f>
        <v/>
      </c>
      <c r="AQ15" s="403"/>
      <c r="AR15" s="403"/>
      <c r="AS15" s="403"/>
      <c r="AT15" s="404"/>
      <c r="AU15" s="402" t="str">
        <f>Calcu!O13</f>
        <v/>
      </c>
      <c r="AV15" s="403"/>
      <c r="AW15" s="403"/>
      <c r="AX15" s="403"/>
      <c r="AY15" s="404"/>
      <c r="AZ15" s="402" t="str">
        <f>Calcu!K13</f>
        <v/>
      </c>
      <c r="BA15" s="403"/>
      <c r="BB15" s="403"/>
      <c r="BC15" s="403"/>
      <c r="BD15" s="404"/>
      <c r="BE15" s="402" t="str">
        <f>IF(B15="","",(Calcu!S13*Calcu!T13+Calcu!U13*Calcu!V13)*Calcu!W13)</f>
        <v/>
      </c>
      <c r="BF15" s="403"/>
      <c r="BG15" s="403"/>
      <c r="BH15" s="403"/>
      <c r="BI15" s="404"/>
      <c r="BJ15" s="402" t="str">
        <f>Calcu!X13</f>
        <v/>
      </c>
      <c r="BK15" s="403"/>
      <c r="BL15" s="403"/>
      <c r="BM15" s="403"/>
      <c r="BN15" s="404"/>
    </row>
    <row r="16" spans="1:66" ht="18.75" customHeight="1">
      <c r="A16" s="58"/>
      <c r="B16" s="402" t="str">
        <f>Calcu!W14</f>
        <v/>
      </c>
      <c r="C16" s="403"/>
      <c r="D16" s="403"/>
      <c r="E16" s="403"/>
      <c r="F16" s="404"/>
      <c r="G16" s="402" t="str">
        <f>Calcu!L14</f>
        <v/>
      </c>
      <c r="H16" s="403"/>
      <c r="I16" s="403"/>
      <c r="J16" s="403"/>
      <c r="K16" s="404"/>
      <c r="L16" s="402" t="str">
        <f>Calcu!M14</f>
        <v/>
      </c>
      <c r="M16" s="403"/>
      <c r="N16" s="403"/>
      <c r="O16" s="403"/>
      <c r="P16" s="404"/>
      <c r="Q16" s="402" t="str">
        <f>Calcu!N14</f>
        <v/>
      </c>
      <c r="R16" s="403"/>
      <c r="S16" s="403"/>
      <c r="T16" s="403"/>
      <c r="U16" s="404"/>
      <c r="V16" s="402" t="str">
        <f>IF(Calcu!B14=TRUE,Calcu!E14,"")</f>
        <v/>
      </c>
      <c r="W16" s="403"/>
      <c r="X16" s="403"/>
      <c r="Y16" s="403"/>
      <c r="Z16" s="404"/>
      <c r="AA16" s="402" t="str">
        <f>IF(Calcu!B14=TRUE,Calcu!F14,"")</f>
        <v/>
      </c>
      <c r="AB16" s="403"/>
      <c r="AC16" s="403"/>
      <c r="AD16" s="403"/>
      <c r="AE16" s="404"/>
      <c r="AF16" s="402" t="str">
        <f>IF(Calcu!B14=TRUE,Calcu!G14,"")</f>
        <v/>
      </c>
      <c r="AG16" s="403"/>
      <c r="AH16" s="403"/>
      <c r="AI16" s="403"/>
      <c r="AJ16" s="404"/>
      <c r="AK16" s="402" t="str">
        <f>IF(Calcu!B14=TRUE,Calcu!H14,"")</f>
        <v/>
      </c>
      <c r="AL16" s="403"/>
      <c r="AM16" s="403"/>
      <c r="AN16" s="403"/>
      <c r="AO16" s="404"/>
      <c r="AP16" s="402" t="str">
        <f>IF(Calcu!B14=TRUE,Calcu!I14,"")</f>
        <v/>
      </c>
      <c r="AQ16" s="403"/>
      <c r="AR16" s="403"/>
      <c r="AS16" s="403"/>
      <c r="AT16" s="404"/>
      <c r="AU16" s="402" t="str">
        <f>Calcu!O14</f>
        <v/>
      </c>
      <c r="AV16" s="403"/>
      <c r="AW16" s="403"/>
      <c r="AX16" s="403"/>
      <c r="AY16" s="404"/>
      <c r="AZ16" s="402" t="str">
        <f>Calcu!K14</f>
        <v/>
      </c>
      <c r="BA16" s="403"/>
      <c r="BB16" s="403"/>
      <c r="BC16" s="403"/>
      <c r="BD16" s="404"/>
      <c r="BE16" s="402" t="str">
        <f>IF(B16="","",(Calcu!S14*Calcu!T14+Calcu!U14*Calcu!V14)*Calcu!W14)</f>
        <v/>
      </c>
      <c r="BF16" s="403"/>
      <c r="BG16" s="403"/>
      <c r="BH16" s="403"/>
      <c r="BI16" s="404"/>
      <c r="BJ16" s="402" t="str">
        <f>Calcu!X14</f>
        <v/>
      </c>
      <c r="BK16" s="403"/>
      <c r="BL16" s="403"/>
      <c r="BM16" s="403"/>
      <c r="BN16" s="404"/>
    </row>
    <row r="17" spans="1:66" ht="18.75" customHeight="1">
      <c r="A17" s="58"/>
      <c r="B17" s="402" t="str">
        <f>Calcu!W15</f>
        <v/>
      </c>
      <c r="C17" s="403"/>
      <c r="D17" s="403"/>
      <c r="E17" s="403"/>
      <c r="F17" s="404"/>
      <c r="G17" s="402" t="str">
        <f>Calcu!L15</f>
        <v/>
      </c>
      <c r="H17" s="403"/>
      <c r="I17" s="403"/>
      <c r="J17" s="403"/>
      <c r="K17" s="404"/>
      <c r="L17" s="402" t="str">
        <f>Calcu!M15</f>
        <v/>
      </c>
      <c r="M17" s="403"/>
      <c r="N17" s="403"/>
      <c r="O17" s="403"/>
      <c r="P17" s="404"/>
      <c r="Q17" s="402" t="str">
        <f>Calcu!N15</f>
        <v/>
      </c>
      <c r="R17" s="403"/>
      <c r="S17" s="403"/>
      <c r="T17" s="403"/>
      <c r="U17" s="404"/>
      <c r="V17" s="402" t="str">
        <f>IF(Calcu!B15=TRUE,Calcu!E15,"")</f>
        <v/>
      </c>
      <c r="W17" s="403"/>
      <c r="X17" s="403"/>
      <c r="Y17" s="403"/>
      <c r="Z17" s="404"/>
      <c r="AA17" s="402" t="str">
        <f>IF(Calcu!B15=TRUE,Calcu!F15,"")</f>
        <v/>
      </c>
      <c r="AB17" s="403"/>
      <c r="AC17" s="403"/>
      <c r="AD17" s="403"/>
      <c r="AE17" s="404"/>
      <c r="AF17" s="402" t="str">
        <f>IF(Calcu!B15=TRUE,Calcu!G15,"")</f>
        <v/>
      </c>
      <c r="AG17" s="403"/>
      <c r="AH17" s="403"/>
      <c r="AI17" s="403"/>
      <c r="AJ17" s="404"/>
      <c r="AK17" s="402" t="str">
        <f>IF(Calcu!B15=TRUE,Calcu!H15,"")</f>
        <v/>
      </c>
      <c r="AL17" s="403"/>
      <c r="AM17" s="403"/>
      <c r="AN17" s="403"/>
      <c r="AO17" s="404"/>
      <c r="AP17" s="402" t="str">
        <f>IF(Calcu!B15=TRUE,Calcu!I15,"")</f>
        <v/>
      </c>
      <c r="AQ17" s="403"/>
      <c r="AR17" s="403"/>
      <c r="AS17" s="403"/>
      <c r="AT17" s="404"/>
      <c r="AU17" s="402" t="str">
        <f>Calcu!O15</f>
        <v/>
      </c>
      <c r="AV17" s="403"/>
      <c r="AW17" s="403"/>
      <c r="AX17" s="403"/>
      <c r="AY17" s="404"/>
      <c r="AZ17" s="402" t="str">
        <f>Calcu!K15</f>
        <v/>
      </c>
      <c r="BA17" s="403"/>
      <c r="BB17" s="403"/>
      <c r="BC17" s="403"/>
      <c r="BD17" s="404"/>
      <c r="BE17" s="402" t="str">
        <f>IF(B17="","",(Calcu!S15*Calcu!T15+Calcu!U15*Calcu!V15)*Calcu!W15)</f>
        <v/>
      </c>
      <c r="BF17" s="403"/>
      <c r="BG17" s="403"/>
      <c r="BH17" s="403"/>
      <c r="BI17" s="404"/>
      <c r="BJ17" s="402" t="str">
        <f>Calcu!X15</f>
        <v/>
      </c>
      <c r="BK17" s="403"/>
      <c r="BL17" s="403"/>
      <c r="BM17" s="403"/>
      <c r="BN17" s="404"/>
    </row>
    <row r="18" spans="1:66" ht="18.75" customHeight="1">
      <c r="A18" s="58"/>
      <c r="B18" s="402" t="str">
        <f>Calcu!W16</f>
        <v/>
      </c>
      <c r="C18" s="403"/>
      <c r="D18" s="403"/>
      <c r="E18" s="403"/>
      <c r="F18" s="404"/>
      <c r="G18" s="402" t="str">
        <f>Calcu!L16</f>
        <v/>
      </c>
      <c r="H18" s="403"/>
      <c r="I18" s="403"/>
      <c r="J18" s="403"/>
      <c r="K18" s="404"/>
      <c r="L18" s="402" t="str">
        <f>Calcu!M16</f>
        <v/>
      </c>
      <c r="M18" s="403"/>
      <c r="N18" s="403"/>
      <c r="O18" s="403"/>
      <c r="P18" s="404"/>
      <c r="Q18" s="402" t="str">
        <f>Calcu!N16</f>
        <v/>
      </c>
      <c r="R18" s="403"/>
      <c r="S18" s="403"/>
      <c r="T18" s="403"/>
      <c r="U18" s="404"/>
      <c r="V18" s="402" t="str">
        <f>IF(Calcu!B16=TRUE,Calcu!E16,"")</f>
        <v/>
      </c>
      <c r="W18" s="403"/>
      <c r="X18" s="403"/>
      <c r="Y18" s="403"/>
      <c r="Z18" s="404"/>
      <c r="AA18" s="402" t="str">
        <f>IF(Calcu!B16=TRUE,Calcu!F16,"")</f>
        <v/>
      </c>
      <c r="AB18" s="403"/>
      <c r="AC18" s="403"/>
      <c r="AD18" s="403"/>
      <c r="AE18" s="404"/>
      <c r="AF18" s="402" t="str">
        <f>IF(Calcu!B16=TRUE,Calcu!G16,"")</f>
        <v/>
      </c>
      <c r="AG18" s="403"/>
      <c r="AH18" s="403"/>
      <c r="AI18" s="403"/>
      <c r="AJ18" s="404"/>
      <c r="AK18" s="402" t="str">
        <f>IF(Calcu!B16=TRUE,Calcu!H16,"")</f>
        <v/>
      </c>
      <c r="AL18" s="403"/>
      <c r="AM18" s="403"/>
      <c r="AN18" s="403"/>
      <c r="AO18" s="404"/>
      <c r="AP18" s="402" t="str">
        <f>IF(Calcu!B16=TRUE,Calcu!I16,"")</f>
        <v/>
      </c>
      <c r="AQ18" s="403"/>
      <c r="AR18" s="403"/>
      <c r="AS18" s="403"/>
      <c r="AT18" s="404"/>
      <c r="AU18" s="402" t="str">
        <f>Calcu!O16</f>
        <v/>
      </c>
      <c r="AV18" s="403"/>
      <c r="AW18" s="403"/>
      <c r="AX18" s="403"/>
      <c r="AY18" s="404"/>
      <c r="AZ18" s="402" t="str">
        <f>Calcu!K16</f>
        <v/>
      </c>
      <c r="BA18" s="403"/>
      <c r="BB18" s="403"/>
      <c r="BC18" s="403"/>
      <c r="BD18" s="404"/>
      <c r="BE18" s="402" t="str">
        <f>IF(B18="","",(Calcu!S16*Calcu!T16+Calcu!U16*Calcu!V16)*Calcu!W16)</f>
        <v/>
      </c>
      <c r="BF18" s="403"/>
      <c r="BG18" s="403"/>
      <c r="BH18" s="403"/>
      <c r="BI18" s="404"/>
      <c r="BJ18" s="402" t="str">
        <f>Calcu!X16</f>
        <v/>
      </c>
      <c r="BK18" s="403"/>
      <c r="BL18" s="403"/>
      <c r="BM18" s="403"/>
      <c r="BN18" s="404"/>
    </row>
    <row r="19" spans="1:66" ht="18.75" customHeight="1">
      <c r="A19" s="58"/>
      <c r="B19" s="402" t="str">
        <f>Calcu!W17</f>
        <v/>
      </c>
      <c r="C19" s="403"/>
      <c r="D19" s="403"/>
      <c r="E19" s="403"/>
      <c r="F19" s="404"/>
      <c r="G19" s="402" t="str">
        <f>Calcu!L17</f>
        <v/>
      </c>
      <c r="H19" s="403"/>
      <c r="I19" s="403"/>
      <c r="J19" s="403"/>
      <c r="K19" s="404"/>
      <c r="L19" s="402" t="str">
        <f>Calcu!M17</f>
        <v/>
      </c>
      <c r="M19" s="403"/>
      <c r="N19" s="403"/>
      <c r="O19" s="403"/>
      <c r="P19" s="404"/>
      <c r="Q19" s="402" t="str">
        <f>Calcu!N17</f>
        <v/>
      </c>
      <c r="R19" s="403"/>
      <c r="S19" s="403"/>
      <c r="T19" s="403"/>
      <c r="U19" s="404"/>
      <c r="V19" s="402" t="str">
        <f>IF(Calcu!B17=TRUE,Calcu!E17,"")</f>
        <v/>
      </c>
      <c r="W19" s="403"/>
      <c r="X19" s="403"/>
      <c r="Y19" s="403"/>
      <c r="Z19" s="404"/>
      <c r="AA19" s="402" t="str">
        <f>IF(Calcu!B17=TRUE,Calcu!F17,"")</f>
        <v/>
      </c>
      <c r="AB19" s="403"/>
      <c r="AC19" s="403"/>
      <c r="AD19" s="403"/>
      <c r="AE19" s="404"/>
      <c r="AF19" s="402" t="str">
        <f>IF(Calcu!B17=TRUE,Calcu!G17,"")</f>
        <v/>
      </c>
      <c r="AG19" s="403"/>
      <c r="AH19" s="403"/>
      <c r="AI19" s="403"/>
      <c r="AJ19" s="404"/>
      <c r="AK19" s="402" t="str">
        <f>IF(Calcu!B17=TRUE,Calcu!H17,"")</f>
        <v/>
      </c>
      <c r="AL19" s="403"/>
      <c r="AM19" s="403"/>
      <c r="AN19" s="403"/>
      <c r="AO19" s="404"/>
      <c r="AP19" s="402" t="str">
        <f>IF(Calcu!B17=TRUE,Calcu!I17,"")</f>
        <v/>
      </c>
      <c r="AQ19" s="403"/>
      <c r="AR19" s="403"/>
      <c r="AS19" s="403"/>
      <c r="AT19" s="404"/>
      <c r="AU19" s="402" t="str">
        <f>Calcu!O17</f>
        <v/>
      </c>
      <c r="AV19" s="403"/>
      <c r="AW19" s="403"/>
      <c r="AX19" s="403"/>
      <c r="AY19" s="404"/>
      <c r="AZ19" s="402" t="str">
        <f>Calcu!K17</f>
        <v/>
      </c>
      <c r="BA19" s="403"/>
      <c r="BB19" s="403"/>
      <c r="BC19" s="403"/>
      <c r="BD19" s="404"/>
      <c r="BE19" s="402" t="str">
        <f>IF(B19="","",(Calcu!S17*Calcu!T17+Calcu!U17*Calcu!V17)*Calcu!W17)</f>
        <v/>
      </c>
      <c r="BF19" s="403"/>
      <c r="BG19" s="403"/>
      <c r="BH19" s="403"/>
      <c r="BI19" s="404"/>
      <c r="BJ19" s="402" t="str">
        <f>Calcu!X17</f>
        <v/>
      </c>
      <c r="BK19" s="403"/>
      <c r="BL19" s="403"/>
      <c r="BM19" s="403"/>
      <c r="BN19" s="404"/>
    </row>
    <row r="20" spans="1:66" ht="18.75" customHeight="1">
      <c r="A20" s="58"/>
      <c r="B20" s="402" t="str">
        <f>Calcu!W18</f>
        <v/>
      </c>
      <c r="C20" s="403"/>
      <c r="D20" s="403"/>
      <c r="E20" s="403"/>
      <c r="F20" s="404"/>
      <c r="G20" s="402" t="str">
        <f>Calcu!L18</f>
        <v/>
      </c>
      <c r="H20" s="403"/>
      <c r="I20" s="403"/>
      <c r="J20" s="403"/>
      <c r="K20" s="404"/>
      <c r="L20" s="402" t="str">
        <f>Calcu!M18</f>
        <v/>
      </c>
      <c r="M20" s="403"/>
      <c r="N20" s="403"/>
      <c r="O20" s="403"/>
      <c r="P20" s="404"/>
      <c r="Q20" s="402" t="str">
        <f>Calcu!N18</f>
        <v/>
      </c>
      <c r="R20" s="403"/>
      <c r="S20" s="403"/>
      <c r="T20" s="403"/>
      <c r="U20" s="404"/>
      <c r="V20" s="402" t="str">
        <f>IF(Calcu!B18=TRUE,Calcu!E18,"")</f>
        <v/>
      </c>
      <c r="W20" s="403"/>
      <c r="X20" s="403"/>
      <c r="Y20" s="403"/>
      <c r="Z20" s="404"/>
      <c r="AA20" s="402" t="str">
        <f>IF(Calcu!B18=TRUE,Calcu!F18,"")</f>
        <v/>
      </c>
      <c r="AB20" s="403"/>
      <c r="AC20" s="403"/>
      <c r="AD20" s="403"/>
      <c r="AE20" s="404"/>
      <c r="AF20" s="402" t="str">
        <f>IF(Calcu!B18=TRUE,Calcu!G18,"")</f>
        <v/>
      </c>
      <c r="AG20" s="403"/>
      <c r="AH20" s="403"/>
      <c r="AI20" s="403"/>
      <c r="AJ20" s="404"/>
      <c r="AK20" s="402" t="str">
        <f>IF(Calcu!B18=TRUE,Calcu!H18,"")</f>
        <v/>
      </c>
      <c r="AL20" s="403"/>
      <c r="AM20" s="403"/>
      <c r="AN20" s="403"/>
      <c r="AO20" s="404"/>
      <c r="AP20" s="402" t="str">
        <f>IF(Calcu!B18=TRUE,Calcu!I18,"")</f>
        <v/>
      </c>
      <c r="AQ20" s="403"/>
      <c r="AR20" s="403"/>
      <c r="AS20" s="403"/>
      <c r="AT20" s="404"/>
      <c r="AU20" s="402" t="str">
        <f>Calcu!O18</f>
        <v/>
      </c>
      <c r="AV20" s="403"/>
      <c r="AW20" s="403"/>
      <c r="AX20" s="403"/>
      <c r="AY20" s="404"/>
      <c r="AZ20" s="402" t="str">
        <f>Calcu!K18</f>
        <v/>
      </c>
      <c r="BA20" s="403"/>
      <c r="BB20" s="403"/>
      <c r="BC20" s="403"/>
      <c r="BD20" s="404"/>
      <c r="BE20" s="402" t="str">
        <f>IF(B20="","",(Calcu!S18*Calcu!T18+Calcu!U18*Calcu!V18)*Calcu!W18)</f>
        <v/>
      </c>
      <c r="BF20" s="403"/>
      <c r="BG20" s="403"/>
      <c r="BH20" s="403"/>
      <c r="BI20" s="404"/>
      <c r="BJ20" s="402" t="str">
        <f>Calcu!X18</f>
        <v/>
      </c>
      <c r="BK20" s="403"/>
      <c r="BL20" s="403"/>
      <c r="BM20" s="403"/>
      <c r="BN20" s="404"/>
    </row>
    <row r="21" spans="1:66" ht="18.75" customHeight="1">
      <c r="A21" s="58"/>
      <c r="B21" s="402" t="str">
        <f>Calcu!W19</f>
        <v/>
      </c>
      <c r="C21" s="403"/>
      <c r="D21" s="403"/>
      <c r="E21" s="403"/>
      <c r="F21" s="404"/>
      <c r="G21" s="402" t="str">
        <f>Calcu!L19</f>
        <v/>
      </c>
      <c r="H21" s="403"/>
      <c r="I21" s="403"/>
      <c r="J21" s="403"/>
      <c r="K21" s="404"/>
      <c r="L21" s="402" t="str">
        <f>Calcu!M19</f>
        <v/>
      </c>
      <c r="M21" s="403"/>
      <c r="N21" s="403"/>
      <c r="O21" s="403"/>
      <c r="P21" s="404"/>
      <c r="Q21" s="402" t="str">
        <f>Calcu!N19</f>
        <v/>
      </c>
      <c r="R21" s="403"/>
      <c r="S21" s="403"/>
      <c r="T21" s="403"/>
      <c r="U21" s="404"/>
      <c r="V21" s="402" t="str">
        <f>IF(Calcu!B19=TRUE,Calcu!E19,"")</f>
        <v/>
      </c>
      <c r="W21" s="403"/>
      <c r="X21" s="403"/>
      <c r="Y21" s="403"/>
      <c r="Z21" s="404"/>
      <c r="AA21" s="402" t="str">
        <f>IF(Calcu!B19=TRUE,Calcu!F19,"")</f>
        <v/>
      </c>
      <c r="AB21" s="403"/>
      <c r="AC21" s="403"/>
      <c r="AD21" s="403"/>
      <c r="AE21" s="404"/>
      <c r="AF21" s="402" t="str">
        <f>IF(Calcu!B19=TRUE,Calcu!G19,"")</f>
        <v/>
      </c>
      <c r="AG21" s="403"/>
      <c r="AH21" s="403"/>
      <c r="AI21" s="403"/>
      <c r="AJ21" s="404"/>
      <c r="AK21" s="402" t="str">
        <f>IF(Calcu!B19=TRUE,Calcu!H19,"")</f>
        <v/>
      </c>
      <c r="AL21" s="403"/>
      <c r="AM21" s="403"/>
      <c r="AN21" s="403"/>
      <c r="AO21" s="404"/>
      <c r="AP21" s="402" t="str">
        <f>IF(Calcu!B19=TRUE,Calcu!I19,"")</f>
        <v/>
      </c>
      <c r="AQ21" s="403"/>
      <c r="AR21" s="403"/>
      <c r="AS21" s="403"/>
      <c r="AT21" s="404"/>
      <c r="AU21" s="402" t="str">
        <f>Calcu!O19</f>
        <v/>
      </c>
      <c r="AV21" s="403"/>
      <c r="AW21" s="403"/>
      <c r="AX21" s="403"/>
      <c r="AY21" s="404"/>
      <c r="AZ21" s="402" t="str">
        <f>Calcu!K19</f>
        <v/>
      </c>
      <c r="BA21" s="403"/>
      <c r="BB21" s="403"/>
      <c r="BC21" s="403"/>
      <c r="BD21" s="404"/>
      <c r="BE21" s="402" t="str">
        <f>IF(B21="","",(Calcu!S19*Calcu!T19+Calcu!U19*Calcu!V19)*Calcu!W19)</f>
        <v/>
      </c>
      <c r="BF21" s="403"/>
      <c r="BG21" s="403"/>
      <c r="BH21" s="403"/>
      <c r="BI21" s="404"/>
      <c r="BJ21" s="402" t="str">
        <f>Calcu!X19</f>
        <v/>
      </c>
      <c r="BK21" s="403"/>
      <c r="BL21" s="403"/>
      <c r="BM21" s="403"/>
      <c r="BN21" s="404"/>
    </row>
    <row r="22" spans="1:66" ht="18.75" customHeight="1">
      <c r="A22" s="58"/>
      <c r="B22" s="402" t="str">
        <f>Calcu!W20</f>
        <v/>
      </c>
      <c r="C22" s="403"/>
      <c r="D22" s="403"/>
      <c r="E22" s="403"/>
      <c r="F22" s="404"/>
      <c r="G22" s="402" t="str">
        <f>Calcu!L20</f>
        <v/>
      </c>
      <c r="H22" s="403"/>
      <c r="I22" s="403"/>
      <c r="J22" s="403"/>
      <c r="K22" s="404"/>
      <c r="L22" s="402" t="str">
        <f>Calcu!M20</f>
        <v/>
      </c>
      <c r="M22" s="403"/>
      <c r="N22" s="403"/>
      <c r="O22" s="403"/>
      <c r="P22" s="404"/>
      <c r="Q22" s="402" t="str">
        <f>Calcu!N20</f>
        <v/>
      </c>
      <c r="R22" s="403"/>
      <c r="S22" s="403"/>
      <c r="T22" s="403"/>
      <c r="U22" s="404"/>
      <c r="V22" s="402" t="str">
        <f>IF(Calcu!B20=TRUE,Calcu!E20,"")</f>
        <v/>
      </c>
      <c r="W22" s="403"/>
      <c r="X22" s="403"/>
      <c r="Y22" s="403"/>
      <c r="Z22" s="404"/>
      <c r="AA22" s="402" t="str">
        <f>IF(Calcu!B20=TRUE,Calcu!F20,"")</f>
        <v/>
      </c>
      <c r="AB22" s="403"/>
      <c r="AC22" s="403"/>
      <c r="AD22" s="403"/>
      <c r="AE22" s="404"/>
      <c r="AF22" s="402" t="str">
        <f>IF(Calcu!B20=TRUE,Calcu!G20,"")</f>
        <v/>
      </c>
      <c r="AG22" s="403"/>
      <c r="AH22" s="403"/>
      <c r="AI22" s="403"/>
      <c r="AJ22" s="404"/>
      <c r="AK22" s="402" t="str">
        <f>IF(Calcu!B20=TRUE,Calcu!H20,"")</f>
        <v/>
      </c>
      <c r="AL22" s="403"/>
      <c r="AM22" s="403"/>
      <c r="AN22" s="403"/>
      <c r="AO22" s="404"/>
      <c r="AP22" s="402" t="str">
        <f>IF(Calcu!B20=TRUE,Calcu!I20,"")</f>
        <v/>
      </c>
      <c r="AQ22" s="403"/>
      <c r="AR22" s="403"/>
      <c r="AS22" s="403"/>
      <c r="AT22" s="404"/>
      <c r="AU22" s="402" t="str">
        <f>Calcu!O20</f>
        <v/>
      </c>
      <c r="AV22" s="403"/>
      <c r="AW22" s="403"/>
      <c r="AX22" s="403"/>
      <c r="AY22" s="404"/>
      <c r="AZ22" s="402" t="str">
        <f>Calcu!K20</f>
        <v/>
      </c>
      <c r="BA22" s="403"/>
      <c r="BB22" s="403"/>
      <c r="BC22" s="403"/>
      <c r="BD22" s="404"/>
      <c r="BE22" s="402" t="str">
        <f>IF(B22="","",(Calcu!S20*Calcu!T20+Calcu!U20*Calcu!V20)*Calcu!W20)</f>
        <v/>
      </c>
      <c r="BF22" s="403"/>
      <c r="BG22" s="403"/>
      <c r="BH22" s="403"/>
      <c r="BI22" s="404"/>
      <c r="BJ22" s="402" t="str">
        <f>Calcu!X20</f>
        <v/>
      </c>
      <c r="BK22" s="403"/>
      <c r="BL22" s="403"/>
      <c r="BM22" s="403"/>
      <c r="BN22" s="404"/>
    </row>
    <row r="23" spans="1:66" ht="18.75" customHeight="1">
      <c r="A23" s="58"/>
      <c r="B23" s="402" t="str">
        <f>Calcu!W21</f>
        <v/>
      </c>
      <c r="C23" s="403"/>
      <c r="D23" s="403"/>
      <c r="E23" s="403"/>
      <c r="F23" s="404"/>
      <c r="G23" s="402" t="str">
        <f>Calcu!L21</f>
        <v/>
      </c>
      <c r="H23" s="403"/>
      <c r="I23" s="403"/>
      <c r="J23" s="403"/>
      <c r="K23" s="404"/>
      <c r="L23" s="402" t="str">
        <f>Calcu!M21</f>
        <v/>
      </c>
      <c r="M23" s="403"/>
      <c r="N23" s="403"/>
      <c r="O23" s="403"/>
      <c r="P23" s="404"/>
      <c r="Q23" s="402" t="str">
        <f>Calcu!N21</f>
        <v/>
      </c>
      <c r="R23" s="403"/>
      <c r="S23" s="403"/>
      <c r="T23" s="403"/>
      <c r="U23" s="404"/>
      <c r="V23" s="402" t="str">
        <f>IF(Calcu!B21=TRUE,Calcu!E21,"")</f>
        <v/>
      </c>
      <c r="W23" s="403"/>
      <c r="X23" s="403"/>
      <c r="Y23" s="403"/>
      <c r="Z23" s="404"/>
      <c r="AA23" s="402" t="str">
        <f>IF(Calcu!B21=TRUE,Calcu!F21,"")</f>
        <v/>
      </c>
      <c r="AB23" s="403"/>
      <c r="AC23" s="403"/>
      <c r="AD23" s="403"/>
      <c r="AE23" s="404"/>
      <c r="AF23" s="402" t="str">
        <f>IF(Calcu!B21=TRUE,Calcu!G21,"")</f>
        <v/>
      </c>
      <c r="AG23" s="403"/>
      <c r="AH23" s="403"/>
      <c r="AI23" s="403"/>
      <c r="AJ23" s="404"/>
      <c r="AK23" s="402" t="str">
        <f>IF(Calcu!B21=TRUE,Calcu!H21,"")</f>
        <v/>
      </c>
      <c r="AL23" s="403"/>
      <c r="AM23" s="403"/>
      <c r="AN23" s="403"/>
      <c r="AO23" s="404"/>
      <c r="AP23" s="402" t="str">
        <f>IF(Calcu!B21=TRUE,Calcu!I21,"")</f>
        <v/>
      </c>
      <c r="AQ23" s="403"/>
      <c r="AR23" s="403"/>
      <c r="AS23" s="403"/>
      <c r="AT23" s="404"/>
      <c r="AU23" s="402" t="str">
        <f>Calcu!O21</f>
        <v/>
      </c>
      <c r="AV23" s="403"/>
      <c r="AW23" s="403"/>
      <c r="AX23" s="403"/>
      <c r="AY23" s="404"/>
      <c r="AZ23" s="402" t="str">
        <f>Calcu!K21</f>
        <v/>
      </c>
      <c r="BA23" s="403"/>
      <c r="BB23" s="403"/>
      <c r="BC23" s="403"/>
      <c r="BD23" s="404"/>
      <c r="BE23" s="402" t="str">
        <f>IF(B23="","",(Calcu!S21*Calcu!T21+Calcu!U21*Calcu!V21)*Calcu!W21)</f>
        <v/>
      </c>
      <c r="BF23" s="403"/>
      <c r="BG23" s="403"/>
      <c r="BH23" s="403"/>
      <c r="BI23" s="404"/>
      <c r="BJ23" s="402" t="str">
        <f>Calcu!X21</f>
        <v/>
      </c>
      <c r="BK23" s="403"/>
      <c r="BL23" s="403"/>
      <c r="BM23" s="403"/>
      <c r="BN23" s="404"/>
    </row>
    <row r="24" spans="1:66" ht="18.75" customHeight="1">
      <c r="A24" s="58"/>
      <c r="B24" s="402" t="str">
        <f>Calcu!W22</f>
        <v/>
      </c>
      <c r="C24" s="403"/>
      <c r="D24" s="403"/>
      <c r="E24" s="403"/>
      <c r="F24" s="404"/>
      <c r="G24" s="402" t="str">
        <f>Calcu!L22</f>
        <v/>
      </c>
      <c r="H24" s="403"/>
      <c r="I24" s="403"/>
      <c r="J24" s="403"/>
      <c r="K24" s="404"/>
      <c r="L24" s="402" t="str">
        <f>Calcu!M22</f>
        <v/>
      </c>
      <c r="M24" s="403"/>
      <c r="N24" s="403"/>
      <c r="O24" s="403"/>
      <c r="P24" s="404"/>
      <c r="Q24" s="402" t="str">
        <f>Calcu!N22</f>
        <v/>
      </c>
      <c r="R24" s="403"/>
      <c r="S24" s="403"/>
      <c r="T24" s="403"/>
      <c r="U24" s="404"/>
      <c r="V24" s="402" t="str">
        <f>IF(Calcu!B22=TRUE,Calcu!E22,"")</f>
        <v/>
      </c>
      <c r="W24" s="403"/>
      <c r="X24" s="403"/>
      <c r="Y24" s="403"/>
      <c r="Z24" s="404"/>
      <c r="AA24" s="402" t="str">
        <f>IF(Calcu!B22=TRUE,Calcu!F22,"")</f>
        <v/>
      </c>
      <c r="AB24" s="403"/>
      <c r="AC24" s="403"/>
      <c r="AD24" s="403"/>
      <c r="AE24" s="404"/>
      <c r="AF24" s="402" t="str">
        <f>IF(Calcu!B22=TRUE,Calcu!G22,"")</f>
        <v/>
      </c>
      <c r="AG24" s="403"/>
      <c r="AH24" s="403"/>
      <c r="AI24" s="403"/>
      <c r="AJ24" s="404"/>
      <c r="AK24" s="402" t="str">
        <f>IF(Calcu!B22=TRUE,Calcu!H22,"")</f>
        <v/>
      </c>
      <c r="AL24" s="403"/>
      <c r="AM24" s="403"/>
      <c r="AN24" s="403"/>
      <c r="AO24" s="404"/>
      <c r="AP24" s="402" t="str">
        <f>IF(Calcu!B22=TRUE,Calcu!I22,"")</f>
        <v/>
      </c>
      <c r="AQ24" s="403"/>
      <c r="AR24" s="403"/>
      <c r="AS24" s="403"/>
      <c r="AT24" s="404"/>
      <c r="AU24" s="402" t="str">
        <f>Calcu!O22</f>
        <v/>
      </c>
      <c r="AV24" s="403"/>
      <c r="AW24" s="403"/>
      <c r="AX24" s="403"/>
      <c r="AY24" s="404"/>
      <c r="AZ24" s="402" t="str">
        <f>Calcu!K22</f>
        <v/>
      </c>
      <c r="BA24" s="403"/>
      <c r="BB24" s="403"/>
      <c r="BC24" s="403"/>
      <c r="BD24" s="404"/>
      <c r="BE24" s="402" t="str">
        <f>IF(B24="","",(Calcu!S22*Calcu!T22+Calcu!U22*Calcu!V22)*Calcu!W22)</f>
        <v/>
      </c>
      <c r="BF24" s="403"/>
      <c r="BG24" s="403"/>
      <c r="BH24" s="403"/>
      <c r="BI24" s="404"/>
      <c r="BJ24" s="402" t="str">
        <f>Calcu!X22</f>
        <v/>
      </c>
      <c r="BK24" s="403"/>
      <c r="BL24" s="403"/>
      <c r="BM24" s="403"/>
      <c r="BN24" s="404"/>
    </row>
    <row r="25" spans="1:66" ht="18.75" customHeight="1">
      <c r="A25" s="58"/>
      <c r="B25" s="402" t="str">
        <f>Calcu!W23</f>
        <v/>
      </c>
      <c r="C25" s="403"/>
      <c r="D25" s="403"/>
      <c r="E25" s="403"/>
      <c r="F25" s="404"/>
      <c r="G25" s="402" t="str">
        <f>Calcu!L23</f>
        <v/>
      </c>
      <c r="H25" s="403"/>
      <c r="I25" s="403"/>
      <c r="J25" s="403"/>
      <c r="K25" s="404"/>
      <c r="L25" s="402" t="str">
        <f>Calcu!M23</f>
        <v/>
      </c>
      <c r="M25" s="403"/>
      <c r="N25" s="403"/>
      <c r="O25" s="403"/>
      <c r="P25" s="404"/>
      <c r="Q25" s="402" t="str">
        <f>Calcu!N23</f>
        <v/>
      </c>
      <c r="R25" s="403"/>
      <c r="S25" s="403"/>
      <c r="T25" s="403"/>
      <c r="U25" s="404"/>
      <c r="V25" s="402" t="str">
        <f>IF(Calcu!B23=TRUE,Calcu!E23,"")</f>
        <v/>
      </c>
      <c r="W25" s="403"/>
      <c r="X25" s="403"/>
      <c r="Y25" s="403"/>
      <c r="Z25" s="404"/>
      <c r="AA25" s="402" t="str">
        <f>IF(Calcu!B23=TRUE,Calcu!F23,"")</f>
        <v/>
      </c>
      <c r="AB25" s="403"/>
      <c r="AC25" s="403"/>
      <c r="AD25" s="403"/>
      <c r="AE25" s="404"/>
      <c r="AF25" s="402" t="str">
        <f>IF(Calcu!B23=TRUE,Calcu!G23,"")</f>
        <v/>
      </c>
      <c r="AG25" s="403"/>
      <c r="AH25" s="403"/>
      <c r="AI25" s="403"/>
      <c r="AJ25" s="404"/>
      <c r="AK25" s="402" t="str">
        <f>IF(Calcu!B23=TRUE,Calcu!H23,"")</f>
        <v/>
      </c>
      <c r="AL25" s="403"/>
      <c r="AM25" s="403"/>
      <c r="AN25" s="403"/>
      <c r="AO25" s="404"/>
      <c r="AP25" s="402" t="str">
        <f>IF(Calcu!B23=TRUE,Calcu!I23,"")</f>
        <v/>
      </c>
      <c r="AQ25" s="403"/>
      <c r="AR25" s="403"/>
      <c r="AS25" s="403"/>
      <c r="AT25" s="404"/>
      <c r="AU25" s="402" t="str">
        <f>Calcu!O23</f>
        <v/>
      </c>
      <c r="AV25" s="403"/>
      <c r="AW25" s="403"/>
      <c r="AX25" s="403"/>
      <c r="AY25" s="404"/>
      <c r="AZ25" s="402" t="str">
        <f>Calcu!K23</f>
        <v/>
      </c>
      <c r="BA25" s="403"/>
      <c r="BB25" s="403"/>
      <c r="BC25" s="403"/>
      <c r="BD25" s="404"/>
      <c r="BE25" s="402" t="str">
        <f>IF(B25="","",(Calcu!S23*Calcu!T23+Calcu!U23*Calcu!V23)*Calcu!W23)</f>
        <v/>
      </c>
      <c r="BF25" s="403"/>
      <c r="BG25" s="403"/>
      <c r="BH25" s="403"/>
      <c r="BI25" s="404"/>
      <c r="BJ25" s="402" t="str">
        <f>Calcu!X23</f>
        <v/>
      </c>
      <c r="BK25" s="403"/>
      <c r="BL25" s="403"/>
      <c r="BM25" s="403"/>
      <c r="BN25" s="404"/>
    </row>
    <row r="26" spans="1:66" ht="18.75" customHeight="1">
      <c r="A26" s="58"/>
      <c r="B26" s="402" t="str">
        <f>Calcu!W24</f>
        <v/>
      </c>
      <c r="C26" s="403"/>
      <c r="D26" s="403"/>
      <c r="E26" s="403"/>
      <c r="F26" s="404"/>
      <c r="G26" s="402" t="str">
        <f>Calcu!L24</f>
        <v/>
      </c>
      <c r="H26" s="403"/>
      <c r="I26" s="403"/>
      <c r="J26" s="403"/>
      <c r="K26" s="404"/>
      <c r="L26" s="402" t="str">
        <f>Calcu!M24</f>
        <v/>
      </c>
      <c r="M26" s="403"/>
      <c r="N26" s="403"/>
      <c r="O26" s="403"/>
      <c r="P26" s="404"/>
      <c r="Q26" s="402" t="str">
        <f>Calcu!N24</f>
        <v/>
      </c>
      <c r="R26" s="403"/>
      <c r="S26" s="403"/>
      <c r="T26" s="403"/>
      <c r="U26" s="404"/>
      <c r="V26" s="402" t="str">
        <f>IF(Calcu!B24=TRUE,Calcu!E24,"")</f>
        <v/>
      </c>
      <c r="W26" s="403"/>
      <c r="X26" s="403"/>
      <c r="Y26" s="403"/>
      <c r="Z26" s="404"/>
      <c r="AA26" s="402" t="str">
        <f>IF(Calcu!B24=TRUE,Calcu!F24,"")</f>
        <v/>
      </c>
      <c r="AB26" s="403"/>
      <c r="AC26" s="403"/>
      <c r="AD26" s="403"/>
      <c r="AE26" s="404"/>
      <c r="AF26" s="402" t="str">
        <f>IF(Calcu!B24=TRUE,Calcu!G24,"")</f>
        <v/>
      </c>
      <c r="AG26" s="403"/>
      <c r="AH26" s="403"/>
      <c r="AI26" s="403"/>
      <c r="AJ26" s="404"/>
      <c r="AK26" s="402" t="str">
        <f>IF(Calcu!B24=TRUE,Calcu!H24,"")</f>
        <v/>
      </c>
      <c r="AL26" s="403"/>
      <c r="AM26" s="403"/>
      <c r="AN26" s="403"/>
      <c r="AO26" s="404"/>
      <c r="AP26" s="402" t="str">
        <f>IF(Calcu!B24=TRUE,Calcu!I24,"")</f>
        <v/>
      </c>
      <c r="AQ26" s="403"/>
      <c r="AR26" s="403"/>
      <c r="AS26" s="403"/>
      <c r="AT26" s="404"/>
      <c r="AU26" s="402" t="str">
        <f>Calcu!O24</f>
        <v/>
      </c>
      <c r="AV26" s="403"/>
      <c r="AW26" s="403"/>
      <c r="AX26" s="403"/>
      <c r="AY26" s="404"/>
      <c r="AZ26" s="402" t="str">
        <f>Calcu!K24</f>
        <v/>
      </c>
      <c r="BA26" s="403"/>
      <c r="BB26" s="403"/>
      <c r="BC26" s="403"/>
      <c r="BD26" s="404"/>
      <c r="BE26" s="402" t="str">
        <f>IF(B26="","",(Calcu!S24*Calcu!T24+Calcu!U24*Calcu!V24)*Calcu!W24)</f>
        <v/>
      </c>
      <c r="BF26" s="403"/>
      <c r="BG26" s="403"/>
      <c r="BH26" s="403"/>
      <c r="BI26" s="404"/>
      <c r="BJ26" s="402" t="str">
        <f>Calcu!X24</f>
        <v/>
      </c>
      <c r="BK26" s="403"/>
      <c r="BL26" s="403"/>
      <c r="BM26" s="403"/>
      <c r="BN26" s="404"/>
    </row>
    <row r="27" spans="1:66" ht="18.75" customHeight="1">
      <c r="A27" s="58"/>
      <c r="B27" s="402" t="str">
        <f>Calcu!W25</f>
        <v/>
      </c>
      <c r="C27" s="403"/>
      <c r="D27" s="403"/>
      <c r="E27" s="403"/>
      <c r="F27" s="404"/>
      <c r="G27" s="402" t="str">
        <f>Calcu!L25</f>
        <v/>
      </c>
      <c r="H27" s="403"/>
      <c r="I27" s="403"/>
      <c r="J27" s="403"/>
      <c r="K27" s="404"/>
      <c r="L27" s="402" t="str">
        <f>Calcu!M25</f>
        <v/>
      </c>
      <c r="M27" s="403"/>
      <c r="N27" s="403"/>
      <c r="O27" s="403"/>
      <c r="P27" s="404"/>
      <c r="Q27" s="402" t="str">
        <f>Calcu!N25</f>
        <v/>
      </c>
      <c r="R27" s="403"/>
      <c r="S27" s="403"/>
      <c r="T27" s="403"/>
      <c r="U27" s="404"/>
      <c r="V27" s="402" t="str">
        <f>IF(Calcu!B25=TRUE,Calcu!E25,"")</f>
        <v/>
      </c>
      <c r="W27" s="403"/>
      <c r="X27" s="403"/>
      <c r="Y27" s="403"/>
      <c r="Z27" s="404"/>
      <c r="AA27" s="402" t="str">
        <f>IF(Calcu!B25=TRUE,Calcu!F25,"")</f>
        <v/>
      </c>
      <c r="AB27" s="403"/>
      <c r="AC27" s="403"/>
      <c r="AD27" s="403"/>
      <c r="AE27" s="404"/>
      <c r="AF27" s="402" t="str">
        <f>IF(Calcu!B25=TRUE,Calcu!G25,"")</f>
        <v/>
      </c>
      <c r="AG27" s="403"/>
      <c r="AH27" s="403"/>
      <c r="AI27" s="403"/>
      <c r="AJ27" s="404"/>
      <c r="AK27" s="402" t="str">
        <f>IF(Calcu!B25=TRUE,Calcu!H25,"")</f>
        <v/>
      </c>
      <c r="AL27" s="403"/>
      <c r="AM27" s="403"/>
      <c r="AN27" s="403"/>
      <c r="AO27" s="404"/>
      <c r="AP27" s="402" t="str">
        <f>IF(Calcu!B25=TRUE,Calcu!I25,"")</f>
        <v/>
      </c>
      <c r="AQ27" s="403"/>
      <c r="AR27" s="403"/>
      <c r="AS27" s="403"/>
      <c r="AT27" s="404"/>
      <c r="AU27" s="402" t="str">
        <f>Calcu!O25</f>
        <v/>
      </c>
      <c r="AV27" s="403"/>
      <c r="AW27" s="403"/>
      <c r="AX27" s="403"/>
      <c r="AY27" s="404"/>
      <c r="AZ27" s="402" t="str">
        <f>Calcu!K25</f>
        <v/>
      </c>
      <c r="BA27" s="403"/>
      <c r="BB27" s="403"/>
      <c r="BC27" s="403"/>
      <c r="BD27" s="404"/>
      <c r="BE27" s="402" t="str">
        <f>IF(B27="","",(Calcu!S25*Calcu!T25+Calcu!U25*Calcu!V25)*Calcu!W25)</f>
        <v/>
      </c>
      <c r="BF27" s="403"/>
      <c r="BG27" s="403"/>
      <c r="BH27" s="403"/>
      <c r="BI27" s="404"/>
      <c r="BJ27" s="402" t="str">
        <f>Calcu!X25</f>
        <v/>
      </c>
      <c r="BK27" s="403"/>
      <c r="BL27" s="403"/>
      <c r="BM27" s="403"/>
      <c r="BN27" s="404"/>
    </row>
    <row r="28" spans="1:66" ht="18.75" customHeight="1">
      <c r="A28" s="58"/>
      <c r="B28" s="402" t="str">
        <f>Calcu!W26</f>
        <v/>
      </c>
      <c r="C28" s="403"/>
      <c r="D28" s="403"/>
      <c r="E28" s="403"/>
      <c r="F28" s="404"/>
      <c r="G28" s="402" t="str">
        <f>Calcu!L26</f>
        <v/>
      </c>
      <c r="H28" s="403"/>
      <c r="I28" s="403"/>
      <c r="J28" s="403"/>
      <c r="K28" s="404"/>
      <c r="L28" s="402" t="str">
        <f>Calcu!M26</f>
        <v/>
      </c>
      <c r="M28" s="403"/>
      <c r="N28" s="403"/>
      <c r="O28" s="403"/>
      <c r="P28" s="404"/>
      <c r="Q28" s="402" t="str">
        <f>Calcu!N26</f>
        <v/>
      </c>
      <c r="R28" s="403"/>
      <c r="S28" s="403"/>
      <c r="T28" s="403"/>
      <c r="U28" s="404"/>
      <c r="V28" s="402" t="str">
        <f>IF(Calcu!B26=TRUE,Calcu!E26,"")</f>
        <v/>
      </c>
      <c r="W28" s="403"/>
      <c r="X28" s="403"/>
      <c r="Y28" s="403"/>
      <c r="Z28" s="404"/>
      <c r="AA28" s="402" t="str">
        <f>IF(Calcu!B26=TRUE,Calcu!F26,"")</f>
        <v/>
      </c>
      <c r="AB28" s="403"/>
      <c r="AC28" s="403"/>
      <c r="AD28" s="403"/>
      <c r="AE28" s="404"/>
      <c r="AF28" s="402" t="str">
        <f>IF(Calcu!B26=TRUE,Calcu!G26,"")</f>
        <v/>
      </c>
      <c r="AG28" s="403"/>
      <c r="AH28" s="403"/>
      <c r="AI28" s="403"/>
      <c r="AJ28" s="404"/>
      <c r="AK28" s="402" t="str">
        <f>IF(Calcu!B26=TRUE,Calcu!H26,"")</f>
        <v/>
      </c>
      <c r="AL28" s="403"/>
      <c r="AM28" s="403"/>
      <c r="AN28" s="403"/>
      <c r="AO28" s="404"/>
      <c r="AP28" s="402" t="str">
        <f>IF(Calcu!B26=TRUE,Calcu!I26,"")</f>
        <v/>
      </c>
      <c r="AQ28" s="403"/>
      <c r="AR28" s="403"/>
      <c r="AS28" s="403"/>
      <c r="AT28" s="404"/>
      <c r="AU28" s="402" t="str">
        <f>Calcu!O26</f>
        <v/>
      </c>
      <c r="AV28" s="403"/>
      <c r="AW28" s="403"/>
      <c r="AX28" s="403"/>
      <c r="AY28" s="404"/>
      <c r="AZ28" s="402" t="str">
        <f>Calcu!K26</f>
        <v/>
      </c>
      <c r="BA28" s="403"/>
      <c r="BB28" s="403"/>
      <c r="BC28" s="403"/>
      <c r="BD28" s="404"/>
      <c r="BE28" s="402" t="str">
        <f>IF(B28="","",(Calcu!S26*Calcu!T26+Calcu!U26*Calcu!V26)*Calcu!W26)</f>
        <v/>
      </c>
      <c r="BF28" s="403"/>
      <c r="BG28" s="403"/>
      <c r="BH28" s="403"/>
      <c r="BI28" s="404"/>
      <c r="BJ28" s="402" t="str">
        <f>Calcu!X26</f>
        <v/>
      </c>
      <c r="BK28" s="403"/>
      <c r="BL28" s="403"/>
      <c r="BM28" s="403"/>
      <c r="BN28" s="404"/>
    </row>
    <row r="29" spans="1:66" ht="18.75" customHeight="1">
      <c r="A29" s="58"/>
      <c r="B29" s="402" t="str">
        <f>Calcu!W27</f>
        <v/>
      </c>
      <c r="C29" s="403"/>
      <c r="D29" s="403"/>
      <c r="E29" s="403"/>
      <c r="F29" s="404"/>
      <c r="G29" s="402" t="str">
        <f>Calcu!L27</f>
        <v/>
      </c>
      <c r="H29" s="403"/>
      <c r="I29" s="403"/>
      <c r="J29" s="403"/>
      <c r="K29" s="404"/>
      <c r="L29" s="402" t="str">
        <f>Calcu!M27</f>
        <v/>
      </c>
      <c r="M29" s="403"/>
      <c r="N29" s="403"/>
      <c r="O29" s="403"/>
      <c r="P29" s="404"/>
      <c r="Q29" s="402" t="str">
        <f>Calcu!N27</f>
        <v/>
      </c>
      <c r="R29" s="403"/>
      <c r="S29" s="403"/>
      <c r="T29" s="403"/>
      <c r="U29" s="404"/>
      <c r="V29" s="402" t="str">
        <f>IF(Calcu!B27=TRUE,Calcu!E27,"")</f>
        <v/>
      </c>
      <c r="W29" s="403"/>
      <c r="X29" s="403"/>
      <c r="Y29" s="403"/>
      <c r="Z29" s="404"/>
      <c r="AA29" s="402" t="str">
        <f>IF(Calcu!B27=TRUE,Calcu!F27,"")</f>
        <v/>
      </c>
      <c r="AB29" s="403"/>
      <c r="AC29" s="403"/>
      <c r="AD29" s="403"/>
      <c r="AE29" s="404"/>
      <c r="AF29" s="402" t="str">
        <f>IF(Calcu!B27=TRUE,Calcu!G27,"")</f>
        <v/>
      </c>
      <c r="AG29" s="403"/>
      <c r="AH29" s="403"/>
      <c r="AI29" s="403"/>
      <c r="AJ29" s="404"/>
      <c r="AK29" s="402" t="str">
        <f>IF(Calcu!B27=TRUE,Calcu!H27,"")</f>
        <v/>
      </c>
      <c r="AL29" s="403"/>
      <c r="AM29" s="403"/>
      <c r="AN29" s="403"/>
      <c r="AO29" s="404"/>
      <c r="AP29" s="402" t="str">
        <f>IF(Calcu!B27=TRUE,Calcu!I27,"")</f>
        <v/>
      </c>
      <c r="AQ29" s="403"/>
      <c r="AR29" s="403"/>
      <c r="AS29" s="403"/>
      <c r="AT29" s="404"/>
      <c r="AU29" s="402" t="str">
        <f>Calcu!O27</f>
        <v/>
      </c>
      <c r="AV29" s="403"/>
      <c r="AW29" s="403"/>
      <c r="AX29" s="403"/>
      <c r="AY29" s="404"/>
      <c r="AZ29" s="402" t="str">
        <f>Calcu!K27</f>
        <v/>
      </c>
      <c r="BA29" s="403"/>
      <c r="BB29" s="403"/>
      <c r="BC29" s="403"/>
      <c r="BD29" s="404"/>
      <c r="BE29" s="402" t="str">
        <f>IF(B29="","",(Calcu!S27*Calcu!T27+Calcu!U27*Calcu!V27)*Calcu!W27)</f>
        <v/>
      </c>
      <c r="BF29" s="403"/>
      <c r="BG29" s="403"/>
      <c r="BH29" s="403"/>
      <c r="BI29" s="404"/>
      <c r="BJ29" s="402" t="str">
        <f>Calcu!X27</f>
        <v/>
      </c>
      <c r="BK29" s="403"/>
      <c r="BL29" s="403"/>
      <c r="BM29" s="403"/>
      <c r="BN29" s="404"/>
    </row>
    <row r="30" spans="1:66" ht="18.75" customHeight="1">
      <c r="A30" s="58"/>
      <c r="B30" s="402" t="str">
        <f>Calcu!W28</f>
        <v/>
      </c>
      <c r="C30" s="403"/>
      <c r="D30" s="403"/>
      <c r="E30" s="403"/>
      <c r="F30" s="404"/>
      <c r="G30" s="402" t="str">
        <f>Calcu!L28</f>
        <v/>
      </c>
      <c r="H30" s="403"/>
      <c r="I30" s="403"/>
      <c r="J30" s="403"/>
      <c r="K30" s="404"/>
      <c r="L30" s="402" t="str">
        <f>Calcu!M28</f>
        <v/>
      </c>
      <c r="M30" s="403"/>
      <c r="N30" s="403"/>
      <c r="O30" s="403"/>
      <c r="P30" s="404"/>
      <c r="Q30" s="402" t="str">
        <f>Calcu!N28</f>
        <v/>
      </c>
      <c r="R30" s="403"/>
      <c r="S30" s="403"/>
      <c r="T30" s="403"/>
      <c r="U30" s="404"/>
      <c r="V30" s="402" t="str">
        <f>IF(Calcu!B28=TRUE,Calcu!E28,"")</f>
        <v/>
      </c>
      <c r="W30" s="403"/>
      <c r="X30" s="403"/>
      <c r="Y30" s="403"/>
      <c r="Z30" s="404"/>
      <c r="AA30" s="402" t="str">
        <f>IF(Calcu!B28=TRUE,Calcu!F28,"")</f>
        <v/>
      </c>
      <c r="AB30" s="403"/>
      <c r="AC30" s="403"/>
      <c r="AD30" s="403"/>
      <c r="AE30" s="404"/>
      <c r="AF30" s="402" t="str">
        <f>IF(Calcu!B28=TRUE,Calcu!G28,"")</f>
        <v/>
      </c>
      <c r="AG30" s="403"/>
      <c r="AH30" s="403"/>
      <c r="AI30" s="403"/>
      <c r="AJ30" s="404"/>
      <c r="AK30" s="402" t="str">
        <f>IF(Calcu!B28=TRUE,Calcu!H28,"")</f>
        <v/>
      </c>
      <c r="AL30" s="403"/>
      <c r="AM30" s="403"/>
      <c r="AN30" s="403"/>
      <c r="AO30" s="404"/>
      <c r="AP30" s="402" t="str">
        <f>IF(Calcu!B28=TRUE,Calcu!I28,"")</f>
        <v/>
      </c>
      <c r="AQ30" s="403"/>
      <c r="AR30" s="403"/>
      <c r="AS30" s="403"/>
      <c r="AT30" s="404"/>
      <c r="AU30" s="402" t="str">
        <f>Calcu!O28</f>
        <v/>
      </c>
      <c r="AV30" s="403"/>
      <c r="AW30" s="403"/>
      <c r="AX30" s="403"/>
      <c r="AY30" s="404"/>
      <c r="AZ30" s="402" t="str">
        <f>Calcu!K28</f>
        <v/>
      </c>
      <c r="BA30" s="403"/>
      <c r="BB30" s="403"/>
      <c r="BC30" s="403"/>
      <c r="BD30" s="404"/>
      <c r="BE30" s="402" t="str">
        <f>IF(B30="","",(Calcu!S28*Calcu!T28+Calcu!U28*Calcu!V28)*Calcu!W28)</f>
        <v/>
      </c>
      <c r="BF30" s="403"/>
      <c r="BG30" s="403"/>
      <c r="BH30" s="403"/>
      <c r="BI30" s="404"/>
      <c r="BJ30" s="402" t="str">
        <f>Calcu!X28</f>
        <v/>
      </c>
      <c r="BK30" s="403"/>
      <c r="BL30" s="403"/>
      <c r="BM30" s="403"/>
      <c r="BN30" s="404"/>
    </row>
    <row r="31" spans="1:66" ht="18.75" customHeight="1">
      <c r="A31" s="58"/>
      <c r="B31" s="402" t="str">
        <f>Calcu!W29</f>
        <v/>
      </c>
      <c r="C31" s="403"/>
      <c r="D31" s="403"/>
      <c r="E31" s="403"/>
      <c r="F31" s="404"/>
      <c r="G31" s="402" t="str">
        <f>Calcu!L29</f>
        <v/>
      </c>
      <c r="H31" s="403"/>
      <c r="I31" s="403"/>
      <c r="J31" s="403"/>
      <c r="K31" s="404"/>
      <c r="L31" s="402" t="str">
        <f>Calcu!M29</f>
        <v/>
      </c>
      <c r="M31" s="403"/>
      <c r="N31" s="403"/>
      <c r="O31" s="403"/>
      <c r="P31" s="404"/>
      <c r="Q31" s="402" t="str">
        <f>Calcu!N29</f>
        <v/>
      </c>
      <c r="R31" s="403"/>
      <c r="S31" s="403"/>
      <c r="T31" s="403"/>
      <c r="U31" s="404"/>
      <c r="V31" s="402" t="str">
        <f>IF(Calcu!B29=TRUE,Calcu!E29,"")</f>
        <v/>
      </c>
      <c r="W31" s="403"/>
      <c r="X31" s="403"/>
      <c r="Y31" s="403"/>
      <c r="Z31" s="404"/>
      <c r="AA31" s="402" t="str">
        <f>IF(Calcu!B29=TRUE,Calcu!F29,"")</f>
        <v/>
      </c>
      <c r="AB31" s="403"/>
      <c r="AC31" s="403"/>
      <c r="AD31" s="403"/>
      <c r="AE31" s="404"/>
      <c r="AF31" s="402" t="str">
        <f>IF(Calcu!B29=TRUE,Calcu!G29,"")</f>
        <v/>
      </c>
      <c r="AG31" s="403"/>
      <c r="AH31" s="403"/>
      <c r="AI31" s="403"/>
      <c r="AJ31" s="404"/>
      <c r="AK31" s="402" t="str">
        <f>IF(Calcu!B29=TRUE,Calcu!H29,"")</f>
        <v/>
      </c>
      <c r="AL31" s="403"/>
      <c r="AM31" s="403"/>
      <c r="AN31" s="403"/>
      <c r="AO31" s="404"/>
      <c r="AP31" s="402" t="str">
        <f>IF(Calcu!B29=TRUE,Calcu!I29,"")</f>
        <v/>
      </c>
      <c r="AQ31" s="403"/>
      <c r="AR31" s="403"/>
      <c r="AS31" s="403"/>
      <c r="AT31" s="404"/>
      <c r="AU31" s="402" t="str">
        <f>Calcu!O29</f>
        <v/>
      </c>
      <c r="AV31" s="403"/>
      <c r="AW31" s="403"/>
      <c r="AX31" s="403"/>
      <c r="AY31" s="404"/>
      <c r="AZ31" s="402" t="str">
        <f>Calcu!K29</f>
        <v/>
      </c>
      <c r="BA31" s="403"/>
      <c r="BB31" s="403"/>
      <c r="BC31" s="403"/>
      <c r="BD31" s="404"/>
      <c r="BE31" s="402" t="str">
        <f>IF(B31="","",(Calcu!S29*Calcu!T29+Calcu!U29*Calcu!V29)*Calcu!W29)</f>
        <v/>
      </c>
      <c r="BF31" s="403"/>
      <c r="BG31" s="403"/>
      <c r="BH31" s="403"/>
      <c r="BI31" s="404"/>
      <c r="BJ31" s="402" t="str">
        <f>Calcu!X29</f>
        <v/>
      </c>
      <c r="BK31" s="403"/>
      <c r="BL31" s="403"/>
      <c r="BM31" s="403"/>
      <c r="BN31" s="404"/>
    </row>
    <row r="32" spans="1:66" ht="18.75" customHeight="1">
      <c r="A32" s="58"/>
      <c r="B32" s="402" t="str">
        <f>Calcu!W30</f>
        <v/>
      </c>
      <c r="C32" s="403"/>
      <c r="D32" s="403"/>
      <c r="E32" s="403"/>
      <c r="F32" s="404"/>
      <c r="G32" s="402" t="str">
        <f>Calcu!L30</f>
        <v/>
      </c>
      <c r="H32" s="403"/>
      <c r="I32" s="403"/>
      <c r="J32" s="403"/>
      <c r="K32" s="404"/>
      <c r="L32" s="402" t="str">
        <f>Calcu!M30</f>
        <v/>
      </c>
      <c r="M32" s="403"/>
      <c r="N32" s="403"/>
      <c r="O32" s="403"/>
      <c r="P32" s="404"/>
      <c r="Q32" s="402" t="str">
        <f>Calcu!N30</f>
        <v/>
      </c>
      <c r="R32" s="403"/>
      <c r="S32" s="403"/>
      <c r="T32" s="403"/>
      <c r="U32" s="404"/>
      <c r="V32" s="402" t="str">
        <f>IF(Calcu!B30=TRUE,Calcu!E30,"")</f>
        <v/>
      </c>
      <c r="W32" s="403"/>
      <c r="X32" s="403"/>
      <c r="Y32" s="403"/>
      <c r="Z32" s="404"/>
      <c r="AA32" s="402" t="str">
        <f>IF(Calcu!B30=TRUE,Calcu!F30,"")</f>
        <v/>
      </c>
      <c r="AB32" s="403"/>
      <c r="AC32" s="403"/>
      <c r="AD32" s="403"/>
      <c r="AE32" s="404"/>
      <c r="AF32" s="402" t="str">
        <f>IF(Calcu!B30=TRUE,Calcu!G30,"")</f>
        <v/>
      </c>
      <c r="AG32" s="403"/>
      <c r="AH32" s="403"/>
      <c r="AI32" s="403"/>
      <c r="AJ32" s="404"/>
      <c r="AK32" s="402" t="str">
        <f>IF(Calcu!B30=TRUE,Calcu!H30,"")</f>
        <v/>
      </c>
      <c r="AL32" s="403"/>
      <c r="AM32" s="403"/>
      <c r="AN32" s="403"/>
      <c r="AO32" s="404"/>
      <c r="AP32" s="402" t="str">
        <f>IF(Calcu!B30=TRUE,Calcu!I30,"")</f>
        <v/>
      </c>
      <c r="AQ32" s="403"/>
      <c r="AR32" s="403"/>
      <c r="AS32" s="403"/>
      <c r="AT32" s="404"/>
      <c r="AU32" s="402" t="str">
        <f>Calcu!O30</f>
        <v/>
      </c>
      <c r="AV32" s="403"/>
      <c r="AW32" s="403"/>
      <c r="AX32" s="403"/>
      <c r="AY32" s="404"/>
      <c r="AZ32" s="402" t="str">
        <f>Calcu!K30</f>
        <v/>
      </c>
      <c r="BA32" s="403"/>
      <c r="BB32" s="403"/>
      <c r="BC32" s="403"/>
      <c r="BD32" s="404"/>
      <c r="BE32" s="402" t="str">
        <f>IF(B32="","",(Calcu!S30*Calcu!T30+Calcu!U30*Calcu!V30)*Calcu!W30)</f>
        <v/>
      </c>
      <c r="BF32" s="403"/>
      <c r="BG32" s="403"/>
      <c r="BH32" s="403"/>
      <c r="BI32" s="404"/>
      <c r="BJ32" s="402" t="str">
        <f>Calcu!X30</f>
        <v/>
      </c>
      <c r="BK32" s="403"/>
      <c r="BL32" s="403"/>
      <c r="BM32" s="403"/>
      <c r="BN32" s="404"/>
    </row>
    <row r="33" spans="1:66" ht="18.75" customHeight="1">
      <c r="A33" s="58"/>
      <c r="B33" s="402" t="str">
        <f>Calcu!W31</f>
        <v/>
      </c>
      <c r="C33" s="403"/>
      <c r="D33" s="403"/>
      <c r="E33" s="403"/>
      <c r="F33" s="404"/>
      <c r="G33" s="402" t="str">
        <f>Calcu!L31</f>
        <v/>
      </c>
      <c r="H33" s="403"/>
      <c r="I33" s="403"/>
      <c r="J33" s="403"/>
      <c r="K33" s="404"/>
      <c r="L33" s="402" t="str">
        <f>Calcu!M31</f>
        <v/>
      </c>
      <c r="M33" s="403"/>
      <c r="N33" s="403"/>
      <c r="O33" s="403"/>
      <c r="P33" s="404"/>
      <c r="Q33" s="402" t="str">
        <f>Calcu!N31</f>
        <v/>
      </c>
      <c r="R33" s="403"/>
      <c r="S33" s="403"/>
      <c r="T33" s="403"/>
      <c r="U33" s="404"/>
      <c r="V33" s="402" t="str">
        <f>IF(Calcu!B31=TRUE,Calcu!E31,"")</f>
        <v/>
      </c>
      <c r="W33" s="403"/>
      <c r="X33" s="403"/>
      <c r="Y33" s="403"/>
      <c r="Z33" s="404"/>
      <c r="AA33" s="402" t="str">
        <f>IF(Calcu!B31=TRUE,Calcu!F31,"")</f>
        <v/>
      </c>
      <c r="AB33" s="403"/>
      <c r="AC33" s="403"/>
      <c r="AD33" s="403"/>
      <c r="AE33" s="404"/>
      <c r="AF33" s="402" t="str">
        <f>IF(Calcu!B31=TRUE,Calcu!G31,"")</f>
        <v/>
      </c>
      <c r="AG33" s="403"/>
      <c r="AH33" s="403"/>
      <c r="AI33" s="403"/>
      <c r="AJ33" s="404"/>
      <c r="AK33" s="402" t="str">
        <f>IF(Calcu!B31=TRUE,Calcu!H31,"")</f>
        <v/>
      </c>
      <c r="AL33" s="403"/>
      <c r="AM33" s="403"/>
      <c r="AN33" s="403"/>
      <c r="AO33" s="404"/>
      <c r="AP33" s="402" t="str">
        <f>IF(Calcu!B31=TRUE,Calcu!I31,"")</f>
        <v/>
      </c>
      <c r="AQ33" s="403"/>
      <c r="AR33" s="403"/>
      <c r="AS33" s="403"/>
      <c r="AT33" s="404"/>
      <c r="AU33" s="402" t="str">
        <f>Calcu!O31</f>
        <v/>
      </c>
      <c r="AV33" s="403"/>
      <c r="AW33" s="403"/>
      <c r="AX33" s="403"/>
      <c r="AY33" s="404"/>
      <c r="AZ33" s="402" t="str">
        <f>Calcu!K31</f>
        <v/>
      </c>
      <c r="BA33" s="403"/>
      <c r="BB33" s="403"/>
      <c r="BC33" s="403"/>
      <c r="BD33" s="404"/>
      <c r="BE33" s="402" t="str">
        <f>IF(B33="","",(Calcu!S31*Calcu!T31+Calcu!U31*Calcu!V31)*Calcu!W31)</f>
        <v/>
      </c>
      <c r="BF33" s="403"/>
      <c r="BG33" s="403"/>
      <c r="BH33" s="403"/>
      <c r="BI33" s="404"/>
      <c r="BJ33" s="402" t="str">
        <f>Calcu!X31</f>
        <v/>
      </c>
      <c r="BK33" s="403"/>
      <c r="BL33" s="403"/>
      <c r="BM33" s="403"/>
      <c r="BN33" s="404"/>
    </row>
    <row r="34" spans="1:66" ht="18.75" customHeight="1">
      <c r="A34" s="58"/>
      <c r="B34" s="402" t="str">
        <f>Calcu!W32</f>
        <v/>
      </c>
      <c r="C34" s="403"/>
      <c r="D34" s="403"/>
      <c r="E34" s="403"/>
      <c r="F34" s="404"/>
      <c r="G34" s="402" t="str">
        <f>Calcu!L32</f>
        <v/>
      </c>
      <c r="H34" s="403"/>
      <c r="I34" s="403"/>
      <c r="J34" s="403"/>
      <c r="K34" s="404"/>
      <c r="L34" s="402" t="str">
        <f>Calcu!M32</f>
        <v/>
      </c>
      <c r="M34" s="403"/>
      <c r="N34" s="403"/>
      <c r="O34" s="403"/>
      <c r="P34" s="404"/>
      <c r="Q34" s="402" t="str">
        <f>Calcu!N32</f>
        <v/>
      </c>
      <c r="R34" s="403"/>
      <c r="S34" s="403"/>
      <c r="T34" s="403"/>
      <c r="U34" s="404"/>
      <c r="V34" s="402" t="str">
        <f>IF(Calcu!B32=TRUE,Calcu!E32,"")</f>
        <v/>
      </c>
      <c r="W34" s="403"/>
      <c r="X34" s="403"/>
      <c r="Y34" s="403"/>
      <c r="Z34" s="404"/>
      <c r="AA34" s="402" t="str">
        <f>IF(Calcu!B32=TRUE,Calcu!F32,"")</f>
        <v/>
      </c>
      <c r="AB34" s="403"/>
      <c r="AC34" s="403"/>
      <c r="AD34" s="403"/>
      <c r="AE34" s="404"/>
      <c r="AF34" s="402" t="str">
        <f>IF(Calcu!B32=TRUE,Calcu!G32,"")</f>
        <v/>
      </c>
      <c r="AG34" s="403"/>
      <c r="AH34" s="403"/>
      <c r="AI34" s="403"/>
      <c r="AJ34" s="404"/>
      <c r="AK34" s="402" t="str">
        <f>IF(Calcu!B32=TRUE,Calcu!H32,"")</f>
        <v/>
      </c>
      <c r="AL34" s="403"/>
      <c r="AM34" s="403"/>
      <c r="AN34" s="403"/>
      <c r="AO34" s="404"/>
      <c r="AP34" s="402" t="str">
        <f>IF(Calcu!B32=TRUE,Calcu!I32,"")</f>
        <v/>
      </c>
      <c r="AQ34" s="403"/>
      <c r="AR34" s="403"/>
      <c r="AS34" s="403"/>
      <c r="AT34" s="404"/>
      <c r="AU34" s="402" t="str">
        <f>Calcu!O32</f>
        <v/>
      </c>
      <c r="AV34" s="403"/>
      <c r="AW34" s="403"/>
      <c r="AX34" s="403"/>
      <c r="AY34" s="404"/>
      <c r="AZ34" s="402" t="str">
        <f>Calcu!K32</f>
        <v/>
      </c>
      <c r="BA34" s="403"/>
      <c r="BB34" s="403"/>
      <c r="BC34" s="403"/>
      <c r="BD34" s="404"/>
      <c r="BE34" s="402" t="str">
        <f>IF(B34="","",(Calcu!S32*Calcu!T32+Calcu!U32*Calcu!V32)*Calcu!W32)</f>
        <v/>
      </c>
      <c r="BF34" s="403"/>
      <c r="BG34" s="403"/>
      <c r="BH34" s="403"/>
      <c r="BI34" s="404"/>
      <c r="BJ34" s="402" t="str">
        <f>Calcu!X32</f>
        <v/>
      </c>
      <c r="BK34" s="403"/>
      <c r="BL34" s="403"/>
      <c r="BM34" s="403"/>
      <c r="BN34" s="404"/>
    </row>
    <row r="35" spans="1:66" ht="18.75" customHeight="1">
      <c r="A35" s="58"/>
      <c r="B35" s="402" t="str">
        <f>Calcu!W33</f>
        <v/>
      </c>
      <c r="C35" s="403"/>
      <c r="D35" s="403"/>
      <c r="E35" s="403"/>
      <c r="F35" s="404"/>
      <c r="G35" s="402" t="str">
        <f>Calcu!L33</f>
        <v/>
      </c>
      <c r="H35" s="403"/>
      <c r="I35" s="403"/>
      <c r="J35" s="403"/>
      <c r="K35" s="404"/>
      <c r="L35" s="402" t="str">
        <f>Calcu!M33</f>
        <v/>
      </c>
      <c r="M35" s="403"/>
      <c r="N35" s="403"/>
      <c r="O35" s="403"/>
      <c r="P35" s="404"/>
      <c r="Q35" s="402" t="str">
        <f>Calcu!N33</f>
        <v/>
      </c>
      <c r="R35" s="403"/>
      <c r="S35" s="403"/>
      <c r="T35" s="403"/>
      <c r="U35" s="404"/>
      <c r="V35" s="402" t="str">
        <f>IF(Calcu!B33=TRUE,Calcu!E33,"")</f>
        <v/>
      </c>
      <c r="W35" s="403"/>
      <c r="X35" s="403"/>
      <c r="Y35" s="403"/>
      <c r="Z35" s="404"/>
      <c r="AA35" s="402" t="str">
        <f>IF(Calcu!B33=TRUE,Calcu!F33,"")</f>
        <v/>
      </c>
      <c r="AB35" s="403"/>
      <c r="AC35" s="403"/>
      <c r="AD35" s="403"/>
      <c r="AE35" s="404"/>
      <c r="AF35" s="402" t="str">
        <f>IF(Calcu!B33=TRUE,Calcu!G33,"")</f>
        <v/>
      </c>
      <c r="AG35" s="403"/>
      <c r="AH35" s="403"/>
      <c r="AI35" s="403"/>
      <c r="AJ35" s="404"/>
      <c r="AK35" s="402" t="str">
        <f>IF(Calcu!B33=TRUE,Calcu!H33,"")</f>
        <v/>
      </c>
      <c r="AL35" s="403"/>
      <c r="AM35" s="403"/>
      <c r="AN35" s="403"/>
      <c r="AO35" s="404"/>
      <c r="AP35" s="402" t="str">
        <f>IF(Calcu!B33=TRUE,Calcu!I33,"")</f>
        <v/>
      </c>
      <c r="AQ35" s="403"/>
      <c r="AR35" s="403"/>
      <c r="AS35" s="403"/>
      <c r="AT35" s="404"/>
      <c r="AU35" s="402" t="str">
        <f>Calcu!O33</f>
        <v/>
      </c>
      <c r="AV35" s="403"/>
      <c r="AW35" s="403"/>
      <c r="AX35" s="403"/>
      <c r="AY35" s="404"/>
      <c r="AZ35" s="402" t="str">
        <f>Calcu!K33</f>
        <v/>
      </c>
      <c r="BA35" s="403"/>
      <c r="BB35" s="403"/>
      <c r="BC35" s="403"/>
      <c r="BD35" s="404"/>
      <c r="BE35" s="402" t="str">
        <f>IF(B35="","",(Calcu!S33*Calcu!T33+Calcu!U33*Calcu!V33)*Calcu!W33)</f>
        <v/>
      </c>
      <c r="BF35" s="403"/>
      <c r="BG35" s="403"/>
      <c r="BH35" s="403"/>
      <c r="BI35" s="404"/>
      <c r="BJ35" s="402" t="str">
        <f>Calcu!X33</f>
        <v/>
      </c>
      <c r="BK35" s="403"/>
      <c r="BL35" s="403"/>
      <c r="BM35" s="403"/>
      <c r="BN35" s="404"/>
    </row>
    <row r="36" spans="1:66" ht="18.75" customHeight="1">
      <c r="A36" s="58"/>
      <c r="B36" s="402" t="str">
        <f>Calcu!W34</f>
        <v/>
      </c>
      <c r="C36" s="403"/>
      <c r="D36" s="403"/>
      <c r="E36" s="403"/>
      <c r="F36" s="404"/>
      <c r="G36" s="402" t="str">
        <f>Calcu!L34</f>
        <v/>
      </c>
      <c r="H36" s="403"/>
      <c r="I36" s="403"/>
      <c r="J36" s="403"/>
      <c r="K36" s="404"/>
      <c r="L36" s="402" t="str">
        <f>Calcu!M34</f>
        <v/>
      </c>
      <c r="M36" s="403"/>
      <c r="N36" s="403"/>
      <c r="O36" s="403"/>
      <c r="P36" s="404"/>
      <c r="Q36" s="402" t="str">
        <f>Calcu!N34</f>
        <v/>
      </c>
      <c r="R36" s="403"/>
      <c r="S36" s="403"/>
      <c r="T36" s="403"/>
      <c r="U36" s="404"/>
      <c r="V36" s="402" t="str">
        <f>IF(Calcu!B34=TRUE,Calcu!E34,"")</f>
        <v/>
      </c>
      <c r="W36" s="403"/>
      <c r="X36" s="403"/>
      <c r="Y36" s="403"/>
      <c r="Z36" s="404"/>
      <c r="AA36" s="402" t="str">
        <f>IF(Calcu!B34=TRUE,Calcu!F34,"")</f>
        <v/>
      </c>
      <c r="AB36" s="403"/>
      <c r="AC36" s="403"/>
      <c r="AD36" s="403"/>
      <c r="AE36" s="404"/>
      <c r="AF36" s="402" t="str">
        <f>IF(Calcu!B34=TRUE,Calcu!G34,"")</f>
        <v/>
      </c>
      <c r="AG36" s="403"/>
      <c r="AH36" s="403"/>
      <c r="AI36" s="403"/>
      <c r="AJ36" s="404"/>
      <c r="AK36" s="402" t="str">
        <f>IF(Calcu!B34=TRUE,Calcu!H34,"")</f>
        <v/>
      </c>
      <c r="AL36" s="403"/>
      <c r="AM36" s="403"/>
      <c r="AN36" s="403"/>
      <c r="AO36" s="404"/>
      <c r="AP36" s="402" t="str">
        <f>IF(Calcu!B34=TRUE,Calcu!I34,"")</f>
        <v/>
      </c>
      <c r="AQ36" s="403"/>
      <c r="AR36" s="403"/>
      <c r="AS36" s="403"/>
      <c r="AT36" s="404"/>
      <c r="AU36" s="402" t="str">
        <f>Calcu!O34</f>
        <v/>
      </c>
      <c r="AV36" s="403"/>
      <c r="AW36" s="403"/>
      <c r="AX36" s="403"/>
      <c r="AY36" s="404"/>
      <c r="AZ36" s="402" t="str">
        <f>Calcu!K34</f>
        <v/>
      </c>
      <c r="BA36" s="403"/>
      <c r="BB36" s="403"/>
      <c r="BC36" s="403"/>
      <c r="BD36" s="404"/>
      <c r="BE36" s="402" t="str">
        <f>IF(B36="","",(Calcu!S34*Calcu!T34+Calcu!U34*Calcu!V34)*Calcu!W34)</f>
        <v/>
      </c>
      <c r="BF36" s="403"/>
      <c r="BG36" s="403"/>
      <c r="BH36" s="403"/>
      <c r="BI36" s="404"/>
      <c r="BJ36" s="402" t="str">
        <f>Calcu!X34</f>
        <v/>
      </c>
      <c r="BK36" s="403"/>
      <c r="BL36" s="403"/>
      <c r="BM36" s="403"/>
      <c r="BN36" s="404"/>
    </row>
    <row r="37" spans="1:66" ht="18.75" customHeight="1">
      <c r="A37" s="58"/>
      <c r="B37" s="402" t="str">
        <f>Calcu!W35</f>
        <v/>
      </c>
      <c r="C37" s="403"/>
      <c r="D37" s="403"/>
      <c r="E37" s="403"/>
      <c r="F37" s="404"/>
      <c r="G37" s="402" t="str">
        <f>Calcu!L35</f>
        <v/>
      </c>
      <c r="H37" s="403"/>
      <c r="I37" s="403"/>
      <c r="J37" s="403"/>
      <c r="K37" s="404"/>
      <c r="L37" s="402" t="str">
        <f>Calcu!M35</f>
        <v/>
      </c>
      <c r="M37" s="403"/>
      <c r="N37" s="403"/>
      <c r="O37" s="403"/>
      <c r="P37" s="404"/>
      <c r="Q37" s="402" t="str">
        <f>Calcu!N35</f>
        <v/>
      </c>
      <c r="R37" s="403"/>
      <c r="S37" s="403"/>
      <c r="T37" s="403"/>
      <c r="U37" s="404"/>
      <c r="V37" s="402" t="str">
        <f>IF(Calcu!B35=TRUE,Calcu!E35,"")</f>
        <v/>
      </c>
      <c r="W37" s="403"/>
      <c r="X37" s="403"/>
      <c r="Y37" s="403"/>
      <c r="Z37" s="404"/>
      <c r="AA37" s="402" t="str">
        <f>IF(Calcu!B35=TRUE,Calcu!F35,"")</f>
        <v/>
      </c>
      <c r="AB37" s="403"/>
      <c r="AC37" s="403"/>
      <c r="AD37" s="403"/>
      <c r="AE37" s="404"/>
      <c r="AF37" s="402" t="str">
        <f>IF(Calcu!B35=TRUE,Calcu!G35,"")</f>
        <v/>
      </c>
      <c r="AG37" s="403"/>
      <c r="AH37" s="403"/>
      <c r="AI37" s="403"/>
      <c r="AJ37" s="404"/>
      <c r="AK37" s="402" t="str">
        <f>IF(Calcu!B35=TRUE,Calcu!H35,"")</f>
        <v/>
      </c>
      <c r="AL37" s="403"/>
      <c r="AM37" s="403"/>
      <c r="AN37" s="403"/>
      <c r="AO37" s="404"/>
      <c r="AP37" s="402" t="str">
        <f>IF(Calcu!B35=TRUE,Calcu!I35,"")</f>
        <v/>
      </c>
      <c r="AQ37" s="403"/>
      <c r="AR37" s="403"/>
      <c r="AS37" s="403"/>
      <c r="AT37" s="404"/>
      <c r="AU37" s="402" t="str">
        <f>Calcu!O35</f>
        <v/>
      </c>
      <c r="AV37" s="403"/>
      <c r="AW37" s="403"/>
      <c r="AX37" s="403"/>
      <c r="AY37" s="404"/>
      <c r="AZ37" s="402" t="str">
        <f>Calcu!K35</f>
        <v/>
      </c>
      <c r="BA37" s="403"/>
      <c r="BB37" s="403"/>
      <c r="BC37" s="403"/>
      <c r="BD37" s="404"/>
      <c r="BE37" s="402" t="str">
        <f>IF(B37="","",(Calcu!S35*Calcu!T35+Calcu!U35*Calcu!V35)*Calcu!W35)</f>
        <v/>
      </c>
      <c r="BF37" s="403"/>
      <c r="BG37" s="403"/>
      <c r="BH37" s="403"/>
      <c r="BI37" s="404"/>
      <c r="BJ37" s="402" t="str">
        <f>Calcu!X35</f>
        <v/>
      </c>
      <c r="BK37" s="403"/>
      <c r="BL37" s="403"/>
      <c r="BM37" s="403"/>
      <c r="BN37" s="404"/>
    </row>
    <row r="38" spans="1:66" ht="18.75" customHeight="1">
      <c r="A38" s="58"/>
      <c r="B38" s="402" t="str">
        <f>Calcu!W36</f>
        <v/>
      </c>
      <c r="C38" s="403"/>
      <c r="D38" s="403"/>
      <c r="E38" s="403"/>
      <c r="F38" s="404"/>
      <c r="G38" s="402" t="str">
        <f>Calcu!L36</f>
        <v/>
      </c>
      <c r="H38" s="403"/>
      <c r="I38" s="403"/>
      <c r="J38" s="403"/>
      <c r="K38" s="404"/>
      <c r="L38" s="402" t="str">
        <f>Calcu!M36</f>
        <v/>
      </c>
      <c r="M38" s="403"/>
      <c r="N38" s="403"/>
      <c r="O38" s="403"/>
      <c r="P38" s="404"/>
      <c r="Q38" s="402" t="str">
        <f>Calcu!N36</f>
        <v/>
      </c>
      <c r="R38" s="403"/>
      <c r="S38" s="403"/>
      <c r="T38" s="403"/>
      <c r="U38" s="404"/>
      <c r="V38" s="402" t="str">
        <f>IF(Calcu!B36=TRUE,Calcu!E36,"")</f>
        <v/>
      </c>
      <c r="W38" s="403"/>
      <c r="X38" s="403"/>
      <c r="Y38" s="403"/>
      <c r="Z38" s="404"/>
      <c r="AA38" s="402" t="str">
        <f>IF(Calcu!B36=TRUE,Calcu!F36,"")</f>
        <v/>
      </c>
      <c r="AB38" s="403"/>
      <c r="AC38" s="403"/>
      <c r="AD38" s="403"/>
      <c r="AE38" s="404"/>
      <c r="AF38" s="402" t="str">
        <f>IF(Calcu!B36=TRUE,Calcu!G36,"")</f>
        <v/>
      </c>
      <c r="AG38" s="403"/>
      <c r="AH38" s="403"/>
      <c r="AI38" s="403"/>
      <c r="AJ38" s="404"/>
      <c r="AK38" s="402" t="str">
        <f>IF(Calcu!B36=TRUE,Calcu!H36,"")</f>
        <v/>
      </c>
      <c r="AL38" s="403"/>
      <c r="AM38" s="403"/>
      <c r="AN38" s="403"/>
      <c r="AO38" s="404"/>
      <c r="AP38" s="402" t="str">
        <f>IF(Calcu!B36=TRUE,Calcu!I36,"")</f>
        <v/>
      </c>
      <c r="AQ38" s="403"/>
      <c r="AR38" s="403"/>
      <c r="AS38" s="403"/>
      <c r="AT38" s="404"/>
      <c r="AU38" s="402" t="str">
        <f>Calcu!O36</f>
        <v/>
      </c>
      <c r="AV38" s="403"/>
      <c r="AW38" s="403"/>
      <c r="AX38" s="403"/>
      <c r="AY38" s="404"/>
      <c r="AZ38" s="402" t="str">
        <f>Calcu!K36</f>
        <v/>
      </c>
      <c r="BA38" s="403"/>
      <c r="BB38" s="403"/>
      <c r="BC38" s="403"/>
      <c r="BD38" s="404"/>
      <c r="BE38" s="402" t="str">
        <f>IF(B38="","",(Calcu!S36*Calcu!T36+Calcu!U36*Calcu!V36)*Calcu!W36)</f>
        <v/>
      </c>
      <c r="BF38" s="403"/>
      <c r="BG38" s="403"/>
      <c r="BH38" s="403"/>
      <c r="BI38" s="404"/>
      <c r="BJ38" s="402" t="str">
        <f>Calcu!X36</f>
        <v/>
      </c>
      <c r="BK38" s="403"/>
      <c r="BL38" s="403"/>
      <c r="BM38" s="403"/>
      <c r="BN38" s="404"/>
    </row>
    <row r="39" spans="1:66" ht="18.75" customHeight="1">
      <c r="A39" s="58"/>
      <c r="B39" s="402" t="str">
        <f>Calcu!W37</f>
        <v/>
      </c>
      <c r="C39" s="403"/>
      <c r="D39" s="403"/>
      <c r="E39" s="403"/>
      <c r="F39" s="404"/>
      <c r="G39" s="402" t="str">
        <f>Calcu!L37</f>
        <v/>
      </c>
      <c r="H39" s="403"/>
      <c r="I39" s="403"/>
      <c r="J39" s="403"/>
      <c r="K39" s="404"/>
      <c r="L39" s="402" t="str">
        <f>Calcu!M37</f>
        <v/>
      </c>
      <c r="M39" s="403"/>
      <c r="N39" s="403"/>
      <c r="O39" s="403"/>
      <c r="P39" s="404"/>
      <c r="Q39" s="402" t="str">
        <f>Calcu!N37</f>
        <v/>
      </c>
      <c r="R39" s="403"/>
      <c r="S39" s="403"/>
      <c r="T39" s="403"/>
      <c r="U39" s="404"/>
      <c r="V39" s="402" t="str">
        <f>IF(Calcu!B37=TRUE,Calcu!E37,"")</f>
        <v/>
      </c>
      <c r="W39" s="403"/>
      <c r="X39" s="403"/>
      <c r="Y39" s="403"/>
      <c r="Z39" s="404"/>
      <c r="AA39" s="402" t="str">
        <f>IF(Calcu!B37=TRUE,Calcu!F37,"")</f>
        <v/>
      </c>
      <c r="AB39" s="403"/>
      <c r="AC39" s="403"/>
      <c r="AD39" s="403"/>
      <c r="AE39" s="404"/>
      <c r="AF39" s="402" t="str">
        <f>IF(Calcu!B37=TRUE,Calcu!G37,"")</f>
        <v/>
      </c>
      <c r="AG39" s="403"/>
      <c r="AH39" s="403"/>
      <c r="AI39" s="403"/>
      <c r="AJ39" s="404"/>
      <c r="AK39" s="402" t="str">
        <f>IF(Calcu!B37=TRUE,Calcu!H37,"")</f>
        <v/>
      </c>
      <c r="AL39" s="403"/>
      <c r="AM39" s="403"/>
      <c r="AN39" s="403"/>
      <c r="AO39" s="404"/>
      <c r="AP39" s="402" t="str">
        <f>IF(Calcu!B37=TRUE,Calcu!I37,"")</f>
        <v/>
      </c>
      <c r="AQ39" s="403"/>
      <c r="AR39" s="403"/>
      <c r="AS39" s="403"/>
      <c r="AT39" s="404"/>
      <c r="AU39" s="402" t="str">
        <f>Calcu!O37</f>
        <v/>
      </c>
      <c r="AV39" s="403"/>
      <c r="AW39" s="403"/>
      <c r="AX39" s="403"/>
      <c r="AY39" s="404"/>
      <c r="AZ39" s="402" t="str">
        <f>Calcu!K37</f>
        <v/>
      </c>
      <c r="BA39" s="403"/>
      <c r="BB39" s="403"/>
      <c r="BC39" s="403"/>
      <c r="BD39" s="404"/>
      <c r="BE39" s="402" t="str">
        <f>IF(B39="","",(Calcu!S37*Calcu!T37+Calcu!U37*Calcu!V37)*Calcu!W37)</f>
        <v/>
      </c>
      <c r="BF39" s="403"/>
      <c r="BG39" s="403"/>
      <c r="BH39" s="403"/>
      <c r="BI39" s="404"/>
      <c r="BJ39" s="402" t="str">
        <f>Calcu!X37</f>
        <v/>
      </c>
      <c r="BK39" s="403"/>
      <c r="BL39" s="403"/>
      <c r="BM39" s="403"/>
      <c r="BN39" s="404"/>
    </row>
    <row r="40" spans="1:66" ht="18.75" customHeight="1">
      <c r="A40" s="58"/>
      <c r="B40" s="402" t="str">
        <f>Calcu!W38</f>
        <v/>
      </c>
      <c r="C40" s="403"/>
      <c r="D40" s="403"/>
      <c r="E40" s="403"/>
      <c r="F40" s="404"/>
      <c r="G40" s="402" t="str">
        <f>Calcu!L38</f>
        <v/>
      </c>
      <c r="H40" s="403"/>
      <c r="I40" s="403"/>
      <c r="J40" s="403"/>
      <c r="K40" s="404"/>
      <c r="L40" s="402" t="str">
        <f>Calcu!M38</f>
        <v/>
      </c>
      <c r="M40" s="403"/>
      <c r="N40" s="403"/>
      <c r="O40" s="403"/>
      <c r="P40" s="404"/>
      <c r="Q40" s="402" t="str">
        <f>Calcu!N38</f>
        <v/>
      </c>
      <c r="R40" s="403"/>
      <c r="S40" s="403"/>
      <c r="T40" s="403"/>
      <c r="U40" s="404"/>
      <c r="V40" s="402" t="str">
        <f>IF(Calcu!B38=TRUE,Calcu!E38,"")</f>
        <v/>
      </c>
      <c r="W40" s="403"/>
      <c r="X40" s="403"/>
      <c r="Y40" s="403"/>
      <c r="Z40" s="404"/>
      <c r="AA40" s="402" t="str">
        <f>IF(Calcu!B38=TRUE,Calcu!F38,"")</f>
        <v/>
      </c>
      <c r="AB40" s="403"/>
      <c r="AC40" s="403"/>
      <c r="AD40" s="403"/>
      <c r="AE40" s="404"/>
      <c r="AF40" s="402" t="str">
        <f>IF(Calcu!B38=TRUE,Calcu!G38,"")</f>
        <v/>
      </c>
      <c r="AG40" s="403"/>
      <c r="AH40" s="403"/>
      <c r="AI40" s="403"/>
      <c r="AJ40" s="404"/>
      <c r="AK40" s="402" t="str">
        <f>IF(Calcu!B38=TRUE,Calcu!H38,"")</f>
        <v/>
      </c>
      <c r="AL40" s="403"/>
      <c r="AM40" s="403"/>
      <c r="AN40" s="403"/>
      <c r="AO40" s="404"/>
      <c r="AP40" s="402" t="str">
        <f>IF(Calcu!B38=TRUE,Calcu!I38,"")</f>
        <v/>
      </c>
      <c r="AQ40" s="403"/>
      <c r="AR40" s="403"/>
      <c r="AS40" s="403"/>
      <c r="AT40" s="404"/>
      <c r="AU40" s="402" t="str">
        <f>Calcu!O38</f>
        <v/>
      </c>
      <c r="AV40" s="403"/>
      <c r="AW40" s="403"/>
      <c r="AX40" s="403"/>
      <c r="AY40" s="404"/>
      <c r="AZ40" s="402" t="str">
        <f>Calcu!K38</f>
        <v/>
      </c>
      <c r="BA40" s="403"/>
      <c r="BB40" s="403"/>
      <c r="BC40" s="403"/>
      <c r="BD40" s="404"/>
      <c r="BE40" s="402" t="str">
        <f>IF(B40="","",(Calcu!S38*Calcu!T38+Calcu!U38*Calcu!V38)*Calcu!W38)</f>
        <v/>
      </c>
      <c r="BF40" s="403"/>
      <c r="BG40" s="403"/>
      <c r="BH40" s="403"/>
      <c r="BI40" s="404"/>
      <c r="BJ40" s="402" t="str">
        <f>Calcu!X38</f>
        <v/>
      </c>
      <c r="BK40" s="403"/>
      <c r="BL40" s="403"/>
      <c r="BM40" s="403"/>
      <c r="BN40" s="404"/>
    </row>
    <row r="41" spans="1:66" ht="18.75" customHeight="1">
      <c r="A41" s="58"/>
      <c r="B41" s="402" t="str">
        <f>Calcu!W39</f>
        <v/>
      </c>
      <c r="C41" s="403"/>
      <c r="D41" s="403"/>
      <c r="E41" s="403"/>
      <c r="F41" s="404"/>
      <c r="G41" s="402" t="str">
        <f>Calcu!L39</f>
        <v/>
      </c>
      <c r="H41" s="403"/>
      <c r="I41" s="403"/>
      <c r="J41" s="403"/>
      <c r="K41" s="404"/>
      <c r="L41" s="402" t="str">
        <f>Calcu!M39</f>
        <v/>
      </c>
      <c r="M41" s="403"/>
      <c r="N41" s="403"/>
      <c r="O41" s="403"/>
      <c r="P41" s="404"/>
      <c r="Q41" s="402" t="str">
        <f>Calcu!N39</f>
        <v/>
      </c>
      <c r="R41" s="403"/>
      <c r="S41" s="403"/>
      <c r="T41" s="403"/>
      <c r="U41" s="404"/>
      <c r="V41" s="402" t="str">
        <f>IF(Calcu!B39=TRUE,Calcu!E39,"")</f>
        <v/>
      </c>
      <c r="W41" s="403"/>
      <c r="X41" s="403"/>
      <c r="Y41" s="403"/>
      <c r="Z41" s="404"/>
      <c r="AA41" s="402" t="str">
        <f>IF(Calcu!B39=TRUE,Calcu!F39,"")</f>
        <v/>
      </c>
      <c r="AB41" s="403"/>
      <c r="AC41" s="403"/>
      <c r="AD41" s="403"/>
      <c r="AE41" s="404"/>
      <c r="AF41" s="402" t="str">
        <f>IF(Calcu!B39=TRUE,Calcu!G39,"")</f>
        <v/>
      </c>
      <c r="AG41" s="403"/>
      <c r="AH41" s="403"/>
      <c r="AI41" s="403"/>
      <c r="AJ41" s="404"/>
      <c r="AK41" s="402" t="str">
        <f>IF(Calcu!B39=TRUE,Calcu!H39,"")</f>
        <v/>
      </c>
      <c r="AL41" s="403"/>
      <c r="AM41" s="403"/>
      <c r="AN41" s="403"/>
      <c r="AO41" s="404"/>
      <c r="AP41" s="402" t="str">
        <f>IF(Calcu!B39=TRUE,Calcu!I39,"")</f>
        <v/>
      </c>
      <c r="AQ41" s="403"/>
      <c r="AR41" s="403"/>
      <c r="AS41" s="403"/>
      <c r="AT41" s="404"/>
      <c r="AU41" s="402" t="str">
        <f>Calcu!O39</f>
        <v/>
      </c>
      <c r="AV41" s="403"/>
      <c r="AW41" s="403"/>
      <c r="AX41" s="403"/>
      <c r="AY41" s="404"/>
      <c r="AZ41" s="402" t="str">
        <f>Calcu!K39</f>
        <v/>
      </c>
      <c r="BA41" s="403"/>
      <c r="BB41" s="403"/>
      <c r="BC41" s="403"/>
      <c r="BD41" s="404"/>
      <c r="BE41" s="402" t="str">
        <f>IF(B41="","",(Calcu!S39*Calcu!T39+Calcu!U39*Calcu!V39)*Calcu!W39)</f>
        <v/>
      </c>
      <c r="BF41" s="403"/>
      <c r="BG41" s="403"/>
      <c r="BH41" s="403"/>
      <c r="BI41" s="404"/>
      <c r="BJ41" s="402" t="str">
        <f>Calcu!X39</f>
        <v/>
      </c>
      <c r="BK41" s="403"/>
      <c r="BL41" s="403"/>
      <c r="BM41" s="403"/>
      <c r="BN41" s="404"/>
    </row>
    <row r="42" spans="1:66" ht="18.75" customHeight="1">
      <c r="A42" s="58"/>
      <c r="B42" s="402" t="str">
        <f>Calcu!W40</f>
        <v/>
      </c>
      <c r="C42" s="403"/>
      <c r="D42" s="403"/>
      <c r="E42" s="403"/>
      <c r="F42" s="404"/>
      <c r="G42" s="402" t="str">
        <f>Calcu!L40</f>
        <v/>
      </c>
      <c r="H42" s="403"/>
      <c r="I42" s="403"/>
      <c r="J42" s="403"/>
      <c r="K42" s="404"/>
      <c r="L42" s="402" t="str">
        <f>Calcu!M40</f>
        <v/>
      </c>
      <c r="M42" s="403"/>
      <c r="N42" s="403"/>
      <c r="O42" s="403"/>
      <c r="P42" s="404"/>
      <c r="Q42" s="402" t="str">
        <f>Calcu!N40</f>
        <v/>
      </c>
      <c r="R42" s="403"/>
      <c r="S42" s="403"/>
      <c r="T42" s="403"/>
      <c r="U42" s="404"/>
      <c r="V42" s="402" t="str">
        <f>IF(Calcu!B40=TRUE,Calcu!E40,"")</f>
        <v/>
      </c>
      <c r="W42" s="403"/>
      <c r="X42" s="403"/>
      <c r="Y42" s="403"/>
      <c r="Z42" s="404"/>
      <c r="AA42" s="402" t="str">
        <f>IF(Calcu!B40=TRUE,Calcu!F40,"")</f>
        <v/>
      </c>
      <c r="AB42" s="403"/>
      <c r="AC42" s="403"/>
      <c r="AD42" s="403"/>
      <c r="AE42" s="404"/>
      <c r="AF42" s="402" t="str">
        <f>IF(Calcu!B40=TRUE,Calcu!G40,"")</f>
        <v/>
      </c>
      <c r="AG42" s="403"/>
      <c r="AH42" s="403"/>
      <c r="AI42" s="403"/>
      <c r="AJ42" s="404"/>
      <c r="AK42" s="402" t="str">
        <f>IF(Calcu!B40=TRUE,Calcu!H40,"")</f>
        <v/>
      </c>
      <c r="AL42" s="403"/>
      <c r="AM42" s="403"/>
      <c r="AN42" s="403"/>
      <c r="AO42" s="404"/>
      <c r="AP42" s="402" t="str">
        <f>IF(Calcu!B40=TRUE,Calcu!I40,"")</f>
        <v/>
      </c>
      <c r="AQ42" s="403"/>
      <c r="AR42" s="403"/>
      <c r="AS42" s="403"/>
      <c r="AT42" s="404"/>
      <c r="AU42" s="402" t="str">
        <f>Calcu!O40</f>
        <v/>
      </c>
      <c r="AV42" s="403"/>
      <c r="AW42" s="403"/>
      <c r="AX42" s="403"/>
      <c r="AY42" s="404"/>
      <c r="AZ42" s="402" t="str">
        <f>Calcu!K40</f>
        <v/>
      </c>
      <c r="BA42" s="403"/>
      <c r="BB42" s="403"/>
      <c r="BC42" s="403"/>
      <c r="BD42" s="404"/>
      <c r="BE42" s="402" t="str">
        <f>IF(B42="","",(Calcu!S40*Calcu!T40+Calcu!U40*Calcu!V40)*Calcu!W40)</f>
        <v/>
      </c>
      <c r="BF42" s="403"/>
      <c r="BG42" s="403"/>
      <c r="BH42" s="403"/>
      <c r="BI42" s="404"/>
      <c r="BJ42" s="402" t="str">
        <f>Calcu!X40</f>
        <v/>
      </c>
      <c r="BK42" s="403"/>
      <c r="BL42" s="403"/>
      <c r="BM42" s="403"/>
      <c r="BN42" s="404"/>
    </row>
    <row r="43" spans="1:66" ht="18.75" customHeight="1">
      <c r="A43" s="58"/>
      <c r="B43" s="402" t="str">
        <f>Calcu!W41</f>
        <v/>
      </c>
      <c r="C43" s="403"/>
      <c r="D43" s="403"/>
      <c r="E43" s="403"/>
      <c r="F43" s="404"/>
      <c r="G43" s="402" t="str">
        <f>Calcu!L41</f>
        <v/>
      </c>
      <c r="H43" s="403"/>
      <c r="I43" s="403"/>
      <c r="J43" s="403"/>
      <c r="K43" s="404"/>
      <c r="L43" s="402" t="str">
        <f>Calcu!M41</f>
        <v/>
      </c>
      <c r="M43" s="403"/>
      <c r="N43" s="403"/>
      <c r="O43" s="403"/>
      <c r="P43" s="404"/>
      <c r="Q43" s="402" t="str">
        <f>Calcu!N41</f>
        <v/>
      </c>
      <c r="R43" s="403"/>
      <c r="S43" s="403"/>
      <c r="T43" s="403"/>
      <c r="U43" s="404"/>
      <c r="V43" s="402" t="str">
        <f>IF(Calcu!B41=TRUE,Calcu!E41,"")</f>
        <v/>
      </c>
      <c r="W43" s="403"/>
      <c r="X43" s="403"/>
      <c r="Y43" s="403"/>
      <c r="Z43" s="404"/>
      <c r="AA43" s="402" t="str">
        <f>IF(Calcu!B41=TRUE,Calcu!F41,"")</f>
        <v/>
      </c>
      <c r="AB43" s="403"/>
      <c r="AC43" s="403"/>
      <c r="AD43" s="403"/>
      <c r="AE43" s="404"/>
      <c r="AF43" s="402" t="str">
        <f>IF(Calcu!B41=TRUE,Calcu!G41,"")</f>
        <v/>
      </c>
      <c r="AG43" s="403"/>
      <c r="AH43" s="403"/>
      <c r="AI43" s="403"/>
      <c r="AJ43" s="404"/>
      <c r="AK43" s="402" t="str">
        <f>IF(Calcu!B41=TRUE,Calcu!H41,"")</f>
        <v/>
      </c>
      <c r="AL43" s="403"/>
      <c r="AM43" s="403"/>
      <c r="AN43" s="403"/>
      <c r="AO43" s="404"/>
      <c r="AP43" s="402" t="str">
        <f>IF(Calcu!B41=TRUE,Calcu!I41,"")</f>
        <v/>
      </c>
      <c r="AQ43" s="403"/>
      <c r="AR43" s="403"/>
      <c r="AS43" s="403"/>
      <c r="AT43" s="404"/>
      <c r="AU43" s="402" t="str">
        <f>Calcu!O41</f>
        <v/>
      </c>
      <c r="AV43" s="403"/>
      <c r="AW43" s="403"/>
      <c r="AX43" s="403"/>
      <c r="AY43" s="404"/>
      <c r="AZ43" s="402" t="str">
        <f>Calcu!K41</f>
        <v/>
      </c>
      <c r="BA43" s="403"/>
      <c r="BB43" s="403"/>
      <c r="BC43" s="403"/>
      <c r="BD43" s="404"/>
      <c r="BE43" s="402" t="str">
        <f>IF(B43="","",(Calcu!S41*Calcu!T41+Calcu!U41*Calcu!V41)*Calcu!W41)</f>
        <v/>
      </c>
      <c r="BF43" s="403"/>
      <c r="BG43" s="403"/>
      <c r="BH43" s="403"/>
      <c r="BI43" s="404"/>
      <c r="BJ43" s="402" t="str">
        <f>Calcu!X41</f>
        <v/>
      </c>
      <c r="BK43" s="403"/>
      <c r="BL43" s="403"/>
      <c r="BM43" s="403"/>
      <c r="BN43" s="404"/>
    </row>
    <row r="44" spans="1:66" ht="18.75" customHeight="1">
      <c r="A44" s="58"/>
      <c r="B44" s="402" t="str">
        <f>Calcu!W42</f>
        <v/>
      </c>
      <c r="C44" s="403"/>
      <c r="D44" s="403"/>
      <c r="E44" s="403"/>
      <c r="F44" s="404"/>
      <c r="G44" s="402" t="str">
        <f>Calcu!L42</f>
        <v/>
      </c>
      <c r="H44" s="403"/>
      <c r="I44" s="403"/>
      <c r="J44" s="403"/>
      <c r="K44" s="404"/>
      <c r="L44" s="402" t="str">
        <f>Calcu!M42</f>
        <v/>
      </c>
      <c r="M44" s="403"/>
      <c r="N44" s="403"/>
      <c r="O44" s="403"/>
      <c r="P44" s="404"/>
      <c r="Q44" s="402" t="str">
        <f>Calcu!N42</f>
        <v/>
      </c>
      <c r="R44" s="403"/>
      <c r="S44" s="403"/>
      <c r="T44" s="403"/>
      <c r="U44" s="404"/>
      <c r="V44" s="402" t="str">
        <f>IF(Calcu!B42=TRUE,Calcu!E42,"")</f>
        <v/>
      </c>
      <c r="W44" s="403"/>
      <c r="X44" s="403"/>
      <c r="Y44" s="403"/>
      <c r="Z44" s="404"/>
      <c r="AA44" s="402" t="str">
        <f>IF(Calcu!B42=TRUE,Calcu!F42,"")</f>
        <v/>
      </c>
      <c r="AB44" s="403"/>
      <c r="AC44" s="403"/>
      <c r="AD44" s="403"/>
      <c r="AE44" s="404"/>
      <c r="AF44" s="402" t="str">
        <f>IF(Calcu!B42=TRUE,Calcu!G42,"")</f>
        <v/>
      </c>
      <c r="AG44" s="403"/>
      <c r="AH44" s="403"/>
      <c r="AI44" s="403"/>
      <c r="AJ44" s="404"/>
      <c r="AK44" s="402" t="str">
        <f>IF(Calcu!B42=TRUE,Calcu!H42,"")</f>
        <v/>
      </c>
      <c r="AL44" s="403"/>
      <c r="AM44" s="403"/>
      <c r="AN44" s="403"/>
      <c r="AO44" s="404"/>
      <c r="AP44" s="402" t="str">
        <f>IF(Calcu!B42=TRUE,Calcu!I42,"")</f>
        <v/>
      </c>
      <c r="AQ44" s="403"/>
      <c r="AR44" s="403"/>
      <c r="AS44" s="403"/>
      <c r="AT44" s="404"/>
      <c r="AU44" s="402" t="str">
        <f>Calcu!O42</f>
        <v/>
      </c>
      <c r="AV44" s="403"/>
      <c r="AW44" s="403"/>
      <c r="AX44" s="403"/>
      <c r="AY44" s="404"/>
      <c r="AZ44" s="402" t="str">
        <f>Calcu!K42</f>
        <v/>
      </c>
      <c r="BA44" s="403"/>
      <c r="BB44" s="403"/>
      <c r="BC44" s="403"/>
      <c r="BD44" s="404"/>
      <c r="BE44" s="402" t="str">
        <f>IF(B44="","",(Calcu!S42*Calcu!T42+Calcu!U42*Calcu!V42)*Calcu!W42)</f>
        <v/>
      </c>
      <c r="BF44" s="403"/>
      <c r="BG44" s="403"/>
      <c r="BH44" s="403"/>
      <c r="BI44" s="404"/>
      <c r="BJ44" s="402" t="str">
        <f>Calcu!X42</f>
        <v/>
      </c>
      <c r="BK44" s="403"/>
      <c r="BL44" s="403"/>
      <c r="BM44" s="403"/>
      <c r="BN44" s="404"/>
    </row>
    <row r="45" spans="1:66" ht="18.75" customHeight="1">
      <c r="A45" s="58"/>
      <c r="B45" s="402" t="str">
        <f>Calcu!W43</f>
        <v/>
      </c>
      <c r="C45" s="403"/>
      <c r="D45" s="403"/>
      <c r="E45" s="403"/>
      <c r="F45" s="404"/>
      <c r="G45" s="402" t="str">
        <f>Calcu!L43</f>
        <v/>
      </c>
      <c r="H45" s="403"/>
      <c r="I45" s="403"/>
      <c r="J45" s="403"/>
      <c r="K45" s="404"/>
      <c r="L45" s="402" t="str">
        <f>Calcu!M43</f>
        <v/>
      </c>
      <c r="M45" s="403"/>
      <c r="N45" s="403"/>
      <c r="O45" s="403"/>
      <c r="P45" s="404"/>
      <c r="Q45" s="402" t="str">
        <f>Calcu!N43</f>
        <v/>
      </c>
      <c r="R45" s="403"/>
      <c r="S45" s="403"/>
      <c r="T45" s="403"/>
      <c r="U45" s="404"/>
      <c r="V45" s="402" t="str">
        <f>IF(Calcu!B43=TRUE,Calcu!E43,"")</f>
        <v/>
      </c>
      <c r="W45" s="403"/>
      <c r="X45" s="403"/>
      <c r="Y45" s="403"/>
      <c r="Z45" s="404"/>
      <c r="AA45" s="402" t="str">
        <f>IF(Calcu!B43=TRUE,Calcu!F43,"")</f>
        <v/>
      </c>
      <c r="AB45" s="403"/>
      <c r="AC45" s="403"/>
      <c r="AD45" s="403"/>
      <c r="AE45" s="404"/>
      <c r="AF45" s="402" t="str">
        <f>IF(Calcu!B43=TRUE,Calcu!G43,"")</f>
        <v/>
      </c>
      <c r="AG45" s="403"/>
      <c r="AH45" s="403"/>
      <c r="AI45" s="403"/>
      <c r="AJ45" s="404"/>
      <c r="AK45" s="402" t="str">
        <f>IF(Calcu!B43=TRUE,Calcu!H43,"")</f>
        <v/>
      </c>
      <c r="AL45" s="403"/>
      <c r="AM45" s="403"/>
      <c r="AN45" s="403"/>
      <c r="AO45" s="404"/>
      <c r="AP45" s="402" t="str">
        <f>IF(Calcu!B43=TRUE,Calcu!I43,"")</f>
        <v/>
      </c>
      <c r="AQ45" s="403"/>
      <c r="AR45" s="403"/>
      <c r="AS45" s="403"/>
      <c r="AT45" s="404"/>
      <c r="AU45" s="402" t="str">
        <f>Calcu!O43</f>
        <v/>
      </c>
      <c r="AV45" s="403"/>
      <c r="AW45" s="403"/>
      <c r="AX45" s="403"/>
      <c r="AY45" s="404"/>
      <c r="AZ45" s="402" t="str">
        <f>Calcu!K43</f>
        <v/>
      </c>
      <c r="BA45" s="403"/>
      <c r="BB45" s="403"/>
      <c r="BC45" s="403"/>
      <c r="BD45" s="404"/>
      <c r="BE45" s="402" t="str">
        <f>IF(B45="","",(Calcu!S43*Calcu!T43+Calcu!U43*Calcu!V43)*Calcu!W43)</f>
        <v/>
      </c>
      <c r="BF45" s="403"/>
      <c r="BG45" s="403"/>
      <c r="BH45" s="403"/>
      <c r="BI45" s="404"/>
      <c r="BJ45" s="402" t="str">
        <f>Calcu!X43</f>
        <v/>
      </c>
      <c r="BK45" s="403"/>
      <c r="BL45" s="403"/>
      <c r="BM45" s="403"/>
      <c r="BN45" s="404"/>
    </row>
    <row r="46" spans="1:66" ht="18.75" customHeight="1">
      <c r="A46" s="58"/>
      <c r="B46" s="402" t="str">
        <f>Calcu!W44</f>
        <v/>
      </c>
      <c r="C46" s="403"/>
      <c r="D46" s="403"/>
      <c r="E46" s="403"/>
      <c r="F46" s="404"/>
      <c r="G46" s="402" t="str">
        <f>Calcu!L44</f>
        <v/>
      </c>
      <c r="H46" s="403"/>
      <c r="I46" s="403"/>
      <c r="J46" s="403"/>
      <c r="K46" s="404"/>
      <c r="L46" s="402" t="str">
        <f>Calcu!M44</f>
        <v/>
      </c>
      <c r="M46" s="403"/>
      <c r="N46" s="403"/>
      <c r="O46" s="403"/>
      <c r="P46" s="404"/>
      <c r="Q46" s="402" t="str">
        <f>Calcu!N44</f>
        <v/>
      </c>
      <c r="R46" s="403"/>
      <c r="S46" s="403"/>
      <c r="T46" s="403"/>
      <c r="U46" s="404"/>
      <c r="V46" s="402" t="str">
        <f>IF(Calcu!B44=TRUE,Calcu!E44,"")</f>
        <v/>
      </c>
      <c r="W46" s="403"/>
      <c r="X46" s="403"/>
      <c r="Y46" s="403"/>
      <c r="Z46" s="404"/>
      <c r="AA46" s="402" t="str">
        <f>IF(Calcu!B44=TRUE,Calcu!F44,"")</f>
        <v/>
      </c>
      <c r="AB46" s="403"/>
      <c r="AC46" s="403"/>
      <c r="AD46" s="403"/>
      <c r="AE46" s="404"/>
      <c r="AF46" s="402" t="str">
        <f>IF(Calcu!B44=TRUE,Calcu!G44,"")</f>
        <v/>
      </c>
      <c r="AG46" s="403"/>
      <c r="AH46" s="403"/>
      <c r="AI46" s="403"/>
      <c r="AJ46" s="404"/>
      <c r="AK46" s="402" t="str">
        <f>IF(Calcu!B44=TRUE,Calcu!H44,"")</f>
        <v/>
      </c>
      <c r="AL46" s="403"/>
      <c r="AM46" s="403"/>
      <c r="AN46" s="403"/>
      <c r="AO46" s="404"/>
      <c r="AP46" s="402" t="str">
        <f>IF(Calcu!B44=TRUE,Calcu!I44,"")</f>
        <v/>
      </c>
      <c r="AQ46" s="403"/>
      <c r="AR46" s="403"/>
      <c r="AS46" s="403"/>
      <c r="AT46" s="404"/>
      <c r="AU46" s="402" t="str">
        <f>Calcu!O44</f>
        <v/>
      </c>
      <c r="AV46" s="403"/>
      <c r="AW46" s="403"/>
      <c r="AX46" s="403"/>
      <c r="AY46" s="404"/>
      <c r="AZ46" s="402" t="str">
        <f>Calcu!K44</f>
        <v/>
      </c>
      <c r="BA46" s="403"/>
      <c r="BB46" s="403"/>
      <c r="BC46" s="403"/>
      <c r="BD46" s="404"/>
      <c r="BE46" s="402" t="str">
        <f>IF(B46="","",(Calcu!S44*Calcu!T44+Calcu!U44*Calcu!V44)*Calcu!W44)</f>
        <v/>
      </c>
      <c r="BF46" s="403"/>
      <c r="BG46" s="403"/>
      <c r="BH46" s="403"/>
      <c r="BI46" s="404"/>
      <c r="BJ46" s="402" t="str">
        <f>Calcu!X44</f>
        <v/>
      </c>
      <c r="BK46" s="403"/>
      <c r="BL46" s="403"/>
      <c r="BM46" s="403"/>
      <c r="BN46" s="404"/>
    </row>
    <row r="47" spans="1:66" ht="18.75" customHeight="1">
      <c r="A47" s="58"/>
      <c r="B47" s="402" t="str">
        <f>Calcu!W45</f>
        <v/>
      </c>
      <c r="C47" s="403"/>
      <c r="D47" s="403"/>
      <c r="E47" s="403"/>
      <c r="F47" s="404"/>
      <c r="G47" s="402" t="str">
        <f>Calcu!L45</f>
        <v/>
      </c>
      <c r="H47" s="403"/>
      <c r="I47" s="403"/>
      <c r="J47" s="403"/>
      <c r="K47" s="404"/>
      <c r="L47" s="402" t="str">
        <f>Calcu!M45</f>
        <v/>
      </c>
      <c r="M47" s="403"/>
      <c r="N47" s="403"/>
      <c r="O47" s="403"/>
      <c r="P47" s="404"/>
      <c r="Q47" s="402" t="str">
        <f>Calcu!N45</f>
        <v/>
      </c>
      <c r="R47" s="403"/>
      <c r="S47" s="403"/>
      <c r="T47" s="403"/>
      <c r="U47" s="404"/>
      <c r="V47" s="402" t="str">
        <f>IF(Calcu!B45=TRUE,Calcu!E45,"")</f>
        <v/>
      </c>
      <c r="W47" s="403"/>
      <c r="X47" s="403"/>
      <c r="Y47" s="403"/>
      <c r="Z47" s="404"/>
      <c r="AA47" s="402" t="str">
        <f>IF(Calcu!B45=TRUE,Calcu!F45,"")</f>
        <v/>
      </c>
      <c r="AB47" s="403"/>
      <c r="AC47" s="403"/>
      <c r="AD47" s="403"/>
      <c r="AE47" s="404"/>
      <c r="AF47" s="402" t="str">
        <f>IF(Calcu!B45=TRUE,Calcu!G45,"")</f>
        <v/>
      </c>
      <c r="AG47" s="403"/>
      <c r="AH47" s="403"/>
      <c r="AI47" s="403"/>
      <c r="AJ47" s="404"/>
      <c r="AK47" s="402" t="str">
        <f>IF(Calcu!B45=TRUE,Calcu!H45,"")</f>
        <v/>
      </c>
      <c r="AL47" s="403"/>
      <c r="AM47" s="403"/>
      <c r="AN47" s="403"/>
      <c r="AO47" s="404"/>
      <c r="AP47" s="402" t="str">
        <f>IF(Calcu!B45=TRUE,Calcu!I45,"")</f>
        <v/>
      </c>
      <c r="AQ47" s="403"/>
      <c r="AR47" s="403"/>
      <c r="AS47" s="403"/>
      <c r="AT47" s="404"/>
      <c r="AU47" s="402" t="str">
        <f>Calcu!O45</f>
        <v/>
      </c>
      <c r="AV47" s="403"/>
      <c r="AW47" s="403"/>
      <c r="AX47" s="403"/>
      <c r="AY47" s="404"/>
      <c r="AZ47" s="402" t="str">
        <f>Calcu!K45</f>
        <v/>
      </c>
      <c r="BA47" s="403"/>
      <c r="BB47" s="403"/>
      <c r="BC47" s="403"/>
      <c r="BD47" s="404"/>
      <c r="BE47" s="402" t="str">
        <f>IF(B47="","",(Calcu!S45*Calcu!T45+Calcu!U45*Calcu!V45)*Calcu!W45)</f>
        <v/>
      </c>
      <c r="BF47" s="403"/>
      <c r="BG47" s="403"/>
      <c r="BH47" s="403"/>
      <c r="BI47" s="404"/>
      <c r="BJ47" s="402" t="str">
        <f>Calcu!X45</f>
        <v/>
      </c>
      <c r="BK47" s="403"/>
      <c r="BL47" s="403"/>
      <c r="BM47" s="403"/>
      <c r="BN47" s="404"/>
    </row>
    <row r="48" spans="1:66" ht="18.75" customHeight="1">
      <c r="A48" s="58"/>
      <c r="B48" s="402" t="str">
        <f>Calcu!W46</f>
        <v/>
      </c>
      <c r="C48" s="403"/>
      <c r="D48" s="403"/>
      <c r="E48" s="403"/>
      <c r="F48" s="404"/>
      <c r="G48" s="402" t="str">
        <f>Calcu!L46</f>
        <v/>
      </c>
      <c r="H48" s="403"/>
      <c r="I48" s="403"/>
      <c r="J48" s="403"/>
      <c r="K48" s="404"/>
      <c r="L48" s="402" t="str">
        <f>Calcu!M46</f>
        <v/>
      </c>
      <c r="M48" s="403"/>
      <c r="N48" s="403"/>
      <c r="O48" s="403"/>
      <c r="P48" s="404"/>
      <c r="Q48" s="402" t="str">
        <f>Calcu!N46</f>
        <v/>
      </c>
      <c r="R48" s="403"/>
      <c r="S48" s="403"/>
      <c r="T48" s="403"/>
      <c r="U48" s="404"/>
      <c r="V48" s="402" t="str">
        <f>IF(Calcu!B46=TRUE,Calcu!E46,"")</f>
        <v/>
      </c>
      <c r="W48" s="403"/>
      <c r="X48" s="403"/>
      <c r="Y48" s="403"/>
      <c r="Z48" s="404"/>
      <c r="AA48" s="402" t="str">
        <f>IF(Calcu!B46=TRUE,Calcu!F46,"")</f>
        <v/>
      </c>
      <c r="AB48" s="403"/>
      <c r="AC48" s="403"/>
      <c r="AD48" s="403"/>
      <c r="AE48" s="404"/>
      <c r="AF48" s="402" t="str">
        <f>IF(Calcu!B46=TRUE,Calcu!G46,"")</f>
        <v/>
      </c>
      <c r="AG48" s="403"/>
      <c r="AH48" s="403"/>
      <c r="AI48" s="403"/>
      <c r="AJ48" s="404"/>
      <c r="AK48" s="402" t="str">
        <f>IF(Calcu!B46=TRUE,Calcu!H46,"")</f>
        <v/>
      </c>
      <c r="AL48" s="403"/>
      <c r="AM48" s="403"/>
      <c r="AN48" s="403"/>
      <c r="AO48" s="404"/>
      <c r="AP48" s="402" t="str">
        <f>IF(Calcu!B46=TRUE,Calcu!I46,"")</f>
        <v/>
      </c>
      <c r="AQ48" s="403"/>
      <c r="AR48" s="403"/>
      <c r="AS48" s="403"/>
      <c r="AT48" s="404"/>
      <c r="AU48" s="402" t="str">
        <f>Calcu!O46</f>
        <v/>
      </c>
      <c r="AV48" s="403"/>
      <c r="AW48" s="403"/>
      <c r="AX48" s="403"/>
      <c r="AY48" s="404"/>
      <c r="AZ48" s="402" t="str">
        <f>Calcu!K46</f>
        <v/>
      </c>
      <c r="BA48" s="403"/>
      <c r="BB48" s="403"/>
      <c r="BC48" s="403"/>
      <c r="BD48" s="404"/>
      <c r="BE48" s="402" t="str">
        <f>IF(B48="","",(Calcu!S46*Calcu!T46+Calcu!U46*Calcu!V46)*Calcu!W46)</f>
        <v/>
      </c>
      <c r="BF48" s="403"/>
      <c r="BG48" s="403"/>
      <c r="BH48" s="403"/>
      <c r="BI48" s="404"/>
      <c r="BJ48" s="402" t="str">
        <f>Calcu!X46</f>
        <v/>
      </c>
      <c r="BK48" s="403"/>
      <c r="BL48" s="403"/>
      <c r="BM48" s="403"/>
      <c r="BN48" s="404"/>
    </row>
    <row r="49" spans="1:66" ht="18.75" customHeight="1">
      <c r="A49" s="58"/>
      <c r="B49" s="402" t="str">
        <f>Calcu!W47</f>
        <v/>
      </c>
      <c r="C49" s="403"/>
      <c r="D49" s="403"/>
      <c r="E49" s="403"/>
      <c r="F49" s="404"/>
      <c r="G49" s="402" t="str">
        <f>Calcu!L47</f>
        <v/>
      </c>
      <c r="H49" s="403"/>
      <c r="I49" s="403"/>
      <c r="J49" s="403"/>
      <c r="K49" s="404"/>
      <c r="L49" s="402" t="str">
        <f>Calcu!M47</f>
        <v/>
      </c>
      <c r="M49" s="403"/>
      <c r="N49" s="403"/>
      <c r="O49" s="403"/>
      <c r="P49" s="404"/>
      <c r="Q49" s="402" t="str">
        <f>Calcu!N47</f>
        <v/>
      </c>
      <c r="R49" s="403"/>
      <c r="S49" s="403"/>
      <c r="T49" s="403"/>
      <c r="U49" s="404"/>
      <c r="V49" s="402" t="str">
        <f>IF(Calcu!B47=TRUE,Calcu!E47,"")</f>
        <v/>
      </c>
      <c r="W49" s="403"/>
      <c r="X49" s="403"/>
      <c r="Y49" s="403"/>
      <c r="Z49" s="404"/>
      <c r="AA49" s="402" t="str">
        <f>IF(Calcu!B47=TRUE,Calcu!F47,"")</f>
        <v/>
      </c>
      <c r="AB49" s="403"/>
      <c r="AC49" s="403"/>
      <c r="AD49" s="403"/>
      <c r="AE49" s="404"/>
      <c r="AF49" s="402" t="str">
        <f>IF(Calcu!B47=TRUE,Calcu!G47,"")</f>
        <v/>
      </c>
      <c r="AG49" s="403"/>
      <c r="AH49" s="403"/>
      <c r="AI49" s="403"/>
      <c r="AJ49" s="404"/>
      <c r="AK49" s="402" t="str">
        <f>IF(Calcu!B47=TRUE,Calcu!H47,"")</f>
        <v/>
      </c>
      <c r="AL49" s="403"/>
      <c r="AM49" s="403"/>
      <c r="AN49" s="403"/>
      <c r="AO49" s="404"/>
      <c r="AP49" s="402" t="str">
        <f>IF(Calcu!B47=TRUE,Calcu!I47,"")</f>
        <v/>
      </c>
      <c r="AQ49" s="403"/>
      <c r="AR49" s="403"/>
      <c r="AS49" s="403"/>
      <c r="AT49" s="404"/>
      <c r="AU49" s="402" t="str">
        <f>Calcu!O47</f>
        <v/>
      </c>
      <c r="AV49" s="403"/>
      <c r="AW49" s="403"/>
      <c r="AX49" s="403"/>
      <c r="AY49" s="404"/>
      <c r="AZ49" s="402" t="str">
        <f>Calcu!K47</f>
        <v/>
      </c>
      <c r="BA49" s="403"/>
      <c r="BB49" s="403"/>
      <c r="BC49" s="403"/>
      <c r="BD49" s="404"/>
      <c r="BE49" s="402" t="str">
        <f>IF(B49="","",(Calcu!S47*Calcu!T47+Calcu!U47*Calcu!V47)*Calcu!W47)</f>
        <v/>
      </c>
      <c r="BF49" s="403"/>
      <c r="BG49" s="403"/>
      <c r="BH49" s="403"/>
      <c r="BI49" s="404"/>
      <c r="BJ49" s="402" t="str">
        <f>Calcu!X47</f>
        <v/>
      </c>
      <c r="BK49" s="403"/>
      <c r="BL49" s="403"/>
      <c r="BM49" s="403"/>
      <c r="BN49" s="404"/>
    </row>
    <row r="50" spans="1:66" ht="18.75" customHeight="1">
      <c r="A50" s="58"/>
      <c r="B50" s="402" t="str">
        <f>Calcu!W48</f>
        <v/>
      </c>
      <c r="C50" s="403"/>
      <c r="D50" s="403"/>
      <c r="E50" s="403"/>
      <c r="F50" s="404"/>
      <c r="G50" s="402" t="str">
        <f>Calcu!L48</f>
        <v/>
      </c>
      <c r="H50" s="403"/>
      <c r="I50" s="403"/>
      <c r="J50" s="403"/>
      <c r="K50" s="404"/>
      <c r="L50" s="402" t="str">
        <f>Calcu!M48</f>
        <v/>
      </c>
      <c r="M50" s="403"/>
      <c r="N50" s="403"/>
      <c r="O50" s="403"/>
      <c r="P50" s="404"/>
      <c r="Q50" s="402" t="str">
        <f>Calcu!N48</f>
        <v/>
      </c>
      <c r="R50" s="403"/>
      <c r="S50" s="403"/>
      <c r="T50" s="403"/>
      <c r="U50" s="404"/>
      <c r="V50" s="402" t="str">
        <f>IF(Calcu!B48=TRUE,Calcu!E48,"")</f>
        <v/>
      </c>
      <c r="W50" s="403"/>
      <c r="X50" s="403"/>
      <c r="Y50" s="403"/>
      <c r="Z50" s="404"/>
      <c r="AA50" s="402" t="str">
        <f>IF(Calcu!B48=TRUE,Calcu!F48,"")</f>
        <v/>
      </c>
      <c r="AB50" s="403"/>
      <c r="AC50" s="403"/>
      <c r="AD50" s="403"/>
      <c r="AE50" s="404"/>
      <c r="AF50" s="402" t="str">
        <f>IF(Calcu!B48=TRUE,Calcu!G48,"")</f>
        <v/>
      </c>
      <c r="AG50" s="403"/>
      <c r="AH50" s="403"/>
      <c r="AI50" s="403"/>
      <c r="AJ50" s="404"/>
      <c r="AK50" s="402" t="str">
        <f>IF(Calcu!B48=TRUE,Calcu!H48,"")</f>
        <v/>
      </c>
      <c r="AL50" s="403"/>
      <c r="AM50" s="403"/>
      <c r="AN50" s="403"/>
      <c r="AO50" s="404"/>
      <c r="AP50" s="402" t="str">
        <f>IF(Calcu!B48=TRUE,Calcu!I48,"")</f>
        <v/>
      </c>
      <c r="AQ50" s="403"/>
      <c r="AR50" s="403"/>
      <c r="AS50" s="403"/>
      <c r="AT50" s="404"/>
      <c r="AU50" s="402" t="str">
        <f>Calcu!O48</f>
        <v/>
      </c>
      <c r="AV50" s="403"/>
      <c r="AW50" s="403"/>
      <c r="AX50" s="403"/>
      <c r="AY50" s="404"/>
      <c r="AZ50" s="402" t="str">
        <f>Calcu!K48</f>
        <v/>
      </c>
      <c r="BA50" s="403"/>
      <c r="BB50" s="403"/>
      <c r="BC50" s="403"/>
      <c r="BD50" s="404"/>
      <c r="BE50" s="402" t="str">
        <f>IF(B50="","",(Calcu!S48*Calcu!T48+Calcu!U48*Calcu!V48)*Calcu!W48)</f>
        <v/>
      </c>
      <c r="BF50" s="403"/>
      <c r="BG50" s="403"/>
      <c r="BH50" s="403"/>
      <c r="BI50" s="404"/>
      <c r="BJ50" s="402" t="str">
        <f>Calcu!X48</f>
        <v/>
      </c>
      <c r="BK50" s="403"/>
      <c r="BL50" s="403"/>
      <c r="BM50" s="403"/>
      <c r="BN50" s="404"/>
    </row>
    <row r="51" spans="1:66" ht="18.75" customHeight="1">
      <c r="A51" s="58"/>
      <c r="B51" s="402" t="str">
        <f>Calcu!W49</f>
        <v/>
      </c>
      <c r="C51" s="403"/>
      <c r="D51" s="403"/>
      <c r="E51" s="403"/>
      <c r="F51" s="404"/>
      <c r="G51" s="402" t="str">
        <f>Calcu!L49</f>
        <v/>
      </c>
      <c r="H51" s="403"/>
      <c r="I51" s="403"/>
      <c r="J51" s="403"/>
      <c r="K51" s="404"/>
      <c r="L51" s="402" t="str">
        <f>Calcu!M49</f>
        <v/>
      </c>
      <c r="M51" s="403"/>
      <c r="N51" s="403"/>
      <c r="O51" s="403"/>
      <c r="P51" s="404"/>
      <c r="Q51" s="402" t="str">
        <f>Calcu!N49</f>
        <v/>
      </c>
      <c r="R51" s="403"/>
      <c r="S51" s="403"/>
      <c r="T51" s="403"/>
      <c r="U51" s="404"/>
      <c r="V51" s="402" t="str">
        <f>IF(Calcu!B49=TRUE,Calcu!E49,"")</f>
        <v/>
      </c>
      <c r="W51" s="403"/>
      <c r="X51" s="403"/>
      <c r="Y51" s="403"/>
      <c r="Z51" s="404"/>
      <c r="AA51" s="402" t="str">
        <f>IF(Calcu!B49=TRUE,Calcu!F49,"")</f>
        <v/>
      </c>
      <c r="AB51" s="403"/>
      <c r="AC51" s="403"/>
      <c r="AD51" s="403"/>
      <c r="AE51" s="404"/>
      <c r="AF51" s="402" t="str">
        <f>IF(Calcu!B49=TRUE,Calcu!G49,"")</f>
        <v/>
      </c>
      <c r="AG51" s="403"/>
      <c r="AH51" s="403"/>
      <c r="AI51" s="403"/>
      <c r="AJ51" s="404"/>
      <c r="AK51" s="402" t="str">
        <f>IF(Calcu!B49=TRUE,Calcu!H49,"")</f>
        <v/>
      </c>
      <c r="AL51" s="403"/>
      <c r="AM51" s="403"/>
      <c r="AN51" s="403"/>
      <c r="AO51" s="404"/>
      <c r="AP51" s="402" t="str">
        <f>IF(Calcu!B49=TRUE,Calcu!I49,"")</f>
        <v/>
      </c>
      <c r="AQ51" s="403"/>
      <c r="AR51" s="403"/>
      <c r="AS51" s="403"/>
      <c r="AT51" s="404"/>
      <c r="AU51" s="402" t="str">
        <f>Calcu!O49</f>
        <v/>
      </c>
      <c r="AV51" s="403"/>
      <c r="AW51" s="403"/>
      <c r="AX51" s="403"/>
      <c r="AY51" s="404"/>
      <c r="AZ51" s="402" t="str">
        <f>Calcu!K49</f>
        <v/>
      </c>
      <c r="BA51" s="403"/>
      <c r="BB51" s="403"/>
      <c r="BC51" s="403"/>
      <c r="BD51" s="404"/>
      <c r="BE51" s="402" t="str">
        <f>IF(B51="","",(Calcu!S49*Calcu!T49+Calcu!U49*Calcu!V49)*Calcu!W49)</f>
        <v/>
      </c>
      <c r="BF51" s="403"/>
      <c r="BG51" s="403"/>
      <c r="BH51" s="403"/>
      <c r="BI51" s="404"/>
      <c r="BJ51" s="402" t="str">
        <f>Calcu!X49</f>
        <v/>
      </c>
      <c r="BK51" s="403"/>
      <c r="BL51" s="403"/>
      <c r="BM51" s="403"/>
      <c r="BN51" s="404"/>
    </row>
    <row r="52" spans="1:66" ht="18.75" customHeight="1">
      <c r="A52" s="58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</row>
    <row r="53" spans="1:66" ht="18.75" customHeight="1">
      <c r="A53" s="58" t="s">
        <v>162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66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66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66" ht="18.75" customHeight="1">
      <c r="A56" s="72"/>
      <c r="B56" s="57"/>
      <c r="C56" s="448" t="s">
        <v>218</v>
      </c>
      <c r="D56" s="448"/>
      <c r="E56" s="448"/>
      <c r="F56" s="172" t="s">
        <v>163</v>
      </c>
      <c r="G56" s="57" t="str">
        <f>"표준온도에서 "&amp;N5&amp;"의 보정값"</f>
        <v>표준온도에서 다이얼 게이지 시험기의 보정값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66" ht="18.75" customHeight="1">
      <c r="A57" s="72"/>
      <c r="B57" s="57"/>
      <c r="C57" s="448" t="s">
        <v>165</v>
      </c>
      <c r="D57" s="448"/>
      <c r="E57" s="448"/>
      <c r="F57" s="172" t="s">
        <v>163</v>
      </c>
      <c r="G57" s="57" t="s">
        <v>449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66" ht="18.75" customHeight="1">
      <c r="A58" s="72"/>
      <c r="B58" s="57"/>
      <c r="C58" s="448" t="s">
        <v>448</v>
      </c>
      <c r="D58" s="448"/>
      <c r="E58" s="448"/>
      <c r="F58" s="172" t="s">
        <v>163</v>
      </c>
      <c r="G58" s="57" t="s">
        <v>450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66" ht="18.75" customHeight="1">
      <c r="A59" s="72"/>
      <c r="B59" s="57"/>
      <c r="C59" s="448" t="s">
        <v>164</v>
      </c>
      <c r="D59" s="448"/>
      <c r="E59" s="448"/>
      <c r="F59" s="172" t="s">
        <v>163</v>
      </c>
      <c r="G59" s="57" t="str">
        <f>N5&amp;"의 지시값"</f>
        <v>다이얼 게이지 시험기의 지시값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66" ht="18.75" customHeight="1">
      <c r="A60" s="72"/>
      <c r="B60" s="57"/>
      <c r="C60" s="448" t="s">
        <v>166</v>
      </c>
      <c r="D60" s="448"/>
      <c r="E60" s="448"/>
      <c r="F60" s="172" t="s">
        <v>163</v>
      </c>
      <c r="G60" s="57" t="s">
        <v>451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66" ht="18.75" customHeight="1">
      <c r="A61" s="72"/>
      <c r="B61" s="57"/>
      <c r="C61" s="448"/>
      <c r="D61" s="448"/>
      <c r="E61" s="448"/>
      <c r="F61" s="172" t="s">
        <v>163</v>
      </c>
      <c r="G61" s="57" t="str">
        <f>N5&amp;"와 "&amp;T5&amp;"의 평균열팽창계수"</f>
        <v>다이얼 게이지 시험기와 게이지 블록의 평균열팽창계수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66" ht="18.75" customHeight="1">
      <c r="A62" s="72"/>
      <c r="B62" s="57"/>
      <c r="C62" s="448" t="s">
        <v>130</v>
      </c>
      <c r="D62" s="448"/>
      <c r="E62" s="448"/>
      <c r="F62" s="172" t="s">
        <v>163</v>
      </c>
      <c r="G62" s="57" t="str">
        <f>N5&amp;"와 "&amp;T5&amp;"의 온도차이"</f>
        <v>다이얼 게이지 시험기와 게이지 블록의 온도차이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66" ht="18.75" customHeight="1">
      <c r="A63" s="72"/>
      <c r="B63" s="57"/>
      <c r="C63" s="448" t="s">
        <v>131</v>
      </c>
      <c r="D63" s="448"/>
      <c r="E63" s="448"/>
      <c r="F63" s="172" t="s">
        <v>163</v>
      </c>
      <c r="G63" s="57" t="str">
        <f>N5&amp;"와 "&amp;T5&amp;"의 열팽창계수 차이"</f>
        <v>다이얼 게이지 시험기와 게이지 블록의 열팽창계수 차이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66" ht="18.75" customHeight="1">
      <c r="A64" s="72"/>
      <c r="B64" s="57"/>
      <c r="C64" s="448" t="s">
        <v>132</v>
      </c>
      <c r="D64" s="448"/>
      <c r="E64" s="448"/>
      <c r="F64" s="172" t="s">
        <v>163</v>
      </c>
      <c r="G64" s="57" t="str">
        <f>N5&amp;"와 "&amp;T5&amp;"의 평균 온도값과 기준온도와의 차"</f>
        <v>다이얼 게이지 시험기와 게이지 블록의 평균 온도값과 기준온도와의 차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48" t="s">
        <v>452</v>
      </c>
      <c r="D65" s="448"/>
      <c r="E65" s="448"/>
      <c r="F65" s="172" t="s">
        <v>163</v>
      </c>
      <c r="G65" s="57" t="s">
        <v>453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48"/>
      <c r="D66" s="448"/>
      <c r="E66" s="448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167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168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61" t="s">
        <v>169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445"/>
      <c r="C76" s="447"/>
      <c r="D76" s="462"/>
      <c r="E76" s="463"/>
      <c r="F76" s="463"/>
      <c r="G76" s="464"/>
      <c r="H76" s="414">
        <v>1</v>
      </c>
      <c r="I76" s="414"/>
      <c r="J76" s="414"/>
      <c r="K76" s="414"/>
      <c r="L76" s="414"/>
      <c r="M76" s="414"/>
      <c r="N76" s="414"/>
      <c r="O76" s="414">
        <v>2</v>
      </c>
      <c r="P76" s="414"/>
      <c r="Q76" s="414"/>
      <c r="R76" s="414"/>
      <c r="S76" s="414"/>
      <c r="T76" s="414"/>
      <c r="U76" s="414"/>
      <c r="V76" s="414">
        <v>3</v>
      </c>
      <c r="W76" s="414"/>
      <c r="X76" s="414"/>
      <c r="Y76" s="414"/>
      <c r="Z76" s="414"/>
      <c r="AA76" s="462">
        <v>4</v>
      </c>
      <c r="AB76" s="463"/>
      <c r="AC76" s="463"/>
      <c r="AD76" s="463"/>
      <c r="AE76" s="463"/>
      <c r="AF76" s="463"/>
      <c r="AG76" s="464"/>
      <c r="AH76" s="414">
        <v>5</v>
      </c>
      <c r="AI76" s="414"/>
      <c r="AJ76" s="414"/>
      <c r="AK76" s="414"/>
      <c r="AL76" s="414"/>
      <c r="AM76" s="414"/>
      <c r="AN76" s="414"/>
      <c r="AO76" s="414"/>
      <c r="AP76" s="414">
        <v>6</v>
      </c>
      <c r="AQ76" s="414"/>
      <c r="AR76" s="414"/>
      <c r="AS76" s="414"/>
      <c r="AT76" s="57"/>
    </row>
    <row r="77" spans="1:69" ht="18.75" customHeight="1">
      <c r="A77" s="57"/>
      <c r="B77" s="474"/>
      <c r="C77" s="475"/>
      <c r="D77" s="445" t="s">
        <v>136</v>
      </c>
      <c r="E77" s="446"/>
      <c r="F77" s="446"/>
      <c r="G77" s="447"/>
      <c r="H77" s="444" t="s">
        <v>137</v>
      </c>
      <c r="I77" s="444"/>
      <c r="J77" s="444"/>
      <c r="K77" s="444"/>
      <c r="L77" s="444"/>
      <c r="M77" s="444"/>
      <c r="N77" s="444"/>
      <c r="O77" s="444" t="s">
        <v>138</v>
      </c>
      <c r="P77" s="444"/>
      <c r="Q77" s="444"/>
      <c r="R77" s="444"/>
      <c r="S77" s="444"/>
      <c r="T77" s="444"/>
      <c r="U77" s="444"/>
      <c r="V77" s="444" t="s">
        <v>139</v>
      </c>
      <c r="W77" s="444"/>
      <c r="X77" s="444"/>
      <c r="Y77" s="444"/>
      <c r="Z77" s="444"/>
      <c r="AA77" s="445" t="s">
        <v>140</v>
      </c>
      <c r="AB77" s="446"/>
      <c r="AC77" s="446"/>
      <c r="AD77" s="446"/>
      <c r="AE77" s="446"/>
      <c r="AF77" s="446"/>
      <c r="AG77" s="447"/>
      <c r="AH77" s="444" t="s">
        <v>170</v>
      </c>
      <c r="AI77" s="444"/>
      <c r="AJ77" s="444"/>
      <c r="AK77" s="444"/>
      <c r="AL77" s="444"/>
      <c r="AM77" s="444"/>
      <c r="AN77" s="444"/>
      <c r="AO77" s="444"/>
      <c r="AP77" s="444" t="s">
        <v>141</v>
      </c>
      <c r="AQ77" s="444"/>
      <c r="AR77" s="444"/>
      <c r="AS77" s="444"/>
      <c r="AT77" s="57"/>
    </row>
    <row r="78" spans="1:69" ht="18.75" customHeight="1">
      <c r="A78" s="57"/>
      <c r="B78" s="474"/>
      <c r="C78" s="475"/>
      <c r="D78" s="467" t="s">
        <v>171</v>
      </c>
      <c r="E78" s="448"/>
      <c r="F78" s="448"/>
      <c r="G78" s="468"/>
      <c r="H78" s="443" t="s">
        <v>224</v>
      </c>
      <c r="I78" s="443"/>
      <c r="J78" s="443"/>
      <c r="K78" s="443"/>
      <c r="L78" s="443"/>
      <c r="M78" s="443"/>
      <c r="N78" s="443"/>
      <c r="O78" s="443" t="s">
        <v>225</v>
      </c>
      <c r="P78" s="443"/>
      <c r="Q78" s="443"/>
      <c r="R78" s="443"/>
      <c r="S78" s="443"/>
      <c r="T78" s="443"/>
      <c r="U78" s="443"/>
      <c r="V78" s="443"/>
      <c r="W78" s="443"/>
      <c r="X78" s="443"/>
      <c r="Y78" s="443"/>
      <c r="Z78" s="443"/>
      <c r="AA78" s="456" t="s">
        <v>223</v>
      </c>
      <c r="AB78" s="457"/>
      <c r="AC78" s="457"/>
      <c r="AD78" s="457"/>
      <c r="AE78" s="457"/>
      <c r="AF78" s="457"/>
      <c r="AG78" s="458"/>
      <c r="AH78" s="443" t="s">
        <v>226</v>
      </c>
      <c r="AI78" s="443"/>
      <c r="AJ78" s="443"/>
      <c r="AK78" s="443"/>
      <c r="AL78" s="443"/>
      <c r="AM78" s="443"/>
      <c r="AN78" s="443"/>
      <c r="AO78" s="443"/>
      <c r="AP78" s="443"/>
      <c r="AQ78" s="443"/>
      <c r="AR78" s="443"/>
      <c r="AS78" s="443"/>
      <c r="AT78" s="57"/>
    </row>
    <row r="79" spans="1:69" ht="18.75" customHeight="1">
      <c r="A79" s="57"/>
      <c r="B79" s="424" t="s">
        <v>143</v>
      </c>
      <c r="C79" s="424"/>
      <c r="D79" s="451" t="s">
        <v>165</v>
      </c>
      <c r="E79" s="452"/>
      <c r="F79" s="452"/>
      <c r="G79" s="453"/>
      <c r="H79" s="454" t="e">
        <f ca="1">Calcu!E54</f>
        <v>#N/A</v>
      </c>
      <c r="I79" s="455"/>
      <c r="J79" s="455"/>
      <c r="K79" s="455"/>
      <c r="L79" s="455"/>
      <c r="M79" s="465" t="str">
        <f>Calcu!F54</f>
        <v>mm</v>
      </c>
      <c r="N79" s="466"/>
      <c r="O79" s="449">
        <f>Calcu!J54</f>
        <v>0</v>
      </c>
      <c r="P79" s="450"/>
      <c r="Q79" s="450"/>
      <c r="R79" s="450"/>
      <c r="S79" s="441" t="str">
        <f>Calcu!K54</f>
        <v>μm</v>
      </c>
      <c r="T79" s="465"/>
      <c r="U79" s="466"/>
      <c r="V79" s="424" t="str">
        <f>Calcu!L54</f>
        <v>정규</v>
      </c>
      <c r="W79" s="424"/>
      <c r="X79" s="424"/>
      <c r="Y79" s="424"/>
      <c r="Z79" s="424"/>
      <c r="AA79" s="459">
        <f>Calcu!O54</f>
        <v>1</v>
      </c>
      <c r="AB79" s="460"/>
      <c r="AC79" s="460"/>
      <c r="AD79" s="460"/>
      <c r="AE79" s="460"/>
      <c r="AF79" s="460"/>
      <c r="AG79" s="461"/>
      <c r="AH79" s="449">
        <f>Calcu!Q54</f>
        <v>0</v>
      </c>
      <c r="AI79" s="450"/>
      <c r="AJ79" s="450"/>
      <c r="AK79" s="450"/>
      <c r="AL79" s="450"/>
      <c r="AM79" s="441" t="str">
        <f>Calcu!R54</f>
        <v>μm</v>
      </c>
      <c r="AN79" s="441"/>
      <c r="AO79" s="442"/>
      <c r="AP79" s="424" t="str">
        <f>Calcu!S54</f>
        <v>∞</v>
      </c>
      <c r="AQ79" s="424"/>
      <c r="AR79" s="424"/>
      <c r="AS79" s="424"/>
      <c r="AT79" s="57"/>
    </row>
    <row r="80" spans="1:69" ht="18.75" customHeight="1">
      <c r="A80" s="57"/>
      <c r="B80" s="459" t="s">
        <v>145</v>
      </c>
      <c r="C80" s="461"/>
      <c r="D80" s="451" t="s">
        <v>448</v>
      </c>
      <c r="E80" s="452"/>
      <c r="F80" s="452"/>
      <c r="G80" s="453"/>
      <c r="H80" s="454" t="e">
        <f ca="1">Calcu!E55</f>
        <v>#N/A</v>
      </c>
      <c r="I80" s="455"/>
      <c r="J80" s="455"/>
      <c r="K80" s="455"/>
      <c r="L80" s="455"/>
      <c r="M80" s="465" t="str">
        <f>Calcu!F55</f>
        <v>mm</v>
      </c>
      <c r="N80" s="466"/>
      <c r="O80" s="449">
        <f>Calcu!J55</f>
        <v>0</v>
      </c>
      <c r="P80" s="450"/>
      <c r="Q80" s="450"/>
      <c r="R80" s="450"/>
      <c r="S80" s="441" t="str">
        <f>Calcu!K55</f>
        <v>μm</v>
      </c>
      <c r="T80" s="465"/>
      <c r="U80" s="466"/>
      <c r="V80" s="424" t="str">
        <f>Calcu!L55</f>
        <v>t</v>
      </c>
      <c r="W80" s="424"/>
      <c r="X80" s="424"/>
      <c r="Y80" s="424"/>
      <c r="Z80" s="424"/>
      <c r="AA80" s="459">
        <f>Calcu!O55</f>
        <v>1</v>
      </c>
      <c r="AB80" s="460"/>
      <c r="AC80" s="460"/>
      <c r="AD80" s="460"/>
      <c r="AE80" s="460"/>
      <c r="AF80" s="460"/>
      <c r="AG80" s="461"/>
      <c r="AH80" s="449">
        <f>Calcu!Q55</f>
        <v>0</v>
      </c>
      <c r="AI80" s="450"/>
      <c r="AJ80" s="450"/>
      <c r="AK80" s="450"/>
      <c r="AL80" s="450"/>
      <c r="AM80" s="441" t="str">
        <f>Calcu!R55</f>
        <v>μm</v>
      </c>
      <c r="AN80" s="441"/>
      <c r="AO80" s="442"/>
      <c r="AP80" s="424">
        <f>Calcu!S55</f>
        <v>4</v>
      </c>
      <c r="AQ80" s="424"/>
      <c r="AR80" s="424"/>
      <c r="AS80" s="424"/>
      <c r="AT80" s="57"/>
    </row>
    <row r="81" spans="1:60" ht="18.75" customHeight="1">
      <c r="A81" s="57"/>
      <c r="B81" s="459" t="s">
        <v>470</v>
      </c>
      <c r="C81" s="461"/>
      <c r="D81" s="451" t="s">
        <v>454</v>
      </c>
      <c r="E81" s="452"/>
      <c r="F81" s="452"/>
      <c r="G81" s="453"/>
      <c r="H81" s="454" t="e">
        <f ca="1">Calcu!E56</f>
        <v>#N/A</v>
      </c>
      <c r="I81" s="455"/>
      <c r="J81" s="455"/>
      <c r="K81" s="455"/>
      <c r="L81" s="455"/>
      <c r="M81" s="465" t="str">
        <f>Calcu!F56</f>
        <v>mm</v>
      </c>
      <c r="N81" s="466"/>
      <c r="O81" s="449">
        <f>Calcu!J56</f>
        <v>0</v>
      </c>
      <c r="P81" s="450"/>
      <c r="Q81" s="450"/>
      <c r="R81" s="450"/>
      <c r="S81" s="441" t="str">
        <f>Calcu!K56</f>
        <v>μm</v>
      </c>
      <c r="T81" s="465"/>
      <c r="U81" s="466"/>
      <c r="V81" s="424" t="str">
        <f>Calcu!L56</f>
        <v>직사각형</v>
      </c>
      <c r="W81" s="424"/>
      <c r="X81" s="424"/>
      <c r="Y81" s="424"/>
      <c r="Z81" s="424"/>
      <c r="AA81" s="459">
        <f>Calcu!O56</f>
        <v>-1</v>
      </c>
      <c r="AB81" s="460"/>
      <c r="AC81" s="460"/>
      <c r="AD81" s="460"/>
      <c r="AE81" s="460"/>
      <c r="AF81" s="460"/>
      <c r="AG81" s="461"/>
      <c r="AH81" s="449">
        <f>Calcu!Q56</f>
        <v>0</v>
      </c>
      <c r="AI81" s="450"/>
      <c r="AJ81" s="450"/>
      <c r="AK81" s="450"/>
      <c r="AL81" s="450"/>
      <c r="AM81" s="441" t="str">
        <f>Calcu!R56</f>
        <v>μm</v>
      </c>
      <c r="AN81" s="441"/>
      <c r="AO81" s="442"/>
      <c r="AP81" s="424" t="str">
        <f>Calcu!S56</f>
        <v>∞</v>
      </c>
      <c r="AQ81" s="424"/>
      <c r="AR81" s="424"/>
      <c r="AS81" s="424"/>
      <c r="AT81" s="57"/>
    </row>
    <row r="82" spans="1:60" ht="18.75" customHeight="1">
      <c r="A82" s="57"/>
      <c r="B82" s="425" t="s">
        <v>81</v>
      </c>
      <c r="C82" s="425"/>
      <c r="D82" s="415"/>
      <c r="E82" s="416"/>
      <c r="F82" s="416"/>
      <c r="G82" s="417"/>
      <c r="H82" s="426" t="e">
        <f ca="1">Calcu!E57</f>
        <v>#N/A</v>
      </c>
      <c r="I82" s="427"/>
      <c r="J82" s="427"/>
      <c r="K82" s="427"/>
      <c r="L82" s="427"/>
      <c r="M82" s="429" t="str">
        <f>Calcu!F57</f>
        <v>/℃</v>
      </c>
      <c r="N82" s="431"/>
      <c r="O82" s="428">
        <f>Calcu!J57</f>
        <v>4.0824829046386305E-7</v>
      </c>
      <c r="P82" s="429"/>
      <c r="Q82" s="429"/>
      <c r="R82" s="429"/>
      <c r="S82" s="430" t="str">
        <f>Calcu!K57</f>
        <v>/℃</v>
      </c>
      <c r="T82" s="429"/>
      <c r="U82" s="431"/>
      <c r="V82" s="425" t="str">
        <f>Calcu!L57</f>
        <v>삼각형</v>
      </c>
      <c r="W82" s="425"/>
      <c r="X82" s="425"/>
      <c r="Y82" s="425"/>
      <c r="Z82" s="425"/>
      <c r="AA82" s="437">
        <f>Calcu!O57</f>
        <v>0</v>
      </c>
      <c r="AB82" s="438"/>
      <c r="AC82" s="438"/>
      <c r="AD82" s="438"/>
      <c r="AE82" s="439" t="str">
        <f>Calcu!P57</f>
        <v>℃·μm</v>
      </c>
      <c r="AF82" s="439"/>
      <c r="AG82" s="440"/>
      <c r="AH82" s="432">
        <f>Calcu!Q57</f>
        <v>0</v>
      </c>
      <c r="AI82" s="433"/>
      <c r="AJ82" s="433"/>
      <c r="AK82" s="433"/>
      <c r="AL82" s="433"/>
      <c r="AM82" s="430" t="str">
        <f>Calcu!R57</f>
        <v>μm</v>
      </c>
      <c r="AN82" s="430"/>
      <c r="AO82" s="434"/>
      <c r="AP82" s="424">
        <f>Calcu!S57</f>
        <v>100</v>
      </c>
      <c r="AQ82" s="424"/>
      <c r="AR82" s="424"/>
      <c r="AS82" s="424"/>
      <c r="AT82" s="57"/>
    </row>
    <row r="83" spans="1:60" ht="18.75" customHeight="1">
      <c r="A83" s="57"/>
      <c r="B83" s="414" t="s">
        <v>471</v>
      </c>
      <c r="C83" s="414"/>
      <c r="D83" s="415" t="s">
        <v>130</v>
      </c>
      <c r="E83" s="416"/>
      <c r="F83" s="416"/>
      <c r="G83" s="417"/>
      <c r="H83" s="418" t="str">
        <f>Calcu!E58</f>
        <v/>
      </c>
      <c r="I83" s="419"/>
      <c r="J83" s="419"/>
      <c r="K83" s="419"/>
      <c r="L83" s="419"/>
      <c r="M83" s="435" t="str">
        <f>Calcu!F58</f>
        <v>℃</v>
      </c>
      <c r="N83" s="436"/>
      <c r="O83" s="420">
        <f>Calcu!J58</f>
        <v>0.28867513459481292</v>
      </c>
      <c r="P83" s="421"/>
      <c r="Q83" s="421"/>
      <c r="R83" s="421"/>
      <c r="S83" s="422" t="str">
        <f>Calcu!K58</f>
        <v>℃</v>
      </c>
      <c r="T83" s="435"/>
      <c r="U83" s="436"/>
      <c r="V83" s="414" t="str">
        <f>Calcu!L58</f>
        <v>직사각형</v>
      </c>
      <c r="W83" s="414"/>
      <c r="X83" s="414"/>
      <c r="Y83" s="414"/>
      <c r="Z83" s="414"/>
      <c r="AA83" s="437" t="e">
        <f ca="1">Calcu!O58</f>
        <v>#N/A</v>
      </c>
      <c r="AB83" s="438"/>
      <c r="AC83" s="438"/>
      <c r="AD83" s="438"/>
      <c r="AE83" s="439" t="str">
        <f>Calcu!P58</f>
        <v>/℃·μm</v>
      </c>
      <c r="AF83" s="439"/>
      <c r="AG83" s="440"/>
      <c r="AH83" s="420" t="e">
        <f ca="1">Calcu!Q58</f>
        <v>#N/A</v>
      </c>
      <c r="AI83" s="421"/>
      <c r="AJ83" s="421"/>
      <c r="AK83" s="421"/>
      <c r="AL83" s="421"/>
      <c r="AM83" s="422" t="str">
        <f>Calcu!R58</f>
        <v>μm</v>
      </c>
      <c r="AN83" s="422"/>
      <c r="AO83" s="423"/>
      <c r="AP83" s="424">
        <f>Calcu!S58</f>
        <v>12</v>
      </c>
      <c r="AQ83" s="424"/>
      <c r="AR83" s="424"/>
      <c r="AS83" s="424"/>
      <c r="AT83" s="57"/>
    </row>
    <row r="84" spans="1:60" ht="18.75" customHeight="1">
      <c r="A84" s="57"/>
      <c r="B84" s="414" t="s">
        <v>147</v>
      </c>
      <c r="C84" s="414"/>
      <c r="D84" s="415" t="s">
        <v>131</v>
      </c>
      <c r="E84" s="416"/>
      <c r="F84" s="416"/>
      <c r="G84" s="417"/>
      <c r="H84" s="418" t="e">
        <f ca="1">Calcu!E59</f>
        <v>#N/A</v>
      </c>
      <c r="I84" s="419"/>
      <c r="J84" s="419"/>
      <c r="K84" s="419"/>
      <c r="L84" s="419"/>
      <c r="M84" s="435" t="str">
        <f>Calcu!F59</f>
        <v>/℃</v>
      </c>
      <c r="N84" s="436"/>
      <c r="O84" s="476">
        <f>Calcu!J59</f>
        <v>8.1649658092772609E-7</v>
      </c>
      <c r="P84" s="435"/>
      <c r="Q84" s="435"/>
      <c r="R84" s="435"/>
      <c r="S84" s="422" t="str">
        <f>Calcu!K59</f>
        <v>/℃</v>
      </c>
      <c r="T84" s="435"/>
      <c r="U84" s="436"/>
      <c r="V84" s="414" t="str">
        <f>Calcu!L59</f>
        <v>삼각형</v>
      </c>
      <c r="W84" s="414"/>
      <c r="X84" s="414"/>
      <c r="Y84" s="414"/>
      <c r="Z84" s="414"/>
      <c r="AA84" s="437">
        <f>Calcu!O59</f>
        <v>0</v>
      </c>
      <c r="AB84" s="438"/>
      <c r="AC84" s="438"/>
      <c r="AD84" s="438"/>
      <c r="AE84" s="439" t="str">
        <f>Calcu!P59</f>
        <v>℃·μm</v>
      </c>
      <c r="AF84" s="439"/>
      <c r="AG84" s="440"/>
      <c r="AH84" s="420">
        <f>Calcu!Q59</f>
        <v>0</v>
      </c>
      <c r="AI84" s="421"/>
      <c r="AJ84" s="421"/>
      <c r="AK84" s="421"/>
      <c r="AL84" s="421"/>
      <c r="AM84" s="422" t="str">
        <f>Calcu!R59</f>
        <v>μm</v>
      </c>
      <c r="AN84" s="422"/>
      <c r="AO84" s="423"/>
      <c r="AP84" s="424">
        <f>Calcu!S59</f>
        <v>100</v>
      </c>
      <c r="AQ84" s="424"/>
      <c r="AR84" s="424"/>
      <c r="AS84" s="424"/>
      <c r="AT84" s="57"/>
    </row>
    <row r="85" spans="1:60" ht="18.75" customHeight="1">
      <c r="A85" s="57"/>
      <c r="B85" s="414" t="s">
        <v>472</v>
      </c>
      <c r="C85" s="414"/>
      <c r="D85" s="415" t="s">
        <v>132</v>
      </c>
      <c r="E85" s="416"/>
      <c r="F85" s="416"/>
      <c r="G85" s="417"/>
      <c r="H85" s="418">
        <f>Calcu!E60</f>
        <v>0.1</v>
      </c>
      <c r="I85" s="419"/>
      <c r="J85" s="419"/>
      <c r="K85" s="419"/>
      <c r="L85" s="419"/>
      <c r="M85" s="435" t="str">
        <f>Calcu!F60</f>
        <v>℃</v>
      </c>
      <c r="N85" s="436"/>
      <c r="O85" s="420">
        <f>Calcu!J60</f>
        <v>0.57735026918962584</v>
      </c>
      <c r="P85" s="421"/>
      <c r="Q85" s="421"/>
      <c r="R85" s="421"/>
      <c r="S85" s="422" t="str">
        <f>Calcu!K60</f>
        <v>℃</v>
      </c>
      <c r="T85" s="435"/>
      <c r="U85" s="436"/>
      <c r="V85" s="414" t="str">
        <f>Calcu!L60</f>
        <v>직사각형</v>
      </c>
      <c r="W85" s="414"/>
      <c r="X85" s="414"/>
      <c r="Y85" s="414"/>
      <c r="Z85" s="414"/>
      <c r="AA85" s="437" t="e">
        <f ca="1">Calcu!O60</f>
        <v>#N/A</v>
      </c>
      <c r="AB85" s="438"/>
      <c r="AC85" s="438"/>
      <c r="AD85" s="438"/>
      <c r="AE85" s="439" t="str">
        <f>Calcu!P60</f>
        <v>/℃·μm</v>
      </c>
      <c r="AF85" s="439"/>
      <c r="AG85" s="440"/>
      <c r="AH85" s="420" t="e">
        <f ca="1">Calcu!Q60</f>
        <v>#N/A</v>
      </c>
      <c r="AI85" s="421"/>
      <c r="AJ85" s="421"/>
      <c r="AK85" s="421"/>
      <c r="AL85" s="421"/>
      <c r="AM85" s="422" t="str">
        <f>Calcu!R60</f>
        <v>μm</v>
      </c>
      <c r="AN85" s="422"/>
      <c r="AO85" s="423"/>
      <c r="AP85" s="424">
        <f>Calcu!S60</f>
        <v>12</v>
      </c>
      <c r="AQ85" s="424"/>
      <c r="AR85" s="424"/>
      <c r="AS85" s="424"/>
      <c r="AT85" s="57"/>
    </row>
    <row r="86" spans="1:60" ht="18.75" customHeight="1">
      <c r="A86" s="57"/>
      <c r="B86" s="414" t="s">
        <v>473</v>
      </c>
      <c r="C86" s="414"/>
      <c r="D86" s="415" t="s">
        <v>452</v>
      </c>
      <c r="E86" s="416"/>
      <c r="F86" s="416"/>
      <c r="G86" s="417"/>
      <c r="H86" s="418">
        <f>Calcu!E61</f>
        <v>0</v>
      </c>
      <c r="I86" s="419"/>
      <c r="J86" s="419"/>
      <c r="K86" s="419"/>
      <c r="L86" s="419"/>
      <c r="M86" s="435" t="str">
        <f>Calcu!F61</f>
        <v>mm</v>
      </c>
      <c r="N86" s="436"/>
      <c r="O86" s="420">
        <f>Calcu!J61</f>
        <v>0.14433756729740646</v>
      </c>
      <c r="P86" s="421"/>
      <c r="Q86" s="421"/>
      <c r="R86" s="421"/>
      <c r="S86" s="422" t="str">
        <f>Calcu!K61</f>
        <v>μm</v>
      </c>
      <c r="T86" s="435"/>
      <c r="U86" s="436"/>
      <c r="V86" s="414" t="str">
        <f>Calcu!L61</f>
        <v>직사각형</v>
      </c>
      <c r="W86" s="414"/>
      <c r="X86" s="414"/>
      <c r="Y86" s="414"/>
      <c r="Z86" s="414"/>
      <c r="AA86" s="459">
        <f>Calcu!O61</f>
        <v>1</v>
      </c>
      <c r="AB86" s="460"/>
      <c r="AC86" s="460"/>
      <c r="AD86" s="460"/>
      <c r="AE86" s="460"/>
      <c r="AF86" s="460"/>
      <c r="AG86" s="461"/>
      <c r="AH86" s="420">
        <f>Calcu!Q61</f>
        <v>0.14433756729740646</v>
      </c>
      <c r="AI86" s="421"/>
      <c r="AJ86" s="421"/>
      <c r="AK86" s="421"/>
      <c r="AL86" s="421"/>
      <c r="AM86" s="422" t="str">
        <f>Calcu!R61</f>
        <v>μm</v>
      </c>
      <c r="AN86" s="422"/>
      <c r="AO86" s="423"/>
      <c r="AP86" s="424" t="str">
        <f>Calcu!S61</f>
        <v>∞</v>
      </c>
      <c r="AQ86" s="424"/>
      <c r="AR86" s="424"/>
      <c r="AS86" s="424"/>
      <c r="AT86" s="57"/>
    </row>
    <row r="87" spans="1:60" ht="18.75" customHeight="1">
      <c r="A87" s="57"/>
      <c r="B87" s="414" t="s">
        <v>474</v>
      </c>
      <c r="C87" s="414"/>
      <c r="D87" s="415" t="s">
        <v>218</v>
      </c>
      <c r="E87" s="416"/>
      <c r="F87" s="416"/>
      <c r="G87" s="417"/>
      <c r="H87" s="418" t="e">
        <f ca="1">Calcu!E62</f>
        <v>#N/A</v>
      </c>
      <c r="I87" s="419"/>
      <c r="J87" s="419"/>
      <c r="K87" s="419"/>
      <c r="L87" s="419"/>
      <c r="M87" s="435" t="str">
        <f>Calcu!F62</f>
        <v>mm</v>
      </c>
      <c r="N87" s="436"/>
      <c r="O87" s="462"/>
      <c r="P87" s="463"/>
      <c r="Q87" s="463"/>
      <c r="R87" s="463"/>
      <c r="S87" s="463"/>
      <c r="T87" s="463"/>
      <c r="U87" s="464"/>
      <c r="V87" s="414"/>
      <c r="W87" s="414"/>
      <c r="X87" s="414"/>
      <c r="Y87" s="414"/>
      <c r="Z87" s="414"/>
      <c r="AA87" s="462"/>
      <c r="AB87" s="463"/>
      <c r="AC87" s="463"/>
      <c r="AD87" s="463"/>
      <c r="AE87" s="463"/>
      <c r="AF87" s="463"/>
      <c r="AG87" s="464"/>
      <c r="AH87" s="420" t="e">
        <f ca="1">Calcu!Q62</f>
        <v>#N/A</v>
      </c>
      <c r="AI87" s="421"/>
      <c r="AJ87" s="421"/>
      <c r="AK87" s="421"/>
      <c r="AL87" s="421"/>
      <c r="AM87" s="422" t="str">
        <f>Calcu!R62</f>
        <v>μm</v>
      </c>
      <c r="AN87" s="422"/>
      <c r="AO87" s="423"/>
      <c r="AP87" s="424" t="e">
        <f ca="1">Calcu!S62</f>
        <v>#N/A</v>
      </c>
      <c r="AQ87" s="424"/>
      <c r="AR87" s="424"/>
      <c r="AS87" s="424"/>
      <c r="AT87" s="57"/>
    </row>
    <row r="88" spans="1:60" ht="18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60" ht="18.75" customHeight="1">
      <c r="A89" s="58" t="s">
        <v>172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60" s="70" customFormat="1" ht="18.75" customHeight="1">
      <c r="A90" s="58"/>
      <c r="B90" s="262" t="s">
        <v>505</v>
      </c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261" t="s">
        <v>504</v>
      </c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</row>
    <row r="91" spans="1:60" s="70" customFormat="1" ht="18.75" customHeight="1">
      <c r="B91" s="58"/>
      <c r="C91" s="57" t="s">
        <v>455</v>
      </c>
      <c r="D91" s="57"/>
      <c r="E91" s="57"/>
      <c r="F91" s="57"/>
      <c r="G91" s="57"/>
      <c r="H91" s="57"/>
      <c r="I91" s="520" t="e">
        <f ca="1">H79</f>
        <v>#N/A</v>
      </c>
      <c r="J91" s="520"/>
      <c r="K91" s="520"/>
      <c r="L91" s="520"/>
      <c r="M91" s="520"/>
      <c r="N91" s="480" t="str">
        <f>M79</f>
        <v>mm</v>
      </c>
      <c r="O91" s="480"/>
      <c r="P91" s="249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252"/>
      <c r="AK91" s="252"/>
      <c r="AL91" s="252"/>
      <c r="AM91" s="252"/>
      <c r="AN91" s="252"/>
      <c r="AO91" s="252"/>
      <c r="AP91" s="252"/>
      <c r="AQ91" s="252"/>
      <c r="AR91" s="183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182"/>
      <c r="BF91" s="182"/>
      <c r="BG91" s="182"/>
    </row>
    <row r="92" spans="1:60" s="70" customFormat="1" ht="18.75" customHeight="1">
      <c r="B92" s="58"/>
      <c r="C92" s="57" t="s">
        <v>175</v>
      </c>
      <c r="D92" s="57"/>
      <c r="E92" s="57"/>
      <c r="F92" s="57"/>
      <c r="G92" s="57"/>
      <c r="H92" s="57"/>
      <c r="I92" s="258"/>
      <c r="J92" s="258" t="s">
        <v>531</v>
      </c>
      <c r="K92" s="258"/>
      <c r="L92" s="258"/>
      <c r="M92" s="258"/>
      <c r="N92" s="249"/>
      <c r="O92" s="249"/>
      <c r="P92" s="249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252"/>
      <c r="AK92" s="252"/>
      <c r="AL92" s="252"/>
      <c r="AM92" s="252"/>
      <c r="AN92" s="252"/>
      <c r="AO92" s="252"/>
      <c r="AP92" s="252"/>
      <c r="AQ92" s="252"/>
      <c r="AR92" s="183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</row>
    <row r="93" spans="1:60" s="70" customFormat="1" ht="18.75" customHeight="1">
      <c r="B93" s="58"/>
      <c r="C93" s="57"/>
      <c r="D93" s="57"/>
      <c r="E93" s="57"/>
      <c r="F93" s="57"/>
      <c r="G93" s="57"/>
      <c r="H93" s="57"/>
      <c r="I93" s="57"/>
      <c r="J93" s="258"/>
      <c r="K93" s="258"/>
      <c r="L93" s="258"/>
      <c r="M93" s="258"/>
      <c r="N93" s="258"/>
      <c r="O93" s="249"/>
      <c r="P93" s="249"/>
      <c r="Q93" s="249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252"/>
      <c r="AL93" s="252"/>
      <c r="AM93" s="252"/>
      <c r="AN93" s="252"/>
      <c r="AO93" s="252"/>
      <c r="AP93" s="252"/>
      <c r="AQ93" s="252"/>
      <c r="AR93" s="252"/>
      <c r="AS93" s="183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</row>
    <row r="94" spans="1:60" s="70" customFormat="1" ht="18.75" customHeight="1">
      <c r="B94" s="58"/>
      <c r="D94" s="57"/>
      <c r="E94" s="57"/>
      <c r="F94" s="57"/>
      <c r="G94" s="57"/>
      <c r="H94" s="57"/>
      <c r="I94" s="57"/>
      <c r="J94" s="57"/>
      <c r="K94" s="448" t="s">
        <v>533</v>
      </c>
      <c r="L94" s="448"/>
      <c r="M94" s="448"/>
      <c r="N94" s="448" t="s">
        <v>243</v>
      </c>
      <c r="O94" s="516" t="s">
        <v>456</v>
      </c>
      <c r="P94" s="516"/>
      <c r="Q94" s="448" t="s">
        <v>457</v>
      </c>
      <c r="R94" s="517">
        <f ca="1">Calcu!G54*2</f>
        <v>0</v>
      </c>
      <c r="S94" s="517"/>
      <c r="T94" s="517"/>
      <c r="U94" s="256" t="s">
        <v>458</v>
      </c>
      <c r="V94" s="256"/>
      <c r="W94" s="256"/>
      <c r="X94" s="448" t="s">
        <v>459</v>
      </c>
      <c r="Y94" s="477">
        <f ca="1">R94/2</f>
        <v>0</v>
      </c>
      <c r="Z94" s="477"/>
      <c r="AA94" s="477"/>
      <c r="AB94" s="482" t="str">
        <f>U94</f>
        <v>μm</v>
      </c>
      <c r="AC94" s="482"/>
      <c r="AD94" s="249"/>
      <c r="AE94" s="57"/>
      <c r="AF94" s="57"/>
      <c r="AG94" s="57"/>
      <c r="AH94" s="57"/>
      <c r="AI94" s="57"/>
      <c r="AJ94" s="57"/>
      <c r="AK94" s="183"/>
      <c r="AL94" s="183"/>
      <c r="AM94" s="254"/>
      <c r="AN94" s="255"/>
      <c r="AO94" s="255"/>
      <c r="AP94" s="252"/>
      <c r="AR94" s="252"/>
      <c r="AS94" s="186"/>
      <c r="AW94" s="185"/>
      <c r="AX94" s="185"/>
      <c r="AY94" s="187"/>
      <c r="AZ94" s="183"/>
      <c r="BA94" s="183"/>
      <c r="BB94" s="252"/>
      <c r="BC94" s="252"/>
      <c r="BD94" s="252"/>
      <c r="BE94" s="252"/>
      <c r="BF94" s="182"/>
      <c r="BG94" s="182"/>
      <c r="BH94" s="182"/>
    </row>
    <row r="95" spans="1:60" s="70" customFormat="1" ht="18.75" customHeight="1">
      <c r="B95" s="58"/>
      <c r="C95" s="57"/>
      <c r="D95" s="57"/>
      <c r="E95" s="57"/>
      <c r="F95" s="57"/>
      <c r="G95" s="57"/>
      <c r="H95" s="57"/>
      <c r="I95" s="57"/>
      <c r="J95" s="57"/>
      <c r="K95" s="448"/>
      <c r="L95" s="448"/>
      <c r="M95" s="448"/>
      <c r="N95" s="448"/>
      <c r="O95" s="478" t="s">
        <v>460</v>
      </c>
      <c r="P95" s="478"/>
      <c r="Q95" s="448"/>
      <c r="R95" s="446">
        <v>2</v>
      </c>
      <c r="S95" s="446"/>
      <c r="T95" s="446"/>
      <c r="U95" s="446"/>
      <c r="V95" s="446"/>
      <c r="W95" s="446"/>
      <c r="X95" s="448"/>
      <c r="Y95" s="477"/>
      <c r="Z95" s="477"/>
      <c r="AA95" s="477"/>
      <c r="AB95" s="482"/>
      <c r="AC95" s="482"/>
      <c r="AD95" s="56"/>
      <c r="AE95" s="56"/>
      <c r="AF95" s="56"/>
      <c r="AG95" s="56"/>
      <c r="AH95" s="56"/>
      <c r="AI95" s="57"/>
      <c r="AJ95" s="57"/>
      <c r="AK95" s="183"/>
      <c r="AL95" s="183"/>
      <c r="AN95" s="185"/>
      <c r="AO95" s="252"/>
      <c r="AP95" s="252"/>
      <c r="AQ95" s="186"/>
      <c r="AR95" s="186"/>
      <c r="AS95" s="186"/>
      <c r="AT95" s="252"/>
      <c r="AU95" s="185"/>
      <c r="AV95" s="184"/>
      <c r="AW95" s="185"/>
      <c r="AX95" s="185"/>
      <c r="AY95" s="187"/>
      <c r="AZ95" s="183"/>
      <c r="BA95" s="183"/>
      <c r="BB95" s="252"/>
      <c r="BC95" s="252"/>
      <c r="BD95" s="252"/>
      <c r="BE95" s="252"/>
      <c r="BF95" s="182"/>
      <c r="BG95" s="182"/>
      <c r="BH95" s="182"/>
    </row>
    <row r="96" spans="1:60" s="70" customFormat="1" ht="18.75" customHeight="1">
      <c r="B96" s="58"/>
      <c r="C96" s="57"/>
      <c r="D96" s="57"/>
      <c r="E96" s="57"/>
      <c r="F96" s="57"/>
      <c r="G96" s="57"/>
      <c r="H96" s="57"/>
      <c r="I96" s="57"/>
      <c r="J96" s="57"/>
      <c r="K96" s="448" t="s">
        <v>534</v>
      </c>
      <c r="L96" s="448"/>
      <c r="M96" s="448"/>
      <c r="N96" s="448" t="s">
        <v>243</v>
      </c>
      <c r="O96" s="516" t="s">
        <v>456</v>
      </c>
      <c r="P96" s="516"/>
      <c r="Q96" s="448" t="s">
        <v>457</v>
      </c>
      <c r="R96" s="517">
        <f ca="1">Calcu!H54</f>
        <v>0</v>
      </c>
      <c r="S96" s="517"/>
      <c r="T96" s="517"/>
      <c r="U96" s="256" t="s">
        <v>458</v>
      </c>
      <c r="V96" s="256"/>
      <c r="W96" s="256"/>
      <c r="X96" s="448" t="s">
        <v>459</v>
      </c>
      <c r="Y96" s="477">
        <f ca="1">R96/2</f>
        <v>0</v>
      </c>
      <c r="Z96" s="477"/>
      <c r="AA96" s="477"/>
      <c r="AB96" s="482" t="str">
        <f>U96</f>
        <v>μm</v>
      </c>
      <c r="AC96" s="482"/>
      <c r="AD96" s="56"/>
      <c r="AE96" s="56"/>
      <c r="AF96" s="56"/>
      <c r="AG96" s="56"/>
      <c r="AH96" s="56"/>
      <c r="AI96" s="57"/>
      <c r="AJ96" s="57"/>
      <c r="AK96" s="183"/>
      <c r="AL96" s="183"/>
      <c r="AN96" s="185"/>
      <c r="AO96" s="252"/>
      <c r="AP96" s="252"/>
      <c r="AQ96" s="186"/>
      <c r="AR96" s="186"/>
      <c r="AS96" s="186"/>
      <c r="AT96" s="252"/>
      <c r="AU96" s="185"/>
      <c r="AV96" s="184"/>
      <c r="AW96" s="185"/>
      <c r="AX96" s="185"/>
      <c r="AY96" s="187"/>
      <c r="AZ96" s="183"/>
      <c r="BA96" s="183"/>
      <c r="BB96" s="252"/>
      <c r="BC96" s="252"/>
      <c r="BD96" s="252"/>
      <c r="BE96" s="252"/>
      <c r="BF96" s="252"/>
      <c r="BG96" s="252"/>
      <c r="BH96" s="252"/>
    </row>
    <row r="97" spans="1:60" s="70" customFormat="1" ht="18.75" customHeight="1">
      <c r="B97" s="58"/>
      <c r="C97" s="57"/>
      <c r="D97" s="57"/>
      <c r="E97" s="57"/>
      <c r="F97" s="57"/>
      <c r="G97" s="57"/>
      <c r="H97" s="57"/>
      <c r="I97" s="57"/>
      <c r="J97" s="57"/>
      <c r="K97" s="448"/>
      <c r="L97" s="448"/>
      <c r="M97" s="448"/>
      <c r="N97" s="448"/>
      <c r="O97" s="478" t="s">
        <v>460</v>
      </c>
      <c r="P97" s="478"/>
      <c r="Q97" s="448"/>
      <c r="R97" s="446">
        <v>2</v>
      </c>
      <c r="S97" s="446"/>
      <c r="T97" s="446"/>
      <c r="U97" s="446"/>
      <c r="V97" s="446"/>
      <c r="W97" s="446"/>
      <c r="X97" s="448"/>
      <c r="Y97" s="477"/>
      <c r="Z97" s="477"/>
      <c r="AA97" s="477"/>
      <c r="AB97" s="482"/>
      <c r="AC97" s="482"/>
      <c r="AD97" s="56"/>
      <c r="AE97" s="56"/>
      <c r="AF97" s="56"/>
      <c r="AG97" s="56"/>
      <c r="AH97" s="56"/>
      <c r="AI97" s="57"/>
      <c r="AJ97" s="57"/>
      <c r="AK97" s="183"/>
      <c r="AL97" s="183"/>
      <c r="AN97" s="185"/>
      <c r="AO97" s="252"/>
      <c r="AP97" s="252"/>
      <c r="AQ97" s="186"/>
      <c r="AR97" s="186"/>
      <c r="AS97" s="186"/>
      <c r="AT97" s="252"/>
      <c r="AU97" s="185"/>
      <c r="AV97" s="184"/>
      <c r="AW97" s="185"/>
      <c r="AX97" s="185"/>
      <c r="AY97" s="187"/>
      <c r="AZ97" s="183"/>
      <c r="BA97" s="183"/>
      <c r="BB97" s="252"/>
      <c r="BC97" s="252"/>
      <c r="BD97" s="252"/>
      <c r="BE97" s="252"/>
      <c r="BF97" s="252"/>
      <c r="BG97" s="252"/>
      <c r="BH97" s="252"/>
    </row>
    <row r="98" spans="1:60" s="70" customFormat="1" ht="18.75" customHeight="1">
      <c r="B98" s="58"/>
      <c r="C98" s="57"/>
      <c r="D98" s="57"/>
      <c r="E98" s="57"/>
      <c r="F98" s="57"/>
      <c r="G98" s="57"/>
      <c r="H98" s="57"/>
      <c r="I98" s="57"/>
      <c r="J98" s="57"/>
      <c r="K98" s="253"/>
      <c r="L98" s="253"/>
      <c r="M98" s="253"/>
      <c r="N98" s="253"/>
      <c r="O98" s="518">
        <f ca="1">Y94</f>
        <v>0</v>
      </c>
      <c r="P98" s="518"/>
      <c r="Q98" s="518"/>
      <c r="R98" s="245"/>
      <c r="S98" s="245"/>
      <c r="T98" s="515">
        <f ca="1">Y94</f>
        <v>0</v>
      </c>
      <c r="U98" s="515"/>
      <c r="V98" s="515"/>
      <c r="W98" s="515"/>
      <c r="X98" s="515">
        <f ca="1">Y96</f>
        <v>0</v>
      </c>
      <c r="Y98" s="515"/>
      <c r="Z98" s="515"/>
      <c r="AA98" s="515"/>
      <c r="AB98" s="251"/>
      <c r="AC98" s="515">
        <f ca="1">Y96</f>
        <v>0</v>
      </c>
      <c r="AD98" s="515"/>
      <c r="AE98" s="515"/>
      <c r="AF98" s="56"/>
      <c r="AG98" s="513">
        <f>O79</f>
        <v>0</v>
      </c>
      <c r="AH98" s="514"/>
      <c r="AI98" s="514"/>
      <c r="AJ98" s="514"/>
      <c r="AK98" s="482" t="s">
        <v>446</v>
      </c>
      <c r="AL98" s="480"/>
      <c r="AN98" s="185"/>
      <c r="AO98" s="252"/>
      <c r="AP98" s="252"/>
      <c r="AQ98" s="186"/>
      <c r="AR98" s="186"/>
      <c r="AS98" s="186"/>
      <c r="AT98" s="252"/>
      <c r="AU98" s="185"/>
      <c r="AV98" s="184"/>
      <c r="AW98" s="185"/>
      <c r="AX98" s="185"/>
      <c r="AY98" s="187"/>
      <c r="AZ98" s="183"/>
      <c r="BA98" s="183"/>
      <c r="BB98" s="252"/>
      <c r="BC98" s="252"/>
      <c r="BD98" s="252"/>
      <c r="BE98" s="252"/>
      <c r="BF98" s="252"/>
      <c r="BG98" s="252"/>
      <c r="BH98" s="252"/>
    </row>
    <row r="99" spans="1:60" s="70" customFormat="1" ht="18.75" customHeight="1">
      <c r="B99" s="58"/>
      <c r="C99" s="57" t="s">
        <v>461</v>
      </c>
      <c r="D99" s="57"/>
      <c r="E99" s="57"/>
      <c r="F99" s="57"/>
      <c r="G99" s="57"/>
      <c r="H99" s="57"/>
      <c r="I99" s="479" t="str">
        <f>V79</f>
        <v>정규</v>
      </c>
      <c r="J99" s="479"/>
      <c r="K99" s="479"/>
      <c r="L99" s="479"/>
      <c r="M99" s="479"/>
      <c r="N99" s="479"/>
      <c r="O99" s="479"/>
      <c r="P99" s="479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252"/>
      <c r="AK99" s="252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182"/>
      <c r="BF99" s="182"/>
      <c r="BG99" s="182"/>
    </row>
    <row r="100" spans="1:60" s="70" customFormat="1" ht="18.75" customHeight="1">
      <c r="B100" s="58"/>
      <c r="C100" s="481" t="s">
        <v>462</v>
      </c>
      <c r="D100" s="481"/>
      <c r="E100" s="481"/>
      <c r="F100" s="481"/>
      <c r="G100" s="481"/>
      <c r="H100" s="481"/>
      <c r="I100" s="246"/>
      <c r="J100" s="246"/>
      <c r="K100" s="57"/>
      <c r="L100" s="57"/>
      <c r="M100" s="246"/>
      <c r="N100" s="479">
        <f>AA79</f>
        <v>1</v>
      </c>
      <c r="O100" s="479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252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182"/>
      <c r="BF100" s="182"/>
      <c r="BG100" s="182"/>
    </row>
    <row r="101" spans="1:60" s="70" customFormat="1" ht="18.75" customHeight="1">
      <c r="B101" s="58"/>
      <c r="C101" s="481"/>
      <c r="D101" s="481"/>
      <c r="E101" s="481"/>
      <c r="F101" s="481"/>
      <c r="G101" s="481"/>
      <c r="H101" s="481"/>
      <c r="I101" s="248"/>
      <c r="J101" s="248"/>
      <c r="K101" s="57"/>
      <c r="L101" s="57"/>
      <c r="M101" s="246"/>
      <c r="N101" s="479"/>
      <c r="O101" s="479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182"/>
      <c r="BF101" s="182"/>
      <c r="BG101" s="182"/>
    </row>
    <row r="102" spans="1:60" s="70" customFormat="1" ht="18.75" customHeight="1">
      <c r="B102" s="58"/>
      <c r="C102" s="57" t="s">
        <v>463</v>
      </c>
      <c r="D102" s="57"/>
      <c r="E102" s="57"/>
      <c r="F102" s="57"/>
      <c r="G102" s="57"/>
      <c r="H102" s="57"/>
      <c r="I102" s="57"/>
      <c r="J102" s="57"/>
      <c r="K102" s="250" t="s">
        <v>82</v>
      </c>
      <c r="L102" s="488">
        <v>1</v>
      </c>
      <c r="M102" s="488"/>
      <c r="N102" s="283" t="s">
        <v>464</v>
      </c>
      <c r="O102" s="477">
        <f>AG98</f>
        <v>0</v>
      </c>
      <c r="P102" s="477"/>
      <c r="Q102" s="477"/>
      <c r="R102" s="482" t="str">
        <f>AB94</f>
        <v>μm</v>
      </c>
      <c r="S102" s="480"/>
      <c r="T102" s="250" t="s">
        <v>82</v>
      </c>
      <c r="U102" s="74" t="s">
        <v>457</v>
      </c>
      <c r="V102" s="477">
        <f>O102</f>
        <v>0</v>
      </c>
      <c r="W102" s="477"/>
      <c r="X102" s="477"/>
      <c r="Y102" s="482" t="str">
        <f>R102</f>
        <v>μm</v>
      </c>
      <c r="Z102" s="480"/>
      <c r="AA102" s="249"/>
      <c r="AB102" s="246"/>
      <c r="AC102" s="246"/>
      <c r="AD102" s="57"/>
      <c r="AE102" s="57"/>
      <c r="AF102" s="57"/>
      <c r="AG102" s="57"/>
      <c r="AH102" s="57"/>
      <c r="AI102" s="57"/>
      <c r="AJ102" s="185"/>
      <c r="AK102" s="185"/>
      <c r="AL102" s="187"/>
      <c r="AM102" s="183"/>
      <c r="AN102" s="183"/>
      <c r="AO102" s="252"/>
      <c r="AP102" s="252"/>
      <c r="AQ102" s="252"/>
      <c r="AR102" s="252"/>
      <c r="AS102" s="252"/>
      <c r="AT102" s="252"/>
      <c r="AU102" s="252"/>
      <c r="AV102" s="252"/>
      <c r="AW102" s="252"/>
      <c r="AX102" s="252"/>
      <c r="AY102" s="252"/>
      <c r="AZ102" s="252"/>
      <c r="BA102" s="252"/>
      <c r="BB102" s="252"/>
      <c r="BC102" s="252"/>
      <c r="BD102" s="252"/>
      <c r="BE102" s="182"/>
      <c r="BF102" s="182"/>
      <c r="BG102" s="182"/>
      <c r="BH102" s="182"/>
    </row>
    <row r="103" spans="1:60" s="70" customFormat="1" ht="18.75" customHeight="1">
      <c r="B103" s="58"/>
      <c r="C103" s="246" t="s">
        <v>465</v>
      </c>
      <c r="D103" s="246"/>
      <c r="E103" s="246"/>
      <c r="F103" s="246"/>
      <c r="G103" s="246"/>
      <c r="H103" s="56"/>
      <c r="I103" s="109" t="s">
        <v>466</v>
      </c>
      <c r="J103" s="57"/>
      <c r="K103" s="57"/>
      <c r="L103" s="57"/>
      <c r="M103" s="57"/>
      <c r="N103" s="57"/>
      <c r="O103" s="57"/>
      <c r="P103" s="57"/>
      <c r="Q103" s="57"/>
      <c r="R103" s="57"/>
      <c r="S103" s="257"/>
      <c r="T103" s="2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6"/>
      <c r="AF103" s="56"/>
      <c r="AG103" s="57"/>
      <c r="AH103" s="57"/>
      <c r="AI103" s="57"/>
      <c r="AJ103" s="246"/>
      <c r="AK103" s="252"/>
      <c r="AL103" s="252"/>
      <c r="AM103" s="245"/>
      <c r="AN103" s="252"/>
      <c r="AO103" s="248"/>
      <c r="AP103" s="248"/>
      <c r="AQ103" s="248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182"/>
      <c r="BF103" s="182"/>
      <c r="BG103" s="182"/>
    </row>
    <row r="104" spans="1:60" s="70" customFormat="1" ht="18.75" customHeight="1">
      <c r="A104" s="58"/>
      <c r="B104" s="182"/>
      <c r="C104" s="182"/>
      <c r="D104" s="182"/>
      <c r="E104" s="182"/>
      <c r="F104" s="182"/>
      <c r="G104" s="109"/>
      <c r="H104" s="109"/>
      <c r="I104" s="109"/>
      <c r="J104" s="109"/>
      <c r="K104" s="182"/>
      <c r="L104" s="182"/>
      <c r="M104" s="182"/>
      <c r="N104" s="182"/>
      <c r="O104" s="182"/>
      <c r="P104" s="182"/>
      <c r="Q104" s="178"/>
      <c r="R104" s="178"/>
      <c r="S104" s="178"/>
      <c r="T104" s="178"/>
      <c r="U104" s="188"/>
      <c r="V104" s="178"/>
      <c r="W104" s="178"/>
      <c r="X104" s="178"/>
      <c r="Y104" s="178"/>
      <c r="Z104" s="188"/>
      <c r="AA104" s="178"/>
      <c r="AB104" s="178"/>
      <c r="AC104" s="178"/>
      <c r="AD104" s="178"/>
      <c r="AE104" s="182"/>
      <c r="AF104" s="171"/>
      <c r="AG104" s="171"/>
      <c r="AH104" s="171"/>
      <c r="AI104" s="171"/>
      <c r="AJ104" s="182"/>
      <c r="AK104" s="182"/>
      <c r="AL104" s="172"/>
      <c r="AM104" s="173"/>
      <c r="AN104" s="173"/>
      <c r="AO104" s="173"/>
      <c r="AP104" s="173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</row>
    <row r="105" spans="1:60" ht="18.75" customHeight="1">
      <c r="A105" s="57"/>
      <c r="B105" s="265" t="s">
        <v>507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T105" s="264" t="s">
        <v>506</v>
      </c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60" ht="18.75" customHeight="1">
      <c r="A106" s="57"/>
      <c r="C106" s="57" t="s">
        <v>173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60" ht="18.75" customHeight="1">
      <c r="A107" s="57"/>
      <c r="C107" s="61"/>
      <c r="D107" s="57" t="s">
        <v>174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60" ht="18.75" customHeight="1">
      <c r="B108" s="57"/>
      <c r="C108" s="57" t="s">
        <v>467</v>
      </c>
      <c r="D108" s="57"/>
      <c r="E108" s="57"/>
      <c r="F108" s="57"/>
      <c r="G108" s="57"/>
      <c r="H108" s="57"/>
      <c r="I108" s="480" t="e">
        <f ca="1">H80</f>
        <v>#N/A</v>
      </c>
      <c r="J108" s="480"/>
      <c r="K108" s="480"/>
      <c r="L108" s="480"/>
      <c r="M108" s="480"/>
      <c r="N108" s="480" t="str">
        <f>M80</f>
        <v>mm</v>
      </c>
      <c r="O108" s="480"/>
      <c r="P108" s="174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60" ht="18.75" customHeight="1">
      <c r="B109" s="57"/>
      <c r="C109" s="57" t="s">
        <v>84</v>
      </c>
      <c r="D109" s="57"/>
      <c r="E109" s="57"/>
      <c r="F109" s="57"/>
      <c r="G109" s="57"/>
      <c r="H109" s="57"/>
      <c r="I109" s="57"/>
      <c r="J109" s="62" t="s">
        <v>176</v>
      </c>
      <c r="K109" s="57"/>
      <c r="L109" s="57"/>
      <c r="M109" s="57"/>
      <c r="N109" s="57"/>
      <c r="O109" s="57"/>
      <c r="P109" s="57"/>
      <c r="Q109" s="480">
        <f>MAX(AZ11:BD51)</f>
        <v>0</v>
      </c>
      <c r="R109" s="480"/>
      <c r="S109" s="480"/>
      <c r="T109" s="483" t="s">
        <v>127</v>
      </c>
      <c r="U109" s="483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</row>
    <row r="110" spans="1:60" ht="18.75" customHeight="1">
      <c r="B110" s="57"/>
      <c r="C110" s="57"/>
      <c r="D110" s="57"/>
      <c r="E110" s="57"/>
      <c r="F110" s="57"/>
      <c r="G110" s="57"/>
      <c r="H110" s="57"/>
      <c r="I110" s="57"/>
      <c r="J110" s="524" t="s">
        <v>535</v>
      </c>
      <c r="K110" s="524"/>
      <c r="L110" s="524"/>
      <c r="M110" s="448" t="s">
        <v>178</v>
      </c>
      <c r="N110" s="484" t="s">
        <v>177</v>
      </c>
      <c r="O110" s="484"/>
      <c r="P110" s="448" t="s">
        <v>178</v>
      </c>
      <c r="Q110" s="429">
        <f>Q109</f>
        <v>0</v>
      </c>
      <c r="R110" s="429"/>
      <c r="S110" s="429"/>
      <c r="T110" s="485" t="str">
        <f>T109</f>
        <v>μm</v>
      </c>
      <c r="U110" s="485"/>
      <c r="V110" s="448" t="s">
        <v>178</v>
      </c>
      <c r="W110" s="477">
        <f>Q110/SQRT(5)</f>
        <v>0</v>
      </c>
      <c r="X110" s="477"/>
      <c r="Y110" s="477"/>
      <c r="Z110" s="482" t="str">
        <f>T109</f>
        <v>μm</v>
      </c>
      <c r="AA110" s="482"/>
      <c r="AB110" s="176"/>
      <c r="AC110" s="176"/>
      <c r="AD110" s="176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</row>
    <row r="111" spans="1:60" ht="18.75" customHeight="1">
      <c r="B111" s="57"/>
      <c r="C111" s="57"/>
      <c r="D111" s="57"/>
      <c r="E111" s="57"/>
      <c r="F111" s="57"/>
      <c r="G111" s="57"/>
      <c r="H111" s="57"/>
      <c r="I111" s="57"/>
      <c r="J111" s="524"/>
      <c r="K111" s="524"/>
      <c r="L111" s="524"/>
      <c r="M111" s="448"/>
      <c r="N111" s="478"/>
      <c r="O111" s="478"/>
      <c r="P111" s="448"/>
      <c r="Q111" s="446"/>
      <c r="R111" s="446"/>
      <c r="S111" s="446"/>
      <c r="T111" s="446"/>
      <c r="U111" s="446"/>
      <c r="V111" s="448"/>
      <c r="W111" s="477"/>
      <c r="X111" s="477"/>
      <c r="Y111" s="477"/>
      <c r="Z111" s="482"/>
      <c r="AA111" s="482"/>
      <c r="AB111" s="176"/>
      <c r="AC111" s="176"/>
      <c r="AD111" s="176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</row>
    <row r="112" spans="1:60" ht="18.75" customHeight="1">
      <c r="B112" s="57"/>
      <c r="C112" s="57" t="s">
        <v>85</v>
      </c>
      <c r="D112" s="57"/>
      <c r="E112" s="57"/>
      <c r="F112" s="57"/>
      <c r="G112" s="57"/>
      <c r="H112" s="57"/>
      <c r="I112" s="479" t="str">
        <f>V80</f>
        <v>t</v>
      </c>
      <c r="J112" s="479"/>
      <c r="K112" s="479"/>
      <c r="L112" s="479"/>
      <c r="M112" s="479"/>
      <c r="N112" s="479"/>
      <c r="O112" s="479"/>
      <c r="P112" s="479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2:60" ht="18.75" customHeight="1">
      <c r="B113" s="57"/>
      <c r="C113" s="481" t="s">
        <v>468</v>
      </c>
      <c r="D113" s="481"/>
      <c r="E113" s="481"/>
      <c r="F113" s="481"/>
      <c r="G113" s="481"/>
      <c r="H113" s="481"/>
      <c r="I113" s="171"/>
      <c r="J113" s="171"/>
      <c r="K113" s="57"/>
      <c r="L113" s="57"/>
      <c r="N113" s="479">
        <f>AA80</f>
        <v>1</v>
      </c>
      <c r="O113" s="479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</row>
    <row r="114" spans="2:60" ht="18.75" customHeight="1">
      <c r="B114" s="57"/>
      <c r="C114" s="481"/>
      <c r="D114" s="481"/>
      <c r="E114" s="481"/>
      <c r="F114" s="481"/>
      <c r="G114" s="481"/>
      <c r="H114" s="481"/>
      <c r="I114" s="173"/>
      <c r="J114" s="173"/>
      <c r="K114" s="57"/>
      <c r="L114" s="57"/>
      <c r="N114" s="479"/>
      <c r="O114" s="479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</row>
    <row r="115" spans="2:60" ht="18.75" customHeight="1">
      <c r="B115" s="57"/>
      <c r="C115" s="57" t="s">
        <v>469</v>
      </c>
      <c r="D115" s="57"/>
      <c r="E115" s="57"/>
      <c r="F115" s="57"/>
      <c r="G115" s="57"/>
      <c r="H115" s="57"/>
      <c r="I115" s="57"/>
      <c r="J115" s="57"/>
      <c r="K115" s="177" t="s">
        <v>82</v>
      </c>
      <c r="L115" s="488">
        <f>N113</f>
        <v>1</v>
      </c>
      <c r="M115" s="488"/>
      <c r="N115" s="283" t="s">
        <v>83</v>
      </c>
      <c r="O115" s="477">
        <f>AH82</f>
        <v>0</v>
      </c>
      <c r="P115" s="477"/>
      <c r="Q115" s="477"/>
      <c r="R115" s="482" t="str">
        <f>Z110</f>
        <v>μm</v>
      </c>
      <c r="S115" s="480"/>
      <c r="T115" s="177" t="s">
        <v>82</v>
      </c>
      <c r="U115" s="74" t="s">
        <v>178</v>
      </c>
      <c r="V115" s="477">
        <f>O115</f>
        <v>0</v>
      </c>
      <c r="W115" s="477"/>
      <c r="X115" s="477"/>
      <c r="Y115" s="482" t="str">
        <f>R115</f>
        <v>μm</v>
      </c>
      <c r="Z115" s="480"/>
      <c r="AA115" s="174"/>
      <c r="AB115" s="57"/>
      <c r="AC115" s="57"/>
      <c r="AD115" s="57"/>
      <c r="AE115" s="57"/>
      <c r="AF115" s="57"/>
      <c r="AP115" s="57"/>
      <c r="AQ115" s="57"/>
      <c r="AR115" s="57"/>
      <c r="AS115" s="57"/>
      <c r="AT115" s="57"/>
      <c r="AU115" s="57"/>
      <c r="AV115" s="57"/>
    </row>
    <row r="116" spans="2:60" ht="18.75" customHeight="1">
      <c r="B116" s="57"/>
      <c r="C116" s="57" t="s">
        <v>86</v>
      </c>
      <c r="D116" s="57"/>
      <c r="E116" s="57"/>
      <c r="F116" s="57"/>
      <c r="G116" s="57"/>
      <c r="H116" s="57"/>
      <c r="I116" s="109" t="s">
        <v>475</v>
      </c>
      <c r="J116" s="109"/>
      <c r="K116" s="109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57"/>
      <c r="AB116" s="57"/>
      <c r="AC116" s="57"/>
      <c r="AD116" s="57"/>
      <c r="AE116" s="57"/>
      <c r="AF116" s="57"/>
    </row>
    <row r="117" spans="2:60" ht="18.75" customHeight="1">
      <c r="B117" s="57"/>
      <c r="C117" s="57"/>
      <c r="D117" s="57"/>
      <c r="E117" s="57"/>
      <c r="F117" s="57"/>
      <c r="G117" s="57"/>
      <c r="H117" s="57"/>
      <c r="I117" s="109"/>
      <c r="J117" s="99"/>
      <c r="K117" s="109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57"/>
      <c r="AB117" s="57"/>
      <c r="AC117" s="57"/>
      <c r="AD117" s="57"/>
      <c r="AE117" s="57"/>
      <c r="AF117" s="57"/>
    </row>
    <row r="118" spans="2:60" s="142" customFormat="1" ht="18.75" customHeight="1">
      <c r="B118" s="262" t="str">
        <f>"3. "&amp;N5&amp;"의 지시값의 표준불확도,"</f>
        <v>3. 다이얼 게이지 시험기의 지시값의 표준불확도,</v>
      </c>
      <c r="D118" s="171"/>
      <c r="E118" s="171"/>
      <c r="F118" s="171"/>
      <c r="G118" s="172"/>
      <c r="H118" s="171"/>
      <c r="I118" s="171"/>
      <c r="J118" s="171"/>
      <c r="K118" s="171"/>
      <c r="L118" s="171"/>
      <c r="M118" s="171"/>
      <c r="N118" s="171"/>
      <c r="O118" s="171"/>
      <c r="P118" s="171"/>
      <c r="Q118" s="171"/>
      <c r="R118" s="171"/>
      <c r="S118" s="171"/>
      <c r="V118" s="261" t="s">
        <v>501</v>
      </c>
      <c r="X118" s="171"/>
      <c r="Y118" s="171"/>
      <c r="Z118" s="171"/>
      <c r="AA118" s="171"/>
      <c r="AB118" s="171"/>
      <c r="AC118" s="171"/>
      <c r="AD118" s="171"/>
      <c r="AE118" s="172"/>
      <c r="AF118" s="171"/>
      <c r="AG118" s="172"/>
      <c r="AH118" s="172"/>
      <c r="AI118" s="172"/>
      <c r="AJ118" s="172"/>
      <c r="AK118" s="172"/>
      <c r="AL118" s="172"/>
      <c r="AM118" s="172"/>
      <c r="AN118" s="172"/>
      <c r="AO118" s="172"/>
      <c r="AP118" s="172"/>
      <c r="AQ118" s="172"/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</row>
    <row r="119" spans="2:60" s="275" customFormat="1" ht="18.75" customHeight="1">
      <c r="B119" s="262"/>
      <c r="C119" s="171" t="str">
        <f>"※ "&amp;N5&amp;"의 분해능의 반범위에 직사각형 확률분포를 적용하여 계산한다."</f>
        <v>※ 다이얼 게이지 시험기의 분해능의 반범위에 직사각형 확률분포를 적용하여 계산한다.</v>
      </c>
      <c r="D119" s="277"/>
      <c r="E119" s="277"/>
      <c r="F119" s="277"/>
      <c r="G119" s="276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V119" s="261"/>
      <c r="X119" s="277"/>
      <c r="Y119" s="277"/>
      <c r="Z119" s="277"/>
      <c r="AA119" s="277"/>
      <c r="AB119" s="277"/>
      <c r="AC119" s="277"/>
      <c r="AD119" s="277"/>
      <c r="AE119" s="276"/>
      <c r="AF119" s="277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6"/>
      <c r="AT119" s="276"/>
      <c r="AU119" s="276"/>
      <c r="AV119" s="276"/>
      <c r="AW119" s="276"/>
      <c r="AX119" s="276"/>
      <c r="AY119" s="276"/>
      <c r="AZ119" s="276"/>
      <c r="BA119" s="276"/>
      <c r="BB119" s="276"/>
      <c r="BC119" s="276"/>
      <c r="BD119" s="276"/>
      <c r="BE119" s="276"/>
      <c r="BF119" s="276"/>
      <c r="BG119" s="276"/>
    </row>
    <row r="120" spans="2:60" s="142" customFormat="1" ht="18.75" customHeight="1">
      <c r="B120" s="172"/>
      <c r="C120" s="173" t="s">
        <v>179</v>
      </c>
      <c r="D120" s="172"/>
      <c r="E120" s="172"/>
      <c r="F120" s="172"/>
      <c r="G120" s="172"/>
      <c r="H120" s="57"/>
      <c r="I120" s="480" t="e">
        <f ca="1">H81</f>
        <v>#N/A</v>
      </c>
      <c r="J120" s="480"/>
      <c r="K120" s="480"/>
      <c r="L120" s="480"/>
      <c r="M120" s="480"/>
      <c r="N120" s="480" t="str">
        <f>M81</f>
        <v>mm</v>
      </c>
      <c r="O120" s="480"/>
      <c r="P120" s="249"/>
      <c r="Q120" s="57"/>
      <c r="R120" s="57"/>
      <c r="S120" s="57"/>
      <c r="T120" s="57"/>
      <c r="U120" s="57"/>
      <c r="AC120" s="171"/>
      <c r="AD120" s="171"/>
      <c r="AE120" s="171"/>
      <c r="AK120" s="172"/>
      <c r="AL120" s="172"/>
      <c r="AM120" s="172"/>
      <c r="AN120" s="172"/>
      <c r="AO120" s="172"/>
      <c r="AP120" s="172"/>
      <c r="AQ120" s="172"/>
      <c r="AR120" s="172"/>
      <c r="AS120" s="171"/>
      <c r="AT120" s="171"/>
      <c r="AU120" s="171"/>
      <c r="AV120" s="171"/>
      <c r="AW120" s="171"/>
      <c r="AX120" s="171"/>
      <c r="AY120" s="172"/>
      <c r="AZ120" s="172"/>
      <c r="BA120" s="172"/>
      <c r="BB120" s="172"/>
      <c r="BC120" s="172"/>
      <c r="BD120" s="172"/>
      <c r="BE120" s="172"/>
      <c r="BF120" s="172"/>
      <c r="BG120" s="172"/>
    </row>
    <row r="121" spans="2:60" s="142" customFormat="1" ht="18.75" customHeight="1">
      <c r="B121" s="172"/>
      <c r="C121" s="171" t="s">
        <v>476</v>
      </c>
      <c r="D121" s="171"/>
      <c r="E121" s="171"/>
      <c r="F121" s="171"/>
      <c r="G121" s="171"/>
      <c r="H121" s="171"/>
      <c r="I121" s="172"/>
      <c r="J121" s="277" t="s">
        <v>528</v>
      </c>
      <c r="M121" s="259"/>
      <c r="P121" s="495">
        <f>T122/1000</f>
        <v>0</v>
      </c>
      <c r="Q121" s="495"/>
      <c r="R121" s="495"/>
      <c r="S121" s="495"/>
      <c r="T121" s="495"/>
      <c r="AG121" s="172"/>
      <c r="AH121" s="172"/>
      <c r="AI121" s="172"/>
      <c r="AJ121" s="172"/>
      <c r="AK121" s="172"/>
      <c r="AL121" s="172"/>
      <c r="AM121" s="172"/>
      <c r="AN121" s="172"/>
      <c r="AO121" s="171"/>
      <c r="AP121" s="171"/>
      <c r="AQ121" s="171"/>
      <c r="AR121" s="171"/>
      <c r="AS121" s="171"/>
      <c r="AT121" s="171"/>
      <c r="AU121" s="171"/>
      <c r="AV121" s="171"/>
      <c r="AW121" s="171"/>
      <c r="AX121" s="171"/>
      <c r="AY121" s="171"/>
      <c r="AZ121" s="172"/>
      <c r="BA121" s="172"/>
      <c r="BB121" s="172"/>
      <c r="BC121" s="172"/>
      <c r="BD121" s="172"/>
      <c r="BE121" s="172"/>
      <c r="BF121" s="172"/>
      <c r="BG121" s="172"/>
      <c r="BH121" s="172"/>
    </row>
    <row r="122" spans="2:60" s="142" customFormat="1" ht="18.75" customHeight="1">
      <c r="B122" s="172"/>
      <c r="C122" s="171"/>
      <c r="D122" s="171"/>
      <c r="E122" s="171"/>
      <c r="F122" s="171"/>
      <c r="G122" s="277"/>
      <c r="H122" s="171"/>
      <c r="I122" s="171"/>
      <c r="J122" s="496" t="s">
        <v>536</v>
      </c>
      <c r="K122" s="496"/>
      <c r="L122" s="496"/>
      <c r="M122" s="496"/>
      <c r="N122" s="490" t="s">
        <v>178</v>
      </c>
      <c r="O122" s="497" t="s">
        <v>217</v>
      </c>
      <c r="P122" s="498"/>
      <c r="Q122" s="498"/>
      <c r="R122" s="498"/>
      <c r="S122" s="490" t="s">
        <v>178</v>
      </c>
      <c r="T122" s="499">
        <f>Calcu!G56</f>
        <v>0</v>
      </c>
      <c r="U122" s="499"/>
      <c r="V122" s="499"/>
      <c r="W122" s="499"/>
      <c r="X122" s="500" t="s">
        <v>178</v>
      </c>
      <c r="Y122" s="501">
        <f>T122/2/SQRT(3)</f>
        <v>0</v>
      </c>
      <c r="Z122" s="501"/>
      <c r="AA122" s="501"/>
      <c r="AB122" s="501"/>
      <c r="AC122" s="501"/>
      <c r="AD122" s="171"/>
      <c r="AE122" s="172"/>
      <c r="AF122" s="172"/>
      <c r="AG122" s="172"/>
      <c r="AH122" s="172"/>
      <c r="AI122" s="172"/>
      <c r="AJ122" s="172"/>
      <c r="AK122" s="172"/>
      <c r="AL122" s="172"/>
      <c r="AM122" s="172"/>
      <c r="AN122" s="172"/>
      <c r="AO122" s="172"/>
      <c r="AP122" s="172"/>
      <c r="AQ122" s="172"/>
      <c r="AR122" s="171"/>
      <c r="AS122" s="171"/>
      <c r="AT122" s="171"/>
      <c r="AU122" s="171"/>
      <c r="AV122" s="171"/>
      <c r="AW122" s="171"/>
      <c r="AX122" s="171"/>
      <c r="AY122" s="171"/>
      <c r="AZ122" s="172"/>
      <c r="BA122" s="172"/>
      <c r="BB122" s="172"/>
      <c r="BC122" s="172"/>
      <c r="BD122" s="172"/>
      <c r="BE122" s="172"/>
      <c r="BF122" s="172"/>
      <c r="BG122" s="172"/>
      <c r="BH122" s="172"/>
    </row>
    <row r="123" spans="2:60" s="142" customFormat="1" ht="18.75" customHeight="1">
      <c r="B123" s="172"/>
      <c r="C123" s="171"/>
      <c r="D123" s="171"/>
      <c r="E123" s="171"/>
      <c r="F123" s="171"/>
      <c r="G123" s="277"/>
      <c r="H123" s="171"/>
      <c r="I123" s="171"/>
      <c r="J123" s="496"/>
      <c r="K123" s="496"/>
      <c r="L123" s="496"/>
      <c r="M123" s="496"/>
      <c r="N123" s="490"/>
      <c r="O123" s="502"/>
      <c r="P123" s="502"/>
      <c r="Q123" s="502"/>
      <c r="R123" s="502"/>
      <c r="S123" s="490"/>
      <c r="T123" s="502"/>
      <c r="U123" s="502"/>
      <c r="V123" s="502"/>
      <c r="W123" s="502"/>
      <c r="X123" s="500"/>
      <c r="Y123" s="501"/>
      <c r="Z123" s="501"/>
      <c r="AA123" s="501"/>
      <c r="AB123" s="501"/>
      <c r="AC123" s="501"/>
      <c r="AD123" s="171"/>
      <c r="AE123" s="172"/>
      <c r="AF123" s="172"/>
      <c r="AG123" s="172"/>
      <c r="AH123" s="172"/>
      <c r="AI123" s="172"/>
      <c r="AJ123" s="172"/>
      <c r="AK123" s="172"/>
      <c r="AL123" s="172"/>
      <c r="AM123" s="172"/>
      <c r="AN123" s="172"/>
      <c r="AO123" s="172"/>
      <c r="AP123" s="172"/>
      <c r="AQ123" s="172"/>
      <c r="AR123" s="171"/>
      <c r="AS123" s="171"/>
      <c r="AT123" s="171"/>
      <c r="AU123" s="171"/>
      <c r="AV123" s="171"/>
      <c r="AW123" s="171"/>
      <c r="AX123" s="171"/>
      <c r="AY123" s="171"/>
      <c r="AZ123" s="172"/>
      <c r="BA123" s="172"/>
      <c r="BB123" s="172"/>
      <c r="BC123" s="172"/>
      <c r="BD123" s="172"/>
      <c r="BE123" s="172"/>
      <c r="BF123" s="172"/>
      <c r="BG123" s="172"/>
      <c r="BH123" s="172"/>
    </row>
    <row r="124" spans="2:60" s="142" customFormat="1" ht="18.75" customHeight="1">
      <c r="B124" s="172"/>
      <c r="C124" s="171" t="s">
        <v>88</v>
      </c>
      <c r="D124" s="171"/>
      <c r="E124" s="171"/>
      <c r="F124" s="171"/>
      <c r="G124" s="171"/>
      <c r="H124" s="171"/>
      <c r="I124" s="479" t="str">
        <f>V81</f>
        <v>직사각형</v>
      </c>
      <c r="J124" s="479"/>
      <c r="K124" s="479"/>
      <c r="L124" s="479"/>
      <c r="M124" s="479"/>
      <c r="N124" s="479"/>
      <c r="O124" s="479"/>
      <c r="P124" s="479"/>
      <c r="Q124" s="171"/>
      <c r="R124" s="171"/>
      <c r="S124" s="171"/>
      <c r="T124" s="171"/>
      <c r="U124" s="171"/>
      <c r="V124" s="171"/>
      <c r="W124" s="171"/>
      <c r="X124" s="171"/>
      <c r="Y124" s="171"/>
      <c r="Z124" s="172"/>
      <c r="AA124" s="172"/>
      <c r="AB124" s="172"/>
      <c r="AC124" s="172"/>
      <c r="AD124" s="172"/>
      <c r="AE124" s="172"/>
      <c r="AF124" s="172"/>
      <c r="AG124" s="172"/>
      <c r="AH124" s="171"/>
      <c r="AI124" s="171"/>
      <c r="AJ124" s="171"/>
      <c r="AK124" s="171"/>
      <c r="AL124" s="171"/>
      <c r="AM124" s="171"/>
      <c r="AN124" s="171"/>
      <c r="AO124" s="171"/>
      <c r="AP124" s="171"/>
      <c r="AQ124" s="171"/>
      <c r="AR124" s="171"/>
      <c r="AS124" s="171"/>
      <c r="AT124" s="171"/>
      <c r="AU124" s="171"/>
      <c r="AV124" s="171"/>
      <c r="AW124" s="171"/>
      <c r="AX124" s="171"/>
      <c r="AY124" s="172"/>
      <c r="AZ124" s="172"/>
      <c r="BA124" s="172"/>
      <c r="BB124" s="172"/>
      <c r="BC124" s="172"/>
      <c r="BD124" s="172"/>
      <c r="BE124" s="172"/>
      <c r="BF124" s="172"/>
      <c r="BG124" s="172"/>
    </row>
    <row r="125" spans="2:60" s="142" customFormat="1" ht="18.75" customHeight="1">
      <c r="B125" s="172"/>
      <c r="C125" s="481" t="s">
        <v>89</v>
      </c>
      <c r="D125" s="481"/>
      <c r="E125" s="481"/>
      <c r="F125" s="481"/>
      <c r="G125" s="481"/>
      <c r="H125" s="481"/>
      <c r="I125" s="171"/>
      <c r="J125" s="171"/>
      <c r="K125" s="171"/>
      <c r="L125" s="171"/>
      <c r="M125" s="171"/>
      <c r="N125" s="171"/>
      <c r="O125" s="172"/>
      <c r="P125" s="152"/>
      <c r="Q125" s="152"/>
      <c r="R125" s="152"/>
      <c r="S125" s="171"/>
      <c r="T125" s="171"/>
      <c r="U125" s="171"/>
      <c r="V125" s="171"/>
      <c r="W125" s="171"/>
      <c r="X125" s="171"/>
      <c r="Y125" s="171"/>
      <c r="Z125" s="153"/>
      <c r="AA125" s="153"/>
      <c r="AB125" s="171"/>
      <c r="AC125" s="171"/>
      <c r="AD125" s="171"/>
      <c r="AE125" s="171"/>
      <c r="AF125" s="171"/>
      <c r="AG125" s="171"/>
      <c r="AH125" s="171"/>
      <c r="AI125" s="171"/>
      <c r="AJ125" s="171"/>
      <c r="AK125" s="171"/>
      <c r="AL125" s="172"/>
      <c r="AM125" s="172"/>
      <c r="AN125" s="172"/>
      <c r="AO125" s="171"/>
      <c r="AP125" s="171"/>
      <c r="AQ125" s="171"/>
      <c r="AR125" s="171"/>
      <c r="AS125" s="171"/>
      <c r="AT125" s="171"/>
      <c r="AU125" s="171"/>
      <c r="AV125" s="171"/>
      <c r="AW125" s="171"/>
      <c r="AX125" s="171"/>
      <c r="AY125" s="172"/>
      <c r="AZ125" s="172"/>
      <c r="BA125" s="172"/>
      <c r="BB125" s="172"/>
      <c r="BC125" s="172"/>
      <c r="BD125" s="172"/>
      <c r="BE125" s="172"/>
      <c r="BF125" s="172"/>
      <c r="BG125" s="172"/>
    </row>
    <row r="126" spans="2:60" s="142" customFormat="1" ht="18.75" customHeight="1">
      <c r="B126" s="172"/>
      <c r="C126" s="481"/>
      <c r="D126" s="481"/>
      <c r="E126" s="481"/>
      <c r="F126" s="481"/>
      <c r="G126" s="481"/>
      <c r="H126" s="481"/>
      <c r="I126" s="171"/>
      <c r="J126" s="171"/>
      <c r="K126" s="171"/>
      <c r="L126" s="171"/>
      <c r="M126" s="171"/>
      <c r="N126" s="171"/>
      <c r="O126" s="171"/>
      <c r="P126" s="152"/>
      <c r="Q126" s="152"/>
      <c r="R126" s="152"/>
      <c r="S126" s="171"/>
      <c r="T126" s="171"/>
      <c r="U126" s="171"/>
      <c r="V126" s="171"/>
      <c r="W126" s="171"/>
      <c r="X126" s="171"/>
      <c r="Y126" s="171"/>
      <c r="Z126" s="153"/>
      <c r="AA126" s="153"/>
      <c r="AB126" s="171"/>
      <c r="AC126" s="171"/>
      <c r="AD126" s="171"/>
      <c r="AE126" s="171"/>
      <c r="AF126" s="171"/>
      <c r="AG126" s="171"/>
      <c r="AH126" s="171"/>
      <c r="AI126" s="171"/>
      <c r="AJ126" s="171"/>
      <c r="AK126" s="171"/>
      <c r="AL126" s="172"/>
      <c r="AM126" s="172"/>
      <c r="AN126" s="172"/>
      <c r="AO126" s="171"/>
      <c r="AP126" s="171"/>
      <c r="AQ126" s="171"/>
      <c r="AR126" s="171"/>
      <c r="AS126" s="171"/>
      <c r="AT126" s="171"/>
      <c r="AU126" s="171"/>
      <c r="AV126" s="171"/>
      <c r="AW126" s="171"/>
      <c r="AX126" s="171"/>
      <c r="AY126" s="172"/>
      <c r="AZ126" s="172"/>
      <c r="BA126" s="172"/>
      <c r="BB126" s="172"/>
      <c r="BC126" s="172"/>
      <c r="BD126" s="172"/>
      <c r="BE126" s="172"/>
      <c r="BF126" s="172"/>
      <c r="BG126" s="172"/>
    </row>
    <row r="127" spans="2:60" s="142" customFormat="1" ht="18.75" customHeight="1">
      <c r="B127" s="172"/>
      <c r="C127" s="171" t="s">
        <v>187</v>
      </c>
      <c r="D127" s="171"/>
      <c r="E127" s="171"/>
      <c r="F127" s="171"/>
      <c r="G127" s="171"/>
      <c r="H127" s="171"/>
      <c r="I127" s="171"/>
      <c r="J127" s="172"/>
      <c r="K127" s="172" t="s">
        <v>188</v>
      </c>
      <c r="L127" s="490">
        <v>1</v>
      </c>
      <c r="M127" s="490"/>
      <c r="N127" s="283" t="s">
        <v>83</v>
      </c>
      <c r="O127" s="503">
        <f>Y122</f>
        <v>0</v>
      </c>
      <c r="P127" s="503"/>
      <c r="Q127" s="503"/>
      <c r="R127" s="503"/>
      <c r="S127" s="503"/>
      <c r="T127" s="172" t="s">
        <v>188</v>
      </c>
      <c r="U127" s="172" t="s">
        <v>178</v>
      </c>
      <c r="V127" s="501">
        <f>L127*O127</f>
        <v>0</v>
      </c>
      <c r="W127" s="501"/>
      <c r="X127" s="501"/>
      <c r="Y127" s="501"/>
      <c r="Z127" s="501"/>
      <c r="AA127" s="154"/>
      <c r="AB127" s="154"/>
      <c r="AC127" s="146"/>
      <c r="AD127" s="172"/>
      <c r="AE127" s="171"/>
      <c r="AF127" s="172"/>
      <c r="AG127" s="172"/>
      <c r="AH127" s="172"/>
      <c r="AI127" s="172"/>
      <c r="AJ127" s="172"/>
      <c r="AK127" s="171"/>
      <c r="AL127" s="172"/>
      <c r="AM127" s="172"/>
      <c r="AN127" s="172"/>
      <c r="AO127" s="171"/>
      <c r="AP127" s="171"/>
      <c r="AQ127" s="171"/>
      <c r="AR127" s="171"/>
      <c r="AS127" s="171"/>
      <c r="AT127" s="171"/>
      <c r="AU127" s="171"/>
      <c r="AV127" s="171"/>
      <c r="AW127" s="171"/>
      <c r="AX127" s="171"/>
      <c r="AY127" s="172"/>
      <c r="AZ127" s="172"/>
      <c r="BA127" s="172"/>
      <c r="BB127" s="172"/>
      <c r="BC127" s="172"/>
      <c r="BD127" s="172"/>
      <c r="BE127" s="172"/>
      <c r="BF127" s="172"/>
      <c r="BG127" s="172"/>
    </row>
    <row r="128" spans="2:60" s="142" customFormat="1" ht="18.75" customHeight="1">
      <c r="B128" s="172"/>
      <c r="C128" s="481" t="s">
        <v>90</v>
      </c>
      <c r="D128" s="481"/>
      <c r="E128" s="481"/>
      <c r="F128" s="481"/>
      <c r="G128" s="481"/>
      <c r="H128" s="171"/>
      <c r="J128" s="171"/>
      <c r="K128" s="171"/>
      <c r="L128" s="171"/>
      <c r="M128" s="171"/>
      <c r="N128" s="171"/>
      <c r="O128" s="171"/>
      <c r="P128" s="171"/>
      <c r="Q128" s="171"/>
      <c r="R128" s="146"/>
      <c r="S128" s="171"/>
      <c r="T128" s="171"/>
      <c r="U128" s="171"/>
      <c r="W128" s="171"/>
      <c r="X128" s="57" t="s">
        <v>87</v>
      </c>
      <c r="Y128" s="171"/>
      <c r="Z128" s="171"/>
      <c r="AA128" s="171"/>
      <c r="AB128" s="171"/>
      <c r="AC128" s="171"/>
      <c r="AD128" s="171"/>
      <c r="AE128" s="172"/>
      <c r="AF128" s="172"/>
      <c r="AG128" s="172"/>
      <c r="AH128" s="172"/>
      <c r="AI128" s="172"/>
      <c r="AJ128" s="172"/>
      <c r="AK128" s="172"/>
      <c r="AL128" s="172"/>
      <c r="AM128" s="172"/>
      <c r="AN128" s="172"/>
      <c r="AO128" s="172"/>
      <c r="AP128" s="172"/>
      <c r="AQ128" s="172"/>
      <c r="AR128" s="172"/>
      <c r="AS128" s="172"/>
      <c r="AT128" s="172"/>
      <c r="AU128" s="172"/>
      <c r="AV128" s="172"/>
      <c r="AW128" s="172"/>
      <c r="AX128" s="172"/>
      <c r="AY128" s="172"/>
      <c r="AZ128" s="172"/>
      <c r="BA128" s="172"/>
      <c r="BB128" s="172"/>
      <c r="BC128" s="172"/>
      <c r="BD128" s="172"/>
      <c r="BE128" s="172"/>
      <c r="BF128" s="172"/>
      <c r="BG128" s="172"/>
    </row>
    <row r="129" spans="1:83" s="142" customFormat="1" ht="18.75" customHeight="1">
      <c r="B129" s="172"/>
      <c r="C129" s="481"/>
      <c r="D129" s="481"/>
      <c r="E129" s="481"/>
      <c r="F129" s="481"/>
      <c r="G129" s="481"/>
      <c r="H129" s="171"/>
      <c r="I129" s="171"/>
      <c r="J129" s="171"/>
      <c r="K129" s="171"/>
      <c r="L129" s="171"/>
      <c r="M129" s="171"/>
      <c r="N129" s="171"/>
      <c r="O129" s="171"/>
      <c r="P129" s="171"/>
      <c r="Q129" s="171"/>
      <c r="R129" s="146"/>
      <c r="S129" s="171"/>
      <c r="T129" s="171"/>
      <c r="U129" s="171"/>
      <c r="V129" s="171"/>
      <c r="W129" s="171"/>
      <c r="X129" s="171"/>
      <c r="Y129" s="171"/>
      <c r="Z129" s="171"/>
      <c r="AA129" s="171"/>
      <c r="AB129" s="171"/>
      <c r="AC129" s="171"/>
      <c r="AD129" s="171"/>
      <c r="AE129" s="172"/>
      <c r="AF129" s="172"/>
      <c r="AG129" s="172"/>
      <c r="AH129" s="172"/>
      <c r="AI129" s="172"/>
      <c r="AJ129" s="172"/>
      <c r="AK129" s="172"/>
      <c r="AL129" s="172"/>
      <c r="AM129" s="172"/>
      <c r="AN129" s="172"/>
      <c r="AO129" s="172"/>
      <c r="AP129" s="172"/>
      <c r="AQ129" s="172"/>
      <c r="AR129" s="172"/>
      <c r="AS129" s="172"/>
      <c r="AT129" s="172"/>
      <c r="AU129" s="172"/>
      <c r="AV129" s="172"/>
      <c r="AW129" s="172"/>
      <c r="AX129" s="172"/>
      <c r="AY129" s="172"/>
      <c r="AZ129" s="172"/>
      <c r="BA129" s="172"/>
      <c r="BB129" s="172"/>
      <c r="BC129" s="172"/>
      <c r="BD129" s="172"/>
      <c r="BE129" s="172"/>
      <c r="BF129" s="172"/>
      <c r="BG129" s="172"/>
    </row>
    <row r="130" spans="1:83" s="142" customFormat="1" ht="18.75" customHeight="1">
      <c r="B130" s="172"/>
      <c r="C130" s="58"/>
      <c r="D130" s="171"/>
      <c r="E130" s="171"/>
      <c r="F130" s="171"/>
      <c r="G130" s="172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171"/>
      <c r="AB130" s="171"/>
      <c r="AC130" s="171"/>
      <c r="AD130" s="171"/>
      <c r="AE130" s="172"/>
      <c r="AF130" s="171"/>
      <c r="AG130" s="172"/>
      <c r="AH130" s="172"/>
      <c r="AI130" s="172"/>
      <c r="AJ130" s="172"/>
      <c r="AK130" s="172"/>
      <c r="AL130" s="172"/>
      <c r="AM130" s="172"/>
      <c r="AN130" s="172"/>
      <c r="AO130" s="172"/>
      <c r="AP130" s="172"/>
      <c r="AQ130" s="172"/>
      <c r="AR130" s="172"/>
      <c r="AS130" s="172"/>
      <c r="AT130" s="172"/>
      <c r="AU130" s="172"/>
      <c r="AV130" s="172"/>
      <c r="AW130" s="172"/>
      <c r="AX130" s="172"/>
      <c r="AY130" s="172"/>
      <c r="AZ130" s="172"/>
      <c r="BA130" s="172"/>
      <c r="BB130" s="172"/>
      <c r="BC130" s="172"/>
      <c r="BD130" s="172"/>
      <c r="BE130" s="172"/>
      <c r="BF130" s="172"/>
      <c r="BG130" s="172"/>
    </row>
    <row r="131" spans="1:83" s="142" customFormat="1" ht="18.75" customHeight="1">
      <c r="A131" s="172"/>
      <c r="B131" s="262" t="str">
        <f>"4. "&amp;N5&amp;"와 "&amp;T5&amp;"의 평균 열팽창계수에 의한 표준불확도,"</f>
        <v>4. 다이얼 게이지 시험기와 게이지 블록의 평균 열팽창계수에 의한 표준불확도,</v>
      </c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71"/>
      <c r="AG131" s="171"/>
      <c r="AH131" s="171"/>
      <c r="AI131" s="171"/>
      <c r="AJ131" s="171"/>
      <c r="AK131" s="171"/>
      <c r="AL131" s="172"/>
      <c r="AM131" s="172"/>
      <c r="AN131" s="172"/>
      <c r="AO131" s="172"/>
      <c r="AP131" s="172"/>
      <c r="AQ131" s="172"/>
      <c r="AR131" s="172"/>
      <c r="AS131" s="172"/>
      <c r="AT131" s="172"/>
      <c r="AU131" s="172"/>
      <c r="AV131" s="172"/>
      <c r="AW131" s="172"/>
      <c r="AX131" s="172"/>
      <c r="AY131" s="171"/>
      <c r="AZ131" s="171"/>
      <c r="BA131" s="171"/>
      <c r="BB131" s="171"/>
      <c r="BC131" s="171"/>
      <c r="BD131" s="171"/>
      <c r="BE131" s="171"/>
      <c r="BF131" s="171"/>
      <c r="BG131" s="59"/>
      <c r="BH131" s="59"/>
      <c r="BI131" s="59"/>
      <c r="BJ131" s="59"/>
      <c r="BK131" s="59"/>
      <c r="BL131" s="59"/>
      <c r="BM131" s="59"/>
    </row>
    <row r="132" spans="1:83" s="275" customFormat="1" ht="18.75" customHeight="1">
      <c r="A132" s="276"/>
      <c r="B132" s="262"/>
      <c r="C132" s="171" t="str">
        <f>"※ "&amp;N5&amp;"와 "&amp;T5&amp;"의 평균 열팽창계수 :"</f>
        <v>※ 다이얼 게이지 시험기와 게이지 블록의 평균 열팽창계수 :</v>
      </c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43"/>
      <c r="W132" s="60"/>
      <c r="X132" s="171"/>
      <c r="Y132" s="60"/>
      <c r="Z132" s="172"/>
      <c r="AA132" s="171"/>
      <c r="AB132" s="172"/>
      <c r="AC132" s="172"/>
      <c r="AD132" s="144"/>
      <c r="AE132" s="172"/>
      <c r="AF132" s="172"/>
      <c r="AG132" s="171"/>
      <c r="AH132" s="171"/>
      <c r="AI132" s="171"/>
      <c r="AJ132" s="171"/>
      <c r="AK132" s="171"/>
      <c r="AL132" s="171"/>
      <c r="AM132" s="171"/>
      <c r="AN132" s="171"/>
      <c r="AO132" s="171"/>
      <c r="AP132" s="171"/>
      <c r="AQ132" s="171"/>
      <c r="AR132" s="171"/>
      <c r="AS132" s="171"/>
      <c r="AT132" s="171"/>
      <c r="AU132" s="171"/>
      <c r="AV132" s="171"/>
      <c r="AW132" s="171"/>
      <c r="AX132" s="171"/>
      <c r="AY132" s="171"/>
      <c r="AZ132" s="171"/>
      <c r="BA132" s="277"/>
      <c r="BB132" s="277"/>
      <c r="BC132" s="277"/>
      <c r="BD132" s="277"/>
      <c r="BE132" s="277"/>
      <c r="BF132" s="277"/>
      <c r="BG132" s="59"/>
      <c r="BH132" s="59"/>
      <c r="BI132" s="59"/>
      <c r="BJ132" s="59"/>
      <c r="BK132" s="59"/>
      <c r="BL132" s="59"/>
      <c r="BM132" s="59"/>
    </row>
    <row r="133" spans="1:83" s="142" customFormat="1" ht="18.75" customHeight="1">
      <c r="B133" s="172"/>
      <c r="C133" s="173" t="s">
        <v>91</v>
      </c>
      <c r="D133" s="172"/>
      <c r="E133" s="172"/>
      <c r="F133" s="172"/>
      <c r="G133" s="172"/>
      <c r="H133" s="504" t="e">
        <f ca="1">H82*10^6</f>
        <v>#N/A</v>
      </c>
      <c r="I133" s="504"/>
      <c r="J133" s="504"/>
      <c r="K133" s="174" t="s">
        <v>180</v>
      </c>
      <c r="L133" s="172"/>
      <c r="M133" s="172"/>
      <c r="N133" s="174"/>
      <c r="O133" s="174"/>
      <c r="P133" s="174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60"/>
      <c r="AG133" s="171"/>
      <c r="AH133" s="171"/>
      <c r="AI133" s="171"/>
      <c r="AJ133" s="171"/>
      <c r="AK133" s="171"/>
      <c r="AL133" s="171"/>
      <c r="AM133" s="172"/>
      <c r="AN133" s="172"/>
      <c r="AO133" s="172"/>
      <c r="AP133" s="172"/>
      <c r="AQ133" s="172"/>
      <c r="AR133" s="172"/>
      <c r="AS133" s="172"/>
      <c r="AT133" s="172"/>
      <c r="AU133" s="172"/>
      <c r="AV133" s="172"/>
      <c r="AW133" s="172"/>
      <c r="AX133" s="172"/>
      <c r="AY133" s="172"/>
      <c r="AZ133" s="171"/>
      <c r="BA133" s="171"/>
      <c r="BB133" s="171"/>
      <c r="BC133" s="171"/>
      <c r="BD133" s="171"/>
      <c r="BE133" s="171"/>
      <c r="BF133" s="171"/>
      <c r="BG133" s="171"/>
      <c r="BH133" s="59"/>
      <c r="BI133" s="59"/>
      <c r="BJ133" s="59"/>
      <c r="BK133" s="59"/>
      <c r="BL133" s="59"/>
      <c r="BM133" s="59"/>
    </row>
    <row r="134" spans="1:83" s="142" customFormat="1" ht="18.75" customHeight="1">
      <c r="B134" s="172"/>
      <c r="C134" s="481" t="s">
        <v>190</v>
      </c>
      <c r="D134" s="481"/>
      <c r="E134" s="481"/>
      <c r="F134" s="481"/>
      <c r="G134" s="481"/>
      <c r="H134" s="481"/>
      <c r="I134" s="481"/>
      <c r="J134" s="479" t="s">
        <v>181</v>
      </c>
      <c r="K134" s="479"/>
      <c r="L134" s="479"/>
      <c r="M134" s="479"/>
      <c r="N134" s="479"/>
      <c r="O134" s="479"/>
      <c r="P134" s="479"/>
      <c r="Q134" s="479"/>
      <c r="R134" s="479"/>
      <c r="S134" s="479"/>
      <c r="T134" s="479"/>
      <c r="U134" s="479"/>
      <c r="V134" s="479"/>
      <c r="W134" s="479"/>
      <c r="X134" s="171"/>
      <c r="Y134" s="171"/>
      <c r="Z134" s="171"/>
      <c r="AA134" s="171"/>
      <c r="AB134" s="171"/>
      <c r="AC134" s="171"/>
      <c r="AD134" s="171"/>
      <c r="AE134" s="171"/>
      <c r="AF134" s="171"/>
      <c r="AG134" s="171"/>
      <c r="AH134" s="171"/>
      <c r="AI134" s="171"/>
      <c r="AJ134" s="171"/>
      <c r="AK134" s="172"/>
      <c r="AL134" s="172"/>
      <c r="AM134" s="172"/>
      <c r="AN134" s="171"/>
      <c r="AO134" s="171"/>
      <c r="AP134" s="171"/>
      <c r="AQ134" s="171"/>
      <c r="AR134" s="171"/>
      <c r="AS134" s="171"/>
      <c r="AT134" s="171"/>
      <c r="AU134" s="171"/>
      <c r="AV134" s="171"/>
      <c r="AW134" s="171"/>
      <c r="AX134" s="171"/>
      <c r="AY134" s="171"/>
      <c r="AZ134" s="171"/>
      <c r="BA134" s="171"/>
      <c r="BB134" s="171"/>
      <c r="BC134" s="171"/>
      <c r="BD134" s="171"/>
      <c r="BE134" s="171"/>
      <c r="BF134" s="171"/>
      <c r="BG134" s="171"/>
      <c r="BH134" s="59"/>
      <c r="BI134" s="59"/>
      <c r="BJ134" s="59"/>
      <c r="BK134" s="59"/>
      <c r="BL134" s="59"/>
      <c r="BM134" s="59"/>
      <c r="BN134" s="59"/>
    </row>
    <row r="135" spans="1:83" s="142" customFormat="1" ht="18.75" customHeight="1">
      <c r="B135" s="172"/>
      <c r="C135" s="481"/>
      <c r="D135" s="481"/>
      <c r="E135" s="481"/>
      <c r="F135" s="481"/>
      <c r="G135" s="481"/>
      <c r="H135" s="481"/>
      <c r="I135" s="481"/>
      <c r="J135" s="479"/>
      <c r="K135" s="479"/>
      <c r="L135" s="479"/>
      <c r="M135" s="479"/>
      <c r="N135" s="479"/>
      <c r="O135" s="479"/>
      <c r="P135" s="479"/>
      <c r="Q135" s="479"/>
      <c r="R135" s="479"/>
      <c r="S135" s="479"/>
      <c r="T135" s="479"/>
      <c r="U135" s="479"/>
      <c r="V135" s="479"/>
      <c r="W135" s="479"/>
      <c r="X135" s="171"/>
      <c r="Y135" s="171"/>
      <c r="Z135" s="171"/>
      <c r="AA135" s="171"/>
      <c r="AB135" s="171"/>
      <c r="AC135" s="171"/>
      <c r="AD135" s="171"/>
      <c r="AE135" s="171"/>
      <c r="AF135" s="172"/>
      <c r="AG135" s="171"/>
      <c r="AH135" s="171"/>
      <c r="AI135" s="171"/>
      <c r="AJ135" s="171"/>
      <c r="AK135" s="172"/>
      <c r="AL135" s="172"/>
      <c r="AM135" s="172"/>
      <c r="AN135" s="171"/>
      <c r="AO135" s="171"/>
      <c r="AP135" s="171"/>
      <c r="AQ135" s="171"/>
      <c r="AR135" s="171"/>
      <c r="AS135" s="172"/>
      <c r="AT135" s="171"/>
      <c r="AU135" s="171"/>
      <c r="AV135" s="171"/>
      <c r="AW135" s="171"/>
      <c r="AX135" s="171"/>
      <c r="AY135" s="171"/>
      <c r="AZ135" s="171"/>
      <c r="BA135" s="171"/>
      <c r="BB135" s="171"/>
      <c r="BC135" s="171"/>
      <c r="BD135" s="171"/>
      <c r="BE135" s="171"/>
      <c r="BF135" s="171"/>
      <c r="BG135" s="171"/>
      <c r="BH135" s="59"/>
      <c r="BI135" s="59"/>
      <c r="BJ135" s="59"/>
      <c r="BK135" s="59"/>
      <c r="BL135" s="59"/>
      <c r="BM135" s="59"/>
      <c r="BN135" s="59"/>
    </row>
    <row r="136" spans="1:83" s="142" customFormat="1" ht="18.75" customHeight="1">
      <c r="B136" s="172"/>
      <c r="C136" s="171"/>
      <c r="D136" s="171"/>
      <c r="E136" s="171"/>
      <c r="F136" s="171"/>
      <c r="G136" s="171"/>
      <c r="H136" s="171"/>
      <c r="I136" s="172"/>
      <c r="J136" s="479" t="s">
        <v>537</v>
      </c>
      <c r="K136" s="479"/>
      <c r="L136" s="479"/>
      <c r="M136" s="479"/>
      <c r="N136" s="479"/>
      <c r="O136" s="479"/>
      <c r="P136" s="479"/>
      <c r="Q136" s="479"/>
      <c r="R136" s="479"/>
      <c r="S136" s="479"/>
      <c r="T136" s="479"/>
      <c r="U136" s="479"/>
      <c r="V136" s="479"/>
      <c r="W136" s="479"/>
      <c r="X136" s="479"/>
      <c r="Y136" s="479"/>
      <c r="Z136" s="479"/>
      <c r="AA136" s="489" t="s">
        <v>182</v>
      </c>
      <c r="AB136" s="489"/>
      <c r="AC136" s="489"/>
      <c r="AD136" s="489"/>
      <c r="AE136" s="489"/>
      <c r="AF136" s="490" t="s">
        <v>178</v>
      </c>
      <c r="AG136" s="479" t="s">
        <v>183</v>
      </c>
      <c r="AH136" s="479"/>
      <c r="AI136" s="479"/>
      <c r="AJ136" s="479"/>
      <c r="AK136" s="479"/>
      <c r="AL136" s="479"/>
      <c r="AM136" s="172"/>
      <c r="AN136" s="171"/>
      <c r="AO136" s="171"/>
      <c r="AP136" s="171"/>
      <c r="AQ136" s="171"/>
      <c r="AR136" s="171"/>
      <c r="AS136" s="172"/>
      <c r="AT136" s="171"/>
      <c r="AU136" s="171"/>
      <c r="AV136" s="171"/>
      <c r="AW136" s="171"/>
      <c r="AX136" s="171"/>
      <c r="AY136" s="171"/>
      <c r="AZ136" s="171"/>
      <c r="BA136" s="171"/>
      <c r="BB136" s="171"/>
      <c r="BC136" s="171"/>
      <c r="BD136" s="171"/>
      <c r="BE136" s="171"/>
      <c r="BF136" s="171"/>
      <c r="BG136" s="171"/>
      <c r="BH136" s="59"/>
      <c r="BI136" s="59"/>
      <c r="BJ136" s="59"/>
      <c r="BK136" s="59"/>
      <c r="BL136" s="59"/>
      <c r="BM136" s="59"/>
      <c r="BN136" s="59"/>
    </row>
    <row r="137" spans="1:83" s="142" customFormat="1" ht="18.75" customHeight="1">
      <c r="B137" s="172"/>
      <c r="C137" s="171"/>
      <c r="D137" s="171"/>
      <c r="E137" s="171"/>
      <c r="F137" s="171"/>
      <c r="G137" s="171"/>
      <c r="H137" s="171"/>
      <c r="I137" s="172"/>
      <c r="J137" s="479"/>
      <c r="K137" s="479"/>
      <c r="L137" s="479"/>
      <c r="M137" s="479"/>
      <c r="N137" s="479"/>
      <c r="O137" s="479"/>
      <c r="P137" s="479"/>
      <c r="Q137" s="479"/>
      <c r="R137" s="479"/>
      <c r="S137" s="479"/>
      <c r="T137" s="479"/>
      <c r="U137" s="479"/>
      <c r="V137" s="479"/>
      <c r="W137" s="479"/>
      <c r="X137" s="479"/>
      <c r="Y137" s="479"/>
      <c r="Z137" s="479"/>
      <c r="AA137" s="171"/>
      <c r="AB137" s="172"/>
      <c r="AC137" s="172"/>
      <c r="AD137" s="172"/>
      <c r="AE137" s="172"/>
      <c r="AF137" s="490"/>
      <c r="AG137" s="479"/>
      <c r="AH137" s="479"/>
      <c r="AI137" s="479"/>
      <c r="AJ137" s="479"/>
      <c r="AK137" s="479"/>
      <c r="AL137" s="479"/>
      <c r="AM137" s="172"/>
      <c r="AN137" s="171"/>
      <c r="AO137" s="171"/>
      <c r="AP137" s="171"/>
      <c r="AQ137" s="171"/>
      <c r="AR137" s="171"/>
      <c r="AS137" s="171"/>
      <c r="AT137" s="171"/>
      <c r="AU137" s="171"/>
      <c r="AV137" s="171"/>
      <c r="AW137" s="171"/>
      <c r="AX137" s="171"/>
      <c r="AY137" s="171"/>
      <c r="AZ137" s="171"/>
      <c r="BA137" s="171"/>
      <c r="BB137" s="171"/>
      <c r="BC137" s="171"/>
      <c r="BD137" s="171"/>
      <c r="BE137" s="171"/>
      <c r="BF137" s="171"/>
      <c r="BG137" s="171"/>
      <c r="BH137" s="59"/>
      <c r="BI137" s="59"/>
      <c r="BJ137" s="59"/>
      <c r="BK137" s="59"/>
      <c r="BL137" s="59"/>
      <c r="BM137" s="59"/>
      <c r="BN137" s="59"/>
    </row>
    <row r="138" spans="1:83" s="142" customFormat="1" ht="18.75" customHeight="1">
      <c r="B138" s="172"/>
      <c r="C138" s="171"/>
      <c r="D138" s="171"/>
      <c r="E138" s="171"/>
      <c r="F138" s="171"/>
      <c r="G138" s="271"/>
      <c r="H138" s="171"/>
      <c r="I138" s="171"/>
      <c r="J138" s="172"/>
      <c r="K138" s="173" t="s">
        <v>184</v>
      </c>
      <c r="L138" s="173"/>
      <c r="M138" s="173"/>
      <c r="N138" s="173"/>
      <c r="O138" s="173"/>
      <c r="P138" s="173"/>
      <c r="Q138" s="173"/>
      <c r="R138" s="173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  <c r="AF138" s="171"/>
      <c r="AG138" s="172"/>
      <c r="AH138" s="171"/>
      <c r="AI138" s="171"/>
      <c r="AJ138" s="171"/>
      <c r="AK138" s="172"/>
      <c r="AL138" s="172"/>
      <c r="AM138" s="172"/>
      <c r="AN138" s="172"/>
      <c r="AO138" s="171"/>
      <c r="AP138" s="171"/>
      <c r="AQ138" s="171"/>
      <c r="AR138" s="171"/>
      <c r="AS138" s="171"/>
      <c r="AT138" s="171"/>
      <c r="AU138" s="171"/>
      <c r="AV138" s="171"/>
      <c r="AW138" s="171"/>
      <c r="AX138" s="171"/>
      <c r="AY138" s="171"/>
      <c r="AZ138" s="171"/>
      <c r="BA138" s="171"/>
      <c r="BB138" s="171"/>
      <c r="BC138" s="171"/>
      <c r="BD138" s="171"/>
      <c r="BE138" s="171"/>
      <c r="BF138" s="171"/>
      <c r="BG138" s="171"/>
      <c r="BH138" s="172"/>
      <c r="BN138" s="59"/>
      <c r="BO138" s="59"/>
      <c r="BP138" s="59"/>
      <c r="BQ138" s="59"/>
      <c r="BR138" s="59"/>
      <c r="BS138" s="59"/>
      <c r="BX138" s="59"/>
      <c r="CE138" s="59"/>
    </row>
    <row r="139" spans="1:83" s="142" customFormat="1" ht="18.75" customHeight="1">
      <c r="B139" s="172"/>
      <c r="C139" s="171"/>
      <c r="D139" s="171"/>
      <c r="E139" s="171"/>
      <c r="F139" s="171"/>
      <c r="G139" s="271"/>
      <c r="H139" s="171"/>
      <c r="I139" s="171"/>
      <c r="J139" s="109"/>
      <c r="K139" s="109"/>
      <c r="L139" s="109"/>
      <c r="M139" s="172"/>
      <c r="N139" s="109"/>
      <c r="O139" s="109"/>
      <c r="P139" s="109"/>
      <c r="Q139" s="109"/>
      <c r="R139" s="109"/>
      <c r="S139" s="109"/>
      <c r="T139" s="109"/>
      <c r="U139" s="109"/>
      <c r="V139" s="172"/>
      <c r="W139" s="145"/>
      <c r="X139" s="145"/>
      <c r="Y139" s="145"/>
      <c r="Z139" s="172"/>
      <c r="AF139" s="172"/>
      <c r="AG139" s="479" t="s">
        <v>185</v>
      </c>
      <c r="AH139" s="479"/>
      <c r="AI139" s="479"/>
      <c r="AJ139" s="479"/>
      <c r="AK139" s="479"/>
      <c r="AL139" s="146"/>
      <c r="AM139" s="146"/>
      <c r="AN139" s="172"/>
      <c r="AO139" s="172"/>
      <c r="AP139" s="172"/>
      <c r="AQ139" s="172"/>
      <c r="AR139" s="172"/>
      <c r="AS139" s="171"/>
      <c r="AT139" s="171"/>
      <c r="AU139" s="172"/>
      <c r="AV139" s="172"/>
      <c r="AW139" s="172"/>
      <c r="AX139" s="172"/>
      <c r="AY139" s="172"/>
      <c r="AZ139" s="171"/>
      <c r="BA139" s="171"/>
      <c r="BB139" s="171"/>
      <c r="BC139" s="171"/>
      <c r="BD139" s="171"/>
      <c r="BE139" s="171"/>
      <c r="BF139" s="171"/>
      <c r="BG139" s="171"/>
      <c r="BH139" s="172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CE139" s="59"/>
    </row>
    <row r="140" spans="1:83" s="142" customFormat="1" ht="18.75" customHeight="1">
      <c r="B140" s="172"/>
      <c r="C140" s="171"/>
      <c r="D140" s="171"/>
      <c r="E140" s="171"/>
      <c r="F140" s="171"/>
      <c r="G140" s="271"/>
      <c r="H140" s="171"/>
      <c r="I140" s="171"/>
      <c r="J140" s="109"/>
      <c r="K140" s="109"/>
      <c r="L140" s="109"/>
      <c r="M140" s="172"/>
      <c r="N140" s="109"/>
      <c r="O140" s="109"/>
      <c r="P140" s="109"/>
      <c r="Q140" s="109"/>
      <c r="R140" s="109"/>
      <c r="S140" s="109"/>
      <c r="T140" s="109"/>
      <c r="U140" s="109"/>
      <c r="V140" s="172"/>
      <c r="W140" s="145"/>
      <c r="X140" s="145"/>
      <c r="Y140" s="145"/>
      <c r="Z140" s="172"/>
      <c r="AF140" s="172"/>
      <c r="AG140" s="479"/>
      <c r="AH140" s="479"/>
      <c r="AI140" s="479"/>
      <c r="AJ140" s="479"/>
      <c r="AK140" s="479"/>
      <c r="AL140" s="146"/>
      <c r="AM140" s="146"/>
      <c r="AN140" s="172"/>
      <c r="AO140" s="172"/>
      <c r="AP140" s="172"/>
      <c r="AQ140" s="172"/>
      <c r="AR140" s="172"/>
      <c r="AS140" s="171"/>
      <c r="AT140" s="171"/>
      <c r="AU140" s="172"/>
      <c r="AV140" s="172"/>
      <c r="AW140" s="172"/>
      <c r="AX140" s="172"/>
      <c r="AY140" s="172"/>
      <c r="AZ140" s="171"/>
      <c r="BA140" s="171"/>
      <c r="BB140" s="171"/>
      <c r="BC140" s="171"/>
      <c r="BD140" s="171"/>
      <c r="BE140" s="171"/>
      <c r="BF140" s="171"/>
      <c r="BG140" s="171"/>
      <c r="BH140" s="171"/>
      <c r="BI140" s="59"/>
      <c r="BJ140" s="59"/>
      <c r="BK140" s="59"/>
      <c r="BL140" s="59"/>
      <c r="BM140" s="59"/>
    </row>
    <row r="141" spans="1:83" s="142" customFormat="1" ht="18.75" customHeight="1">
      <c r="B141" s="172"/>
      <c r="C141" s="171" t="s">
        <v>477</v>
      </c>
      <c r="D141" s="171"/>
      <c r="E141" s="171"/>
      <c r="F141" s="171"/>
      <c r="G141" s="171"/>
      <c r="H141" s="171"/>
      <c r="I141" s="479" t="str">
        <f>V82</f>
        <v>삼각형</v>
      </c>
      <c r="J141" s="479"/>
      <c r="K141" s="479"/>
      <c r="L141" s="479"/>
      <c r="M141" s="479"/>
      <c r="N141" s="479"/>
      <c r="O141" s="479"/>
      <c r="P141" s="479"/>
      <c r="Q141" s="171"/>
      <c r="R141" s="171"/>
      <c r="S141" s="171"/>
      <c r="T141" s="171"/>
      <c r="U141" s="171"/>
      <c r="V141" s="171"/>
      <c r="W141" s="171"/>
      <c r="X141" s="171"/>
      <c r="Y141" s="171"/>
      <c r="Z141" s="172"/>
      <c r="AA141" s="172"/>
      <c r="AB141" s="172"/>
      <c r="AC141" s="172"/>
      <c r="AD141" s="172"/>
      <c r="AE141" s="172"/>
      <c r="AF141" s="172"/>
      <c r="AG141" s="172"/>
      <c r="AH141" s="171"/>
      <c r="AI141" s="171"/>
      <c r="AJ141" s="171"/>
      <c r="AK141" s="171"/>
      <c r="AL141" s="171"/>
      <c r="AM141" s="171"/>
      <c r="AN141" s="171"/>
      <c r="AO141" s="171"/>
      <c r="AP141" s="171"/>
      <c r="AQ141" s="171"/>
      <c r="AR141" s="171"/>
      <c r="AS141" s="171"/>
      <c r="AT141" s="171"/>
      <c r="AU141" s="171"/>
      <c r="AV141" s="171"/>
      <c r="AW141" s="171"/>
      <c r="AX141" s="171"/>
      <c r="AY141" s="171"/>
      <c r="AZ141" s="171"/>
      <c r="BA141" s="171"/>
      <c r="BB141" s="171"/>
      <c r="BC141" s="171"/>
      <c r="BD141" s="171"/>
      <c r="BE141" s="171"/>
      <c r="BF141" s="171"/>
      <c r="BG141" s="171"/>
      <c r="BH141" s="59"/>
      <c r="BI141" s="59"/>
      <c r="BJ141" s="59"/>
      <c r="BK141" s="59"/>
      <c r="BL141" s="59"/>
      <c r="BM141" s="59"/>
      <c r="BN141" s="59"/>
    </row>
    <row r="142" spans="1:83" s="142" customFormat="1" ht="18.75" customHeight="1">
      <c r="B142" s="172"/>
      <c r="C142" s="171" t="s">
        <v>92</v>
      </c>
      <c r="D142" s="171"/>
      <c r="E142" s="171"/>
      <c r="F142" s="171"/>
      <c r="G142" s="171"/>
      <c r="H142" s="171"/>
      <c r="I142" s="277" t="str">
        <f>"※ 열평형 상태에서 다이얼 게이지 시험기와 게이지 블록의 온도차가 ±"&amp;N157&amp;" ℃ 이내에서 일치한다고"</f>
        <v>※ 열평형 상태에서 다이얼 게이지 시험기와 게이지 블록의 온도차가 ±0.5 ℃ 이내에서 일치한다고</v>
      </c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  <c r="AA142" s="277"/>
      <c r="AB142" s="277"/>
      <c r="AC142" s="277"/>
      <c r="AD142" s="277"/>
      <c r="AE142" s="277"/>
      <c r="AF142" s="277"/>
      <c r="AG142" s="277"/>
      <c r="AH142" s="277"/>
      <c r="AI142" s="277"/>
      <c r="AJ142" s="277"/>
      <c r="AK142" s="277"/>
      <c r="AL142" s="277"/>
      <c r="AM142" s="277"/>
      <c r="AN142" s="277"/>
      <c r="AO142" s="277"/>
      <c r="AP142" s="277"/>
      <c r="AQ142" s="277"/>
      <c r="AR142" s="277"/>
      <c r="AS142" s="277"/>
      <c r="AT142" s="277"/>
      <c r="AU142" s="171"/>
      <c r="AV142" s="171"/>
      <c r="AW142" s="171"/>
      <c r="AX142" s="171"/>
      <c r="AY142" s="171"/>
      <c r="AZ142" s="171"/>
      <c r="BA142" s="171"/>
      <c r="BB142" s="171"/>
      <c r="BC142" s="171"/>
      <c r="BD142" s="171"/>
      <c r="BE142" s="171"/>
      <c r="BF142" s="171"/>
      <c r="BG142" s="171"/>
      <c r="BH142" s="59"/>
      <c r="BI142" s="59"/>
      <c r="BJ142" s="59"/>
      <c r="BK142" s="59"/>
      <c r="BL142" s="59"/>
      <c r="BM142" s="59"/>
      <c r="BN142" s="59"/>
    </row>
    <row r="143" spans="1:83" s="142" customFormat="1" ht="18.75" customHeight="1">
      <c r="B143" s="172"/>
      <c r="C143" s="171"/>
      <c r="D143" s="171"/>
      <c r="E143" s="171"/>
      <c r="F143" s="171"/>
      <c r="G143" s="171"/>
      <c r="H143" s="171"/>
      <c r="I143" s="277"/>
      <c r="J143" s="277" t="s">
        <v>529</v>
      </c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77"/>
      <c r="AB143" s="277"/>
      <c r="AC143" s="277"/>
      <c r="AD143" s="277"/>
      <c r="AE143" s="277"/>
      <c r="AF143" s="277"/>
      <c r="AG143" s="277"/>
      <c r="AH143" s="277"/>
      <c r="AI143" s="277"/>
      <c r="AJ143" s="277"/>
      <c r="AK143" s="277"/>
      <c r="AL143" s="277"/>
      <c r="AM143" s="277"/>
      <c r="AN143" s="277"/>
      <c r="AO143" s="277"/>
      <c r="AP143" s="277"/>
      <c r="AQ143" s="277"/>
      <c r="AR143" s="277"/>
      <c r="AS143" s="277"/>
      <c r="AT143" s="277"/>
      <c r="AU143" s="171"/>
      <c r="AV143" s="171"/>
      <c r="AW143" s="171"/>
      <c r="AX143" s="171"/>
      <c r="AY143" s="171"/>
      <c r="AZ143" s="171"/>
      <c r="BA143" s="171"/>
      <c r="BB143" s="171"/>
      <c r="BC143" s="171"/>
      <c r="BD143" s="171"/>
      <c r="BE143" s="171"/>
      <c r="BF143" s="171"/>
      <c r="BG143" s="171"/>
      <c r="BH143" s="59"/>
      <c r="BI143" s="59"/>
      <c r="BJ143" s="59"/>
      <c r="BK143" s="59"/>
      <c r="BL143" s="59"/>
      <c r="BM143" s="59"/>
      <c r="BN143" s="59"/>
    </row>
    <row r="144" spans="1:83" s="142" customFormat="1" ht="18.75" customHeight="1">
      <c r="B144" s="172"/>
      <c r="D144" s="171"/>
      <c r="E144" s="171"/>
      <c r="F144" s="277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S144" s="491">
        <f>N157</f>
        <v>0.5</v>
      </c>
      <c r="T144" s="491"/>
      <c r="U144" s="481" t="s">
        <v>186</v>
      </c>
      <c r="V144" s="481"/>
      <c r="W144" s="492">
        <f>Calcu!N57</f>
        <v>0</v>
      </c>
      <c r="X144" s="492"/>
      <c r="Y144" s="492"/>
      <c r="Z144" s="481" t="s">
        <v>127</v>
      </c>
      <c r="AA144" s="481"/>
      <c r="AB144" s="490" t="s">
        <v>178</v>
      </c>
      <c r="AC144" s="480">
        <f>S144*W144</f>
        <v>0</v>
      </c>
      <c r="AD144" s="480"/>
      <c r="AE144" s="480"/>
      <c r="AF144" s="480"/>
      <c r="AG144" s="481" t="s">
        <v>128</v>
      </c>
      <c r="AH144" s="481"/>
      <c r="AI144" s="481"/>
      <c r="AJ144" s="481"/>
      <c r="AK144" s="481"/>
      <c r="AL144" s="481"/>
      <c r="AM144" s="481"/>
      <c r="AN144" s="171"/>
      <c r="AO144" s="171"/>
      <c r="AP144" s="171"/>
      <c r="AQ144" s="171"/>
      <c r="AR144" s="171"/>
      <c r="AS144" s="172"/>
      <c r="AT144" s="172"/>
      <c r="AU144" s="172"/>
      <c r="AV144" s="172"/>
      <c r="AW144" s="172"/>
      <c r="AX144" s="172"/>
      <c r="AY144" s="172"/>
      <c r="AZ144" s="172"/>
      <c r="BA144" s="172"/>
      <c r="BB144" s="172"/>
    </row>
    <row r="145" spans="2:69" s="142" customFormat="1" ht="18.75" customHeight="1">
      <c r="B145" s="172"/>
      <c r="C145" s="171"/>
      <c r="D145" s="171"/>
      <c r="E145" s="171"/>
      <c r="F145" s="277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S145" s="491"/>
      <c r="T145" s="491"/>
      <c r="U145" s="481"/>
      <c r="V145" s="481"/>
      <c r="W145" s="492"/>
      <c r="X145" s="492"/>
      <c r="Y145" s="492"/>
      <c r="Z145" s="481"/>
      <c r="AA145" s="481"/>
      <c r="AB145" s="490"/>
      <c r="AC145" s="480"/>
      <c r="AD145" s="480"/>
      <c r="AE145" s="480"/>
      <c r="AF145" s="480"/>
      <c r="AG145" s="481"/>
      <c r="AH145" s="481"/>
      <c r="AI145" s="481"/>
      <c r="AJ145" s="481"/>
      <c r="AK145" s="481"/>
      <c r="AL145" s="481"/>
      <c r="AM145" s="481"/>
      <c r="AN145" s="171"/>
      <c r="AO145" s="171"/>
      <c r="AP145" s="171"/>
      <c r="AQ145" s="171"/>
      <c r="AR145" s="171"/>
      <c r="AS145" s="172"/>
      <c r="AT145" s="172"/>
      <c r="AU145" s="172"/>
      <c r="AV145" s="172"/>
      <c r="AW145" s="172"/>
      <c r="AX145" s="172"/>
      <c r="AY145" s="172"/>
      <c r="AZ145" s="172"/>
      <c r="BA145" s="172"/>
      <c r="BB145" s="172"/>
    </row>
    <row r="146" spans="2:69" s="142" customFormat="1" ht="18.75" customHeight="1">
      <c r="B146" s="172"/>
      <c r="C146" s="171" t="s">
        <v>193</v>
      </c>
      <c r="D146" s="171"/>
      <c r="E146" s="171"/>
      <c r="F146" s="171"/>
      <c r="G146" s="171"/>
      <c r="H146" s="171"/>
      <c r="I146" s="171"/>
      <c r="J146" s="172"/>
      <c r="K146" s="57" t="s">
        <v>188</v>
      </c>
      <c r="L146" s="487">
        <f>AC144</f>
        <v>0</v>
      </c>
      <c r="M146" s="487"/>
      <c r="N146" s="487"/>
      <c r="O146" s="487"/>
      <c r="P146" s="146" t="s">
        <v>189</v>
      </c>
      <c r="Q146" s="172"/>
      <c r="R146" s="172"/>
      <c r="S146" s="172"/>
      <c r="T146" s="172"/>
      <c r="U146" s="172"/>
      <c r="V146" s="172"/>
      <c r="W146" s="172"/>
      <c r="X146" s="172"/>
      <c r="Y146" s="57" t="s">
        <v>188</v>
      </c>
      <c r="Z146" s="172" t="s">
        <v>178</v>
      </c>
      <c r="AA146" s="477">
        <f>ABS(L146*O82)</f>
        <v>0</v>
      </c>
      <c r="AB146" s="477"/>
      <c r="AC146" s="477"/>
      <c r="AD146" s="173" t="s">
        <v>127</v>
      </c>
      <c r="AE146" s="173"/>
      <c r="AF146" s="172"/>
      <c r="AG146" s="172"/>
      <c r="AH146" s="172"/>
      <c r="AI146" s="172"/>
      <c r="AJ146" s="172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47"/>
      <c r="AV146" s="146"/>
      <c r="AW146" s="171"/>
      <c r="AX146" s="172"/>
      <c r="AY146" s="172"/>
      <c r="AZ146" s="172"/>
      <c r="BA146" s="172"/>
      <c r="BB146" s="172"/>
      <c r="BC146" s="172"/>
      <c r="BD146" s="172"/>
      <c r="BE146" s="172"/>
      <c r="BF146" s="172"/>
      <c r="BG146" s="172"/>
      <c r="BH146" s="59"/>
      <c r="BI146" s="59"/>
      <c r="BP146" s="173"/>
      <c r="BQ146" s="180"/>
    </row>
    <row r="147" spans="2:69" s="142" customFormat="1" ht="18.75" customHeight="1">
      <c r="B147" s="172"/>
      <c r="C147" s="481" t="s">
        <v>93</v>
      </c>
      <c r="D147" s="481"/>
      <c r="E147" s="481"/>
      <c r="F147" s="481"/>
      <c r="G147" s="481"/>
      <c r="H147" s="171"/>
      <c r="J147" s="171"/>
      <c r="K147" s="171"/>
      <c r="L147" s="171"/>
      <c r="M147" s="171"/>
      <c r="N147" s="171"/>
      <c r="O147" s="171"/>
      <c r="P147" s="171"/>
      <c r="Q147" s="171"/>
      <c r="R147" s="146"/>
      <c r="S147" s="171"/>
      <c r="T147" s="171"/>
      <c r="U147" s="171"/>
      <c r="W147" s="171"/>
      <c r="X147" s="171"/>
      <c r="Y147" s="171"/>
      <c r="Z147" s="171"/>
      <c r="AA147" s="57" t="s">
        <v>232</v>
      </c>
      <c r="AB147" s="171"/>
      <c r="AC147" s="171"/>
      <c r="AD147" s="171"/>
      <c r="AE147" s="172"/>
      <c r="AF147" s="172"/>
      <c r="AH147" s="172"/>
      <c r="AI147" s="172"/>
      <c r="AJ147" s="172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  <c r="AX147" s="172"/>
      <c r="AY147" s="172"/>
      <c r="AZ147" s="172"/>
      <c r="BA147" s="172"/>
      <c r="BB147" s="172"/>
      <c r="BC147" s="172"/>
      <c r="BD147" s="172"/>
      <c r="BE147" s="172"/>
      <c r="BF147" s="172"/>
      <c r="BG147" s="172"/>
      <c r="BH147" s="59"/>
      <c r="BI147" s="59"/>
      <c r="BJ147" s="59"/>
      <c r="BK147" s="59"/>
      <c r="BL147" s="59"/>
    </row>
    <row r="148" spans="2:69" s="142" customFormat="1" ht="18.75" customHeight="1">
      <c r="B148" s="172"/>
      <c r="C148" s="481"/>
      <c r="D148" s="481"/>
      <c r="E148" s="481"/>
      <c r="F148" s="481"/>
      <c r="G148" s="48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46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2"/>
      <c r="AF148" s="172"/>
      <c r="AG148" s="172"/>
      <c r="AH148" s="172"/>
      <c r="AI148" s="172"/>
      <c r="AJ148" s="172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172"/>
      <c r="BE148" s="172"/>
      <c r="BF148" s="172"/>
      <c r="BG148" s="172"/>
      <c r="BH148" s="59"/>
      <c r="BI148" s="59"/>
      <c r="BJ148" s="59"/>
      <c r="BK148" s="59"/>
      <c r="BL148" s="59"/>
    </row>
    <row r="149" spans="2:69" s="142" customFormat="1" ht="18.75" customHeight="1">
      <c r="B149" s="172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46"/>
      <c r="S149" s="171"/>
      <c r="T149" s="171"/>
      <c r="U149" s="171"/>
      <c r="V149" s="171"/>
      <c r="W149" s="171"/>
      <c r="X149" s="171"/>
      <c r="Y149" s="171"/>
      <c r="Z149" s="171"/>
      <c r="AA149" s="171"/>
      <c r="AB149" s="479">
        <f>AP83</f>
        <v>12</v>
      </c>
      <c r="AC149" s="479"/>
      <c r="AD149" s="171"/>
      <c r="AE149" s="172"/>
      <c r="AF149" s="172"/>
      <c r="AG149" s="172"/>
      <c r="AH149" s="172"/>
      <c r="AI149" s="172"/>
      <c r="AJ149" s="172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172"/>
      <c r="BE149" s="172"/>
      <c r="BF149" s="172"/>
      <c r="BG149" s="172"/>
      <c r="BH149" s="59"/>
      <c r="BI149" s="59"/>
      <c r="BJ149" s="59"/>
      <c r="BK149" s="59"/>
      <c r="BL149" s="59"/>
    </row>
    <row r="150" spans="2:69" s="142" customFormat="1" ht="18.75" customHeight="1">
      <c r="B150" s="172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46"/>
      <c r="S150" s="171"/>
      <c r="T150" s="171"/>
      <c r="U150" s="171"/>
      <c r="V150" s="171"/>
      <c r="W150" s="171"/>
      <c r="X150" s="171"/>
      <c r="Y150" s="171"/>
      <c r="Z150" s="171"/>
      <c r="AA150" s="171"/>
      <c r="AB150" s="479"/>
      <c r="AC150" s="479"/>
      <c r="AD150" s="171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59"/>
      <c r="BI150" s="59"/>
      <c r="BJ150" s="59"/>
      <c r="BK150" s="59"/>
      <c r="BL150" s="59"/>
    </row>
    <row r="151" spans="2:69" s="142" customFormat="1" ht="18.75" customHeight="1">
      <c r="B151" s="172"/>
      <c r="C151" s="171"/>
      <c r="D151" s="171"/>
      <c r="E151" s="171"/>
      <c r="F151" s="171"/>
      <c r="G151" s="171"/>
      <c r="H151" s="171"/>
      <c r="I151" s="171"/>
      <c r="J151" s="171"/>
      <c r="K151" s="171"/>
      <c r="L151" s="171"/>
      <c r="M151" s="171"/>
      <c r="N151" s="171"/>
      <c r="O151" s="171"/>
      <c r="P151" s="171"/>
      <c r="Q151" s="171"/>
      <c r="R151" s="146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2"/>
      <c r="AT151" s="172"/>
      <c r="AU151" s="172"/>
      <c r="AV151" s="172"/>
      <c r="AW151" s="172"/>
      <c r="AX151" s="172"/>
      <c r="AY151" s="172"/>
      <c r="AZ151" s="172"/>
      <c r="BA151" s="172"/>
      <c r="BB151" s="172"/>
      <c r="BC151" s="172"/>
      <c r="BD151" s="172"/>
      <c r="BE151" s="172"/>
      <c r="BF151" s="172"/>
      <c r="BG151" s="172"/>
      <c r="BH151" s="59"/>
      <c r="BI151" s="59"/>
      <c r="BJ151" s="59"/>
      <c r="BK151" s="59"/>
      <c r="BL151" s="59"/>
    </row>
    <row r="152" spans="2:69" s="142" customFormat="1" ht="18.75" customHeight="1">
      <c r="B152" s="172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  <c r="P152" s="171"/>
      <c r="Q152" s="171"/>
      <c r="R152" s="146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2"/>
      <c r="AT152" s="172"/>
      <c r="AU152" s="172"/>
      <c r="AV152" s="172"/>
      <c r="AW152" s="172"/>
      <c r="AX152" s="172"/>
      <c r="AY152" s="172"/>
      <c r="AZ152" s="172"/>
      <c r="BA152" s="172"/>
      <c r="BB152" s="172"/>
      <c r="BC152" s="172"/>
      <c r="BD152" s="172"/>
      <c r="BE152" s="172"/>
      <c r="BF152" s="172"/>
      <c r="BG152" s="172"/>
      <c r="BH152" s="171"/>
      <c r="BI152" s="171"/>
      <c r="BJ152" s="171"/>
      <c r="BK152" s="171"/>
    </row>
    <row r="153" spans="2:69" s="142" customFormat="1" ht="18.75" customHeight="1">
      <c r="B153" s="262" t="str">
        <f>"5. "&amp;N5&amp;"와 "&amp;T5&amp;"의 온도 차에 의한 표준불확도,"</f>
        <v>5. 다이얼 게이지 시험기와 게이지 블록의 온도 차에 의한 표준불확도,</v>
      </c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C153" s="58" t="s">
        <v>502</v>
      </c>
      <c r="AD153" s="171"/>
      <c r="AE153" s="171"/>
      <c r="AF153" s="171"/>
      <c r="AG153" s="171"/>
      <c r="AH153" s="172"/>
      <c r="AI153" s="172"/>
      <c r="AJ153" s="172"/>
      <c r="AK153" s="172"/>
      <c r="AL153" s="172"/>
      <c r="AM153" s="172"/>
      <c r="AN153" s="172"/>
      <c r="AO153" s="171"/>
      <c r="AP153" s="171"/>
      <c r="AQ153" s="171"/>
      <c r="AR153" s="171"/>
      <c r="AS153" s="171"/>
      <c r="AT153" s="171"/>
      <c r="AU153" s="171"/>
      <c r="AV153" s="171"/>
      <c r="AW153" s="171"/>
      <c r="AX153" s="171"/>
      <c r="AY153" s="171"/>
      <c r="AZ153" s="171"/>
      <c r="BA153" s="171"/>
      <c r="BB153" s="171"/>
      <c r="BC153" s="171"/>
      <c r="BD153" s="171"/>
      <c r="BE153" s="171"/>
      <c r="BF153" s="171"/>
      <c r="BG153" s="171"/>
      <c r="BH153" s="59"/>
      <c r="BI153" s="59"/>
      <c r="BJ153" s="59"/>
      <c r="BK153" s="59"/>
      <c r="BL153" s="59"/>
      <c r="BM153" s="59"/>
      <c r="BN153" s="59"/>
    </row>
    <row r="154" spans="2:69" s="275" customFormat="1" ht="18.75" customHeight="1">
      <c r="B154" s="262"/>
      <c r="C154" s="277" t="str">
        <f>"※ 열평형 상태에서 "&amp;N5&amp;"와 "&amp;T5&amp;"의 온도차가 ±"&amp;N157&amp;" ℃ 이내에서 일치한다고"</f>
        <v>※ 열평형 상태에서 다이얼 게이지 시험기와 게이지 블록의 온도차가 ±0.5 ℃ 이내에서 일치한다고</v>
      </c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77"/>
      <c r="AB154" s="277"/>
      <c r="AC154" s="277"/>
      <c r="AD154" s="277"/>
      <c r="AE154" s="277"/>
      <c r="AF154" s="277"/>
      <c r="AG154" s="277"/>
      <c r="AH154" s="277"/>
      <c r="AI154" s="277"/>
      <c r="AJ154" s="277"/>
      <c r="AK154" s="277"/>
      <c r="AL154" s="277"/>
      <c r="AM154" s="276"/>
      <c r="AN154" s="276"/>
      <c r="AO154" s="277"/>
      <c r="AP154" s="277"/>
      <c r="AQ154" s="277"/>
      <c r="AR154" s="277"/>
      <c r="AS154" s="277"/>
      <c r="AT154" s="277"/>
      <c r="AU154" s="277"/>
      <c r="AV154" s="277"/>
      <c r="AW154" s="277"/>
      <c r="AX154" s="277"/>
      <c r="AY154" s="277"/>
      <c r="AZ154" s="277"/>
      <c r="BA154" s="277"/>
      <c r="BB154" s="277"/>
      <c r="BC154" s="277"/>
      <c r="BD154" s="277"/>
      <c r="BE154" s="277"/>
      <c r="BF154" s="277"/>
      <c r="BG154" s="277"/>
      <c r="BH154" s="59"/>
      <c r="BI154" s="59"/>
      <c r="BJ154" s="59"/>
      <c r="BK154" s="59"/>
      <c r="BL154" s="59"/>
      <c r="BM154" s="59"/>
      <c r="BN154" s="59"/>
    </row>
    <row r="155" spans="2:69" s="275" customFormat="1" ht="18.75" customHeight="1">
      <c r="B155" s="262"/>
      <c r="C155" s="277"/>
      <c r="D155" s="277" t="s">
        <v>529</v>
      </c>
      <c r="E155" s="277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277"/>
      <c r="V155" s="277"/>
      <c r="W155" s="277"/>
      <c r="X155" s="277"/>
      <c r="Y155" s="277"/>
      <c r="Z155" s="277"/>
      <c r="AA155" s="277"/>
      <c r="AB155" s="277"/>
      <c r="AC155" s="277"/>
      <c r="AD155" s="277"/>
      <c r="AE155" s="277"/>
      <c r="AF155" s="277"/>
      <c r="AG155" s="277"/>
      <c r="AH155" s="277"/>
      <c r="AI155" s="277"/>
      <c r="AJ155" s="277"/>
      <c r="AK155" s="277"/>
      <c r="AL155" s="277"/>
      <c r="AM155" s="276"/>
      <c r="AN155" s="276"/>
      <c r="AO155" s="277"/>
      <c r="AP155" s="277"/>
      <c r="AQ155" s="277"/>
      <c r="AR155" s="277"/>
      <c r="AS155" s="277"/>
      <c r="AT155" s="277"/>
      <c r="AU155" s="277"/>
      <c r="AV155" s="277"/>
      <c r="AW155" s="277"/>
      <c r="AX155" s="277"/>
      <c r="AY155" s="277"/>
      <c r="AZ155" s="277"/>
      <c r="BA155" s="277"/>
      <c r="BB155" s="277"/>
      <c r="BC155" s="277"/>
      <c r="BD155" s="277"/>
      <c r="BE155" s="277"/>
      <c r="BF155" s="277"/>
      <c r="BG155" s="277"/>
      <c r="BH155" s="59"/>
      <c r="BI155" s="59"/>
      <c r="BJ155" s="59"/>
      <c r="BK155" s="59"/>
      <c r="BL155" s="59"/>
      <c r="BM155" s="59"/>
      <c r="BN155" s="59"/>
    </row>
    <row r="156" spans="2:69" s="142" customFormat="1" ht="18.75" customHeight="1">
      <c r="B156" s="172"/>
      <c r="C156" s="173" t="s">
        <v>478</v>
      </c>
      <c r="D156" s="172"/>
      <c r="E156" s="172"/>
      <c r="F156" s="172"/>
      <c r="G156" s="172"/>
      <c r="H156" s="494" t="str">
        <f>H83</f>
        <v/>
      </c>
      <c r="I156" s="494"/>
      <c r="J156" s="494"/>
      <c r="K156" s="494"/>
      <c r="L156" s="494"/>
      <c r="M156" s="494"/>
      <c r="N156" s="494"/>
      <c r="O156" s="494"/>
      <c r="P156" s="174"/>
      <c r="Q156" s="171"/>
      <c r="R156" s="171"/>
      <c r="S156" s="171"/>
      <c r="T156" s="171"/>
      <c r="U156" s="171"/>
      <c r="V156" s="171"/>
      <c r="W156" s="172"/>
      <c r="X156" s="172"/>
      <c r="Y156" s="172"/>
      <c r="Z156" s="171"/>
      <c r="AA156" s="171"/>
      <c r="AB156" s="171"/>
      <c r="AC156" s="171"/>
      <c r="AD156" s="171"/>
      <c r="AE156" s="171"/>
      <c r="AF156" s="171"/>
      <c r="AG156" s="171"/>
      <c r="AH156" s="172"/>
      <c r="AI156" s="172"/>
      <c r="AJ156" s="172"/>
      <c r="AK156" s="172"/>
      <c r="AL156" s="172"/>
      <c r="AM156" s="172"/>
      <c r="AN156" s="172"/>
      <c r="AO156" s="171"/>
      <c r="AP156" s="171"/>
      <c r="AQ156" s="171"/>
      <c r="AR156" s="171"/>
      <c r="AS156" s="171"/>
      <c r="AT156" s="171"/>
      <c r="AU156" s="171"/>
      <c r="AV156" s="171"/>
      <c r="AW156" s="171"/>
      <c r="AX156" s="171"/>
      <c r="AY156" s="171"/>
      <c r="AZ156" s="171"/>
      <c r="BA156" s="171"/>
      <c r="BB156" s="171"/>
      <c r="BC156" s="171"/>
      <c r="BD156" s="171"/>
      <c r="BE156" s="171"/>
      <c r="BF156" s="171"/>
      <c r="BG156" s="171"/>
      <c r="BH156" s="59"/>
      <c r="BI156" s="59"/>
      <c r="BJ156" s="59"/>
      <c r="BK156" s="59"/>
      <c r="BL156" s="59"/>
      <c r="BM156" s="59"/>
    </row>
    <row r="157" spans="2:69" s="142" customFormat="1" ht="18.75" customHeight="1">
      <c r="B157" s="172"/>
      <c r="C157" s="481" t="s">
        <v>195</v>
      </c>
      <c r="D157" s="481"/>
      <c r="E157" s="481"/>
      <c r="F157" s="481"/>
      <c r="G157" s="481"/>
      <c r="H157" s="481"/>
      <c r="I157" s="481"/>
      <c r="J157" s="457" t="s">
        <v>538</v>
      </c>
      <c r="K157" s="457"/>
      <c r="L157" s="457"/>
      <c r="M157" s="490" t="s">
        <v>178</v>
      </c>
      <c r="N157" s="525">
        <f>Calcu!G58</f>
        <v>0.5</v>
      </c>
      <c r="O157" s="525"/>
      <c r="P157" s="282" t="s">
        <v>527</v>
      </c>
      <c r="Q157" s="281"/>
      <c r="R157" s="490" t="s">
        <v>178</v>
      </c>
      <c r="S157" s="477">
        <f>N157/SQRT(3)</f>
        <v>0.28867513459481292</v>
      </c>
      <c r="T157" s="477"/>
      <c r="U157" s="477"/>
      <c r="V157" s="526" t="s">
        <v>525</v>
      </c>
      <c r="W157" s="526"/>
      <c r="AT157" s="171"/>
      <c r="AU157" s="171"/>
      <c r="AV157" s="171"/>
      <c r="AW157" s="171"/>
      <c r="AX157" s="171"/>
      <c r="AY157" s="171"/>
      <c r="AZ157" s="171"/>
      <c r="BA157" s="171"/>
      <c r="BB157" s="171"/>
      <c r="BC157" s="171"/>
      <c r="BD157" s="171"/>
      <c r="BE157" s="171"/>
      <c r="BF157" s="171"/>
      <c r="BG157" s="171"/>
      <c r="BH157" s="59"/>
      <c r="BI157" s="59"/>
      <c r="BJ157" s="59"/>
      <c r="BK157" s="59"/>
      <c r="BL157" s="59"/>
      <c r="BM157" s="59"/>
      <c r="BN157" s="59"/>
    </row>
    <row r="158" spans="2:69" s="142" customFormat="1" ht="18.75" customHeight="1">
      <c r="B158" s="172"/>
      <c r="C158" s="481"/>
      <c r="D158" s="481"/>
      <c r="E158" s="481"/>
      <c r="F158" s="481"/>
      <c r="G158" s="481"/>
      <c r="H158" s="481"/>
      <c r="I158" s="481"/>
      <c r="J158" s="457"/>
      <c r="K158" s="457"/>
      <c r="L158" s="457"/>
      <c r="M158" s="490"/>
      <c r="N158" s="276"/>
      <c r="O158" s="276"/>
      <c r="P158" s="276"/>
      <c r="Q158" s="276"/>
      <c r="R158" s="490"/>
      <c r="S158" s="477"/>
      <c r="T158" s="477"/>
      <c r="U158" s="477"/>
      <c r="V158" s="526"/>
      <c r="W158" s="526"/>
      <c r="AT158" s="171"/>
      <c r="AU158" s="171"/>
      <c r="AV158" s="171"/>
      <c r="AW158" s="171"/>
      <c r="AX158" s="171"/>
      <c r="AY158" s="171"/>
      <c r="AZ158" s="171"/>
      <c r="BA158" s="171"/>
      <c r="BB158" s="171"/>
      <c r="BC158" s="171"/>
      <c r="BD158" s="171"/>
      <c r="BE158" s="171"/>
      <c r="BF158" s="171"/>
      <c r="BG158" s="171"/>
      <c r="BH158" s="59"/>
      <c r="BI158" s="59"/>
      <c r="BJ158" s="59"/>
      <c r="BK158" s="59"/>
      <c r="BL158" s="59"/>
      <c r="BM158" s="59"/>
      <c r="BN158" s="59"/>
    </row>
    <row r="159" spans="2:69" s="142" customFormat="1" ht="18.75" customHeight="1">
      <c r="B159" s="172"/>
      <c r="C159" s="171" t="s">
        <v>196</v>
      </c>
      <c r="D159" s="171"/>
      <c r="E159" s="171"/>
      <c r="F159" s="171"/>
      <c r="G159" s="171"/>
      <c r="H159" s="171"/>
      <c r="I159" s="479" t="str">
        <f>V83</f>
        <v>직사각형</v>
      </c>
      <c r="J159" s="479"/>
      <c r="K159" s="479"/>
      <c r="L159" s="479"/>
      <c r="M159" s="479"/>
      <c r="N159" s="479"/>
      <c r="O159" s="479"/>
      <c r="P159" s="479"/>
      <c r="Q159" s="171"/>
      <c r="R159" s="171"/>
      <c r="S159" s="171"/>
      <c r="T159" s="171"/>
      <c r="U159" s="171"/>
      <c r="V159" s="171"/>
      <c r="W159" s="171"/>
      <c r="X159" s="171"/>
      <c r="Y159" s="171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2"/>
      <c r="AN159" s="172"/>
      <c r="AO159" s="172"/>
      <c r="AP159" s="171"/>
      <c r="AQ159" s="171"/>
      <c r="AR159" s="171"/>
      <c r="AS159" s="171"/>
      <c r="AT159" s="171"/>
      <c r="AU159" s="171"/>
      <c r="AV159" s="171"/>
      <c r="AW159" s="171"/>
      <c r="AX159" s="171"/>
      <c r="AY159" s="171"/>
      <c r="AZ159" s="171"/>
      <c r="BA159" s="171"/>
      <c r="BB159" s="171"/>
      <c r="BC159" s="171"/>
      <c r="BD159" s="171"/>
      <c r="BE159" s="171"/>
      <c r="BF159" s="171"/>
      <c r="BG159" s="171"/>
      <c r="BH159" s="59"/>
      <c r="BI159" s="59"/>
      <c r="BJ159" s="59"/>
      <c r="BK159" s="59"/>
      <c r="BL159" s="59"/>
    </row>
    <row r="160" spans="2:69" s="142" customFormat="1" ht="18.75" customHeight="1">
      <c r="B160" s="172"/>
      <c r="C160" s="481" t="s">
        <v>479</v>
      </c>
      <c r="D160" s="481"/>
      <c r="E160" s="481"/>
      <c r="F160" s="481"/>
      <c r="G160" s="481"/>
      <c r="H160" s="481"/>
      <c r="I160" s="171"/>
      <c r="J160" s="171"/>
      <c r="K160" s="171"/>
      <c r="L160" s="171"/>
      <c r="M160" s="171"/>
      <c r="N160" s="171"/>
      <c r="O160" s="172"/>
      <c r="R160" s="481" t="e">
        <f ca="1">-H82*10^6</f>
        <v>#N/A</v>
      </c>
      <c r="S160" s="481"/>
      <c r="T160" s="481"/>
      <c r="U160" s="481" t="s">
        <v>180</v>
      </c>
      <c r="V160" s="481"/>
      <c r="W160" s="481"/>
      <c r="X160" s="481"/>
      <c r="Y160" s="490" t="s">
        <v>83</v>
      </c>
      <c r="Z160" s="492">
        <f>Calcu!N58</f>
        <v>0</v>
      </c>
      <c r="AA160" s="492"/>
      <c r="AB160" s="492"/>
      <c r="AC160" s="481" t="s">
        <v>127</v>
      </c>
      <c r="AD160" s="481"/>
      <c r="AE160" s="490" t="s">
        <v>178</v>
      </c>
      <c r="AF160" s="486" t="e">
        <f ca="1">R160*10^-6*Z160</f>
        <v>#N/A</v>
      </c>
      <c r="AG160" s="486"/>
      <c r="AH160" s="486"/>
      <c r="AI160" s="481" t="s">
        <v>146</v>
      </c>
      <c r="AJ160" s="481"/>
      <c r="AK160" s="481"/>
      <c r="AL160" s="481"/>
      <c r="AM160" s="481"/>
      <c r="AN160" s="481"/>
      <c r="AO160" s="481"/>
      <c r="AP160" s="171"/>
      <c r="AQ160" s="171"/>
      <c r="AR160" s="171"/>
      <c r="AS160" s="171"/>
      <c r="AT160" s="171"/>
      <c r="AU160" s="171"/>
      <c r="AV160" s="171"/>
      <c r="AW160" s="171"/>
      <c r="AX160" s="171"/>
      <c r="AY160" s="171"/>
      <c r="AZ160" s="171"/>
      <c r="BA160" s="171"/>
      <c r="BB160" s="171"/>
      <c r="BC160" s="172"/>
      <c r="BD160" s="172"/>
      <c r="BE160" s="172"/>
      <c r="BF160" s="172"/>
      <c r="BG160" s="172"/>
      <c r="BH160" s="172"/>
    </row>
    <row r="161" spans="2:66" s="142" customFormat="1" ht="18.75" customHeight="1">
      <c r="B161" s="172"/>
      <c r="C161" s="481"/>
      <c r="D161" s="481"/>
      <c r="E161" s="481"/>
      <c r="F161" s="481"/>
      <c r="G161" s="481"/>
      <c r="H161" s="481"/>
      <c r="I161" s="171"/>
      <c r="J161" s="171"/>
      <c r="K161" s="171"/>
      <c r="L161" s="171"/>
      <c r="M161" s="171"/>
      <c r="N161" s="171"/>
      <c r="O161" s="172"/>
      <c r="R161" s="481"/>
      <c r="S161" s="481"/>
      <c r="T161" s="481"/>
      <c r="U161" s="481"/>
      <c r="V161" s="481"/>
      <c r="W161" s="481"/>
      <c r="X161" s="481"/>
      <c r="Y161" s="490"/>
      <c r="Z161" s="492"/>
      <c r="AA161" s="492"/>
      <c r="AB161" s="492"/>
      <c r="AC161" s="481"/>
      <c r="AD161" s="481"/>
      <c r="AE161" s="490"/>
      <c r="AF161" s="486"/>
      <c r="AG161" s="486"/>
      <c r="AH161" s="486"/>
      <c r="AI161" s="481"/>
      <c r="AJ161" s="481"/>
      <c r="AK161" s="481"/>
      <c r="AL161" s="481"/>
      <c r="AM161" s="481"/>
      <c r="AN161" s="481"/>
      <c r="AO161" s="481"/>
      <c r="AP161" s="171"/>
      <c r="AQ161" s="171"/>
      <c r="AR161" s="171"/>
      <c r="AS161" s="171"/>
      <c r="AT161" s="171"/>
      <c r="AU161" s="171"/>
      <c r="AV161" s="171"/>
      <c r="AW161" s="171"/>
      <c r="AX161" s="171"/>
      <c r="AY161" s="171"/>
      <c r="AZ161" s="171"/>
      <c r="BA161" s="171"/>
      <c r="BB161" s="171"/>
      <c r="BC161" s="172"/>
      <c r="BD161" s="172"/>
      <c r="BE161" s="172"/>
      <c r="BF161" s="172"/>
      <c r="BG161" s="172"/>
      <c r="BH161" s="172"/>
    </row>
    <row r="162" spans="2:66" s="142" customFormat="1" ht="18.75" customHeight="1">
      <c r="B162" s="172"/>
      <c r="C162" s="171" t="s">
        <v>480</v>
      </c>
      <c r="D162" s="171"/>
      <c r="E162" s="171"/>
      <c r="F162" s="171"/>
      <c r="G162" s="171"/>
      <c r="H162" s="171"/>
      <c r="I162" s="171"/>
      <c r="J162" s="172"/>
      <c r="K162" s="57" t="s">
        <v>188</v>
      </c>
      <c r="L162" s="486" t="e">
        <f ca="1">AF160</f>
        <v>#N/A</v>
      </c>
      <c r="M162" s="486"/>
      <c r="N162" s="486"/>
      <c r="O162" s="146" t="s">
        <v>146</v>
      </c>
      <c r="P162" s="172"/>
      <c r="Q162" s="172"/>
      <c r="R162" s="172" t="s">
        <v>83</v>
      </c>
      <c r="S162" s="493">
        <f>S157</f>
        <v>0.28867513459481292</v>
      </c>
      <c r="T162" s="493"/>
      <c r="U162" s="493"/>
      <c r="V162" s="493"/>
      <c r="W162" s="57" t="s">
        <v>188</v>
      </c>
      <c r="X162" s="172" t="s">
        <v>178</v>
      </c>
      <c r="Y162" s="477" t="e">
        <f ca="1">ABS(L162*S162)</f>
        <v>#N/A</v>
      </c>
      <c r="Z162" s="477"/>
      <c r="AA162" s="477"/>
      <c r="AB162" s="173" t="s">
        <v>127</v>
      </c>
      <c r="AC162" s="173"/>
      <c r="AD162" s="172"/>
      <c r="AE162" s="172"/>
      <c r="AF162" s="175"/>
      <c r="AG162" s="172"/>
      <c r="AH162" s="172"/>
      <c r="AI162" s="172"/>
      <c r="AJ162" s="172"/>
      <c r="AK162" s="172"/>
      <c r="AL162" s="172"/>
      <c r="AM162" s="172"/>
      <c r="AN162" s="172"/>
      <c r="AO162" s="172"/>
      <c r="AP162" s="148"/>
      <c r="AQ162" s="148"/>
      <c r="AR162" s="148"/>
      <c r="AS162" s="171"/>
      <c r="AT162" s="171"/>
      <c r="AU162" s="171"/>
      <c r="AV162" s="149"/>
      <c r="AW162" s="149"/>
      <c r="AX162" s="149"/>
      <c r="AY162" s="149"/>
      <c r="AZ162" s="149"/>
      <c r="BA162" s="149"/>
      <c r="BB162" s="172"/>
      <c r="BC162" s="172"/>
      <c r="BD162" s="172"/>
      <c r="BE162" s="172"/>
      <c r="BF162" s="172"/>
      <c r="BG162" s="172"/>
    </row>
    <row r="163" spans="2:66" s="142" customFormat="1" ht="18.75" customHeight="1">
      <c r="B163" s="172"/>
      <c r="C163" s="481" t="s">
        <v>481</v>
      </c>
      <c r="D163" s="481"/>
      <c r="E163" s="481"/>
      <c r="F163" s="481"/>
      <c r="G163" s="481"/>
      <c r="H163" s="171"/>
      <c r="J163" s="171"/>
      <c r="K163" s="171"/>
      <c r="L163" s="171"/>
      <c r="M163" s="171"/>
      <c r="N163" s="171"/>
      <c r="O163" s="171"/>
      <c r="P163" s="171"/>
      <c r="Q163" s="171"/>
      <c r="R163" s="146"/>
      <c r="S163" s="171"/>
      <c r="T163" s="171"/>
      <c r="U163" s="171"/>
      <c r="W163" s="57" t="s">
        <v>244</v>
      </c>
      <c r="X163" s="171"/>
      <c r="Y163" s="171"/>
      <c r="Z163" s="171"/>
      <c r="AA163" s="171"/>
      <c r="AB163" s="171"/>
      <c r="AC163" s="171"/>
      <c r="AD163" s="171"/>
      <c r="AE163" s="172"/>
      <c r="AF163" s="172"/>
      <c r="AG163" s="172"/>
      <c r="AH163" s="172"/>
      <c r="AI163" s="172"/>
      <c r="AJ163" s="172"/>
      <c r="AK163" s="172"/>
      <c r="AL163" s="172"/>
      <c r="AM163" s="172"/>
      <c r="AN163" s="172"/>
      <c r="AO163" s="172"/>
      <c r="AP163" s="172"/>
      <c r="AQ163" s="172"/>
      <c r="AR163" s="172"/>
      <c r="AS163" s="172"/>
      <c r="AT163" s="172"/>
      <c r="AU163" s="171"/>
      <c r="AV163" s="172"/>
      <c r="AW163" s="172"/>
      <c r="AX163" s="172"/>
      <c r="AY163" s="172"/>
      <c r="AZ163" s="172"/>
      <c r="BA163" s="172"/>
      <c r="BB163" s="172"/>
      <c r="BC163" s="172"/>
      <c r="BD163" s="172"/>
      <c r="BE163" s="172"/>
      <c r="BF163" s="172"/>
      <c r="BG163" s="172"/>
    </row>
    <row r="164" spans="2:66" s="142" customFormat="1" ht="18.75" customHeight="1">
      <c r="B164" s="172"/>
      <c r="C164" s="481"/>
      <c r="D164" s="481"/>
      <c r="E164" s="481"/>
      <c r="F164" s="481"/>
      <c r="G164" s="48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46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2"/>
      <c r="AD164" s="172"/>
      <c r="AE164" s="172"/>
      <c r="AF164" s="172"/>
      <c r="AG164" s="172"/>
      <c r="AH164" s="172"/>
      <c r="AI164" s="172"/>
      <c r="AJ164" s="172"/>
      <c r="AK164" s="172"/>
      <c r="AL164" s="172"/>
      <c r="AM164" s="172"/>
      <c r="AN164" s="172"/>
      <c r="AO164" s="172"/>
      <c r="AP164" s="172"/>
      <c r="AQ164" s="172"/>
      <c r="AR164" s="172"/>
      <c r="AS164" s="172"/>
      <c r="AT164" s="172"/>
      <c r="AU164" s="172"/>
      <c r="AV164" s="172"/>
      <c r="AW164" s="172"/>
      <c r="AX164" s="172"/>
      <c r="AY164" s="172"/>
      <c r="AZ164" s="172"/>
      <c r="BA164" s="172"/>
      <c r="BB164" s="172"/>
      <c r="BC164" s="172"/>
      <c r="BD164" s="172"/>
      <c r="BE164" s="172"/>
      <c r="BF164" s="172"/>
      <c r="BG164" s="172"/>
    </row>
    <row r="165" spans="2:66" s="142" customFormat="1" ht="18.75" customHeight="1">
      <c r="B165" s="172"/>
      <c r="C165" s="171"/>
      <c r="D165" s="171"/>
      <c r="E165" s="171"/>
      <c r="F165" s="171"/>
      <c r="G165" s="172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2"/>
      <c r="AB165" s="172"/>
      <c r="AC165" s="172"/>
      <c r="AD165" s="172"/>
      <c r="AE165" s="172"/>
      <c r="AF165" s="172"/>
      <c r="AG165" s="172"/>
      <c r="AH165" s="172"/>
      <c r="AI165" s="172"/>
      <c r="AJ165" s="172"/>
      <c r="AK165" s="172"/>
      <c r="AL165" s="172"/>
      <c r="AM165" s="172"/>
      <c r="AN165" s="172"/>
      <c r="AO165" s="172"/>
      <c r="AP165" s="172"/>
      <c r="AQ165" s="172"/>
      <c r="AR165" s="172"/>
      <c r="AS165" s="172"/>
      <c r="AT165" s="172"/>
      <c r="AU165" s="172"/>
      <c r="AV165" s="172"/>
      <c r="AW165" s="172"/>
      <c r="AX165" s="172"/>
      <c r="AY165" s="172"/>
      <c r="AZ165" s="172"/>
      <c r="BA165" s="172"/>
      <c r="BB165" s="172"/>
      <c r="BC165" s="172"/>
      <c r="BD165" s="172"/>
      <c r="BE165" s="172"/>
      <c r="BF165" s="172"/>
      <c r="BG165" s="172"/>
    </row>
    <row r="166" spans="2:66" s="142" customFormat="1" ht="18.75" customHeight="1">
      <c r="B166" s="262" t="str">
        <f>"6. "&amp;N5&amp;"와 "&amp;T5&amp;"의 열팽창계수 차에 의한 표준불확도,"</f>
        <v>6. 다이얼 게이지 시험기와 게이지 블록의 열팽창계수 차에 의한 표준불확도,</v>
      </c>
      <c r="D166" s="171"/>
      <c r="E166" s="171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F166" s="263" t="s">
        <v>503</v>
      </c>
      <c r="AG166" s="171"/>
      <c r="AH166" s="171"/>
      <c r="AI166" s="171"/>
      <c r="AJ166" s="171"/>
      <c r="AK166" s="171"/>
      <c r="AL166" s="171"/>
      <c r="AM166" s="171"/>
      <c r="AN166" s="171"/>
      <c r="AO166" s="171"/>
      <c r="AP166" s="171"/>
      <c r="AQ166" s="171"/>
      <c r="AR166" s="171"/>
      <c r="AS166" s="171"/>
      <c r="AT166" s="171"/>
      <c r="AU166" s="171"/>
      <c r="AV166" s="171"/>
      <c r="AW166" s="171"/>
      <c r="AX166" s="171"/>
      <c r="AY166" s="171"/>
      <c r="AZ166" s="171"/>
      <c r="BA166" s="171"/>
      <c r="BB166" s="172"/>
      <c r="BC166" s="172"/>
      <c r="BD166" s="172"/>
      <c r="BE166" s="172"/>
      <c r="BF166" s="172"/>
      <c r="BG166" s="172"/>
    </row>
    <row r="167" spans="2:66" s="275" customFormat="1" ht="18.75" customHeight="1">
      <c r="B167" s="262"/>
      <c r="C167" s="171" t="str">
        <f>"※ "&amp;N5&amp;"와 "&amp;T5&amp;"의 열팽창계수 차이 :"</f>
        <v>※ 다이얼 게이지 시험기와 게이지 블록의 열팽창계수 차이 :</v>
      </c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2"/>
      <c r="T167" s="171"/>
      <c r="U167" s="171"/>
      <c r="V167" s="171"/>
      <c r="W167" s="171"/>
      <c r="X167" s="142"/>
      <c r="Y167" s="171"/>
      <c r="Z167" s="142"/>
      <c r="AA167" s="260" t="s">
        <v>508</v>
      </c>
      <c r="AB167" s="171"/>
      <c r="AC167" s="171"/>
      <c r="AD167" s="172"/>
      <c r="AE167" s="172"/>
      <c r="AF167" s="172"/>
      <c r="AG167" s="172"/>
      <c r="AH167" s="171"/>
      <c r="AI167" s="171"/>
      <c r="AJ167" s="171"/>
      <c r="AK167" s="171"/>
      <c r="AL167" s="171"/>
      <c r="AM167" s="171"/>
      <c r="AN167" s="171"/>
      <c r="AO167" s="171"/>
      <c r="AP167" s="171"/>
      <c r="AQ167" s="171"/>
      <c r="AR167" s="277"/>
      <c r="AS167" s="277"/>
      <c r="AT167" s="277"/>
      <c r="AU167" s="277"/>
      <c r="AV167" s="277"/>
      <c r="AW167" s="277"/>
      <c r="AX167" s="277"/>
      <c r="AY167" s="277"/>
      <c r="AZ167" s="277"/>
      <c r="BA167" s="277"/>
      <c r="BB167" s="276"/>
      <c r="BC167" s="276"/>
      <c r="BD167" s="276"/>
      <c r="BE167" s="276"/>
      <c r="BF167" s="276"/>
      <c r="BG167" s="276"/>
    </row>
    <row r="168" spans="2:66" s="142" customFormat="1" ht="18.75" customHeight="1">
      <c r="B168" s="172"/>
      <c r="C168" s="173" t="s">
        <v>483</v>
      </c>
      <c r="D168" s="172"/>
      <c r="E168" s="172"/>
      <c r="F168" s="172"/>
      <c r="G168" s="172"/>
      <c r="H168" s="504" t="e">
        <f ca="1">H84*10^6</f>
        <v>#N/A</v>
      </c>
      <c r="I168" s="504"/>
      <c r="J168" s="504"/>
      <c r="K168" s="174" t="s">
        <v>180</v>
      </c>
      <c r="L168" s="174"/>
      <c r="M168" s="174"/>
      <c r="N168" s="174"/>
      <c r="O168" s="174"/>
      <c r="P168" s="174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  <c r="AF168" s="171"/>
      <c r="AG168" s="171"/>
      <c r="AH168" s="171"/>
      <c r="AI168" s="171"/>
      <c r="AJ168" s="171"/>
      <c r="AK168" s="171"/>
      <c r="AL168" s="171"/>
      <c r="AM168" s="171"/>
      <c r="AN168" s="171"/>
      <c r="AO168" s="171"/>
      <c r="AP168" s="171"/>
      <c r="AQ168" s="171"/>
      <c r="AR168" s="171"/>
      <c r="AS168" s="171"/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172"/>
      <c r="BE168" s="172"/>
      <c r="BF168" s="172"/>
      <c r="BG168" s="172"/>
    </row>
    <row r="169" spans="2:66" s="142" customFormat="1" ht="18.75" customHeight="1">
      <c r="B169" s="172"/>
      <c r="C169" s="171" t="s">
        <v>484</v>
      </c>
      <c r="D169" s="171"/>
      <c r="E169" s="171"/>
      <c r="F169" s="171"/>
      <c r="G169" s="171"/>
      <c r="H169" s="171"/>
      <c r="I169" s="172"/>
      <c r="J169" s="171" t="s">
        <v>191</v>
      </c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2"/>
      <c r="V169" s="172"/>
      <c r="W169" s="60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  <c r="AK169" s="171"/>
      <c r="AL169" s="172"/>
      <c r="AM169" s="172"/>
      <c r="AN169" s="172"/>
      <c r="AO169" s="171"/>
      <c r="AP169" s="171"/>
      <c r="AQ169" s="171"/>
      <c r="AR169" s="171"/>
      <c r="AS169" s="171"/>
      <c r="AT169" s="171"/>
      <c r="AU169" s="171"/>
      <c r="AV169" s="171"/>
      <c r="AW169" s="171"/>
      <c r="AX169" s="171"/>
      <c r="AY169" s="171"/>
      <c r="AZ169" s="171"/>
      <c r="BA169" s="171"/>
      <c r="BB169" s="171"/>
      <c r="BC169" s="171"/>
      <c r="BD169" s="171"/>
      <c r="BE169" s="171"/>
      <c r="BF169" s="171"/>
      <c r="BG169" s="171"/>
      <c r="BH169" s="59"/>
      <c r="BI169" s="59"/>
      <c r="BJ169" s="59"/>
      <c r="BK169" s="59"/>
      <c r="BL169" s="59"/>
      <c r="BM169" s="59"/>
    </row>
    <row r="170" spans="2:66" s="142" customFormat="1" ht="18.75" customHeight="1">
      <c r="B170" s="172"/>
      <c r="C170" s="171"/>
      <c r="D170" s="171"/>
      <c r="E170" s="171"/>
      <c r="F170" s="171"/>
      <c r="G170" s="171"/>
      <c r="H170" s="171"/>
      <c r="I170" s="172"/>
      <c r="J170" s="171" t="s">
        <v>192</v>
      </c>
      <c r="K170" s="171"/>
      <c r="L170" s="171"/>
      <c r="M170" s="171"/>
      <c r="N170" s="171"/>
      <c r="O170" s="171"/>
      <c r="P170" s="171"/>
      <c r="Q170" s="171"/>
      <c r="R170" s="171"/>
      <c r="S170" s="171"/>
      <c r="T170" s="172"/>
      <c r="U170" s="171"/>
      <c r="V170" s="60"/>
      <c r="W170" s="171"/>
      <c r="X170" s="171"/>
      <c r="Y170" s="171"/>
      <c r="Z170" s="171"/>
      <c r="AA170" s="171"/>
      <c r="AB170" s="171"/>
      <c r="AC170" s="171"/>
      <c r="AD170" s="172"/>
      <c r="AE170" s="171"/>
      <c r="AF170" s="171"/>
      <c r="AG170" s="171"/>
      <c r="AH170" s="171"/>
      <c r="AI170" s="171"/>
      <c r="AJ170" s="171"/>
      <c r="AK170" s="172"/>
      <c r="AL170" s="172"/>
      <c r="AM170" s="172"/>
      <c r="AN170" s="172"/>
      <c r="AO170" s="171"/>
      <c r="AP170" s="171"/>
      <c r="AQ170" s="171"/>
      <c r="AR170" s="171"/>
      <c r="AS170" s="171"/>
      <c r="AT170" s="171"/>
      <c r="AU170" s="171"/>
      <c r="AV170" s="171"/>
      <c r="AW170" s="171"/>
      <c r="AX170" s="171"/>
      <c r="AY170" s="171"/>
      <c r="AZ170" s="171"/>
      <c r="BA170" s="171"/>
      <c r="BB170" s="171"/>
      <c r="BC170" s="171"/>
      <c r="BD170" s="171"/>
      <c r="BE170" s="171"/>
      <c r="BF170" s="171"/>
      <c r="BG170" s="171"/>
      <c r="BH170" s="59"/>
      <c r="BI170" s="59"/>
      <c r="BJ170" s="59"/>
      <c r="BK170" s="59"/>
      <c r="BL170" s="59"/>
      <c r="BM170" s="59"/>
      <c r="BN170" s="59"/>
    </row>
    <row r="171" spans="2:66" s="142" customFormat="1" ht="18.75" customHeight="1">
      <c r="B171" s="172"/>
      <c r="C171" s="171"/>
      <c r="D171" s="171"/>
      <c r="E171" s="171"/>
      <c r="F171" s="171"/>
      <c r="G171" s="171"/>
      <c r="H171" s="171"/>
      <c r="I171" s="172"/>
      <c r="K171" s="173" t="s">
        <v>184</v>
      </c>
      <c r="L171" s="173"/>
      <c r="M171" s="173"/>
      <c r="N171" s="173"/>
      <c r="O171" s="173"/>
      <c r="P171" s="173"/>
      <c r="Q171" s="173"/>
      <c r="R171" s="173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  <c r="AF171" s="145"/>
      <c r="AG171" s="171"/>
      <c r="AH171" s="171"/>
      <c r="AI171" s="171"/>
      <c r="AJ171" s="171"/>
      <c r="AK171" s="172"/>
      <c r="AL171" s="172"/>
      <c r="AM171" s="172"/>
      <c r="AN171" s="172"/>
      <c r="AO171" s="171"/>
      <c r="AP171" s="171"/>
      <c r="AQ171" s="171"/>
      <c r="AR171" s="171"/>
      <c r="AS171" s="171"/>
      <c r="AT171" s="171"/>
      <c r="AU171" s="171"/>
      <c r="AV171" s="171"/>
      <c r="AW171" s="171"/>
      <c r="AX171" s="171"/>
      <c r="AY171" s="171"/>
      <c r="AZ171" s="171"/>
      <c r="BA171" s="171"/>
      <c r="BB171" s="171"/>
      <c r="BC171" s="171"/>
      <c r="BD171" s="171"/>
      <c r="BE171" s="171"/>
      <c r="BF171" s="171"/>
      <c r="BG171" s="171"/>
      <c r="BH171" s="59"/>
      <c r="BI171" s="59"/>
      <c r="BJ171" s="59"/>
      <c r="BK171" s="59"/>
      <c r="BL171" s="59"/>
      <c r="BM171" s="59"/>
      <c r="BN171" s="59"/>
    </row>
    <row r="172" spans="2:66" s="142" customFormat="1" ht="18.75" customHeight="1">
      <c r="B172" s="172"/>
      <c r="C172" s="171"/>
      <c r="D172" s="171"/>
      <c r="E172" s="171"/>
      <c r="F172" s="171"/>
      <c r="G172" s="171"/>
      <c r="H172" s="171"/>
      <c r="I172" s="172"/>
      <c r="J172" s="172"/>
      <c r="K172" s="109"/>
      <c r="L172" s="109"/>
      <c r="M172" s="172"/>
      <c r="N172" s="172"/>
      <c r="O172" s="172"/>
      <c r="P172" s="172"/>
      <c r="Q172" s="172"/>
      <c r="R172" s="172"/>
      <c r="S172" s="171"/>
      <c r="T172" s="171"/>
      <c r="U172" s="171"/>
      <c r="V172" s="171"/>
      <c r="W172" s="171"/>
      <c r="X172" s="171"/>
      <c r="Y172" s="172"/>
      <c r="Z172" s="171"/>
      <c r="AA172" s="145"/>
      <c r="AB172" s="145"/>
      <c r="AC172" s="145"/>
      <c r="AD172" s="145"/>
      <c r="AE172" s="145"/>
      <c r="AF172" s="172"/>
      <c r="AG172" s="145"/>
      <c r="AH172" s="145"/>
      <c r="AI172" s="145"/>
      <c r="AJ172" s="145"/>
      <c r="AK172" s="172"/>
      <c r="AL172" s="146"/>
      <c r="AM172" s="146"/>
      <c r="AN172" s="146"/>
      <c r="AO172" s="146"/>
      <c r="AP172" s="171"/>
      <c r="AQ172" s="171"/>
      <c r="AR172" s="171"/>
      <c r="AS172" s="171"/>
      <c r="AT172" s="171"/>
      <c r="AU172" s="171"/>
      <c r="AV172" s="171"/>
      <c r="AW172" s="171"/>
      <c r="AX172" s="171"/>
      <c r="AY172" s="171"/>
      <c r="AZ172" s="171"/>
      <c r="BA172" s="171"/>
      <c r="BB172" s="171"/>
      <c r="BC172" s="171"/>
      <c r="BD172" s="171"/>
      <c r="BE172" s="171"/>
      <c r="BF172" s="171"/>
      <c r="BG172" s="171"/>
      <c r="BH172" s="59"/>
      <c r="BI172" s="59"/>
      <c r="BJ172" s="59"/>
      <c r="BK172" s="59"/>
      <c r="BL172" s="59"/>
    </row>
    <row r="173" spans="2:66" s="142" customFormat="1" ht="18.75" customHeight="1">
      <c r="B173" s="172"/>
      <c r="C173" s="171" t="s">
        <v>197</v>
      </c>
      <c r="D173" s="171"/>
      <c r="E173" s="171"/>
      <c r="F173" s="171"/>
      <c r="G173" s="171"/>
      <c r="H173" s="171"/>
      <c r="I173" s="479" t="str">
        <f>V85</f>
        <v>직사각형</v>
      </c>
      <c r="J173" s="479"/>
      <c r="K173" s="479"/>
      <c r="L173" s="479"/>
      <c r="M173" s="479"/>
      <c r="N173" s="479"/>
      <c r="O173" s="479"/>
      <c r="P173" s="479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2"/>
      <c r="AB173" s="172"/>
      <c r="AC173" s="172"/>
      <c r="AD173" s="172"/>
      <c r="AE173" s="172"/>
      <c r="AF173" s="110"/>
      <c r="AG173" s="172"/>
      <c r="AH173" s="172"/>
      <c r="AI173" s="171"/>
      <c r="AJ173" s="171"/>
      <c r="AK173" s="171"/>
      <c r="AL173" s="171"/>
      <c r="AM173" s="171"/>
      <c r="AN173" s="171"/>
      <c r="AO173" s="171"/>
      <c r="AP173" s="171"/>
      <c r="AQ173" s="171"/>
      <c r="AR173" s="171"/>
      <c r="AS173" s="171"/>
      <c r="AT173" s="171"/>
      <c r="AU173" s="171"/>
      <c r="AV173" s="171"/>
      <c r="AW173" s="171"/>
      <c r="AX173" s="171"/>
      <c r="AY173" s="171"/>
      <c r="AZ173" s="171"/>
      <c r="BA173" s="171"/>
      <c r="BB173" s="171"/>
      <c r="BC173" s="171"/>
      <c r="BD173" s="171"/>
      <c r="BE173" s="171"/>
      <c r="BF173" s="171"/>
      <c r="BG173" s="171"/>
      <c r="BH173" s="59"/>
      <c r="BI173" s="59"/>
      <c r="BJ173" s="59"/>
      <c r="BK173" s="59"/>
      <c r="BL173" s="59"/>
      <c r="BM173" s="59"/>
      <c r="BN173" s="59"/>
    </row>
    <row r="174" spans="2:66" s="142" customFormat="1" ht="18.75" customHeight="1">
      <c r="B174" s="172"/>
      <c r="C174" s="481" t="s">
        <v>198</v>
      </c>
      <c r="D174" s="481"/>
      <c r="E174" s="481"/>
      <c r="F174" s="481"/>
      <c r="G174" s="481"/>
      <c r="H174" s="481"/>
      <c r="I174" s="171"/>
      <c r="J174" s="172"/>
      <c r="K174" s="171"/>
      <c r="L174" s="171"/>
      <c r="M174" s="171"/>
      <c r="N174" s="171"/>
      <c r="O174" s="171"/>
      <c r="P174" s="171"/>
      <c r="S174" s="480">
        <f>-H85</f>
        <v>-0.1</v>
      </c>
      <c r="T174" s="480"/>
      <c r="U174" s="481" t="s">
        <v>186</v>
      </c>
      <c r="V174" s="481"/>
      <c r="W174" s="492">
        <f>Calcu!N59</f>
        <v>0</v>
      </c>
      <c r="X174" s="492"/>
      <c r="Y174" s="492"/>
      <c r="Z174" s="481" t="s">
        <v>127</v>
      </c>
      <c r="AA174" s="481"/>
      <c r="AB174" s="490" t="s">
        <v>178</v>
      </c>
      <c r="AC174" s="487">
        <f>S174*W174</f>
        <v>0</v>
      </c>
      <c r="AD174" s="487"/>
      <c r="AE174" s="487"/>
      <c r="AF174" s="487"/>
      <c r="AG174" s="481" t="s">
        <v>128</v>
      </c>
      <c r="AH174" s="481"/>
      <c r="AI174" s="481"/>
      <c r="AJ174" s="481"/>
      <c r="AK174" s="481"/>
      <c r="AL174" s="481"/>
      <c r="AM174" s="481"/>
      <c r="AN174" s="172"/>
      <c r="AO174" s="172"/>
      <c r="AP174" s="172"/>
      <c r="AQ174" s="172"/>
      <c r="AR174" s="172"/>
      <c r="AS174" s="172"/>
      <c r="AT174" s="172"/>
      <c r="AU174" s="172"/>
      <c r="AV174" s="172"/>
      <c r="AW174" s="172"/>
      <c r="AX174" s="172"/>
      <c r="AY174" s="172"/>
      <c r="AZ174" s="172"/>
      <c r="BA174" s="171"/>
      <c r="BB174" s="171"/>
      <c r="BC174" s="171"/>
    </row>
    <row r="175" spans="2:66" s="142" customFormat="1" ht="18.75" customHeight="1">
      <c r="B175" s="172"/>
      <c r="C175" s="481"/>
      <c r="D175" s="481"/>
      <c r="E175" s="481"/>
      <c r="F175" s="481"/>
      <c r="G175" s="481"/>
      <c r="H175" s="481"/>
      <c r="I175" s="171"/>
      <c r="J175" s="171"/>
      <c r="K175" s="171"/>
      <c r="L175" s="171"/>
      <c r="M175" s="171"/>
      <c r="N175" s="171"/>
      <c r="O175" s="171"/>
      <c r="P175" s="172"/>
      <c r="S175" s="480"/>
      <c r="T175" s="480"/>
      <c r="U175" s="481"/>
      <c r="V175" s="481"/>
      <c r="W175" s="492"/>
      <c r="X175" s="492"/>
      <c r="Y175" s="492"/>
      <c r="Z175" s="481"/>
      <c r="AA175" s="481"/>
      <c r="AB175" s="490"/>
      <c r="AC175" s="487"/>
      <c r="AD175" s="487"/>
      <c r="AE175" s="487"/>
      <c r="AF175" s="487"/>
      <c r="AG175" s="481"/>
      <c r="AH175" s="481"/>
      <c r="AI175" s="481"/>
      <c r="AJ175" s="481"/>
      <c r="AK175" s="481"/>
      <c r="AL175" s="481"/>
      <c r="AM175" s="481"/>
      <c r="AN175" s="172"/>
      <c r="AO175" s="172"/>
      <c r="AP175" s="172"/>
      <c r="AQ175" s="172"/>
      <c r="AR175" s="172"/>
      <c r="AS175" s="172"/>
      <c r="AT175" s="172"/>
      <c r="AU175" s="172"/>
      <c r="AV175" s="172"/>
      <c r="AW175" s="172"/>
      <c r="AX175" s="172"/>
      <c r="AY175" s="172"/>
      <c r="AZ175" s="172"/>
      <c r="BA175" s="171"/>
      <c r="BB175" s="171"/>
      <c r="BC175" s="171"/>
    </row>
    <row r="176" spans="2:66" s="142" customFormat="1" ht="18.75" customHeight="1">
      <c r="B176" s="172"/>
      <c r="C176" s="171" t="s">
        <v>485</v>
      </c>
      <c r="D176" s="171"/>
      <c r="E176" s="171"/>
      <c r="F176" s="171"/>
      <c r="G176" s="171"/>
      <c r="H176" s="171"/>
      <c r="I176" s="171"/>
      <c r="J176" s="172"/>
      <c r="K176" s="57" t="s">
        <v>188</v>
      </c>
      <c r="L176" s="487">
        <f>AC174</f>
        <v>0</v>
      </c>
      <c r="M176" s="487"/>
      <c r="N176" s="487"/>
      <c r="O176" s="487"/>
      <c r="P176" s="146" t="s">
        <v>194</v>
      </c>
      <c r="Q176" s="172"/>
      <c r="R176" s="172"/>
      <c r="S176" s="172"/>
      <c r="T176" s="172"/>
      <c r="U176" s="172"/>
      <c r="V176" s="172"/>
      <c r="W176" s="172"/>
      <c r="X176" s="172"/>
      <c r="Y176" s="57" t="s">
        <v>188</v>
      </c>
      <c r="Z176" s="172" t="s">
        <v>178</v>
      </c>
      <c r="AA176" s="477">
        <f>ABS(L176*O84)</f>
        <v>0</v>
      </c>
      <c r="AB176" s="477"/>
      <c r="AC176" s="477"/>
      <c r="AD176" s="173" t="s">
        <v>127</v>
      </c>
      <c r="AE176" s="173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46"/>
      <c r="AT176" s="171"/>
      <c r="AU176" s="171"/>
      <c r="AV176" s="171"/>
      <c r="AW176" s="147"/>
      <c r="AX176" s="146"/>
      <c r="AY176" s="171"/>
      <c r="AZ176" s="171"/>
      <c r="BA176" s="171"/>
      <c r="BB176" s="171"/>
      <c r="BC176" s="171"/>
      <c r="BD176" s="171"/>
      <c r="BE176" s="172"/>
      <c r="BF176" s="171"/>
      <c r="BG176" s="171"/>
      <c r="BH176" s="59"/>
      <c r="BI176" s="59"/>
      <c r="BJ176" s="59"/>
    </row>
    <row r="177" spans="2:74" s="142" customFormat="1" ht="18.75" customHeight="1">
      <c r="B177" s="172"/>
      <c r="C177" s="481" t="s">
        <v>199</v>
      </c>
      <c r="D177" s="481"/>
      <c r="E177" s="481"/>
      <c r="F177" s="481"/>
      <c r="G177" s="481"/>
      <c r="H177" s="171"/>
      <c r="J177" s="171"/>
      <c r="K177" s="171"/>
      <c r="L177" s="171"/>
      <c r="M177" s="171"/>
      <c r="N177" s="171"/>
      <c r="O177" s="171"/>
      <c r="P177" s="171"/>
      <c r="Q177" s="171"/>
      <c r="R177" s="146"/>
      <c r="S177" s="171"/>
      <c r="T177" s="171"/>
      <c r="U177" s="171"/>
      <c r="W177" s="171"/>
      <c r="X177" s="171"/>
      <c r="Y177" s="171"/>
      <c r="Z177" s="171"/>
      <c r="AA177" s="57" t="s">
        <v>232</v>
      </c>
      <c r="AB177" s="171"/>
      <c r="AC177" s="171"/>
      <c r="AD177" s="171"/>
      <c r="AE177" s="172"/>
      <c r="AF177" s="172"/>
      <c r="AH177" s="172"/>
      <c r="AI177" s="172"/>
      <c r="AJ177" s="172"/>
      <c r="AK177" s="172"/>
      <c r="AL177" s="172"/>
      <c r="AM177" s="172"/>
      <c r="AN177" s="172"/>
      <c r="AO177" s="172"/>
      <c r="AP177" s="172"/>
      <c r="AQ177" s="172"/>
      <c r="AR177" s="172"/>
      <c r="AS177" s="172"/>
      <c r="AT177" s="172"/>
      <c r="AU177" s="172"/>
      <c r="AV177" s="172"/>
      <c r="AW177" s="172"/>
      <c r="AX177" s="172"/>
      <c r="AY177" s="172"/>
      <c r="AZ177" s="172"/>
      <c r="BA177" s="172"/>
      <c r="BB177" s="172"/>
      <c r="BC177" s="172"/>
      <c r="BD177" s="172"/>
      <c r="BE177" s="172"/>
      <c r="BF177" s="172"/>
      <c r="BG177" s="172"/>
      <c r="BH177" s="59"/>
      <c r="BI177" s="59"/>
      <c r="BJ177" s="59"/>
      <c r="BK177" s="59"/>
      <c r="BL177" s="59"/>
    </row>
    <row r="178" spans="2:74" s="142" customFormat="1" ht="18.75" customHeight="1">
      <c r="B178" s="172"/>
      <c r="C178" s="481"/>
      <c r="D178" s="481"/>
      <c r="E178" s="481"/>
      <c r="F178" s="481"/>
      <c r="G178" s="48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46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2"/>
      <c r="AF178" s="172"/>
      <c r="AG178" s="172"/>
      <c r="AH178" s="172"/>
      <c r="AI178" s="172"/>
      <c r="AJ178" s="172"/>
      <c r="AK178" s="172"/>
      <c r="AL178" s="172"/>
      <c r="AM178" s="172"/>
      <c r="AN178" s="172"/>
      <c r="AO178" s="172"/>
      <c r="AP178" s="172"/>
      <c r="AQ178" s="172"/>
      <c r="AR178" s="172"/>
      <c r="AS178" s="172"/>
      <c r="AT178" s="172"/>
      <c r="AU178" s="172"/>
      <c r="AV178" s="172"/>
      <c r="AW178" s="172"/>
      <c r="AX178" s="172"/>
      <c r="AY178" s="172"/>
      <c r="AZ178" s="172"/>
      <c r="BA178" s="172"/>
      <c r="BB178" s="172"/>
      <c r="BC178" s="172"/>
      <c r="BD178" s="172"/>
      <c r="BE178" s="172"/>
      <c r="BF178" s="172"/>
      <c r="BG178" s="172"/>
      <c r="BH178" s="59"/>
      <c r="BI178" s="59"/>
      <c r="BJ178" s="59"/>
      <c r="BK178" s="59"/>
      <c r="BL178" s="59"/>
    </row>
    <row r="179" spans="2:74" s="142" customFormat="1" ht="18.75" customHeight="1">
      <c r="B179" s="172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46"/>
      <c r="S179" s="171"/>
      <c r="T179" s="171"/>
      <c r="U179" s="171"/>
      <c r="V179" s="171"/>
      <c r="W179" s="171"/>
      <c r="X179" s="171"/>
      <c r="Y179" s="171"/>
      <c r="Z179" s="479">
        <f>AP85</f>
        <v>12</v>
      </c>
      <c r="AA179" s="479"/>
      <c r="AD179" s="171"/>
      <c r="AE179" s="172"/>
      <c r="AF179" s="172"/>
      <c r="AG179" s="172"/>
      <c r="AH179" s="172"/>
      <c r="AI179" s="172"/>
      <c r="AJ179" s="172"/>
      <c r="AK179" s="172"/>
      <c r="AL179" s="172"/>
      <c r="AM179" s="172"/>
      <c r="AN179" s="172"/>
      <c r="AO179" s="172"/>
      <c r="AP179" s="172"/>
      <c r="AQ179" s="172"/>
      <c r="AR179" s="172"/>
      <c r="AS179" s="172"/>
      <c r="AT179" s="172"/>
      <c r="AU179" s="172"/>
      <c r="AV179" s="172"/>
      <c r="AW179" s="172"/>
      <c r="AX179" s="172"/>
      <c r="AY179" s="172"/>
      <c r="AZ179" s="172"/>
      <c r="BA179" s="172"/>
      <c r="BB179" s="172"/>
      <c r="BC179" s="172"/>
      <c r="BD179" s="172"/>
      <c r="BE179" s="172"/>
      <c r="BF179" s="172"/>
      <c r="BG179" s="172"/>
      <c r="BH179" s="59"/>
      <c r="BI179" s="59"/>
      <c r="BJ179" s="59"/>
      <c r="BK179" s="59"/>
      <c r="BL179" s="59"/>
    </row>
    <row r="180" spans="2:74" s="142" customFormat="1" ht="18.75" customHeight="1">
      <c r="B180" s="172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46"/>
      <c r="S180" s="171"/>
      <c r="T180" s="171"/>
      <c r="U180" s="171"/>
      <c r="V180" s="171"/>
      <c r="W180" s="171"/>
      <c r="X180" s="171"/>
      <c r="Y180" s="171"/>
      <c r="Z180" s="479"/>
      <c r="AA180" s="479"/>
      <c r="AD180" s="171"/>
      <c r="AE180" s="172"/>
      <c r="AF180" s="172"/>
      <c r="AG180" s="172"/>
      <c r="AH180" s="172"/>
      <c r="AI180" s="172"/>
      <c r="AJ180" s="172"/>
      <c r="AK180" s="172"/>
      <c r="AL180" s="172"/>
      <c r="AM180" s="172"/>
      <c r="AN180" s="172"/>
      <c r="AO180" s="172"/>
      <c r="AP180" s="172"/>
      <c r="AQ180" s="172"/>
      <c r="AR180" s="172"/>
      <c r="AS180" s="172"/>
      <c r="AT180" s="172"/>
      <c r="AU180" s="172"/>
      <c r="AV180" s="172"/>
      <c r="AW180" s="172"/>
      <c r="AX180" s="172"/>
      <c r="AY180" s="172"/>
      <c r="AZ180" s="172"/>
      <c r="BA180" s="172"/>
      <c r="BB180" s="172"/>
      <c r="BC180" s="172"/>
      <c r="BD180" s="172"/>
      <c r="BE180" s="172"/>
      <c r="BF180" s="172"/>
      <c r="BG180" s="172"/>
      <c r="BH180" s="59"/>
      <c r="BI180" s="59"/>
      <c r="BJ180" s="59"/>
      <c r="BK180" s="59"/>
      <c r="BL180" s="59"/>
    </row>
    <row r="181" spans="2:74" s="142" customFormat="1" ht="18.75" customHeight="1">
      <c r="B181" s="172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46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2"/>
      <c r="AF181" s="172"/>
      <c r="AG181" s="172"/>
      <c r="AH181" s="172"/>
      <c r="AI181" s="172"/>
      <c r="AJ181" s="172"/>
      <c r="AK181" s="172"/>
      <c r="AL181" s="172"/>
      <c r="AM181" s="172"/>
      <c r="AN181" s="172"/>
      <c r="AO181" s="172"/>
      <c r="AP181" s="172"/>
      <c r="AQ181" s="172"/>
      <c r="AR181" s="172"/>
      <c r="AS181" s="172"/>
      <c r="AT181" s="172"/>
      <c r="AU181" s="172"/>
      <c r="AV181" s="172"/>
      <c r="AW181" s="172"/>
      <c r="AX181" s="172"/>
      <c r="AY181" s="172"/>
      <c r="AZ181" s="172"/>
      <c r="BA181" s="172"/>
      <c r="BB181" s="172"/>
      <c r="BC181" s="172"/>
      <c r="BD181" s="172"/>
      <c r="BE181" s="172"/>
      <c r="BF181" s="172"/>
      <c r="BG181" s="172"/>
      <c r="BH181" s="59"/>
      <c r="BI181" s="59"/>
      <c r="BJ181" s="59"/>
      <c r="BK181" s="59"/>
      <c r="BL181" s="59"/>
    </row>
    <row r="182" spans="2:74" s="142" customFormat="1" ht="18.75" customHeight="1">
      <c r="B182" s="172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46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2"/>
      <c r="AF182" s="172"/>
      <c r="AG182" s="172"/>
      <c r="AH182" s="172"/>
      <c r="AI182" s="172"/>
      <c r="AJ182" s="172"/>
      <c r="AK182" s="172"/>
      <c r="AL182" s="172"/>
      <c r="AM182" s="172"/>
      <c r="AN182" s="172"/>
      <c r="AO182" s="172"/>
      <c r="AP182" s="172"/>
      <c r="AQ182" s="172"/>
      <c r="AR182" s="172"/>
      <c r="AS182" s="172"/>
      <c r="AT182" s="172"/>
      <c r="AU182" s="172"/>
      <c r="AV182" s="172"/>
      <c r="AW182" s="172"/>
      <c r="AX182" s="172"/>
      <c r="AY182" s="172"/>
      <c r="AZ182" s="172"/>
      <c r="BA182" s="172"/>
      <c r="BB182" s="172"/>
      <c r="BC182" s="172"/>
      <c r="BD182" s="172"/>
      <c r="BE182" s="172"/>
      <c r="BF182" s="172"/>
      <c r="BG182" s="172"/>
      <c r="BH182" s="171"/>
      <c r="BI182" s="171"/>
      <c r="BJ182" s="171"/>
      <c r="BK182" s="171"/>
    </row>
    <row r="183" spans="2:74" s="142" customFormat="1" ht="18.75" customHeight="1">
      <c r="B183" s="262" t="str">
        <f>"7. "&amp;N5&amp;"와 "&amp;T5&amp;"의 평균온도와 기준 온도와의 차이에 의한 표준불확도,"</f>
        <v>7. 다이얼 게이지 시험기와 게이지 블록의 평균온도와 기준 온도와의 차이에 의한 표준불확도,</v>
      </c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  <c r="AF183" s="171"/>
      <c r="AG183" s="171"/>
      <c r="AH183" s="171"/>
      <c r="AI183" s="171"/>
      <c r="AJ183" s="171"/>
      <c r="AL183" s="263" t="s">
        <v>509</v>
      </c>
      <c r="AM183" s="171"/>
      <c r="AN183" s="171"/>
      <c r="AO183" s="171"/>
      <c r="AP183" s="171"/>
      <c r="AQ183" s="171"/>
      <c r="AR183" s="171"/>
      <c r="AS183" s="171"/>
      <c r="AT183" s="171"/>
      <c r="AU183" s="171"/>
      <c r="AV183" s="171"/>
      <c r="AW183" s="171"/>
      <c r="AX183" s="171"/>
      <c r="AY183" s="171"/>
      <c r="AZ183" s="171"/>
      <c r="BA183" s="171"/>
      <c r="BB183" s="171"/>
      <c r="BC183" s="171"/>
      <c r="BD183" s="171"/>
      <c r="BE183" s="171"/>
      <c r="BF183" s="171"/>
      <c r="BG183" s="171"/>
      <c r="BH183" s="59"/>
      <c r="BI183" s="59"/>
      <c r="BJ183" s="59"/>
      <c r="BK183" s="59"/>
      <c r="BL183" s="59"/>
      <c r="BM183" s="59"/>
      <c r="BN183" s="59"/>
    </row>
    <row r="184" spans="2:74" s="275" customFormat="1" ht="18.75" customHeight="1">
      <c r="B184" s="262"/>
      <c r="C184" s="277" t="str">
        <f>"※ 측정실 공기중의 온도를 측정하였고, 측정에 사용된 온도계의 불확도가 "&amp;N187&amp;" ℃를 넘지 않으므로,"</f>
        <v>※ 측정실 공기중의 온도를 측정하였고, 측정에 사용된 온도계의 불확도가 1 ℃를 넘지 않으므로,</v>
      </c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277"/>
      <c r="V184" s="277"/>
      <c r="W184" s="277"/>
      <c r="X184" s="277"/>
      <c r="Y184" s="277"/>
      <c r="Z184" s="277"/>
      <c r="AA184" s="277"/>
      <c r="AB184" s="277"/>
      <c r="AC184" s="277"/>
      <c r="AD184" s="277"/>
      <c r="AE184" s="277"/>
      <c r="AF184" s="277"/>
      <c r="AG184" s="277"/>
      <c r="AH184" s="277"/>
      <c r="AI184" s="277"/>
      <c r="AJ184" s="277"/>
      <c r="AK184" s="277"/>
      <c r="AL184" s="277"/>
      <c r="AM184" s="277"/>
      <c r="AN184" s="277"/>
      <c r="AO184" s="277"/>
      <c r="AP184" s="277"/>
      <c r="AQ184" s="277"/>
      <c r="AR184" s="277"/>
      <c r="AS184" s="277"/>
      <c r="AT184" s="277"/>
      <c r="AU184" s="277"/>
      <c r="AV184" s="277"/>
      <c r="AW184" s="277"/>
      <c r="AX184" s="277"/>
      <c r="AY184" s="277"/>
      <c r="AZ184" s="277"/>
      <c r="BA184" s="277"/>
      <c r="BB184" s="277"/>
      <c r="BC184" s="277"/>
      <c r="BD184" s="277"/>
      <c r="BE184" s="277"/>
      <c r="BF184" s="277"/>
      <c r="BG184" s="277"/>
      <c r="BH184" s="59"/>
      <c r="BI184" s="59"/>
      <c r="BJ184" s="59"/>
      <c r="BK184" s="59"/>
      <c r="BL184" s="59"/>
      <c r="BM184" s="59"/>
      <c r="BN184" s="59"/>
    </row>
    <row r="185" spans="2:74" s="275" customFormat="1" ht="18.75" customHeight="1">
      <c r="B185" s="262"/>
      <c r="C185" s="277"/>
      <c r="D185" s="277" t="s">
        <v>530</v>
      </c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  <c r="W185" s="277"/>
      <c r="X185" s="277"/>
      <c r="Y185" s="277"/>
      <c r="Z185" s="277"/>
      <c r="AA185" s="277"/>
      <c r="AB185" s="277"/>
      <c r="AC185" s="277"/>
      <c r="AD185" s="277"/>
      <c r="AE185" s="277"/>
      <c r="AF185" s="277"/>
      <c r="AG185" s="277"/>
      <c r="AH185" s="277"/>
      <c r="AI185" s="277"/>
      <c r="AJ185" s="277"/>
      <c r="AK185" s="277"/>
      <c r="AL185" s="277"/>
      <c r="AM185" s="277"/>
      <c r="AN185" s="277"/>
      <c r="AO185" s="277"/>
      <c r="AP185" s="277"/>
      <c r="AQ185" s="277"/>
      <c r="AR185" s="277"/>
      <c r="AS185" s="277"/>
      <c r="AT185" s="277"/>
      <c r="AU185" s="277"/>
      <c r="AV185" s="277"/>
      <c r="AW185" s="277"/>
      <c r="AX185" s="277"/>
      <c r="AY185" s="277"/>
      <c r="AZ185" s="277"/>
      <c r="BA185" s="277"/>
      <c r="BB185" s="277"/>
      <c r="BC185" s="277"/>
      <c r="BD185" s="277"/>
      <c r="BE185" s="277"/>
      <c r="BF185" s="277"/>
      <c r="BG185" s="277"/>
      <c r="BH185" s="59"/>
      <c r="BI185" s="59"/>
      <c r="BJ185" s="59"/>
      <c r="BK185" s="59"/>
      <c r="BL185" s="59"/>
      <c r="BM185" s="59"/>
      <c r="BN185" s="59"/>
    </row>
    <row r="186" spans="2:74" s="142" customFormat="1" ht="18.75" customHeight="1">
      <c r="B186" s="172"/>
      <c r="C186" s="173" t="s">
        <v>200</v>
      </c>
      <c r="D186" s="172"/>
      <c r="E186" s="172"/>
      <c r="F186" s="172"/>
      <c r="G186" s="172"/>
      <c r="H186" s="494">
        <f>H85</f>
        <v>0.1</v>
      </c>
      <c r="I186" s="494"/>
      <c r="J186" s="494"/>
      <c r="K186" s="494"/>
      <c r="L186" s="494"/>
      <c r="M186" s="494"/>
      <c r="N186" s="494"/>
      <c r="O186" s="494"/>
      <c r="P186" s="174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  <c r="AF186" s="171"/>
      <c r="AG186" s="171"/>
      <c r="AH186" s="171"/>
      <c r="AI186" s="171"/>
      <c r="AJ186" s="171"/>
      <c r="AK186" s="171"/>
      <c r="AL186" s="171"/>
      <c r="AM186" s="171"/>
      <c r="AN186" s="171"/>
      <c r="AO186" s="171"/>
      <c r="AP186" s="171"/>
      <c r="AQ186" s="171"/>
      <c r="AR186" s="171"/>
      <c r="AS186" s="171"/>
      <c r="AT186" s="171"/>
      <c r="AU186" s="171"/>
      <c r="AV186" s="171"/>
      <c r="AW186" s="171"/>
      <c r="AX186" s="171"/>
      <c r="AY186" s="171"/>
      <c r="AZ186" s="171"/>
      <c r="BA186" s="171"/>
      <c r="BB186" s="171"/>
      <c r="BC186" s="171"/>
      <c r="BD186" s="171"/>
      <c r="BE186" s="171"/>
      <c r="BF186" s="171"/>
      <c r="BG186" s="171"/>
      <c r="BH186" s="59"/>
      <c r="BI186" s="59"/>
      <c r="BJ186" s="59"/>
      <c r="BK186" s="59"/>
      <c r="BL186" s="59"/>
      <c r="BM186" s="59"/>
    </row>
    <row r="187" spans="2:74" s="142" customFormat="1" ht="18.75" customHeight="1">
      <c r="B187" s="172"/>
      <c r="C187" s="481" t="s">
        <v>201</v>
      </c>
      <c r="D187" s="481"/>
      <c r="E187" s="481"/>
      <c r="F187" s="481"/>
      <c r="G187" s="481"/>
      <c r="H187" s="481"/>
      <c r="I187" s="481"/>
      <c r="J187" s="457" t="s">
        <v>539</v>
      </c>
      <c r="K187" s="457"/>
      <c r="L187" s="457"/>
      <c r="M187" s="490" t="s">
        <v>178</v>
      </c>
      <c r="N187" s="525">
        <f>Calcu!G60</f>
        <v>1</v>
      </c>
      <c r="O187" s="525"/>
      <c r="P187" s="527" t="s">
        <v>526</v>
      </c>
      <c r="Q187" s="527"/>
      <c r="R187" s="490" t="s">
        <v>178</v>
      </c>
      <c r="S187" s="477">
        <f>N187/SQRT(3)</f>
        <v>0.57735026918962584</v>
      </c>
      <c r="T187" s="477"/>
      <c r="U187" s="477"/>
      <c r="V187" s="526" t="s">
        <v>525</v>
      </c>
      <c r="W187" s="526"/>
      <c r="X187" s="150"/>
      <c r="Y187" s="151"/>
      <c r="Z187" s="151"/>
      <c r="AY187" s="171"/>
      <c r="AZ187" s="171"/>
      <c r="BA187" s="171"/>
      <c r="BB187" s="171"/>
      <c r="BC187" s="171"/>
      <c r="BD187" s="171"/>
      <c r="BE187" s="171"/>
      <c r="BF187" s="171"/>
      <c r="BG187" s="171"/>
      <c r="BH187" s="171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</row>
    <row r="188" spans="2:74" s="142" customFormat="1" ht="18.75" customHeight="1">
      <c r="B188" s="172"/>
      <c r="C188" s="481"/>
      <c r="D188" s="481"/>
      <c r="E188" s="481"/>
      <c r="F188" s="481"/>
      <c r="G188" s="481"/>
      <c r="H188" s="481"/>
      <c r="I188" s="481"/>
      <c r="J188" s="457"/>
      <c r="K188" s="457"/>
      <c r="L188" s="457"/>
      <c r="M188" s="490"/>
      <c r="N188" s="276"/>
      <c r="O188" s="276"/>
      <c r="P188" s="276"/>
      <c r="Q188" s="276"/>
      <c r="R188" s="490"/>
      <c r="S188" s="477"/>
      <c r="T188" s="477"/>
      <c r="U188" s="477"/>
      <c r="V188" s="526"/>
      <c r="W188" s="526"/>
      <c r="X188" s="150"/>
      <c r="Y188" s="151"/>
      <c r="Z188" s="151"/>
      <c r="AY188" s="171"/>
      <c r="AZ188" s="171"/>
      <c r="BA188" s="171"/>
      <c r="BB188" s="171"/>
      <c r="BC188" s="171"/>
      <c r="BD188" s="171"/>
      <c r="BE188" s="171"/>
      <c r="BF188" s="171"/>
      <c r="BG188" s="171"/>
      <c r="BH188" s="171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</row>
    <row r="189" spans="2:74" s="142" customFormat="1" ht="18.75" customHeight="1">
      <c r="B189" s="172"/>
      <c r="C189" s="171" t="s">
        <v>202</v>
      </c>
      <c r="D189" s="171"/>
      <c r="E189" s="171"/>
      <c r="F189" s="171"/>
      <c r="G189" s="171"/>
      <c r="H189" s="171"/>
      <c r="I189" s="479" t="str">
        <f>V86</f>
        <v>직사각형</v>
      </c>
      <c r="J189" s="479"/>
      <c r="K189" s="479"/>
      <c r="L189" s="479"/>
      <c r="M189" s="479"/>
      <c r="N189" s="479"/>
      <c r="O189" s="479"/>
      <c r="P189" s="479"/>
      <c r="Q189" s="171"/>
      <c r="R189" s="171"/>
      <c r="S189" s="171"/>
      <c r="T189" s="171"/>
      <c r="U189" s="171"/>
      <c r="V189" s="171"/>
      <c r="W189" s="171"/>
      <c r="X189" s="171"/>
      <c r="Y189" s="171"/>
      <c r="Z189" s="172"/>
      <c r="AA189" s="172"/>
      <c r="AB189" s="172"/>
      <c r="AC189" s="172"/>
      <c r="AD189" s="172"/>
      <c r="AE189" s="172"/>
      <c r="AF189" s="172"/>
      <c r="AG189" s="172"/>
      <c r="AH189" s="171"/>
      <c r="AI189" s="171"/>
      <c r="AJ189" s="171"/>
      <c r="AK189" s="171"/>
      <c r="AL189" s="171"/>
      <c r="AM189" s="171"/>
      <c r="AN189" s="171"/>
      <c r="AO189" s="171"/>
      <c r="AP189" s="171"/>
      <c r="AQ189" s="171"/>
      <c r="AR189" s="171"/>
      <c r="AS189" s="171"/>
      <c r="AT189" s="171"/>
      <c r="AU189" s="171"/>
      <c r="AV189" s="171"/>
      <c r="AW189" s="171"/>
      <c r="AX189" s="171"/>
      <c r="AY189" s="171"/>
      <c r="AZ189" s="171"/>
      <c r="BA189" s="171"/>
      <c r="BB189" s="171"/>
      <c r="BC189" s="171"/>
      <c r="BD189" s="171"/>
      <c r="BE189" s="171"/>
      <c r="BF189" s="172"/>
      <c r="BG189" s="171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</row>
    <row r="190" spans="2:74" s="142" customFormat="1" ht="18.75" customHeight="1">
      <c r="B190" s="172"/>
      <c r="C190" s="481" t="s">
        <v>486</v>
      </c>
      <c r="D190" s="481"/>
      <c r="E190" s="481"/>
      <c r="F190" s="481"/>
      <c r="G190" s="481"/>
      <c r="H190" s="481"/>
      <c r="I190" s="171"/>
      <c r="J190" s="171"/>
      <c r="K190" s="171"/>
      <c r="L190" s="171"/>
      <c r="M190" s="171"/>
      <c r="N190" s="171"/>
      <c r="O190" s="172"/>
      <c r="S190" s="504" t="e">
        <f ca="1">-H84*10^6</f>
        <v>#N/A</v>
      </c>
      <c r="T190" s="504"/>
      <c r="U190" s="504"/>
      <c r="V190" s="481" t="s">
        <v>180</v>
      </c>
      <c r="W190" s="481"/>
      <c r="X190" s="481"/>
      <c r="Y190" s="481"/>
      <c r="Z190" s="490" t="s">
        <v>83</v>
      </c>
      <c r="AA190" s="492">
        <f>Calcu!N60</f>
        <v>0</v>
      </c>
      <c r="AB190" s="492"/>
      <c r="AC190" s="492"/>
      <c r="AD190" s="481" t="s">
        <v>127</v>
      </c>
      <c r="AE190" s="481"/>
      <c r="AF190" s="490" t="s">
        <v>178</v>
      </c>
      <c r="AG190" s="487" t="e">
        <f ca="1">S190*10^-6*AA190</f>
        <v>#N/A</v>
      </c>
      <c r="AH190" s="487"/>
      <c r="AI190" s="487"/>
      <c r="AJ190" s="481" t="s">
        <v>146</v>
      </c>
      <c r="AK190" s="481"/>
      <c r="AL190" s="481"/>
      <c r="AM190" s="481"/>
      <c r="AN190" s="481"/>
      <c r="AO190" s="481"/>
      <c r="AP190" s="481"/>
      <c r="AQ190" s="171"/>
      <c r="AR190" s="171"/>
      <c r="AS190" s="171"/>
      <c r="AT190" s="171"/>
      <c r="AU190" s="171"/>
      <c r="AV190" s="171"/>
      <c r="AW190" s="171"/>
      <c r="AX190" s="171"/>
      <c r="AY190" s="171"/>
      <c r="AZ190" s="171"/>
      <c r="BA190" s="171"/>
      <c r="BB190" s="171"/>
      <c r="BC190" s="171"/>
      <c r="BD190" s="171"/>
      <c r="BE190" s="171"/>
      <c r="BF190" s="171"/>
      <c r="BG190" s="171"/>
      <c r="BH190" s="59"/>
      <c r="BI190" s="59"/>
      <c r="BJ190" s="59"/>
      <c r="BK190" s="59"/>
      <c r="BL190" s="59"/>
      <c r="BM190" s="59"/>
    </row>
    <row r="191" spans="2:74" s="142" customFormat="1" ht="18.75" customHeight="1">
      <c r="B191" s="172"/>
      <c r="C191" s="481"/>
      <c r="D191" s="481"/>
      <c r="E191" s="481"/>
      <c r="F191" s="481"/>
      <c r="G191" s="481"/>
      <c r="H191" s="481"/>
      <c r="I191" s="171"/>
      <c r="J191" s="171"/>
      <c r="K191" s="171"/>
      <c r="L191" s="171"/>
      <c r="M191" s="171"/>
      <c r="N191" s="171"/>
      <c r="O191" s="171"/>
      <c r="S191" s="504"/>
      <c r="T191" s="504"/>
      <c r="U191" s="504"/>
      <c r="V191" s="481"/>
      <c r="W191" s="481"/>
      <c r="X191" s="481"/>
      <c r="Y191" s="481"/>
      <c r="Z191" s="490"/>
      <c r="AA191" s="492"/>
      <c r="AB191" s="492"/>
      <c r="AC191" s="492"/>
      <c r="AD191" s="481"/>
      <c r="AE191" s="481"/>
      <c r="AF191" s="490"/>
      <c r="AG191" s="487"/>
      <c r="AH191" s="487"/>
      <c r="AI191" s="487"/>
      <c r="AJ191" s="481"/>
      <c r="AK191" s="481"/>
      <c r="AL191" s="481"/>
      <c r="AM191" s="481"/>
      <c r="AN191" s="481"/>
      <c r="AO191" s="481"/>
      <c r="AP191" s="481"/>
      <c r="AQ191" s="171"/>
      <c r="AR191" s="171"/>
      <c r="AS191" s="171"/>
      <c r="AT191" s="171"/>
      <c r="AU191" s="171"/>
      <c r="AV191" s="171"/>
      <c r="AW191" s="171"/>
      <c r="AX191" s="171"/>
      <c r="AY191" s="171"/>
      <c r="AZ191" s="171"/>
      <c r="BA191" s="171"/>
      <c r="BB191" s="171"/>
      <c r="BC191" s="171"/>
      <c r="BD191" s="171"/>
      <c r="BE191" s="171"/>
      <c r="BF191" s="171"/>
      <c r="BG191" s="171"/>
      <c r="BH191" s="59"/>
      <c r="BI191" s="59"/>
      <c r="BJ191" s="59"/>
      <c r="BK191" s="59"/>
      <c r="BL191" s="59"/>
      <c r="BM191" s="59"/>
    </row>
    <row r="192" spans="2:74" s="142" customFormat="1" ht="18.75" customHeight="1">
      <c r="B192" s="172"/>
      <c r="C192" s="171" t="s">
        <v>487</v>
      </c>
      <c r="D192" s="171"/>
      <c r="E192" s="171"/>
      <c r="F192" s="171"/>
      <c r="G192" s="171"/>
      <c r="H192" s="171"/>
      <c r="I192" s="171"/>
      <c r="J192" s="172"/>
      <c r="K192" s="57" t="s">
        <v>188</v>
      </c>
      <c r="L192" s="487" t="e">
        <f ca="1">AG190</f>
        <v>#N/A</v>
      </c>
      <c r="M192" s="487"/>
      <c r="N192" s="487"/>
      <c r="O192" s="146" t="s">
        <v>146</v>
      </c>
      <c r="P192" s="172"/>
      <c r="Q192" s="172"/>
      <c r="R192" s="172" t="s">
        <v>83</v>
      </c>
      <c r="S192" s="493">
        <f>S187</f>
        <v>0.57735026918962584</v>
      </c>
      <c r="T192" s="493"/>
      <c r="U192" s="493"/>
      <c r="V192" s="493"/>
      <c r="W192" s="57" t="s">
        <v>188</v>
      </c>
      <c r="X192" s="172" t="s">
        <v>178</v>
      </c>
      <c r="Y192" s="477" t="e">
        <f ca="1">ABS(L192*S192)</f>
        <v>#N/A</v>
      </c>
      <c r="Z192" s="477"/>
      <c r="AA192" s="477"/>
      <c r="AB192" s="173" t="s">
        <v>127</v>
      </c>
      <c r="AC192" s="173"/>
      <c r="AD192" s="172"/>
      <c r="AE192" s="172"/>
      <c r="AF192" s="175"/>
      <c r="AG192" s="172"/>
      <c r="AH192" s="172"/>
      <c r="AI192" s="171"/>
      <c r="AJ192" s="172"/>
      <c r="AK192" s="171"/>
      <c r="AL192" s="172"/>
      <c r="AM192" s="172"/>
      <c r="AN192" s="172"/>
      <c r="AO192" s="171"/>
      <c r="AP192" s="171"/>
      <c r="AQ192" s="171"/>
      <c r="AR192" s="171"/>
      <c r="AS192" s="171"/>
      <c r="AT192" s="171"/>
      <c r="AU192" s="171"/>
      <c r="AV192" s="171"/>
      <c r="AW192" s="171"/>
      <c r="AX192" s="171"/>
      <c r="AY192" s="171"/>
      <c r="AZ192" s="171"/>
      <c r="BA192" s="171"/>
      <c r="BB192" s="171"/>
      <c r="BC192" s="171"/>
      <c r="BD192" s="171"/>
      <c r="BE192" s="171"/>
      <c r="BF192" s="171"/>
      <c r="BG192" s="171"/>
      <c r="BH192" s="59"/>
      <c r="BI192" s="59"/>
      <c r="BJ192" s="59"/>
      <c r="BK192" s="59"/>
    </row>
    <row r="193" spans="2:73" s="142" customFormat="1" ht="18.75" customHeight="1">
      <c r="B193" s="172"/>
      <c r="C193" s="481" t="s">
        <v>203</v>
      </c>
      <c r="D193" s="481"/>
      <c r="E193" s="481"/>
      <c r="F193" s="481"/>
      <c r="G193" s="481"/>
      <c r="H193" s="171"/>
      <c r="J193" s="171"/>
      <c r="K193" s="171"/>
      <c r="L193" s="171"/>
      <c r="M193" s="171"/>
      <c r="N193" s="171"/>
      <c r="O193" s="171"/>
      <c r="P193" s="171"/>
      <c r="Q193" s="171"/>
      <c r="R193" s="146"/>
      <c r="S193" s="171"/>
      <c r="T193" s="171"/>
      <c r="U193" s="171"/>
      <c r="W193" s="57" t="s">
        <v>244</v>
      </c>
      <c r="X193" s="171"/>
      <c r="Y193" s="171"/>
      <c r="Z193" s="171"/>
      <c r="AA193" s="171"/>
      <c r="AB193" s="171"/>
      <c r="AC193" s="171"/>
      <c r="AD193" s="171"/>
      <c r="AE193" s="172"/>
      <c r="AF193" s="172"/>
      <c r="AG193" s="172"/>
      <c r="AH193" s="172"/>
      <c r="AI193" s="172"/>
      <c r="AJ193" s="172"/>
      <c r="AK193" s="172"/>
      <c r="AL193" s="172"/>
      <c r="AM193" s="172"/>
      <c r="AN193" s="172"/>
      <c r="AO193" s="172"/>
      <c r="AP193" s="172"/>
      <c r="AQ193" s="172"/>
      <c r="AR193" s="172"/>
      <c r="AS193" s="172"/>
      <c r="AT193" s="172"/>
      <c r="AU193" s="172"/>
      <c r="AV193" s="172"/>
      <c r="AW193" s="172"/>
      <c r="AX193" s="172"/>
      <c r="AY193" s="172"/>
      <c r="AZ193" s="172"/>
      <c r="BA193" s="172"/>
      <c r="BB193" s="172"/>
      <c r="BC193" s="172"/>
      <c r="BD193" s="172"/>
      <c r="BE193" s="172"/>
      <c r="BF193" s="172"/>
      <c r="BG193" s="172"/>
      <c r="BH193" s="59"/>
      <c r="BI193" s="59"/>
      <c r="BJ193" s="59"/>
      <c r="BK193" s="59"/>
      <c r="BP193" s="59"/>
      <c r="BS193" s="59"/>
      <c r="BT193" s="59"/>
      <c r="BU193" s="59"/>
    </row>
    <row r="194" spans="2:73" s="142" customFormat="1" ht="18.75" customHeight="1">
      <c r="B194" s="172"/>
      <c r="C194" s="481"/>
      <c r="D194" s="481"/>
      <c r="E194" s="481"/>
      <c r="F194" s="481"/>
      <c r="G194" s="48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46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2"/>
      <c r="AN194" s="172"/>
      <c r="AO194" s="172"/>
      <c r="AP194" s="172"/>
      <c r="AQ194" s="172"/>
      <c r="AR194" s="172"/>
      <c r="AS194" s="172"/>
      <c r="AT194" s="172"/>
      <c r="AU194" s="172"/>
      <c r="AV194" s="172"/>
      <c r="AW194" s="172"/>
      <c r="AX194" s="172"/>
      <c r="AY194" s="172"/>
      <c r="AZ194" s="172"/>
      <c r="BA194" s="172"/>
      <c r="BB194" s="172"/>
      <c r="BC194" s="172"/>
      <c r="BD194" s="172"/>
      <c r="BE194" s="172"/>
      <c r="BF194" s="172"/>
      <c r="BG194" s="172"/>
      <c r="BH194" s="59"/>
      <c r="BI194" s="59"/>
      <c r="BJ194" s="59"/>
      <c r="BK194" s="59"/>
      <c r="BP194" s="59"/>
      <c r="BS194" s="59"/>
      <c r="BT194" s="59"/>
      <c r="BU194" s="59"/>
    </row>
    <row r="195" spans="2:73" s="142" customFormat="1" ht="18.75" customHeight="1">
      <c r="B195" s="172"/>
      <c r="C195" s="171"/>
      <c r="D195" s="171"/>
      <c r="E195" s="171"/>
      <c r="F195" s="171"/>
      <c r="G195" s="172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2"/>
      <c r="Y195" s="172"/>
      <c r="Z195" s="172"/>
      <c r="AA195" s="172"/>
      <c r="AB195" s="172"/>
      <c r="AC195" s="172"/>
      <c r="AD195" s="172"/>
      <c r="AE195" s="172"/>
      <c r="AF195" s="172"/>
      <c r="AG195" s="172"/>
      <c r="AH195" s="172"/>
      <c r="AI195" s="172"/>
      <c r="AJ195" s="172"/>
      <c r="AK195" s="172"/>
      <c r="AL195" s="172"/>
      <c r="AM195" s="172"/>
      <c r="AN195" s="172"/>
      <c r="AO195" s="172"/>
      <c r="AP195" s="172"/>
      <c r="AQ195" s="172"/>
      <c r="AR195" s="172"/>
      <c r="AS195" s="172"/>
      <c r="AT195" s="172"/>
      <c r="AU195" s="172"/>
      <c r="AV195" s="172"/>
      <c r="AW195" s="172"/>
      <c r="AX195" s="172"/>
      <c r="AY195" s="172"/>
      <c r="AZ195" s="172"/>
      <c r="BA195" s="172"/>
      <c r="BB195" s="172"/>
      <c r="BC195" s="172"/>
      <c r="BD195" s="172"/>
      <c r="BE195" s="172"/>
      <c r="BF195" s="172"/>
      <c r="BG195" s="172"/>
    </row>
    <row r="196" spans="2:73" s="142" customFormat="1" ht="18.75" customHeight="1">
      <c r="B196" s="58" t="s">
        <v>482</v>
      </c>
      <c r="C196" s="171"/>
      <c r="E196" s="171"/>
      <c r="F196" s="171"/>
      <c r="G196" s="172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2"/>
      <c r="AF196" s="171"/>
      <c r="AG196" s="172"/>
      <c r="AH196" s="172"/>
      <c r="AI196" s="172"/>
      <c r="AJ196" s="172"/>
      <c r="AK196" s="172"/>
      <c r="AL196" s="172"/>
      <c r="AM196" s="172"/>
      <c r="AN196" s="172"/>
      <c r="AO196" s="172"/>
      <c r="AP196" s="172"/>
      <c r="AQ196" s="172"/>
      <c r="AR196" s="172"/>
      <c r="AS196" s="172"/>
      <c r="AT196" s="172"/>
      <c r="AU196" s="172"/>
      <c r="AV196" s="172"/>
      <c r="AW196" s="172"/>
      <c r="AX196" s="172"/>
      <c r="AY196" s="172"/>
      <c r="AZ196" s="172"/>
      <c r="BA196" s="172"/>
      <c r="BB196" s="172"/>
      <c r="BC196" s="172"/>
      <c r="BD196" s="172"/>
      <c r="BE196" s="172"/>
      <c r="BF196" s="172"/>
      <c r="BG196" s="172"/>
    </row>
    <row r="197" spans="2:73" s="273" customFormat="1" ht="18.75" customHeight="1">
      <c r="B197" s="58"/>
      <c r="C197" s="246" t="s">
        <v>510</v>
      </c>
      <c r="D197" s="247"/>
      <c r="E197" s="247"/>
      <c r="F197" s="271"/>
      <c r="G197" s="272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  <c r="AA197" s="271"/>
      <c r="AB197" s="271"/>
      <c r="AC197" s="271"/>
      <c r="AD197" s="271"/>
      <c r="AE197" s="272"/>
      <c r="AF197" s="271"/>
      <c r="AG197" s="272"/>
      <c r="AH197" s="272"/>
      <c r="AI197" s="272"/>
      <c r="AJ197" s="272"/>
      <c r="AK197" s="272"/>
      <c r="AL197" s="272"/>
      <c r="AM197" s="272"/>
      <c r="AN197" s="272"/>
      <c r="AO197" s="272"/>
      <c r="AP197" s="272"/>
      <c r="AQ197" s="272"/>
      <c r="AR197" s="272"/>
      <c r="AS197" s="272"/>
      <c r="AT197" s="272"/>
      <c r="AU197" s="272"/>
      <c r="AV197" s="272"/>
      <c r="AW197" s="272"/>
      <c r="AX197" s="272"/>
      <c r="AY197" s="272"/>
      <c r="AZ197" s="272"/>
      <c r="BA197" s="272"/>
      <c r="BB197" s="272"/>
      <c r="BC197" s="272"/>
      <c r="BD197" s="272"/>
      <c r="BE197" s="272"/>
      <c r="BF197" s="272"/>
      <c r="BG197" s="272"/>
    </row>
    <row r="198" spans="2:73" s="273" customFormat="1" ht="18.75" customHeight="1">
      <c r="B198" s="58"/>
      <c r="D198" s="246" t="s">
        <v>523</v>
      </c>
      <c r="E198" s="247"/>
      <c r="F198" s="271"/>
      <c r="G198" s="272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  <c r="AB198" s="271"/>
      <c r="AC198" s="271"/>
      <c r="AD198" s="271"/>
      <c r="AE198" s="272"/>
      <c r="AF198" s="271"/>
      <c r="AG198" s="272"/>
      <c r="AH198" s="272"/>
      <c r="AI198" s="272"/>
      <c r="AJ198" s="272"/>
      <c r="AK198" s="272"/>
      <c r="AL198" s="272"/>
      <c r="AM198" s="272"/>
      <c r="AN198" s="272"/>
      <c r="AO198" s="272"/>
      <c r="AP198" s="272"/>
      <c r="AQ198" s="272"/>
      <c r="AR198" s="272"/>
      <c r="AS198" s="272"/>
      <c r="AT198" s="272"/>
      <c r="AU198" s="272"/>
      <c r="AV198" s="272"/>
      <c r="AW198" s="272"/>
      <c r="AX198" s="272"/>
      <c r="AY198" s="272"/>
      <c r="AZ198" s="272"/>
      <c r="BA198" s="272"/>
      <c r="BB198" s="272"/>
      <c r="BC198" s="272"/>
      <c r="BD198" s="272"/>
      <c r="BE198" s="272"/>
      <c r="BF198" s="272"/>
      <c r="BG198" s="272"/>
    </row>
    <row r="199" spans="2:73" s="285" customFormat="1" ht="18.75" customHeight="1">
      <c r="B199" s="58"/>
      <c r="C199" s="246" t="str">
        <f>"※ 두 요인에 의한 최대 변형이 "&amp;N202&amp;" μm라고 추정하여 최대 변형량의 절반을 반너비로 하는"</f>
        <v>※ 두 요인에 의한 최대 변형이 0.5 μm라고 추정하여 최대 변형량의 절반을 반너비로 하는</v>
      </c>
      <c r="E199" s="247"/>
      <c r="F199" s="284"/>
      <c r="G199" s="283"/>
      <c r="H199" s="284"/>
      <c r="I199" s="284"/>
      <c r="J199" s="284"/>
      <c r="K199" s="284"/>
      <c r="L199" s="284"/>
      <c r="M199" s="284"/>
      <c r="N199" s="284"/>
      <c r="O199" s="284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84"/>
      <c r="AB199" s="284"/>
      <c r="AC199" s="284"/>
      <c r="AD199" s="284"/>
      <c r="AE199" s="283"/>
      <c r="AF199" s="284"/>
      <c r="AG199" s="283"/>
      <c r="AH199" s="283"/>
      <c r="AI199" s="283"/>
      <c r="AJ199" s="283"/>
      <c r="AK199" s="283"/>
      <c r="AL199" s="283"/>
      <c r="AM199" s="283"/>
      <c r="AN199" s="283"/>
      <c r="AO199" s="283"/>
      <c r="AP199" s="283"/>
      <c r="AQ199" s="283"/>
      <c r="AR199" s="283"/>
      <c r="AS199" s="283"/>
      <c r="AT199" s="283"/>
      <c r="AU199" s="283"/>
      <c r="AV199" s="283"/>
      <c r="AW199" s="283"/>
      <c r="AX199" s="283"/>
      <c r="AY199" s="283"/>
      <c r="AZ199" s="283"/>
      <c r="BA199" s="283"/>
      <c r="BB199" s="283"/>
      <c r="BC199" s="283"/>
      <c r="BD199" s="283"/>
      <c r="BE199" s="283"/>
      <c r="BF199" s="283"/>
      <c r="BG199" s="283"/>
    </row>
    <row r="200" spans="2:73" s="285" customFormat="1" ht="18.75" customHeight="1">
      <c r="B200" s="58"/>
      <c r="D200" s="248" t="s">
        <v>491</v>
      </c>
      <c r="E200" s="247"/>
      <c r="F200" s="284"/>
      <c r="G200" s="283"/>
      <c r="H200" s="284"/>
      <c r="I200" s="284"/>
      <c r="J200" s="284"/>
      <c r="K200" s="284"/>
      <c r="L200" s="284"/>
      <c r="M200" s="284"/>
      <c r="N200" s="284"/>
      <c r="O200" s="284"/>
      <c r="P200" s="284"/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  <c r="AA200" s="284"/>
      <c r="AB200" s="284"/>
      <c r="AC200" s="284"/>
      <c r="AD200" s="284"/>
      <c r="AE200" s="283"/>
      <c r="AF200" s="284"/>
      <c r="AG200" s="283"/>
      <c r="AH200" s="283"/>
      <c r="AI200" s="283"/>
      <c r="AJ200" s="283"/>
      <c r="AK200" s="283"/>
      <c r="AL200" s="283"/>
      <c r="AM200" s="283"/>
      <c r="AN200" s="283"/>
      <c r="AO200" s="283"/>
      <c r="AP200" s="283"/>
      <c r="AQ200" s="283"/>
      <c r="AR200" s="283"/>
      <c r="AS200" s="283"/>
      <c r="AT200" s="283"/>
      <c r="AU200" s="283"/>
      <c r="AV200" s="283"/>
      <c r="AW200" s="283"/>
      <c r="AX200" s="283"/>
      <c r="AY200" s="283"/>
      <c r="AZ200" s="283"/>
      <c r="BA200" s="283"/>
      <c r="BB200" s="283"/>
      <c r="BC200" s="283"/>
      <c r="BD200" s="283"/>
      <c r="BE200" s="283"/>
      <c r="BF200" s="283"/>
      <c r="BG200" s="283"/>
    </row>
    <row r="201" spans="2:73" s="142" customFormat="1" ht="18.75" customHeight="1">
      <c r="B201" s="172"/>
      <c r="C201" s="173" t="s">
        <v>488</v>
      </c>
      <c r="D201" s="172"/>
      <c r="E201" s="172"/>
      <c r="F201" s="172"/>
      <c r="G201" s="172"/>
      <c r="H201" s="529">
        <f>H86</f>
        <v>0</v>
      </c>
      <c r="I201" s="529"/>
      <c r="J201" s="529"/>
      <c r="K201" s="529"/>
      <c r="L201" s="529"/>
      <c r="M201" s="529"/>
      <c r="N201" s="529"/>
      <c r="O201" s="529"/>
      <c r="P201" s="174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  <c r="AF201" s="171"/>
      <c r="AG201" s="171"/>
      <c r="AH201" s="171"/>
      <c r="AI201" s="171"/>
      <c r="AJ201" s="171"/>
      <c r="AK201" s="171"/>
      <c r="AL201" s="171"/>
      <c r="AM201" s="171"/>
      <c r="AN201" s="171"/>
      <c r="AO201" s="171"/>
      <c r="AP201" s="171"/>
      <c r="AQ201" s="171"/>
      <c r="AR201" s="171"/>
      <c r="AS201" s="171"/>
      <c r="AT201" s="171"/>
      <c r="AU201" s="171"/>
      <c r="AV201" s="171"/>
      <c r="AW201" s="171"/>
      <c r="AX201" s="171"/>
      <c r="AY201" s="172"/>
      <c r="AZ201" s="172"/>
      <c r="BA201" s="172"/>
      <c r="BB201" s="172"/>
      <c r="BC201" s="172"/>
      <c r="BD201" s="172"/>
      <c r="BE201" s="172"/>
      <c r="BF201" s="172"/>
      <c r="BG201" s="172"/>
    </row>
    <row r="202" spans="2:73" s="142" customFormat="1" ht="18.75" customHeight="1">
      <c r="B202" s="172"/>
      <c r="C202" s="481" t="s">
        <v>489</v>
      </c>
      <c r="D202" s="481"/>
      <c r="E202" s="481"/>
      <c r="F202" s="481"/>
      <c r="G202" s="481"/>
      <c r="H202" s="481"/>
      <c r="I202" s="481"/>
      <c r="J202" s="528" t="s">
        <v>540</v>
      </c>
      <c r="K202" s="528"/>
      <c r="L202" s="528"/>
      <c r="M202" s="500" t="s">
        <v>178</v>
      </c>
      <c r="N202" s="525">
        <f>Calcu!G61</f>
        <v>0.5</v>
      </c>
      <c r="O202" s="525"/>
      <c r="P202" s="274" t="s">
        <v>127</v>
      </c>
      <c r="Q202" s="280"/>
      <c r="R202" s="500" t="s">
        <v>178</v>
      </c>
      <c r="S202" s="477">
        <f>N202/2/SQRT(3)</f>
        <v>0.14433756729740646</v>
      </c>
      <c r="T202" s="477"/>
      <c r="U202" s="477"/>
      <c r="V202" s="506" t="s">
        <v>524</v>
      </c>
      <c r="W202" s="506"/>
      <c r="X202" s="151"/>
      <c r="Y202" s="151"/>
      <c r="Z202" s="151"/>
      <c r="AA202" s="171"/>
      <c r="AB202" s="171"/>
      <c r="AC202" s="171"/>
      <c r="AD202" s="171"/>
      <c r="AE202" s="171"/>
      <c r="AF202" s="171"/>
      <c r="AG202" s="171"/>
      <c r="AH202" s="171"/>
      <c r="AI202" s="171"/>
      <c r="AJ202" s="171"/>
      <c r="AK202" s="171"/>
      <c r="AL202" s="171"/>
      <c r="AM202" s="172"/>
      <c r="AN202" s="172"/>
      <c r="AO202" s="172"/>
      <c r="AP202" s="172"/>
      <c r="AQ202" s="171"/>
      <c r="AR202" s="171"/>
      <c r="AS202" s="171"/>
      <c r="AT202" s="171"/>
      <c r="AU202" s="171"/>
      <c r="AV202" s="171"/>
      <c r="AW202" s="171"/>
      <c r="AX202" s="171"/>
      <c r="AY202" s="172"/>
      <c r="AZ202" s="172"/>
      <c r="BA202" s="172"/>
      <c r="BB202" s="172"/>
      <c r="BC202" s="172"/>
      <c r="BD202" s="172"/>
      <c r="BE202" s="172"/>
      <c r="BF202" s="172"/>
      <c r="BG202" s="172"/>
    </row>
    <row r="203" spans="2:73" s="142" customFormat="1" ht="18.75" customHeight="1">
      <c r="B203" s="172"/>
      <c r="C203" s="481"/>
      <c r="D203" s="481"/>
      <c r="E203" s="481"/>
      <c r="F203" s="481"/>
      <c r="G203" s="481"/>
      <c r="H203" s="481"/>
      <c r="I203" s="481"/>
      <c r="J203" s="528"/>
      <c r="K203" s="528"/>
      <c r="L203" s="528"/>
      <c r="M203" s="500"/>
      <c r="N203" s="502"/>
      <c r="O203" s="502"/>
      <c r="P203" s="502"/>
      <c r="Q203" s="502"/>
      <c r="R203" s="500"/>
      <c r="S203" s="477"/>
      <c r="T203" s="477"/>
      <c r="U203" s="477"/>
      <c r="V203" s="506"/>
      <c r="W203" s="506"/>
      <c r="X203" s="151"/>
      <c r="Y203" s="151"/>
      <c r="Z203" s="151"/>
      <c r="AA203" s="171"/>
      <c r="AB203" s="171"/>
      <c r="AC203" s="171"/>
      <c r="AD203" s="171"/>
      <c r="AE203" s="171"/>
      <c r="AF203" s="171"/>
      <c r="AG203" s="171"/>
      <c r="AH203" s="171"/>
      <c r="AI203" s="171"/>
      <c r="AJ203" s="171"/>
      <c r="AK203" s="171"/>
      <c r="AL203" s="171"/>
      <c r="AM203" s="172"/>
      <c r="AN203" s="172"/>
      <c r="AO203" s="172"/>
      <c r="AP203" s="172"/>
      <c r="AQ203" s="171"/>
      <c r="AR203" s="171"/>
      <c r="AS203" s="171"/>
      <c r="AT203" s="171"/>
      <c r="AU203" s="171"/>
      <c r="AV203" s="171"/>
      <c r="AW203" s="171"/>
      <c r="AX203" s="171"/>
      <c r="AY203" s="172"/>
      <c r="AZ203" s="172"/>
      <c r="BA203" s="172"/>
      <c r="BB203" s="172"/>
      <c r="BC203" s="172"/>
      <c r="BD203" s="172"/>
      <c r="BE203" s="172"/>
      <c r="BF203" s="172"/>
      <c r="BG203" s="172"/>
    </row>
    <row r="204" spans="2:73" s="142" customFormat="1" ht="18.75" customHeight="1">
      <c r="B204" s="172"/>
      <c r="C204" s="171" t="s">
        <v>204</v>
      </c>
      <c r="D204" s="171"/>
      <c r="E204" s="171"/>
      <c r="F204" s="171"/>
      <c r="G204" s="171"/>
      <c r="H204" s="171"/>
      <c r="I204" s="479" t="str">
        <f>V86</f>
        <v>직사각형</v>
      </c>
      <c r="J204" s="479"/>
      <c r="K204" s="479"/>
      <c r="L204" s="479"/>
      <c r="M204" s="479"/>
      <c r="N204" s="479"/>
      <c r="O204" s="479"/>
      <c r="P204" s="479"/>
      <c r="Q204" s="171"/>
      <c r="R204" s="171"/>
      <c r="S204" s="171"/>
      <c r="T204" s="171"/>
      <c r="U204" s="171"/>
      <c r="V204" s="171"/>
      <c r="W204" s="171"/>
      <c r="X204" s="171"/>
      <c r="Y204" s="171"/>
      <c r="Z204" s="172"/>
      <c r="AA204" s="172"/>
      <c r="AB204" s="172"/>
      <c r="AC204" s="172"/>
      <c r="AD204" s="172"/>
      <c r="AE204" s="172"/>
      <c r="AF204" s="172"/>
      <c r="AG204" s="172"/>
      <c r="AH204" s="171"/>
      <c r="AI204" s="171"/>
      <c r="AJ204" s="171"/>
      <c r="AK204" s="171"/>
      <c r="AL204" s="172"/>
      <c r="AM204" s="172"/>
      <c r="AN204" s="172"/>
      <c r="AO204" s="172"/>
      <c r="AP204" s="172"/>
      <c r="AQ204" s="172"/>
      <c r="AR204" s="172"/>
      <c r="AS204" s="171"/>
      <c r="AT204" s="171"/>
      <c r="AU204" s="171"/>
      <c r="AV204" s="171"/>
      <c r="AW204" s="171"/>
      <c r="AX204" s="171"/>
      <c r="AY204" s="172"/>
      <c r="AZ204" s="172"/>
      <c r="BA204" s="172"/>
      <c r="BB204" s="172"/>
      <c r="BC204" s="172"/>
      <c r="BD204" s="172"/>
      <c r="BE204" s="172"/>
      <c r="BF204" s="172"/>
      <c r="BG204" s="172"/>
    </row>
    <row r="205" spans="2:73" s="142" customFormat="1" ht="18.75" customHeight="1">
      <c r="B205" s="172"/>
      <c r="C205" s="481" t="s">
        <v>490</v>
      </c>
      <c r="D205" s="481"/>
      <c r="E205" s="481"/>
      <c r="F205" s="481"/>
      <c r="G205" s="481"/>
      <c r="H205" s="481"/>
      <c r="I205" s="171"/>
      <c r="J205" s="171"/>
      <c r="K205" s="171"/>
      <c r="L205" s="171"/>
      <c r="M205" s="171"/>
      <c r="N205" s="490">
        <f>AA86</f>
        <v>1</v>
      </c>
      <c r="O205" s="490"/>
      <c r="P205" s="152"/>
      <c r="Q205" s="152"/>
      <c r="R205" s="152"/>
      <c r="S205" s="171"/>
      <c r="T205" s="171"/>
      <c r="U205" s="171"/>
      <c r="V205" s="171"/>
      <c r="W205" s="171"/>
      <c r="X205" s="171"/>
      <c r="Y205" s="171"/>
      <c r="Z205" s="153"/>
      <c r="AA205" s="153"/>
      <c r="AB205" s="171"/>
      <c r="AC205" s="171"/>
      <c r="AD205" s="171"/>
      <c r="AE205" s="171"/>
      <c r="AF205" s="171"/>
      <c r="AG205" s="171"/>
      <c r="AH205" s="171"/>
      <c r="AI205" s="171"/>
      <c r="AJ205" s="171"/>
      <c r="AK205" s="171"/>
      <c r="AL205" s="172"/>
      <c r="AM205" s="172"/>
      <c r="AN205" s="172"/>
      <c r="AO205" s="171"/>
      <c r="AP205" s="171"/>
      <c r="AQ205" s="171"/>
      <c r="AR205" s="171"/>
      <c r="AS205" s="171"/>
      <c r="AT205" s="171"/>
      <c r="AU205" s="171"/>
      <c r="AV205" s="171"/>
      <c r="AW205" s="171"/>
      <c r="AX205" s="171"/>
      <c r="AY205" s="172"/>
      <c r="AZ205" s="172"/>
      <c r="BA205" s="172"/>
      <c r="BB205" s="172"/>
      <c r="BC205" s="172"/>
      <c r="BD205" s="172"/>
      <c r="BE205" s="172"/>
      <c r="BF205" s="172"/>
      <c r="BG205" s="172"/>
    </row>
    <row r="206" spans="2:73" s="142" customFormat="1" ht="18.75" customHeight="1">
      <c r="B206" s="172"/>
      <c r="C206" s="481"/>
      <c r="D206" s="481"/>
      <c r="E206" s="481"/>
      <c r="F206" s="481"/>
      <c r="G206" s="481"/>
      <c r="H206" s="481"/>
      <c r="I206" s="171"/>
      <c r="J206" s="171"/>
      <c r="K206" s="171"/>
      <c r="L206" s="171"/>
      <c r="M206" s="171"/>
      <c r="N206" s="490"/>
      <c r="O206" s="490"/>
      <c r="P206" s="152"/>
      <c r="Q206" s="152"/>
      <c r="R206" s="152"/>
      <c r="S206" s="171"/>
      <c r="T206" s="171"/>
      <c r="U206" s="171"/>
      <c r="V206" s="171"/>
      <c r="W206" s="171"/>
      <c r="X206" s="171"/>
      <c r="Y206" s="171"/>
      <c r="Z206" s="153"/>
      <c r="AA206" s="153"/>
      <c r="AB206" s="171"/>
      <c r="AC206" s="171"/>
      <c r="AD206" s="171"/>
      <c r="AE206" s="171"/>
      <c r="AF206" s="171"/>
      <c r="AG206" s="171"/>
      <c r="AH206" s="171"/>
      <c r="AI206" s="171"/>
      <c r="AJ206" s="171"/>
      <c r="AK206" s="171"/>
      <c r="AL206" s="172"/>
      <c r="AM206" s="172"/>
      <c r="AN206" s="172"/>
      <c r="AO206" s="171"/>
      <c r="AP206" s="171"/>
      <c r="AQ206" s="171"/>
      <c r="AR206" s="171"/>
      <c r="AS206" s="171"/>
      <c r="AT206" s="171"/>
      <c r="AU206" s="171"/>
      <c r="AV206" s="171"/>
      <c r="AW206" s="171"/>
      <c r="AX206" s="171"/>
      <c r="AY206" s="172"/>
      <c r="AZ206" s="172"/>
      <c r="BA206" s="172"/>
      <c r="BB206" s="172"/>
      <c r="BC206" s="172"/>
      <c r="BD206" s="172"/>
      <c r="BE206" s="172"/>
      <c r="BF206" s="172"/>
      <c r="BG206" s="172"/>
    </row>
    <row r="207" spans="2:73" s="142" customFormat="1" ht="18.75" customHeight="1">
      <c r="B207" s="172"/>
      <c r="C207" s="171" t="s">
        <v>205</v>
      </c>
      <c r="D207" s="171"/>
      <c r="E207" s="171"/>
      <c r="F207" s="171"/>
      <c r="G207" s="171"/>
      <c r="H207" s="171"/>
      <c r="I207" s="171"/>
      <c r="J207" s="172"/>
      <c r="K207" s="172" t="s">
        <v>188</v>
      </c>
      <c r="L207" s="490">
        <f>N205</f>
        <v>1</v>
      </c>
      <c r="M207" s="490"/>
      <c r="N207" s="276" t="s">
        <v>532</v>
      </c>
      <c r="O207" s="486">
        <f>S202</f>
        <v>0.14433756729740646</v>
      </c>
      <c r="P207" s="486"/>
      <c r="Q207" s="486"/>
      <c r="R207" s="274" t="s">
        <v>127</v>
      </c>
      <c r="S207" s="279"/>
      <c r="T207" s="172" t="s">
        <v>188</v>
      </c>
      <c r="U207" s="172" t="s">
        <v>178</v>
      </c>
      <c r="V207" s="477">
        <f>L207*O207</f>
        <v>0.14433756729740646</v>
      </c>
      <c r="W207" s="477"/>
      <c r="X207" s="477"/>
      <c r="Y207" s="274" t="s">
        <v>458</v>
      </c>
      <c r="Z207" s="278"/>
      <c r="AB207" s="154"/>
      <c r="AC207" s="146"/>
      <c r="AD207" s="172"/>
      <c r="AE207" s="171"/>
      <c r="AF207" s="172"/>
      <c r="AG207" s="172"/>
      <c r="AH207" s="172"/>
      <c r="AI207" s="172"/>
      <c r="AJ207" s="172"/>
      <c r="AK207" s="171"/>
      <c r="AL207" s="172"/>
      <c r="AM207" s="172"/>
      <c r="AN207" s="172"/>
      <c r="AO207" s="171"/>
      <c r="AP207" s="171"/>
      <c r="AQ207" s="171"/>
      <c r="AR207" s="171"/>
      <c r="AS207" s="171"/>
      <c r="AT207" s="171"/>
      <c r="AU207" s="171"/>
      <c r="AV207" s="171"/>
      <c r="AW207" s="171"/>
      <c r="AX207" s="171"/>
      <c r="AY207" s="172"/>
      <c r="AZ207" s="172"/>
      <c r="BA207" s="172"/>
      <c r="BB207" s="172"/>
      <c r="BC207" s="172"/>
      <c r="BD207" s="172"/>
      <c r="BE207" s="172"/>
      <c r="BF207" s="172"/>
      <c r="BG207" s="172"/>
    </row>
    <row r="208" spans="2:73" s="142" customFormat="1" ht="18.75" customHeight="1">
      <c r="B208" s="172"/>
      <c r="C208" s="481" t="s">
        <v>206</v>
      </c>
      <c r="D208" s="481"/>
      <c r="E208" s="481"/>
      <c r="F208" s="481"/>
      <c r="G208" s="481"/>
      <c r="H208" s="171"/>
      <c r="J208" s="171"/>
      <c r="K208" s="171"/>
      <c r="L208" s="171"/>
      <c r="M208" s="171"/>
      <c r="N208" s="171"/>
      <c r="O208" s="171"/>
      <c r="P208" s="171"/>
      <c r="Q208" s="171"/>
      <c r="R208" s="146"/>
      <c r="S208" s="171"/>
      <c r="T208" s="171"/>
      <c r="U208" s="171"/>
      <c r="W208" s="171"/>
      <c r="X208" s="57" t="s">
        <v>492</v>
      </c>
      <c r="Y208" s="171"/>
      <c r="Z208" s="171"/>
      <c r="AA208" s="171"/>
      <c r="AB208" s="171"/>
      <c r="AC208" s="171"/>
      <c r="AD208" s="171"/>
      <c r="AE208" s="172"/>
      <c r="AF208" s="172"/>
      <c r="AG208" s="172"/>
      <c r="AH208" s="172"/>
      <c r="AI208" s="172"/>
      <c r="AJ208" s="172"/>
      <c r="AK208" s="172"/>
      <c r="AL208" s="172"/>
      <c r="AM208" s="172"/>
      <c r="AN208" s="172"/>
      <c r="AO208" s="172"/>
      <c r="AP208" s="172"/>
      <c r="AQ208" s="172"/>
      <c r="AR208" s="172"/>
      <c r="AS208" s="172"/>
      <c r="AT208" s="172"/>
      <c r="AU208" s="172"/>
      <c r="AV208" s="172"/>
      <c r="AW208" s="172"/>
      <c r="AX208" s="172"/>
      <c r="AY208" s="172"/>
      <c r="AZ208" s="172"/>
      <c r="BA208" s="172"/>
      <c r="BB208" s="172"/>
      <c r="BC208" s="172"/>
      <c r="BD208" s="172"/>
      <c r="BE208" s="172"/>
      <c r="BF208" s="172"/>
      <c r="BG208" s="172"/>
    </row>
    <row r="209" spans="1:80" s="142" customFormat="1" ht="18.75" customHeight="1">
      <c r="B209" s="172"/>
      <c r="C209" s="481"/>
      <c r="D209" s="481"/>
      <c r="E209" s="481"/>
      <c r="F209" s="481"/>
      <c r="G209" s="48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46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2"/>
      <c r="AF209" s="171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2"/>
      <c r="AT209" s="172"/>
      <c r="AU209" s="172"/>
      <c r="AV209" s="172"/>
      <c r="AW209" s="172"/>
      <c r="AX209" s="172"/>
      <c r="AY209" s="172"/>
      <c r="AZ209" s="172"/>
      <c r="BA209" s="172"/>
      <c r="BB209" s="172"/>
      <c r="BC209" s="172"/>
      <c r="BD209" s="172"/>
      <c r="BE209" s="172"/>
      <c r="BF209" s="172"/>
      <c r="BG209" s="172"/>
    </row>
    <row r="210" spans="1:80" s="142" customFormat="1" ht="18.75" customHeight="1">
      <c r="B210" s="172"/>
      <c r="C210" s="171"/>
      <c r="D210" s="171"/>
      <c r="E210" s="171"/>
      <c r="F210" s="171"/>
      <c r="G210" s="172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2"/>
      <c r="AF210" s="171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2"/>
      <c r="AT210" s="172"/>
      <c r="AU210" s="172"/>
      <c r="AV210" s="172"/>
      <c r="AW210" s="172"/>
      <c r="AX210" s="172"/>
      <c r="AY210" s="172"/>
      <c r="AZ210" s="172"/>
      <c r="BA210" s="172"/>
      <c r="BB210" s="172"/>
      <c r="BC210" s="172"/>
      <c r="BD210" s="172"/>
      <c r="BE210" s="172"/>
      <c r="BF210" s="172"/>
      <c r="BG210" s="172"/>
    </row>
    <row r="211" spans="1:80" s="142" customFormat="1" ht="18.75" customHeight="1">
      <c r="A211" s="58" t="s">
        <v>207</v>
      </c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2"/>
      <c r="AT211" s="172"/>
      <c r="AU211" s="172"/>
      <c r="AV211" s="172"/>
      <c r="AW211" s="172"/>
      <c r="AX211" s="172"/>
      <c r="AY211" s="172"/>
      <c r="AZ211" s="172"/>
      <c r="BA211" s="172"/>
      <c r="BB211" s="172"/>
      <c r="BC211" s="172"/>
      <c r="BD211" s="172"/>
      <c r="BE211" s="172"/>
      <c r="BF211" s="172"/>
    </row>
    <row r="212" spans="1:80" s="142" customFormat="1" ht="18.75" customHeight="1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  <c r="AA212" s="172"/>
      <c r="AB212" s="172"/>
      <c r="AC212" s="172"/>
      <c r="AD212" s="172"/>
      <c r="AE212" s="171"/>
      <c r="AF212" s="172"/>
      <c r="AG212" s="172"/>
      <c r="AH212" s="172"/>
      <c r="AI212" s="172"/>
      <c r="AJ212" s="172"/>
      <c r="AK212" s="172"/>
      <c r="AL212" s="172"/>
      <c r="AM212" s="172"/>
      <c r="AN212" s="172"/>
      <c r="AO212" s="172"/>
      <c r="AP212" s="172"/>
      <c r="AQ212" s="172"/>
      <c r="AR212" s="172"/>
      <c r="AS212" s="172"/>
      <c r="AT212" s="172"/>
      <c r="AU212" s="172"/>
      <c r="AV212" s="172"/>
      <c r="AW212" s="172"/>
      <c r="AX212" s="172"/>
      <c r="AY212" s="172"/>
      <c r="AZ212" s="172"/>
      <c r="BA212" s="172"/>
      <c r="BB212" s="172"/>
      <c r="BC212" s="172"/>
      <c r="BD212" s="172"/>
      <c r="BE212" s="172"/>
      <c r="BF212" s="172"/>
    </row>
    <row r="213" spans="1:80" s="59" customFormat="1" ht="18.75" customHeight="1">
      <c r="A213" s="171"/>
      <c r="B213" s="246"/>
      <c r="C213" s="246"/>
      <c r="D213" s="171"/>
      <c r="E213" s="172" t="s">
        <v>178</v>
      </c>
      <c r="F213" s="505">
        <f>Calcu!Q54</f>
        <v>0</v>
      </c>
      <c r="G213" s="505"/>
      <c r="H213" s="505"/>
      <c r="I213" s="171" t="s">
        <v>127</v>
      </c>
      <c r="J213" s="171"/>
      <c r="K213" s="490" t="s">
        <v>94</v>
      </c>
      <c r="L213" s="490"/>
      <c r="M213" s="505">
        <f>Calcu!Q55</f>
        <v>0</v>
      </c>
      <c r="N213" s="505"/>
      <c r="O213" s="505"/>
      <c r="P213" s="171" t="s">
        <v>127</v>
      </c>
      <c r="Q213" s="171"/>
      <c r="R213" s="490" t="s">
        <v>94</v>
      </c>
      <c r="S213" s="490"/>
      <c r="T213" s="505">
        <f>Calcu!Q56</f>
        <v>0</v>
      </c>
      <c r="U213" s="505"/>
      <c r="V213" s="505"/>
      <c r="W213" s="171" t="s">
        <v>127</v>
      </c>
      <c r="X213" s="171"/>
      <c r="Y213" s="490" t="s">
        <v>94</v>
      </c>
      <c r="Z213" s="490"/>
      <c r="AA213" s="505">
        <f>Calcu!Q57</f>
        <v>0</v>
      </c>
      <c r="AB213" s="505"/>
      <c r="AC213" s="505"/>
      <c r="AD213" s="171" t="s">
        <v>127</v>
      </c>
      <c r="AE213" s="171"/>
      <c r="AF213" s="490" t="s">
        <v>94</v>
      </c>
      <c r="AG213" s="490"/>
      <c r="AH213" s="505" t="e">
        <f ca="1">Calcu!Q58</f>
        <v>#N/A</v>
      </c>
      <c r="AI213" s="505"/>
      <c r="AJ213" s="505"/>
      <c r="AK213" s="171" t="s">
        <v>127</v>
      </c>
      <c r="AL213" s="171"/>
      <c r="AM213" s="171"/>
      <c r="AN213" s="171"/>
      <c r="AO213" s="173"/>
      <c r="AP213" s="171"/>
      <c r="AQ213" s="171"/>
      <c r="AR213" s="171"/>
      <c r="AS213" s="171"/>
      <c r="AT213" s="171"/>
      <c r="AU213" s="171"/>
      <c r="AV213" s="171"/>
      <c r="AW213" s="171"/>
      <c r="AX213" s="171"/>
      <c r="AY213" s="171"/>
      <c r="AZ213" s="171"/>
      <c r="BA213" s="171"/>
      <c r="BB213" s="171"/>
      <c r="BC213" s="171"/>
      <c r="BD213" s="171"/>
      <c r="BE213" s="171"/>
      <c r="BF213" s="171"/>
      <c r="BG213" s="171"/>
      <c r="BH213" s="171"/>
    </row>
    <row r="214" spans="1:80" s="59" customFormat="1" ht="18.75" customHeight="1">
      <c r="A214" s="171"/>
      <c r="B214" s="246"/>
      <c r="C214" s="246"/>
      <c r="D214" s="171"/>
      <c r="E214" s="171"/>
      <c r="F214" s="490" t="s">
        <v>94</v>
      </c>
      <c r="G214" s="490"/>
      <c r="H214" s="505">
        <f>Calcu!Q59</f>
        <v>0</v>
      </c>
      <c r="I214" s="505"/>
      <c r="J214" s="505"/>
      <c r="K214" s="171" t="s">
        <v>127</v>
      </c>
      <c r="L214" s="171"/>
      <c r="M214" s="490" t="s">
        <v>94</v>
      </c>
      <c r="N214" s="490"/>
      <c r="O214" s="505" t="e">
        <f ca="1">Calcu!Q60</f>
        <v>#N/A</v>
      </c>
      <c r="P214" s="505"/>
      <c r="Q214" s="505"/>
      <c r="R214" s="171" t="s">
        <v>127</v>
      </c>
      <c r="S214" s="171"/>
      <c r="T214" s="490" t="s">
        <v>94</v>
      </c>
      <c r="U214" s="490"/>
      <c r="V214" s="505">
        <f>Calcu!Q61</f>
        <v>0.14433756729740646</v>
      </c>
      <c r="W214" s="505"/>
      <c r="X214" s="505"/>
      <c r="Y214" s="171" t="s">
        <v>127</v>
      </c>
      <c r="Z214" s="171"/>
      <c r="AA214" s="171"/>
      <c r="AB214" s="171"/>
      <c r="AC214" s="171"/>
      <c r="AD214" s="63"/>
      <c r="AE214" s="63"/>
      <c r="AF214" s="63"/>
      <c r="AG214" s="171"/>
      <c r="AH214" s="171"/>
      <c r="AI214" s="171"/>
      <c r="AJ214" s="171"/>
      <c r="AK214" s="171"/>
      <c r="AL214" s="171"/>
      <c r="AM214" s="171"/>
      <c r="AN214" s="171"/>
      <c r="AO214" s="171"/>
      <c r="AP214" s="171"/>
      <c r="AQ214" s="171"/>
      <c r="AR214" s="171"/>
      <c r="AS214" s="171"/>
      <c r="AT214" s="171"/>
      <c r="AU214" s="171"/>
      <c r="AV214" s="171"/>
      <c r="AW214" s="171"/>
      <c r="AX214" s="171"/>
      <c r="AY214" s="171"/>
      <c r="AZ214" s="171"/>
      <c r="BA214" s="171"/>
      <c r="BB214" s="171"/>
      <c r="BC214" s="171"/>
      <c r="BD214" s="171"/>
      <c r="BE214" s="171"/>
      <c r="BF214" s="171"/>
      <c r="BG214" s="171"/>
      <c r="BH214" s="171"/>
    </row>
    <row r="215" spans="1:80" s="59" customFormat="1" ht="18.75" customHeight="1">
      <c r="A215" s="171"/>
      <c r="B215" s="246"/>
      <c r="C215" s="246"/>
      <c r="D215" s="171"/>
      <c r="E215" s="172" t="s">
        <v>178</v>
      </c>
      <c r="F215" s="505" t="e">
        <f ca="1">Calcu!Q62</f>
        <v>#N/A</v>
      </c>
      <c r="G215" s="505"/>
      <c r="H215" s="505"/>
      <c r="I215" s="171" t="s">
        <v>127</v>
      </c>
      <c r="J215" s="171"/>
      <c r="K215" s="171"/>
      <c r="L215" s="171"/>
      <c r="M215" s="155"/>
      <c r="N215" s="155"/>
      <c r="O215" s="155"/>
      <c r="P215" s="155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1"/>
      <c r="AF215" s="171"/>
      <c r="AG215" s="172"/>
      <c r="AH215" s="171"/>
      <c r="AI215" s="171"/>
      <c r="AJ215" s="171"/>
      <c r="AK215" s="171"/>
      <c r="AL215" s="171"/>
      <c r="AM215" s="171"/>
      <c r="AN215" s="171"/>
      <c r="AO215" s="171"/>
      <c r="AP215" s="171"/>
      <c r="AQ215" s="171"/>
      <c r="AR215" s="171"/>
      <c r="AS215" s="171"/>
      <c r="AT215" s="171"/>
      <c r="AU215" s="171"/>
      <c r="AV215" s="171"/>
      <c r="AW215" s="171"/>
      <c r="AX215" s="171"/>
      <c r="AY215" s="171"/>
      <c r="AZ215" s="171"/>
      <c r="BA215" s="171"/>
      <c r="BB215" s="171"/>
      <c r="BC215" s="171"/>
      <c r="BD215" s="171"/>
      <c r="BE215" s="171"/>
      <c r="BF215" s="171"/>
      <c r="BG215" s="171"/>
      <c r="BH215" s="171"/>
    </row>
    <row r="216" spans="1:80" s="59" customFormat="1" ht="18.75" customHeight="1">
      <c r="A216" s="171"/>
      <c r="B216" s="171"/>
      <c r="C216" s="171"/>
      <c r="D216" s="141"/>
      <c r="I216" s="172"/>
      <c r="J216" s="172"/>
      <c r="K216" s="156"/>
      <c r="L216" s="156"/>
      <c r="M216" s="156"/>
      <c r="N216" s="156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1"/>
      <c r="AF216" s="171"/>
      <c r="AG216" s="171"/>
      <c r="AH216" s="171"/>
      <c r="AI216" s="171"/>
      <c r="AJ216" s="171"/>
      <c r="AK216" s="171"/>
      <c r="AL216" s="171"/>
      <c r="AM216" s="171"/>
      <c r="AN216" s="171"/>
      <c r="AO216" s="171"/>
      <c r="AP216" s="171"/>
      <c r="AQ216" s="171"/>
      <c r="AR216" s="171"/>
      <c r="AS216" s="171"/>
      <c r="AT216" s="171"/>
      <c r="AU216" s="171"/>
      <c r="AV216" s="171"/>
      <c r="AW216" s="171"/>
      <c r="AX216" s="171"/>
      <c r="AY216" s="171"/>
      <c r="AZ216" s="171"/>
      <c r="BA216" s="171"/>
      <c r="BB216" s="171"/>
      <c r="BC216" s="171"/>
      <c r="BD216" s="171"/>
      <c r="BE216" s="171"/>
      <c r="BF216" s="171"/>
    </row>
    <row r="217" spans="1:80" s="142" customFormat="1" ht="18.75" customHeight="1">
      <c r="A217" s="172"/>
      <c r="B217" s="172"/>
      <c r="C217" s="172"/>
      <c r="D217" s="147" t="s">
        <v>541</v>
      </c>
      <c r="E217" s="286" t="s">
        <v>178</v>
      </c>
      <c r="F217" s="505" t="e">
        <f ca="1">F215</f>
        <v>#N/A</v>
      </c>
      <c r="G217" s="505"/>
      <c r="H217" s="505"/>
      <c r="I217" s="171" t="s">
        <v>127</v>
      </c>
      <c r="J217" s="155"/>
      <c r="K217" s="155"/>
      <c r="L217" s="155"/>
      <c r="M217" s="155"/>
      <c r="N217" s="172"/>
      <c r="O217" s="172"/>
      <c r="P217" s="171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  <c r="AA217" s="172"/>
      <c r="AB217" s="172"/>
      <c r="AC217" s="172"/>
      <c r="AD217" s="172"/>
      <c r="AE217" s="171"/>
      <c r="AF217" s="172"/>
      <c r="AG217" s="172"/>
      <c r="AH217" s="172"/>
      <c r="AI217" s="172"/>
      <c r="AJ217" s="172"/>
      <c r="AK217" s="172"/>
      <c r="AL217" s="172"/>
      <c r="AM217" s="172"/>
      <c r="AN217" s="172"/>
      <c r="AO217" s="172"/>
      <c r="AP217" s="172"/>
      <c r="AQ217" s="172"/>
      <c r="AR217" s="172"/>
      <c r="AS217" s="172"/>
      <c r="AT217" s="172"/>
      <c r="AU217" s="172"/>
      <c r="AV217" s="172"/>
      <c r="AW217" s="172"/>
      <c r="AX217" s="172"/>
      <c r="AY217" s="172"/>
      <c r="AZ217" s="172"/>
      <c r="BA217" s="172"/>
      <c r="BB217" s="172"/>
      <c r="BC217" s="172"/>
      <c r="BD217" s="172"/>
      <c r="BE217" s="172"/>
      <c r="BF217" s="172"/>
    </row>
    <row r="218" spans="1:80" s="171" customFormat="1" ht="18.75" customHeight="1"/>
    <row r="219" spans="1:80" ht="18.75" customHeight="1">
      <c r="A219" s="58" t="s">
        <v>208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11" t="e">
        <f ca="1">F217</f>
        <v>#N/A</v>
      </c>
      <c r="M220" s="511"/>
      <c r="N220" s="511"/>
      <c r="O220" s="511"/>
      <c r="P220" s="511"/>
      <c r="Q220" s="511"/>
      <c r="R220" s="511"/>
      <c r="S220" s="511"/>
      <c r="T220" s="511"/>
      <c r="U220" s="511"/>
      <c r="V220" s="511"/>
      <c r="W220" s="511"/>
      <c r="X220" s="511"/>
      <c r="Y220" s="511"/>
      <c r="Z220" s="511"/>
      <c r="AA220" s="511"/>
      <c r="AB220" s="511"/>
      <c r="AC220" s="511"/>
      <c r="AD220" s="511"/>
      <c r="AE220" s="511"/>
      <c r="AF220" s="511"/>
      <c r="AG220" s="511"/>
      <c r="AH220" s="511"/>
      <c r="AI220" s="511"/>
      <c r="AJ220" s="511"/>
      <c r="AK220" s="511"/>
      <c r="AL220" s="511"/>
      <c r="AM220" s="511"/>
      <c r="AN220" s="511"/>
      <c r="AO220" s="511"/>
      <c r="AP220" s="511"/>
      <c r="AQ220" s="511"/>
      <c r="AR220" s="511"/>
      <c r="AS220" s="511"/>
      <c r="AT220" s="511"/>
      <c r="AU220" s="511"/>
      <c r="AV220" s="511"/>
      <c r="AW220" s="511"/>
      <c r="AX220" s="511"/>
      <c r="AY220" s="490" t="s">
        <v>178</v>
      </c>
      <c r="AZ220" s="507" t="e">
        <f ca="1">AP87</f>
        <v>#N/A</v>
      </c>
      <c r="BA220" s="507"/>
      <c r="BB220" s="507"/>
      <c r="BC220" s="507"/>
      <c r="BD220" s="507"/>
      <c r="BE220" s="57"/>
      <c r="BF220" s="57"/>
      <c r="BG220" s="171"/>
      <c r="BH220" s="171"/>
      <c r="BK220" s="157"/>
      <c r="BL220" s="157"/>
      <c r="BM220" s="157"/>
      <c r="BN220" s="157"/>
      <c r="BO220" s="157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</row>
    <row r="221" spans="1:80" ht="18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12">
        <f>AH79</f>
        <v>0</v>
      </c>
      <c r="M221" s="512"/>
      <c r="N221" s="512"/>
      <c r="O221" s="512"/>
      <c r="P221" s="490" t="s">
        <v>94</v>
      </c>
      <c r="Q221" s="512">
        <f>AH80</f>
        <v>0</v>
      </c>
      <c r="R221" s="512"/>
      <c r="S221" s="512"/>
      <c r="T221" s="512"/>
      <c r="U221" s="490" t="s">
        <v>94</v>
      </c>
      <c r="V221" s="511">
        <f>AH81</f>
        <v>0</v>
      </c>
      <c r="W221" s="511"/>
      <c r="X221" s="511"/>
      <c r="Y221" s="511"/>
      <c r="Z221" s="490" t="s">
        <v>94</v>
      </c>
      <c r="AA221" s="512">
        <f>AH82</f>
        <v>0</v>
      </c>
      <c r="AB221" s="512"/>
      <c r="AC221" s="512"/>
      <c r="AD221" s="512"/>
      <c r="AE221" s="490" t="s">
        <v>94</v>
      </c>
      <c r="AF221" s="511" t="e">
        <f ca="1">AH83</f>
        <v>#N/A</v>
      </c>
      <c r="AG221" s="511"/>
      <c r="AH221" s="511"/>
      <c r="AI221" s="511"/>
      <c r="AJ221" s="490" t="s">
        <v>94</v>
      </c>
      <c r="AK221" s="511">
        <f>AH84</f>
        <v>0</v>
      </c>
      <c r="AL221" s="511"/>
      <c r="AM221" s="511"/>
      <c r="AN221" s="511"/>
      <c r="AO221" s="490" t="s">
        <v>94</v>
      </c>
      <c r="AP221" s="511" t="e">
        <f ca="1">AH85</f>
        <v>#N/A</v>
      </c>
      <c r="AQ221" s="511"/>
      <c r="AR221" s="511"/>
      <c r="AS221" s="511"/>
      <c r="AT221" s="490" t="s">
        <v>94</v>
      </c>
      <c r="AU221" s="511">
        <f>AH86</f>
        <v>0.14433756729740646</v>
      </c>
      <c r="AV221" s="511"/>
      <c r="AW221" s="511"/>
      <c r="AX221" s="511"/>
      <c r="AY221" s="490"/>
      <c r="AZ221" s="507"/>
      <c r="BA221" s="507"/>
      <c r="BB221" s="507"/>
      <c r="BC221" s="507"/>
      <c r="BD221" s="507"/>
      <c r="BE221" s="57"/>
      <c r="BF221" s="57"/>
      <c r="BG221" s="57"/>
      <c r="BH221" s="57"/>
      <c r="BK221" s="157"/>
      <c r="BL221" s="157"/>
      <c r="BM221" s="157"/>
      <c r="BN221" s="157"/>
      <c r="BO221" s="157"/>
    </row>
    <row r="222" spans="1:80" ht="18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490" t="str">
        <f>AP79</f>
        <v>∞</v>
      </c>
      <c r="M222" s="490"/>
      <c r="N222" s="490"/>
      <c r="O222" s="490"/>
      <c r="P222" s="490"/>
      <c r="Q222" s="490">
        <f>AP80</f>
        <v>4</v>
      </c>
      <c r="R222" s="490"/>
      <c r="S222" s="490"/>
      <c r="T222" s="490"/>
      <c r="U222" s="490"/>
      <c r="V222" s="490" t="str">
        <f>AP81</f>
        <v>∞</v>
      </c>
      <c r="W222" s="490"/>
      <c r="X222" s="490"/>
      <c r="Y222" s="490"/>
      <c r="Z222" s="490"/>
      <c r="AA222" s="490">
        <f>AP82</f>
        <v>100</v>
      </c>
      <c r="AB222" s="490"/>
      <c r="AC222" s="490"/>
      <c r="AD222" s="490"/>
      <c r="AE222" s="490"/>
      <c r="AF222" s="446">
        <f>AP83</f>
        <v>12</v>
      </c>
      <c r="AG222" s="446"/>
      <c r="AH222" s="446"/>
      <c r="AI222" s="446"/>
      <c r="AJ222" s="490"/>
      <c r="AK222" s="490">
        <f>AP84</f>
        <v>100</v>
      </c>
      <c r="AL222" s="490"/>
      <c r="AM222" s="490"/>
      <c r="AN222" s="490"/>
      <c r="AO222" s="490"/>
      <c r="AP222" s="490">
        <f>AP85</f>
        <v>12</v>
      </c>
      <c r="AQ222" s="490"/>
      <c r="AR222" s="490"/>
      <c r="AS222" s="490"/>
      <c r="AT222" s="490"/>
      <c r="AU222" s="490" t="str">
        <f>AP86</f>
        <v>∞</v>
      </c>
      <c r="AV222" s="490"/>
      <c r="AW222" s="490"/>
      <c r="AX222" s="490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spans="1:80" ht="18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spans="1:80" ht="18.75" customHeight="1">
      <c r="A224" s="58" t="s">
        <v>221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 t="s">
        <v>209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C226" s="57" t="s">
        <v>210</v>
      </c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6" t="s">
        <v>211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171" t="s">
        <v>212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8"/>
      <c r="B229" s="57"/>
      <c r="D229" s="57"/>
      <c r="E229" s="147"/>
      <c r="F229" s="57"/>
      <c r="G229" s="179"/>
      <c r="H229" s="172"/>
      <c r="I229" s="172"/>
      <c r="J229" s="172"/>
      <c r="R229" s="147"/>
      <c r="S229" s="158"/>
      <c r="T229" s="158"/>
      <c r="U229" s="158"/>
      <c r="V229" s="158"/>
      <c r="W229" s="158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8"/>
      <c r="B230" s="57" t="s">
        <v>209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8.75" customHeight="1">
      <c r="A231" s="58"/>
      <c r="B231" s="57"/>
      <c r="C231" s="57" t="s">
        <v>214</v>
      </c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8.75" customHeight="1">
      <c r="B232" s="57"/>
      <c r="C232" s="57" t="s">
        <v>219</v>
      </c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8.75" customHeight="1">
      <c r="A233" s="57"/>
      <c r="B233" s="57"/>
      <c r="C233" s="56" t="s">
        <v>229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</row>
    <row r="234" spans="1:56" ht="18.75" customHeight="1">
      <c r="A234" s="57"/>
      <c r="B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</row>
    <row r="235" spans="1:56" ht="18.75" customHeight="1">
      <c r="A235" s="57"/>
      <c r="B235" s="57"/>
      <c r="C235" s="57"/>
      <c r="D235" s="57"/>
      <c r="E235" s="60"/>
      <c r="F235" s="57"/>
      <c r="G235" s="57"/>
      <c r="H235" s="179" t="s">
        <v>215</v>
      </c>
      <c r="I235" s="490" t="e">
        <f ca="1">Calcu!E77</f>
        <v>#N/A</v>
      </c>
      <c r="J235" s="490"/>
      <c r="K235" s="490"/>
      <c r="L235" s="177" t="s">
        <v>213</v>
      </c>
      <c r="M235" s="508" t="e">
        <f ca="1">F217</f>
        <v>#N/A</v>
      </c>
      <c r="N235" s="508"/>
      <c r="O235" s="508"/>
      <c r="P235" s="508"/>
      <c r="Q235" s="142" t="s">
        <v>243</v>
      </c>
      <c r="R235" s="509" t="e">
        <f ca="1">I235*M235</f>
        <v>#N/A</v>
      </c>
      <c r="S235" s="509"/>
      <c r="T235" s="509"/>
      <c r="U235" s="509"/>
      <c r="V235" s="57" t="s">
        <v>216</v>
      </c>
      <c r="W235" s="510" t="e">
        <f ca="1">I235*M235</f>
        <v>#N/A</v>
      </c>
      <c r="X235" s="510"/>
      <c r="Y235" s="510"/>
      <c r="Z235" s="510"/>
      <c r="AL235" s="57"/>
      <c r="AM235" s="57"/>
      <c r="AN235" s="57"/>
      <c r="AO235" s="57"/>
      <c r="AP235" s="57"/>
      <c r="AQ235" s="57"/>
      <c r="AR235" s="57"/>
      <c r="AS235" s="57"/>
      <c r="AT235" s="57"/>
    </row>
  </sheetData>
  <mergeCells count="923">
    <mergeCell ref="J110:L111"/>
    <mergeCell ref="M110:M111"/>
    <mergeCell ref="N122:N123"/>
    <mergeCell ref="J157:L158"/>
    <mergeCell ref="M157:M158"/>
    <mergeCell ref="C202:I203"/>
    <mergeCell ref="N202:O202"/>
    <mergeCell ref="S187:U188"/>
    <mergeCell ref="V187:W188"/>
    <mergeCell ref="N187:O187"/>
    <mergeCell ref="P187:Q187"/>
    <mergeCell ref="N157:O157"/>
    <mergeCell ref="S157:U158"/>
    <mergeCell ref="V157:W158"/>
    <mergeCell ref="J187:L188"/>
    <mergeCell ref="M187:M188"/>
    <mergeCell ref="J202:L203"/>
    <mergeCell ref="M202:M203"/>
    <mergeCell ref="C128:G129"/>
    <mergeCell ref="H201:O201"/>
    <mergeCell ref="R202:R203"/>
    <mergeCell ref="N203:Q203"/>
    <mergeCell ref="C134:I135"/>
    <mergeCell ref="C157:I158"/>
    <mergeCell ref="T4:Y4"/>
    <mergeCell ref="N5:S5"/>
    <mergeCell ref="T5:Y5"/>
    <mergeCell ref="I91:M91"/>
    <mergeCell ref="N91:O91"/>
    <mergeCell ref="O94:P94"/>
    <mergeCell ref="Q94:Q95"/>
    <mergeCell ref="R94:T94"/>
    <mergeCell ref="X94:X95"/>
    <mergeCell ref="Y94:AA95"/>
    <mergeCell ref="G27:K27"/>
    <mergeCell ref="L27:P27"/>
    <mergeCell ref="G29:K29"/>
    <mergeCell ref="L29:P29"/>
    <mergeCell ref="Q29:U29"/>
    <mergeCell ref="V29:Z29"/>
    <mergeCell ref="G8:U8"/>
    <mergeCell ref="V27:Z27"/>
    <mergeCell ref="Q25:U25"/>
    <mergeCell ref="V17:Z17"/>
    <mergeCell ref="V19:Z19"/>
    <mergeCell ref="Q9:U9"/>
    <mergeCell ref="D80:G80"/>
    <mergeCell ref="K94:M95"/>
    <mergeCell ref="O95:P95"/>
    <mergeCell ref="R95:W95"/>
    <mergeCell ref="I99:P99"/>
    <mergeCell ref="L102:M102"/>
    <mergeCell ref="O102:Q102"/>
    <mergeCell ref="R102:S102"/>
    <mergeCell ref="V102:X102"/>
    <mergeCell ref="Y102:Z102"/>
    <mergeCell ref="O96:P96"/>
    <mergeCell ref="Q96:Q97"/>
    <mergeCell ref="R96:T96"/>
    <mergeCell ref="X96:X97"/>
    <mergeCell ref="Y96:AA97"/>
    <mergeCell ref="O97:P97"/>
    <mergeCell ref="R97:W97"/>
    <mergeCell ref="O98:Q98"/>
    <mergeCell ref="T98:W98"/>
    <mergeCell ref="X98:AA98"/>
    <mergeCell ref="K96:M97"/>
    <mergeCell ref="N94:N95"/>
    <mergeCell ref="N96:N97"/>
    <mergeCell ref="N100:O101"/>
    <mergeCell ref="AG98:AJ98"/>
    <mergeCell ref="AK98:AL98"/>
    <mergeCell ref="AP87:AS87"/>
    <mergeCell ref="AH86:AL86"/>
    <mergeCell ref="AM86:AO86"/>
    <mergeCell ref="AP86:AS86"/>
    <mergeCell ref="AM84:AO84"/>
    <mergeCell ref="AP84:AS84"/>
    <mergeCell ref="AA87:AG87"/>
    <mergeCell ref="AH87:AL87"/>
    <mergeCell ref="AM87:AO87"/>
    <mergeCell ref="AP85:AS85"/>
    <mergeCell ref="AH84:AL84"/>
    <mergeCell ref="AB94:AC95"/>
    <mergeCell ref="AB96:AC97"/>
    <mergeCell ref="AC98:AE98"/>
    <mergeCell ref="AP80:AS80"/>
    <mergeCell ref="AA80:AG80"/>
    <mergeCell ref="V80:Z80"/>
    <mergeCell ref="AH80:AL80"/>
    <mergeCell ref="AM80:AO80"/>
    <mergeCell ref="AH81:AL81"/>
    <mergeCell ref="AM81:AO81"/>
    <mergeCell ref="AP81:AS81"/>
    <mergeCell ref="AP82:AS82"/>
    <mergeCell ref="B80:C80"/>
    <mergeCell ref="AA82:AD82"/>
    <mergeCell ref="AE82:AG82"/>
    <mergeCell ref="O80:R80"/>
    <mergeCell ref="S80:U80"/>
    <mergeCell ref="O81:R81"/>
    <mergeCell ref="S81:U81"/>
    <mergeCell ref="AA81:AG81"/>
    <mergeCell ref="V81:Z81"/>
    <mergeCell ref="M81:N81"/>
    <mergeCell ref="H81:L81"/>
    <mergeCell ref="D81:G81"/>
    <mergeCell ref="B81:C81"/>
    <mergeCell ref="M82:N82"/>
    <mergeCell ref="H80:L80"/>
    <mergeCell ref="M80:N80"/>
    <mergeCell ref="I235:K235"/>
    <mergeCell ref="M235:P235"/>
    <mergeCell ref="R235:U235"/>
    <mergeCell ref="W235:Z235"/>
    <mergeCell ref="L220:AX220"/>
    <mergeCell ref="AY220:AY221"/>
    <mergeCell ref="L221:O221"/>
    <mergeCell ref="P221:P222"/>
    <mergeCell ref="Q221:T221"/>
    <mergeCell ref="U221:U222"/>
    <mergeCell ref="V221:Y221"/>
    <mergeCell ref="Z221:Z222"/>
    <mergeCell ref="AA221:AD221"/>
    <mergeCell ref="AE221:AE222"/>
    <mergeCell ref="AF221:AI221"/>
    <mergeCell ref="AJ221:AJ222"/>
    <mergeCell ref="AK221:AN221"/>
    <mergeCell ref="AO221:AO222"/>
    <mergeCell ref="AP221:AS221"/>
    <mergeCell ref="AT221:AT222"/>
    <mergeCell ref="AU221:AX221"/>
    <mergeCell ref="L222:O222"/>
    <mergeCell ref="Q222:T222"/>
    <mergeCell ref="V222:Y222"/>
    <mergeCell ref="AA222:AD222"/>
    <mergeCell ref="AF222:AI222"/>
    <mergeCell ref="AK222:AN222"/>
    <mergeCell ref="AZ220:BD221"/>
    <mergeCell ref="AH213:AJ213"/>
    <mergeCell ref="F214:G214"/>
    <mergeCell ref="H214:J214"/>
    <mergeCell ref="M214:N214"/>
    <mergeCell ref="O214:Q214"/>
    <mergeCell ref="T214:U214"/>
    <mergeCell ref="V214:X214"/>
    <mergeCell ref="F215:H215"/>
    <mergeCell ref="F217:H217"/>
    <mergeCell ref="AP222:AS222"/>
    <mergeCell ref="AU222:AX222"/>
    <mergeCell ref="AA213:AC213"/>
    <mergeCell ref="AF213:AG213"/>
    <mergeCell ref="I204:P204"/>
    <mergeCell ref="C205:H206"/>
    <mergeCell ref="L192:N192"/>
    <mergeCell ref="S192:V192"/>
    <mergeCell ref="R187:R188"/>
    <mergeCell ref="C160:H161"/>
    <mergeCell ref="R160:T161"/>
    <mergeCell ref="U160:X161"/>
    <mergeCell ref="C163:G164"/>
    <mergeCell ref="H168:J168"/>
    <mergeCell ref="C174:H175"/>
    <mergeCell ref="C177:G178"/>
    <mergeCell ref="S202:U203"/>
    <mergeCell ref="V202:W203"/>
    <mergeCell ref="C187:I188"/>
    <mergeCell ref="N205:O206"/>
    <mergeCell ref="L207:M207"/>
    <mergeCell ref="C208:G209"/>
    <mergeCell ref="F213:H213"/>
    <mergeCell ref="K213:L213"/>
    <mergeCell ref="M213:O213"/>
    <mergeCell ref="R213:S213"/>
    <mergeCell ref="T213:V213"/>
    <mergeCell ref="Y213:Z213"/>
    <mergeCell ref="V207:X207"/>
    <mergeCell ref="O207:Q207"/>
    <mergeCell ref="Y192:AA192"/>
    <mergeCell ref="C193:G194"/>
    <mergeCell ref="P121:T121"/>
    <mergeCell ref="J122:M123"/>
    <mergeCell ref="O122:R122"/>
    <mergeCell ref="S122:S123"/>
    <mergeCell ref="T122:W122"/>
    <mergeCell ref="X122:X123"/>
    <mergeCell ref="Y122:AC123"/>
    <mergeCell ref="O123:R123"/>
    <mergeCell ref="T123:W123"/>
    <mergeCell ref="I124:P124"/>
    <mergeCell ref="C125:H126"/>
    <mergeCell ref="L127:M127"/>
    <mergeCell ref="O127:S127"/>
    <mergeCell ref="V127:Z127"/>
    <mergeCell ref="I189:P189"/>
    <mergeCell ref="C190:H191"/>
    <mergeCell ref="S190:U191"/>
    <mergeCell ref="V190:Y191"/>
    <mergeCell ref="Z190:Z191"/>
    <mergeCell ref="AA190:AC191"/>
    <mergeCell ref="C147:G148"/>
    <mergeCell ref="H133:J133"/>
    <mergeCell ref="AB149:AC150"/>
    <mergeCell ref="H156:O156"/>
    <mergeCell ref="R157:R158"/>
    <mergeCell ref="I159:P159"/>
    <mergeCell ref="Y160:Y161"/>
    <mergeCell ref="Z160:AB161"/>
    <mergeCell ref="AC160:AD161"/>
    <mergeCell ref="AD190:AE191"/>
    <mergeCell ref="AE160:AE161"/>
    <mergeCell ref="AF190:AF191"/>
    <mergeCell ref="AG190:AI191"/>
    <mergeCell ref="AJ190:AP191"/>
    <mergeCell ref="L162:N162"/>
    <mergeCell ref="S162:V162"/>
    <mergeCell ref="Y162:AA162"/>
    <mergeCell ref="I173:P173"/>
    <mergeCell ref="S174:T175"/>
    <mergeCell ref="U174:V175"/>
    <mergeCell ref="W174:Y175"/>
    <mergeCell ref="Z174:AA175"/>
    <mergeCell ref="AB174:AB175"/>
    <mergeCell ref="AC174:AF175"/>
    <mergeCell ref="AG174:AM175"/>
    <mergeCell ref="L176:O176"/>
    <mergeCell ref="AA176:AC176"/>
    <mergeCell ref="Z179:AA180"/>
    <mergeCell ref="H186:O186"/>
    <mergeCell ref="AF160:AH161"/>
    <mergeCell ref="AI160:AO161"/>
    <mergeCell ref="L146:O146"/>
    <mergeCell ref="N113:O114"/>
    <mergeCell ref="L115:M115"/>
    <mergeCell ref="O115:Q115"/>
    <mergeCell ref="R115:S115"/>
    <mergeCell ref="V115:X115"/>
    <mergeCell ref="Y115:Z115"/>
    <mergeCell ref="J134:W135"/>
    <mergeCell ref="J136:Z137"/>
    <mergeCell ref="AA136:AE136"/>
    <mergeCell ref="AF136:AF137"/>
    <mergeCell ref="AG136:AL137"/>
    <mergeCell ref="AG139:AK140"/>
    <mergeCell ref="I141:P141"/>
    <mergeCell ref="S144:T145"/>
    <mergeCell ref="U144:V145"/>
    <mergeCell ref="W144:Y145"/>
    <mergeCell ref="Z144:AA145"/>
    <mergeCell ref="AB144:AB145"/>
    <mergeCell ref="AC144:AF145"/>
    <mergeCell ref="AG144:AM145"/>
    <mergeCell ref="AA146:AC146"/>
    <mergeCell ref="W110:Y111"/>
    <mergeCell ref="N111:O111"/>
    <mergeCell ref="Q111:U111"/>
    <mergeCell ref="I112:P112"/>
    <mergeCell ref="I120:M120"/>
    <mergeCell ref="N120:O120"/>
    <mergeCell ref="B87:C87"/>
    <mergeCell ref="D87:G87"/>
    <mergeCell ref="H87:L87"/>
    <mergeCell ref="M87:N87"/>
    <mergeCell ref="O87:U87"/>
    <mergeCell ref="V87:Z87"/>
    <mergeCell ref="C113:H114"/>
    <mergeCell ref="Z110:AA111"/>
    <mergeCell ref="I108:M108"/>
    <mergeCell ref="N108:O108"/>
    <mergeCell ref="Q109:S109"/>
    <mergeCell ref="T109:U109"/>
    <mergeCell ref="N110:O110"/>
    <mergeCell ref="P110:P111"/>
    <mergeCell ref="Q110:S110"/>
    <mergeCell ref="T110:U110"/>
    <mergeCell ref="V110:V111"/>
    <mergeCell ref="C100:H101"/>
    <mergeCell ref="B86:C86"/>
    <mergeCell ref="D86:G86"/>
    <mergeCell ref="H86:L86"/>
    <mergeCell ref="M86:N86"/>
    <mergeCell ref="O86:R86"/>
    <mergeCell ref="S86:U86"/>
    <mergeCell ref="V86:Z86"/>
    <mergeCell ref="AA86:AG86"/>
    <mergeCell ref="AM85:AO85"/>
    <mergeCell ref="B85:C85"/>
    <mergeCell ref="D85:G85"/>
    <mergeCell ref="H85:L85"/>
    <mergeCell ref="M85:N85"/>
    <mergeCell ref="O85:R85"/>
    <mergeCell ref="S85:U85"/>
    <mergeCell ref="V85:Z85"/>
    <mergeCell ref="AA85:AD85"/>
    <mergeCell ref="AE85:AG85"/>
    <mergeCell ref="AH85:AL85"/>
    <mergeCell ref="B84:C84"/>
    <mergeCell ref="D84:G84"/>
    <mergeCell ref="H84:L84"/>
    <mergeCell ref="M84:N84"/>
    <mergeCell ref="O84:R84"/>
    <mergeCell ref="S84:U84"/>
    <mergeCell ref="V84:Z84"/>
    <mergeCell ref="AA84:AD84"/>
    <mergeCell ref="AE84:AG84"/>
    <mergeCell ref="AK50:AO50"/>
    <mergeCell ref="AP50:AT50"/>
    <mergeCell ref="AU50:AY50"/>
    <mergeCell ref="AZ50:BD50"/>
    <mergeCell ref="AK51:AO51"/>
    <mergeCell ref="AP51:AT51"/>
    <mergeCell ref="AU51:AY51"/>
    <mergeCell ref="AZ51:BD51"/>
    <mergeCell ref="AA51:AE51"/>
    <mergeCell ref="AA50:AE50"/>
    <mergeCell ref="AF50:AJ50"/>
    <mergeCell ref="AK45:AO45"/>
    <mergeCell ref="AP45:AT45"/>
    <mergeCell ref="AU45:AY45"/>
    <mergeCell ref="AZ45:BD45"/>
    <mergeCell ref="AK46:AO46"/>
    <mergeCell ref="AP46:AT46"/>
    <mergeCell ref="AU46:AY46"/>
    <mergeCell ref="AZ46:BD46"/>
    <mergeCell ref="AK47:AO47"/>
    <mergeCell ref="AP47:AT47"/>
    <mergeCell ref="AU47:AY47"/>
    <mergeCell ref="AZ47:BD47"/>
    <mergeCell ref="AP48:AT48"/>
    <mergeCell ref="AU48:AY48"/>
    <mergeCell ref="AZ48:BD48"/>
    <mergeCell ref="AK49:AO49"/>
    <mergeCell ref="AP49:AT49"/>
    <mergeCell ref="AU49:AY49"/>
    <mergeCell ref="AZ49:BD49"/>
    <mergeCell ref="AK40:AO40"/>
    <mergeCell ref="AP40:AT40"/>
    <mergeCell ref="AU40:AY40"/>
    <mergeCell ref="AZ40:BD40"/>
    <mergeCell ref="AK41:AO41"/>
    <mergeCell ref="AP41:AT41"/>
    <mergeCell ref="AU41:AY41"/>
    <mergeCell ref="AZ41:BD41"/>
    <mergeCell ref="AK42:AO42"/>
    <mergeCell ref="AP42:AT42"/>
    <mergeCell ref="AU42:AY42"/>
    <mergeCell ref="AZ42:BD42"/>
    <mergeCell ref="AP43:AT43"/>
    <mergeCell ref="AU43:AY43"/>
    <mergeCell ref="AZ43:BD43"/>
    <mergeCell ref="AK44:AO44"/>
    <mergeCell ref="AP44:AT44"/>
    <mergeCell ref="AU44:AY44"/>
    <mergeCell ref="AZ44:BD44"/>
    <mergeCell ref="AK35:AO35"/>
    <mergeCell ref="AP35:AT35"/>
    <mergeCell ref="AU35:AY35"/>
    <mergeCell ref="AZ35:BD35"/>
    <mergeCell ref="AK36:AO36"/>
    <mergeCell ref="AP36:AT36"/>
    <mergeCell ref="AU36:AY36"/>
    <mergeCell ref="AZ36:BD36"/>
    <mergeCell ref="AK37:AO37"/>
    <mergeCell ref="AP37:AT37"/>
    <mergeCell ref="AU37:AY37"/>
    <mergeCell ref="AZ37:BD37"/>
    <mergeCell ref="AP38:AT38"/>
    <mergeCell ref="AU38:AY38"/>
    <mergeCell ref="AZ38:BD38"/>
    <mergeCell ref="AK39:AO39"/>
    <mergeCell ref="AP39:AT39"/>
    <mergeCell ref="AU39:AY39"/>
    <mergeCell ref="AZ39:BD39"/>
    <mergeCell ref="AK30:AO30"/>
    <mergeCell ref="AP30:AT30"/>
    <mergeCell ref="AU30:AY30"/>
    <mergeCell ref="AZ30:BD30"/>
    <mergeCell ref="AK31:AO31"/>
    <mergeCell ref="AP31:AT31"/>
    <mergeCell ref="AU31:AY31"/>
    <mergeCell ref="AZ31:BD31"/>
    <mergeCell ref="AK32:AO32"/>
    <mergeCell ref="AP32:AT32"/>
    <mergeCell ref="AU32:AY32"/>
    <mergeCell ref="AZ32:BD32"/>
    <mergeCell ref="AK33:AO33"/>
    <mergeCell ref="AP33:AT33"/>
    <mergeCell ref="AU33:AY33"/>
    <mergeCell ref="AZ33:BD33"/>
    <mergeCell ref="AK34:AO34"/>
    <mergeCell ref="AP34:AT34"/>
    <mergeCell ref="AU34:AY34"/>
    <mergeCell ref="AZ34:BD34"/>
    <mergeCell ref="AK25:AO25"/>
    <mergeCell ref="AP25:AT25"/>
    <mergeCell ref="AU25:AY25"/>
    <mergeCell ref="AZ25:BD25"/>
    <mergeCell ref="AK26:AO26"/>
    <mergeCell ref="AP26:AT26"/>
    <mergeCell ref="AU26:AY26"/>
    <mergeCell ref="AZ26:BD26"/>
    <mergeCell ref="AK27:AO27"/>
    <mergeCell ref="AP27:AT27"/>
    <mergeCell ref="AU27:AY27"/>
    <mergeCell ref="AZ27:BD27"/>
    <mergeCell ref="AK28:AO28"/>
    <mergeCell ref="AP28:AT28"/>
    <mergeCell ref="AU28:AY28"/>
    <mergeCell ref="AZ28:BD28"/>
    <mergeCell ref="AP29:AT29"/>
    <mergeCell ref="AU29:AY29"/>
    <mergeCell ref="AZ29:BD29"/>
    <mergeCell ref="AK20:AO20"/>
    <mergeCell ref="AP20:AT20"/>
    <mergeCell ref="AU20:AY20"/>
    <mergeCell ref="AZ20:BD20"/>
    <mergeCell ref="AK21:AO21"/>
    <mergeCell ref="AP21:AT21"/>
    <mergeCell ref="AU21:AY21"/>
    <mergeCell ref="AZ21:BD21"/>
    <mergeCell ref="AK22:AO22"/>
    <mergeCell ref="AP22:AT22"/>
    <mergeCell ref="AU22:AY22"/>
    <mergeCell ref="AZ22:BD22"/>
    <mergeCell ref="AK23:AO23"/>
    <mergeCell ref="AP23:AT23"/>
    <mergeCell ref="AU23:AY23"/>
    <mergeCell ref="AZ23:BD23"/>
    <mergeCell ref="AK24:AO24"/>
    <mergeCell ref="AP24:AT24"/>
    <mergeCell ref="AU24:AY24"/>
    <mergeCell ref="AZ24:BD24"/>
    <mergeCell ref="AU8:AY9"/>
    <mergeCell ref="AZ8:BD9"/>
    <mergeCell ref="AA9:AE9"/>
    <mergeCell ref="AF9:AJ9"/>
    <mergeCell ref="AK9:AO9"/>
    <mergeCell ref="AP9:AT9"/>
    <mergeCell ref="AK10:AO10"/>
    <mergeCell ref="AP10:AT10"/>
    <mergeCell ref="AU10:AY10"/>
    <mergeCell ref="AZ10:BD10"/>
    <mergeCell ref="V8:AT8"/>
    <mergeCell ref="V9:Z9"/>
    <mergeCell ref="AF10:AJ10"/>
    <mergeCell ref="AP11:AT11"/>
    <mergeCell ref="AU11:AY11"/>
    <mergeCell ref="AZ11:BD11"/>
    <mergeCell ref="AK12:AO12"/>
    <mergeCell ref="AP12:AT12"/>
    <mergeCell ref="AU12:AY12"/>
    <mergeCell ref="AZ12:BD12"/>
    <mergeCell ref="AK18:AO18"/>
    <mergeCell ref="AP18:AT18"/>
    <mergeCell ref="AU18:AY18"/>
    <mergeCell ref="AZ18:BD18"/>
    <mergeCell ref="AK13:AO13"/>
    <mergeCell ref="AP13:AT13"/>
    <mergeCell ref="AU13:AY13"/>
    <mergeCell ref="AZ15:BD15"/>
    <mergeCell ref="AK16:AO16"/>
    <mergeCell ref="AP16:AT16"/>
    <mergeCell ref="AU16:AY16"/>
    <mergeCell ref="AK11:AO11"/>
    <mergeCell ref="L9:P9"/>
    <mergeCell ref="N4:S4"/>
    <mergeCell ref="Q13:U13"/>
    <mergeCell ref="Q15:U15"/>
    <mergeCell ref="B11:F11"/>
    <mergeCell ref="B79:C79"/>
    <mergeCell ref="B76:C78"/>
    <mergeCell ref="V41:Z41"/>
    <mergeCell ref="Q39:U39"/>
    <mergeCell ref="V39:Z39"/>
    <mergeCell ref="C64:E64"/>
    <mergeCell ref="C59:E59"/>
    <mergeCell ref="C60:E60"/>
    <mergeCell ref="C61:E61"/>
    <mergeCell ref="C62:E62"/>
    <mergeCell ref="C63:E63"/>
    <mergeCell ref="B50:F50"/>
    <mergeCell ref="G50:K50"/>
    <mergeCell ref="L50:P50"/>
    <mergeCell ref="Q50:U50"/>
    <mergeCell ref="V50:Z50"/>
    <mergeCell ref="C58:E58"/>
    <mergeCell ref="C57:E57"/>
    <mergeCell ref="C65:E65"/>
    <mergeCell ref="Q28:U28"/>
    <mergeCell ref="V28:Z28"/>
    <mergeCell ref="AK29:AO29"/>
    <mergeCell ref="AF14:AJ14"/>
    <mergeCell ref="B4:G4"/>
    <mergeCell ref="H4:M4"/>
    <mergeCell ref="B5:G5"/>
    <mergeCell ref="H5:M5"/>
    <mergeCell ref="B14:F14"/>
    <mergeCell ref="G14:K14"/>
    <mergeCell ref="L14:P14"/>
    <mergeCell ref="B29:F29"/>
    <mergeCell ref="G10:K10"/>
    <mergeCell ref="L10:P10"/>
    <mergeCell ref="B13:F13"/>
    <mergeCell ref="G13:K13"/>
    <mergeCell ref="L13:P13"/>
    <mergeCell ref="B26:F26"/>
    <mergeCell ref="G26:K26"/>
    <mergeCell ref="L26:P26"/>
    <mergeCell ref="B27:F27"/>
    <mergeCell ref="B8:F9"/>
    <mergeCell ref="G9:K9"/>
    <mergeCell ref="V15:Z15"/>
    <mergeCell ref="AA15:AE15"/>
    <mergeCell ref="AF15:AJ15"/>
    <mergeCell ref="B16:F16"/>
    <mergeCell ref="G16:K16"/>
    <mergeCell ref="L16:P16"/>
    <mergeCell ref="Q16:U16"/>
    <mergeCell ref="AH77:AO77"/>
    <mergeCell ref="AH78:AO78"/>
    <mergeCell ref="AA17:AE17"/>
    <mergeCell ref="B20:F20"/>
    <mergeCell ref="G20:K20"/>
    <mergeCell ref="L20:P20"/>
    <mergeCell ref="Q20:U20"/>
    <mergeCell ref="V20:Z20"/>
    <mergeCell ref="AA20:AE20"/>
    <mergeCell ref="AF20:AJ20"/>
    <mergeCell ref="B19:F19"/>
    <mergeCell ref="G19:K19"/>
    <mergeCell ref="L19:P19"/>
    <mergeCell ref="Q19:U19"/>
    <mergeCell ref="AA26:AE26"/>
    <mergeCell ref="AF26:AJ26"/>
    <mergeCell ref="V23:Z23"/>
    <mergeCell ref="AA23:AE23"/>
    <mergeCell ref="AA79:AG79"/>
    <mergeCell ref="V77:Z77"/>
    <mergeCell ref="AA77:AG77"/>
    <mergeCell ref="D76:G76"/>
    <mergeCell ref="O79:R79"/>
    <mergeCell ref="S79:U79"/>
    <mergeCell ref="V79:Z79"/>
    <mergeCell ref="H76:N76"/>
    <mergeCell ref="O76:U76"/>
    <mergeCell ref="V76:Z76"/>
    <mergeCell ref="M79:N79"/>
    <mergeCell ref="AA76:AG76"/>
    <mergeCell ref="D78:G78"/>
    <mergeCell ref="AH79:AL79"/>
    <mergeCell ref="D79:G79"/>
    <mergeCell ref="H79:L79"/>
    <mergeCell ref="H77:N77"/>
    <mergeCell ref="O77:U77"/>
    <mergeCell ref="H78:N78"/>
    <mergeCell ref="O78:U78"/>
    <mergeCell ref="AA78:AG78"/>
    <mergeCell ref="AA12:AE12"/>
    <mergeCell ref="AF12:AJ12"/>
    <mergeCell ref="AF17:AJ17"/>
    <mergeCell ref="V16:Z16"/>
    <mergeCell ref="AA16:AE16"/>
    <mergeCell ref="B18:F18"/>
    <mergeCell ref="G18:K18"/>
    <mergeCell ref="L18:P18"/>
    <mergeCell ref="Q18:U18"/>
    <mergeCell ref="V18:Z18"/>
    <mergeCell ref="AA18:AE18"/>
    <mergeCell ref="AF18:AJ18"/>
    <mergeCell ref="B17:F17"/>
    <mergeCell ref="G17:K17"/>
    <mergeCell ref="L17:P17"/>
    <mergeCell ref="Q17:U17"/>
    <mergeCell ref="G11:K11"/>
    <mergeCell ref="L11:P11"/>
    <mergeCell ref="Q11:U11"/>
    <mergeCell ref="V11:Z11"/>
    <mergeCell ref="AA11:AE11"/>
    <mergeCell ref="AF11:AJ11"/>
    <mergeCell ref="B10:F10"/>
    <mergeCell ref="AA10:AE10"/>
    <mergeCell ref="AA13:AE13"/>
    <mergeCell ref="Q10:U10"/>
    <mergeCell ref="V10:Z10"/>
    <mergeCell ref="B12:F12"/>
    <mergeCell ref="G12:K12"/>
    <mergeCell ref="L12:P12"/>
    <mergeCell ref="Q12:U12"/>
    <mergeCell ref="V12:Z12"/>
    <mergeCell ref="V13:Z13"/>
    <mergeCell ref="Q14:U14"/>
    <mergeCell ref="V14:Z14"/>
    <mergeCell ref="AF13:AJ13"/>
    <mergeCell ref="AF16:AJ16"/>
    <mergeCell ref="B15:F15"/>
    <mergeCell ref="G15:K15"/>
    <mergeCell ref="L15:P15"/>
    <mergeCell ref="AA14:AE14"/>
    <mergeCell ref="AA22:AE22"/>
    <mergeCell ref="AF22:AJ22"/>
    <mergeCell ref="B21:F21"/>
    <mergeCell ref="G21:K21"/>
    <mergeCell ref="L21:P21"/>
    <mergeCell ref="Q21:U21"/>
    <mergeCell ref="V21:Z21"/>
    <mergeCell ref="AA21:AE21"/>
    <mergeCell ref="AF21:AJ21"/>
    <mergeCell ref="L22:P22"/>
    <mergeCell ref="Q22:U22"/>
    <mergeCell ref="V22:Z22"/>
    <mergeCell ref="B22:F22"/>
    <mergeCell ref="G22:K22"/>
    <mergeCell ref="AA19:AE19"/>
    <mergeCell ref="AF19:AJ19"/>
    <mergeCell ref="AF23:AJ23"/>
    <mergeCell ref="B24:F24"/>
    <mergeCell ref="G24:K24"/>
    <mergeCell ref="L24:P24"/>
    <mergeCell ref="Q24:U24"/>
    <mergeCell ref="V24:Z24"/>
    <mergeCell ref="AA24:AE24"/>
    <mergeCell ref="AF24:AJ24"/>
    <mergeCell ref="B23:F23"/>
    <mergeCell ref="G23:K23"/>
    <mergeCell ref="L23:P23"/>
    <mergeCell ref="Q23:U23"/>
    <mergeCell ref="AF25:AJ25"/>
    <mergeCell ref="V25:Z25"/>
    <mergeCell ref="B25:F25"/>
    <mergeCell ref="G25:K25"/>
    <mergeCell ref="L25:P25"/>
    <mergeCell ref="Q26:U26"/>
    <mergeCell ref="V26:Z26"/>
    <mergeCell ref="AA27:AE27"/>
    <mergeCell ref="AF27:AJ27"/>
    <mergeCell ref="Q27:U27"/>
    <mergeCell ref="AA25:AE25"/>
    <mergeCell ref="V31:Z31"/>
    <mergeCell ref="B33:F33"/>
    <mergeCell ref="G33:K33"/>
    <mergeCell ref="L33:P33"/>
    <mergeCell ref="Q33:U33"/>
    <mergeCell ref="V33:Z33"/>
    <mergeCell ref="B35:F35"/>
    <mergeCell ref="G35:K35"/>
    <mergeCell ref="AA30:AE30"/>
    <mergeCell ref="Q32:U32"/>
    <mergeCell ref="V32:Z32"/>
    <mergeCell ref="AA32:AE32"/>
    <mergeCell ref="AA31:AE31"/>
    <mergeCell ref="B30:F30"/>
    <mergeCell ref="G30:K30"/>
    <mergeCell ref="V30:Z30"/>
    <mergeCell ref="B31:F31"/>
    <mergeCell ref="G31:K31"/>
    <mergeCell ref="L31:P31"/>
    <mergeCell ref="B28:F28"/>
    <mergeCell ref="G28:K28"/>
    <mergeCell ref="L28:P28"/>
    <mergeCell ref="AA29:AE29"/>
    <mergeCell ref="AF29:AJ29"/>
    <mergeCell ref="AA28:AE28"/>
    <mergeCell ref="AF28:AJ28"/>
    <mergeCell ref="AF51:AJ51"/>
    <mergeCell ref="B41:F41"/>
    <mergeCell ref="B43:F43"/>
    <mergeCell ref="B45:F45"/>
    <mergeCell ref="B34:F34"/>
    <mergeCell ref="G34:K34"/>
    <mergeCell ref="L34:P34"/>
    <mergeCell ref="Q34:U34"/>
    <mergeCell ref="V34:Z34"/>
    <mergeCell ref="AA34:AE34"/>
    <mergeCell ref="AF34:AJ34"/>
    <mergeCell ref="Q35:U35"/>
    <mergeCell ref="V35:Z35"/>
    <mergeCell ref="AA35:AE35"/>
    <mergeCell ref="AF35:AJ35"/>
    <mergeCell ref="L35:P35"/>
    <mergeCell ref="B32:F32"/>
    <mergeCell ref="AK48:AO48"/>
    <mergeCell ref="V78:Z78"/>
    <mergeCell ref="AP77:AS77"/>
    <mergeCell ref="AP76:AS76"/>
    <mergeCell ref="AP78:AS78"/>
    <mergeCell ref="D77:G77"/>
    <mergeCell ref="B37:F37"/>
    <mergeCell ref="L30:P30"/>
    <mergeCell ref="Q30:U30"/>
    <mergeCell ref="AF30:AJ30"/>
    <mergeCell ref="C56:E56"/>
    <mergeCell ref="Q31:U31"/>
    <mergeCell ref="B40:F40"/>
    <mergeCell ref="Q45:U45"/>
    <mergeCell ref="Q43:U43"/>
    <mergeCell ref="AH76:AO76"/>
    <mergeCell ref="B51:F51"/>
    <mergeCell ref="G51:K51"/>
    <mergeCell ref="L51:P51"/>
    <mergeCell ref="Q51:U51"/>
    <mergeCell ref="V51:Z51"/>
    <mergeCell ref="V48:Z48"/>
    <mergeCell ref="B49:F49"/>
    <mergeCell ref="C66:E66"/>
    <mergeCell ref="B38:F38"/>
    <mergeCell ref="G38:K38"/>
    <mergeCell ref="L38:P38"/>
    <mergeCell ref="Q38:U38"/>
    <mergeCell ref="V38:Z38"/>
    <mergeCell ref="AA38:AE38"/>
    <mergeCell ref="AF38:AJ38"/>
    <mergeCell ref="AK38:AO38"/>
    <mergeCell ref="AK43:AO43"/>
    <mergeCell ref="V43:Z43"/>
    <mergeCell ref="AA48:AE48"/>
    <mergeCell ref="AF48:AJ48"/>
    <mergeCell ref="B83:C83"/>
    <mergeCell ref="D83:G83"/>
    <mergeCell ref="H83:L83"/>
    <mergeCell ref="V83:Z83"/>
    <mergeCell ref="AH83:AL83"/>
    <mergeCell ref="AM83:AO83"/>
    <mergeCell ref="AP83:AS83"/>
    <mergeCell ref="B82:C82"/>
    <mergeCell ref="D82:G82"/>
    <mergeCell ref="H82:L82"/>
    <mergeCell ref="O82:R82"/>
    <mergeCell ref="S82:U82"/>
    <mergeCell ref="V82:Z82"/>
    <mergeCell ref="AH82:AL82"/>
    <mergeCell ref="AM82:AO82"/>
    <mergeCell ref="M83:N83"/>
    <mergeCell ref="O83:R83"/>
    <mergeCell ref="S83:U83"/>
    <mergeCell ref="AA83:AD83"/>
    <mergeCell ref="AE83:AG83"/>
    <mergeCell ref="AM79:AO79"/>
    <mergeCell ref="AP79:AS79"/>
    <mergeCell ref="AF32:AJ32"/>
    <mergeCell ref="AA33:AE33"/>
    <mergeCell ref="AF33:AJ33"/>
    <mergeCell ref="AF42:AJ42"/>
    <mergeCell ref="G41:K41"/>
    <mergeCell ref="L41:P41"/>
    <mergeCell ref="G37:K37"/>
    <mergeCell ref="L37:P37"/>
    <mergeCell ref="AA39:AE39"/>
    <mergeCell ref="AF39:AJ39"/>
    <mergeCell ref="AA42:AE42"/>
    <mergeCell ref="G40:K40"/>
    <mergeCell ref="L40:P40"/>
    <mergeCell ref="Q40:U40"/>
    <mergeCell ref="V40:Z40"/>
    <mergeCell ref="AA40:AE40"/>
    <mergeCell ref="AF40:AJ40"/>
    <mergeCell ref="G32:K32"/>
    <mergeCell ref="L32:P32"/>
    <mergeCell ref="Q37:U37"/>
    <mergeCell ref="V37:Z37"/>
    <mergeCell ref="AA37:AE37"/>
    <mergeCell ref="AF37:AJ37"/>
    <mergeCell ref="AF31:AJ31"/>
    <mergeCell ref="AA43:AE43"/>
    <mergeCell ref="AF43:AJ43"/>
    <mergeCell ref="B44:F44"/>
    <mergeCell ref="G44:K44"/>
    <mergeCell ref="B36:F36"/>
    <mergeCell ref="G36:K36"/>
    <mergeCell ref="L36:P36"/>
    <mergeCell ref="Q36:U36"/>
    <mergeCell ref="V36:Z36"/>
    <mergeCell ref="AA36:AE36"/>
    <mergeCell ref="AF36:AJ36"/>
    <mergeCell ref="Q41:U41"/>
    <mergeCell ref="G39:K39"/>
    <mergeCell ref="L39:P39"/>
    <mergeCell ref="G43:K43"/>
    <mergeCell ref="AA41:AE41"/>
    <mergeCell ref="AF41:AJ41"/>
    <mergeCell ref="B42:F42"/>
    <mergeCell ref="B39:F39"/>
    <mergeCell ref="G42:K42"/>
    <mergeCell ref="L42:P42"/>
    <mergeCell ref="Q42:U42"/>
    <mergeCell ref="V42:Z42"/>
    <mergeCell ref="AA45:AE45"/>
    <mergeCell ref="AF45:AJ45"/>
    <mergeCell ref="B46:F46"/>
    <mergeCell ref="G46:K46"/>
    <mergeCell ref="L46:P46"/>
    <mergeCell ref="Q46:U46"/>
    <mergeCell ref="V46:Z46"/>
    <mergeCell ref="AA46:AE46"/>
    <mergeCell ref="AF46:AJ46"/>
    <mergeCell ref="G45:K45"/>
    <mergeCell ref="L45:P45"/>
    <mergeCell ref="V45:Z45"/>
    <mergeCell ref="BE36:BI36"/>
    <mergeCell ref="BE37:BI37"/>
    <mergeCell ref="BE38:BI38"/>
    <mergeCell ref="BE39:BI39"/>
    <mergeCell ref="BE40:BI40"/>
    <mergeCell ref="BE41:BI41"/>
    <mergeCell ref="BE42:BI42"/>
    <mergeCell ref="BE27:BI27"/>
    <mergeCell ref="BE28:BI28"/>
    <mergeCell ref="BE29:BI29"/>
    <mergeCell ref="BE30:BI30"/>
    <mergeCell ref="BE31:BI31"/>
    <mergeCell ref="BE32:BI32"/>
    <mergeCell ref="BE33:BI33"/>
    <mergeCell ref="BJ25:BN25"/>
    <mergeCell ref="G49:K49"/>
    <mergeCell ref="L49:P49"/>
    <mergeCell ref="Q49:U49"/>
    <mergeCell ref="V49:Z49"/>
    <mergeCell ref="AA49:AE49"/>
    <mergeCell ref="AF49:AJ49"/>
    <mergeCell ref="B47:F47"/>
    <mergeCell ref="G47:K47"/>
    <mergeCell ref="L47:P47"/>
    <mergeCell ref="Q47:U47"/>
    <mergeCell ref="V47:Z47"/>
    <mergeCell ref="AA47:AE47"/>
    <mergeCell ref="AF47:AJ47"/>
    <mergeCell ref="B48:F48"/>
    <mergeCell ref="G48:K48"/>
    <mergeCell ref="L48:P48"/>
    <mergeCell ref="Q48:U48"/>
    <mergeCell ref="L44:P44"/>
    <mergeCell ref="Q44:U44"/>
    <mergeCell ref="V44:Z44"/>
    <mergeCell ref="AA44:AE44"/>
    <mergeCell ref="AF44:AJ44"/>
    <mergeCell ref="L43:P43"/>
    <mergeCell ref="BE22:BI22"/>
    <mergeCell ref="BE23:BI23"/>
    <mergeCell ref="BE13:BI13"/>
    <mergeCell ref="AZ13:BD13"/>
    <mergeCell ref="AK14:AO14"/>
    <mergeCell ref="AP14:AT14"/>
    <mergeCell ref="AU14:AY14"/>
    <mergeCell ref="AZ14:BD14"/>
    <mergeCell ref="AK15:AO15"/>
    <mergeCell ref="AP15:AT15"/>
    <mergeCell ref="AU15:AY15"/>
    <mergeCell ref="BE14:BI14"/>
    <mergeCell ref="BE15:BI15"/>
    <mergeCell ref="BE16:BI16"/>
    <mergeCell ref="BE17:BI17"/>
    <mergeCell ref="AK19:AO19"/>
    <mergeCell ref="AP19:AT19"/>
    <mergeCell ref="AU19:AY19"/>
    <mergeCell ref="AZ19:BD19"/>
    <mergeCell ref="AZ16:BD16"/>
    <mergeCell ref="AK17:AO17"/>
    <mergeCell ref="AP17:AT17"/>
    <mergeCell ref="AU17:AY17"/>
    <mergeCell ref="AZ17:BD17"/>
    <mergeCell ref="BE49:BI49"/>
    <mergeCell ref="BE50:BI50"/>
    <mergeCell ref="BE51:BI51"/>
    <mergeCell ref="BJ8:BN9"/>
    <mergeCell ref="BJ10:BN10"/>
    <mergeCell ref="BJ11:BN11"/>
    <mergeCell ref="BJ12:BN12"/>
    <mergeCell ref="BJ13:BN13"/>
    <mergeCell ref="BJ14:BN14"/>
    <mergeCell ref="BJ15:BN15"/>
    <mergeCell ref="BJ16:BN16"/>
    <mergeCell ref="BJ17:BN17"/>
    <mergeCell ref="BJ18:BN18"/>
    <mergeCell ref="BJ19:BN19"/>
    <mergeCell ref="BJ20:BN20"/>
    <mergeCell ref="BJ21:BN21"/>
    <mergeCell ref="BJ22:BN22"/>
    <mergeCell ref="BJ23:BN23"/>
    <mergeCell ref="BJ24:BN24"/>
    <mergeCell ref="BE45:BI45"/>
    <mergeCell ref="BE46:BI46"/>
    <mergeCell ref="BE47:BI47"/>
    <mergeCell ref="BE48:BI48"/>
    <mergeCell ref="BE43:BI43"/>
    <mergeCell ref="BE44:BI44"/>
    <mergeCell ref="BE24:BI24"/>
    <mergeCell ref="BE25:BI25"/>
    <mergeCell ref="BE26:BI26"/>
    <mergeCell ref="BE8:BI9"/>
    <mergeCell ref="BE10:BI10"/>
    <mergeCell ref="BE11:BI11"/>
    <mergeCell ref="BE12:BI12"/>
    <mergeCell ref="BJ44:BN44"/>
    <mergeCell ref="BJ26:BN26"/>
    <mergeCell ref="BJ27:BN27"/>
    <mergeCell ref="BJ28:BN28"/>
    <mergeCell ref="BJ29:BN29"/>
    <mergeCell ref="BJ30:BN30"/>
    <mergeCell ref="BJ31:BN31"/>
    <mergeCell ref="BJ32:BN32"/>
    <mergeCell ref="BJ33:BN33"/>
    <mergeCell ref="BJ34:BN34"/>
    <mergeCell ref="BE34:BI34"/>
    <mergeCell ref="BE35:BI35"/>
    <mergeCell ref="BE18:BI18"/>
    <mergeCell ref="BE19:BI19"/>
    <mergeCell ref="BE20:BI20"/>
    <mergeCell ref="BE21:BI21"/>
    <mergeCell ref="BJ45:BN45"/>
    <mergeCell ref="BJ46:BN46"/>
    <mergeCell ref="BJ47:BN47"/>
    <mergeCell ref="BJ48:BN48"/>
    <mergeCell ref="BJ49:BN49"/>
    <mergeCell ref="BJ50:BN50"/>
    <mergeCell ref="BJ51:BN51"/>
    <mergeCell ref="BJ35:BN35"/>
    <mergeCell ref="BJ36:BN36"/>
    <mergeCell ref="BJ37:BN37"/>
    <mergeCell ref="BJ38:BN38"/>
    <mergeCell ref="BJ39:BN39"/>
    <mergeCell ref="BJ40:BN40"/>
    <mergeCell ref="BJ41:BN41"/>
    <mergeCell ref="BJ42:BN42"/>
    <mergeCell ref="BJ43:BN4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0"/>
  <sheetViews>
    <sheetView showGridLines="0" zoomScaleNormal="100" workbookViewId="0"/>
  </sheetViews>
  <sheetFormatPr defaultColWidth="8.77734375" defaultRowHeight="18" customHeight="1"/>
  <cols>
    <col min="1" max="1" width="3.77734375" style="122" customWidth="1"/>
    <col min="2" max="2" width="8.77734375" style="124"/>
    <col min="3" max="3" width="10.77734375" style="124" bestFit="1" customWidth="1"/>
    <col min="4" max="4" width="8.77734375" style="124"/>
    <col min="5" max="9" width="8.77734375" style="123"/>
    <col min="10" max="11" width="8.77734375" style="123" customWidth="1"/>
    <col min="12" max="14" width="8.77734375" style="123"/>
    <col min="15" max="15" width="8.77734375" style="123" customWidth="1"/>
    <col min="16" max="21" width="8.77734375" style="123"/>
    <col min="22" max="16384" width="8.77734375" style="122"/>
  </cols>
  <sheetData>
    <row r="1" spans="1:35" ht="15" customHeight="1">
      <c r="A1" s="119" t="s">
        <v>342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35" ht="15" customHeight="1">
      <c r="B2" s="227" t="s">
        <v>343</v>
      </c>
      <c r="C2" s="227" t="s">
        <v>344</v>
      </c>
      <c r="D2" s="227" t="s">
        <v>345</v>
      </c>
      <c r="E2" s="227" t="s">
        <v>346</v>
      </c>
      <c r="F2" s="227" t="s">
        <v>322</v>
      </c>
      <c r="G2" s="227" t="s">
        <v>75</v>
      </c>
      <c r="H2" s="227" t="s">
        <v>347</v>
      </c>
      <c r="I2" s="227" t="s">
        <v>280</v>
      </c>
      <c r="J2" s="267" t="s">
        <v>348</v>
      </c>
      <c r="K2" s="267" t="s">
        <v>349</v>
      </c>
      <c r="L2" s="227" t="s">
        <v>350</v>
      </c>
      <c r="M2" s="227" t="s">
        <v>351</v>
      </c>
      <c r="N2" s="318" t="s">
        <v>608</v>
      </c>
      <c r="O2" s="227" t="s">
        <v>352</v>
      </c>
      <c r="P2" s="268" t="s">
        <v>353</v>
      </c>
      <c r="Q2" s="227" t="s">
        <v>323</v>
      </c>
      <c r="R2" s="227" t="s">
        <v>354</v>
      </c>
      <c r="S2" s="227" t="s">
        <v>355</v>
      </c>
      <c r="T2" s="235" t="s">
        <v>133</v>
      </c>
      <c r="U2" s="235" t="s">
        <v>134</v>
      </c>
    </row>
    <row r="3" spans="1:35" ht="15" customHeight="1">
      <c r="B3" s="189" t="e">
        <f>C3</f>
        <v>#DIV/0!</v>
      </c>
      <c r="C3" s="189" t="e">
        <f>AVERAGE(기본정보!B12:B13)</f>
        <v>#DIV/0!</v>
      </c>
      <c r="D3" s="189">
        <f>MIN(C9:C49)</f>
        <v>0</v>
      </c>
      <c r="E3" s="189">
        <f>MAX(C9:C49)</f>
        <v>0</v>
      </c>
      <c r="F3" s="189">
        <f>Length_8!G4</f>
        <v>0</v>
      </c>
      <c r="G3" s="189">
        <f>Length_8!H4</f>
        <v>0</v>
      </c>
      <c r="H3" s="189">
        <f>Length_8!I4</f>
        <v>0</v>
      </c>
      <c r="I3" s="189">
        <f>IF(H3="inch",25.4,1)</f>
        <v>1</v>
      </c>
      <c r="J3" s="189">
        <f>MIN(W9:W49)</f>
        <v>0</v>
      </c>
      <c r="K3" s="189">
        <f>MAX(W9:W49)</f>
        <v>0</v>
      </c>
      <c r="L3" s="189" t="e">
        <f>MATCH(K$3,W$9:W$49,0)</f>
        <v>#N/A</v>
      </c>
      <c r="M3" s="189">
        <f>F3*I3</f>
        <v>0</v>
      </c>
      <c r="N3" s="298" t="str">
        <f ca="1">TEXT(M3,OFFSET(P70,MATCH(IFERROR(LEN(M3)-FIND(".",M3),0),O71:O80,0),0))</f>
        <v>0</v>
      </c>
      <c r="O3" s="189">
        <f>G3*I3</f>
        <v>0</v>
      </c>
      <c r="P3" s="189">
        <f>Length_8!Y92</f>
        <v>0</v>
      </c>
      <c r="Q3" s="189" t="e">
        <f ca="1">OFFSET(Length_8!C3,MATCH($K3,$W9:$W49,0),0)</f>
        <v>#N/A</v>
      </c>
      <c r="R3" s="189" t="e">
        <f ca="1">OFFSET(Length_8!D3,MATCH($K3,$W9:$W49,0),0)</f>
        <v>#N/A</v>
      </c>
      <c r="S3" s="189" t="e">
        <f ca="1">OFFSET(Length_8!E3,MATCH($K3,$W9:$W49,0),0)</f>
        <v>#N/A</v>
      </c>
      <c r="T3" s="130" t="e">
        <f ca="1">IF(SUM(R66)=0,"","초과")</f>
        <v>#N/A</v>
      </c>
      <c r="U3" s="133" t="str">
        <f>IF(SUM(AH8)=0,"PASS","FAIL")</f>
        <v>PASS</v>
      </c>
    </row>
    <row r="4" spans="1:35" ht="15" customHeight="1">
      <c r="B4" s="120"/>
      <c r="C4" s="120"/>
      <c r="D4" s="120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35" ht="15" customHeight="1">
      <c r="A5" s="119" t="s">
        <v>281</v>
      </c>
      <c r="C5" s="12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AB5" s="134" t="s">
        <v>369</v>
      </c>
    </row>
    <row r="6" spans="1:35" ht="15" customHeight="1">
      <c r="B6" s="544" t="s">
        <v>324</v>
      </c>
      <c r="C6" s="546" t="s">
        <v>356</v>
      </c>
      <c r="D6" s="546" t="s">
        <v>277</v>
      </c>
      <c r="E6" s="553" t="s">
        <v>511</v>
      </c>
      <c r="F6" s="553"/>
      <c r="G6" s="553"/>
      <c r="H6" s="553"/>
      <c r="I6" s="553"/>
      <c r="J6" s="553"/>
      <c r="K6" s="549" t="s">
        <v>512</v>
      </c>
      <c r="L6" s="225" t="s">
        <v>282</v>
      </c>
      <c r="M6" s="225" t="s">
        <v>275</v>
      </c>
      <c r="N6" s="225" t="s">
        <v>325</v>
      </c>
      <c r="O6" s="227" t="s">
        <v>326</v>
      </c>
      <c r="P6" s="227" t="s">
        <v>283</v>
      </c>
      <c r="Q6" s="534" t="s">
        <v>260</v>
      </c>
      <c r="R6" s="535"/>
      <c r="S6" s="536"/>
      <c r="T6" s="227" t="s">
        <v>357</v>
      </c>
      <c r="U6" s="191" t="s">
        <v>284</v>
      </c>
      <c r="V6" s="227" t="s">
        <v>358</v>
      </c>
      <c r="W6" s="227" t="s">
        <v>220</v>
      </c>
      <c r="X6" s="227" t="s">
        <v>135</v>
      </c>
      <c r="Y6" s="534" t="s">
        <v>285</v>
      </c>
      <c r="Z6" s="536"/>
      <c r="AA6" s="125"/>
      <c r="AB6" s="532" t="s">
        <v>359</v>
      </c>
      <c r="AC6" s="533"/>
      <c r="AD6" s="534" t="s">
        <v>360</v>
      </c>
      <c r="AE6" s="535"/>
      <c r="AF6" s="535"/>
      <c r="AG6" s="535"/>
      <c r="AH6" s="535"/>
      <c r="AI6" s="536"/>
    </row>
    <row r="7" spans="1:35" ht="15" customHeight="1">
      <c r="B7" s="552"/>
      <c r="C7" s="551"/>
      <c r="D7" s="551"/>
      <c r="E7" s="192" t="s">
        <v>286</v>
      </c>
      <c r="F7" s="229" t="s">
        <v>129</v>
      </c>
      <c r="G7" s="192" t="s">
        <v>119</v>
      </c>
      <c r="H7" s="229" t="s">
        <v>120</v>
      </c>
      <c r="I7" s="192" t="s">
        <v>121</v>
      </c>
      <c r="J7" s="229" t="s">
        <v>361</v>
      </c>
      <c r="K7" s="550"/>
      <c r="L7" s="227" t="s">
        <v>276</v>
      </c>
      <c r="M7" s="227" t="s">
        <v>327</v>
      </c>
      <c r="N7" s="227" t="s">
        <v>362</v>
      </c>
      <c r="O7" s="227" t="s">
        <v>328</v>
      </c>
      <c r="P7" s="227" t="s">
        <v>287</v>
      </c>
      <c r="Q7" s="227" t="s">
        <v>329</v>
      </c>
      <c r="R7" s="227" t="s">
        <v>288</v>
      </c>
      <c r="S7" s="227" t="s">
        <v>289</v>
      </c>
      <c r="T7" s="227" t="s">
        <v>130</v>
      </c>
      <c r="U7" s="227" t="s">
        <v>363</v>
      </c>
      <c r="V7" s="227" t="s">
        <v>132</v>
      </c>
      <c r="W7" s="227" t="s">
        <v>290</v>
      </c>
      <c r="X7" s="227" t="s">
        <v>291</v>
      </c>
      <c r="Y7" s="227" t="s">
        <v>364</v>
      </c>
      <c r="Z7" s="227" t="s">
        <v>365</v>
      </c>
      <c r="AA7" s="125"/>
      <c r="AB7" s="226" t="s">
        <v>292</v>
      </c>
      <c r="AC7" s="226" t="s">
        <v>330</v>
      </c>
      <c r="AD7" s="227" t="s">
        <v>142</v>
      </c>
      <c r="AE7" s="236" t="s">
        <v>364</v>
      </c>
      <c r="AF7" s="227" t="s">
        <v>366</v>
      </c>
      <c r="AG7" s="225" t="s">
        <v>367</v>
      </c>
      <c r="AH7" s="225" t="s">
        <v>368</v>
      </c>
      <c r="AI7" s="297" t="s">
        <v>308</v>
      </c>
    </row>
    <row r="8" spans="1:35" ht="15" customHeight="1">
      <c r="B8" s="545"/>
      <c r="C8" s="547"/>
      <c r="D8" s="547"/>
      <c r="E8" s="192" t="s">
        <v>513</v>
      </c>
      <c r="F8" s="192" t="str">
        <f t="shared" ref="F8:K8" si="0">E8</f>
        <v>μm</v>
      </c>
      <c r="G8" s="192" t="str">
        <f t="shared" si="0"/>
        <v>μm</v>
      </c>
      <c r="H8" s="192" t="str">
        <f t="shared" si="0"/>
        <v>μm</v>
      </c>
      <c r="I8" s="192" t="str">
        <f t="shared" si="0"/>
        <v>μm</v>
      </c>
      <c r="J8" s="192" t="str">
        <f t="shared" si="0"/>
        <v>μm</v>
      </c>
      <c r="K8" s="192" t="str">
        <f t="shared" si="0"/>
        <v>μm</v>
      </c>
      <c r="L8" s="266" t="s">
        <v>514</v>
      </c>
      <c r="M8" s="266" t="s">
        <v>514</v>
      </c>
      <c r="N8" s="266" t="s">
        <v>514</v>
      </c>
      <c r="O8" s="266" t="s">
        <v>516</v>
      </c>
      <c r="P8" s="266" t="s">
        <v>516</v>
      </c>
      <c r="Q8" s="266" t="s">
        <v>517</v>
      </c>
      <c r="R8" s="266" t="s">
        <v>518</v>
      </c>
      <c r="S8" s="266" t="s">
        <v>517</v>
      </c>
      <c r="T8" s="266" t="s">
        <v>519</v>
      </c>
      <c r="U8" s="266" t="s">
        <v>520</v>
      </c>
      <c r="V8" s="266" t="s">
        <v>521</v>
      </c>
      <c r="W8" s="266" t="s">
        <v>515</v>
      </c>
      <c r="X8" s="266" t="s">
        <v>522</v>
      </c>
      <c r="Y8" s="266" t="s">
        <v>522</v>
      </c>
      <c r="Z8" s="266" t="s">
        <v>522</v>
      </c>
      <c r="AA8" s="125"/>
      <c r="AB8" s="270" t="s">
        <v>515</v>
      </c>
      <c r="AC8" s="270" t="s">
        <v>522</v>
      </c>
      <c r="AD8" s="266" t="s">
        <v>522</v>
      </c>
      <c r="AE8" s="266" t="s">
        <v>380</v>
      </c>
      <c r="AF8" s="266" t="s">
        <v>522</v>
      </c>
      <c r="AG8" s="269" t="s">
        <v>515</v>
      </c>
      <c r="AH8" s="319">
        <f>IF(TYPE(MATCH("FAIL",AH9:AH49,0))=16,0,1)</f>
        <v>0</v>
      </c>
      <c r="AI8" s="297" t="s">
        <v>573</v>
      </c>
    </row>
    <row r="9" spans="1:35" ht="15" customHeight="1">
      <c r="B9" s="193" t="b">
        <f>IF(TRIM(Length_8!A4)="",FALSE,TRUE)</f>
        <v>0</v>
      </c>
      <c r="C9" s="189" t="str">
        <f>IF($B9=FALSE,"",VALUE(Length_8!A4))</f>
        <v/>
      </c>
      <c r="D9" s="189" t="str">
        <f>IF($B9=FALSE,"",Length_8!B4)</f>
        <v/>
      </c>
      <c r="E9" s="193" t="str">
        <f>IF(B9=FALSE,"",Length_8!M4)</f>
        <v/>
      </c>
      <c r="F9" s="193" t="str">
        <f>IF(B9=FALSE,"",Length_8!N4)</f>
        <v/>
      </c>
      <c r="G9" s="193" t="str">
        <f>IF(B9=FALSE,"",Length_8!O4)</f>
        <v/>
      </c>
      <c r="H9" s="193" t="str">
        <f>IF(B9=FALSE,"",Length_8!P4)</f>
        <v/>
      </c>
      <c r="I9" s="193" t="str">
        <f>IF(B9=FALSE,"",Length_8!Q4)</f>
        <v/>
      </c>
      <c r="J9" s="194" t="str">
        <f t="shared" ref="J9:J49" si="1">IF(B9=FALSE,"",AVERAGE(E9:I9))</f>
        <v/>
      </c>
      <c r="K9" s="230" t="str">
        <f t="shared" ref="K9:K49" si="2">IF(B9=FALSE,"",STDEV(E9:I9)*I$3)</f>
        <v/>
      </c>
      <c r="L9" s="195" t="str">
        <f>IF(B9=FALSE,"",SUM(Length_8!L48:M48))</f>
        <v/>
      </c>
      <c r="M9" s="195" t="str">
        <f>IF(B9=FALSE,"",SUM(Length_8!N48:Q48))</f>
        <v/>
      </c>
      <c r="N9" s="196" t="str">
        <f>IF(B9=FALSE,"",L9-M9)</f>
        <v/>
      </c>
      <c r="O9" s="197" t="str">
        <f t="shared" ref="O9:O49" si="3">IF(B9=FALSE,"",J9*I$3/1000)</f>
        <v/>
      </c>
      <c r="P9" s="198" t="str">
        <f t="shared" ref="P9:P49" si="4">IF(B9=FALSE,"",C9*I$3)</f>
        <v/>
      </c>
      <c r="Q9" s="199" t="str">
        <f t="shared" ref="Q9:Q49" si="5">IF(B9=FALSE,"",11.5*10^-6)</f>
        <v/>
      </c>
      <c r="R9" s="199" t="str">
        <f ca="1">IF(B9=FALSE,"",OFFSET(Length_8!A48,0,MATCH("열팽창계수",Length_8!$A$47:$R$47,0)-1))</f>
        <v/>
      </c>
      <c r="S9" s="287" t="str">
        <f t="shared" ref="S9:S49" si="6">IF(B9=FALSE,"",AVERAGE(Q9:R9))</f>
        <v/>
      </c>
      <c r="T9" s="198" t="str">
        <f t="shared" ref="T9:T49" si="7">IF(B9=FALSE,"",B$3-C$3)</f>
        <v/>
      </c>
      <c r="U9" s="198" t="str">
        <f t="shared" ref="U9:U49" si="8">IF(B9=FALSE,"",Q9-R9)</f>
        <v/>
      </c>
      <c r="V9" s="198" t="str">
        <f t="shared" ref="V9:V49" si="9">IF(B9=FALSE,"",AVERAGE(B$3:C$3)-20)</f>
        <v/>
      </c>
      <c r="W9" s="190" t="str">
        <f t="shared" ref="W9:W49" si="10">IF(B9=FALSE,"",C9*I$3)</f>
        <v/>
      </c>
      <c r="X9" s="200" t="str">
        <f>IF(B9=FALSE,"",N9+O9-P9-(S9*T9+U9*V9)*W9)</f>
        <v/>
      </c>
      <c r="Y9" s="189" t="str">
        <f>IF($B9=FALSE,"",ROUND(X9,$M$66))</f>
        <v/>
      </c>
      <c r="Z9" s="189" t="str">
        <f>IF($B9=FALSE,"",ROUND(W9+Y9,$M$66))</f>
        <v/>
      </c>
      <c r="AA9" s="125"/>
      <c r="AB9" s="189" t="e">
        <f ca="1">IF(Length_8!J4&lt;0,ROUNDUP(Length_8!J4*I$3,$M$66),ROUNDDOWN(Length_8!J4*I$3,$M$66))/1000</f>
        <v>#N/A</v>
      </c>
      <c r="AC9" s="189" t="e">
        <f ca="1">IF(Length_8!K4&lt;0,ROUNDDOWN(Length_8!K4*I$3,$M$66),ROUNDUP(Length_8!K4*I$3,$M$66))/1000</f>
        <v>#N/A</v>
      </c>
      <c r="AD9" s="189" t="e">
        <f t="shared" ref="AD9:AD49" ca="1" si="11">TEXT(W9,IF(W9&gt;=1000,"# ##","")&amp;$P$66)</f>
        <v>#N/A</v>
      </c>
      <c r="AE9" s="168" t="e">
        <f t="shared" ref="AE9:AE49" ca="1" si="12">TEXT(Y9,$P$66)</f>
        <v>#N/A</v>
      </c>
      <c r="AF9" s="189" t="e">
        <f t="shared" ref="AF9:AF49" ca="1" si="13">TEXT(Z9,IF(Z9&gt;=1000,"# ##","")&amp;$P$66)</f>
        <v>#N/A</v>
      </c>
      <c r="AG9" s="189" t="e">
        <f t="shared" ref="AG9:AG49" ca="1" si="14">"± "&amp;TEXT(AC9,P$66)</f>
        <v>#N/A</v>
      </c>
      <c r="AH9" s="189" t="str">
        <f>IF(B9=FALSE,"",IF(AND(AB9&lt;=Y9,Y9&lt;=AC9),"PASS","FAIL"))</f>
        <v/>
      </c>
      <c r="AI9" s="298" t="e">
        <f ca="1">S$66</f>
        <v>#N/A</v>
      </c>
    </row>
    <row r="10" spans="1:35" ht="15" customHeight="1">
      <c r="B10" s="193" t="b">
        <f>IF(TRIM(Length_8!A5)="",FALSE,TRUE)</f>
        <v>0</v>
      </c>
      <c r="C10" s="189" t="str">
        <f>IF($B10=FALSE,"",VALUE(Length_8!A5))</f>
        <v/>
      </c>
      <c r="D10" s="189" t="str">
        <f>IF($B10=FALSE,"",Length_8!B5)</f>
        <v/>
      </c>
      <c r="E10" s="193" t="str">
        <f>IF(B10=FALSE,"",Length_8!M5)</f>
        <v/>
      </c>
      <c r="F10" s="193" t="str">
        <f>IF(B10=FALSE,"",Length_8!N5)</f>
        <v/>
      </c>
      <c r="G10" s="193" t="str">
        <f>IF(B10=FALSE,"",Length_8!O5)</f>
        <v/>
      </c>
      <c r="H10" s="193" t="str">
        <f>IF(B10=FALSE,"",Length_8!P5)</f>
        <v/>
      </c>
      <c r="I10" s="193" t="str">
        <f>IF(B10=FALSE,"",Length_8!Q5)</f>
        <v/>
      </c>
      <c r="J10" s="194" t="str">
        <f t="shared" si="1"/>
        <v/>
      </c>
      <c r="K10" s="230" t="str">
        <f t="shared" si="2"/>
        <v/>
      </c>
      <c r="L10" s="195" t="str">
        <f>IF(B10=FALSE,"",SUM(Length_8!L49:M49))</f>
        <v/>
      </c>
      <c r="M10" s="195" t="str">
        <f>IF(B10=FALSE,"",SUM(Length_8!N49:Q49))</f>
        <v/>
      </c>
      <c r="N10" s="196" t="str">
        <f t="shared" ref="N10:N49" si="15">IF(B10=FALSE,"",L10-M10)</f>
        <v/>
      </c>
      <c r="O10" s="197" t="str">
        <f t="shared" si="3"/>
        <v/>
      </c>
      <c r="P10" s="198" t="str">
        <f t="shared" si="4"/>
        <v/>
      </c>
      <c r="Q10" s="199" t="str">
        <f t="shared" si="5"/>
        <v/>
      </c>
      <c r="R10" s="199" t="str">
        <f ca="1">IF(B10=FALSE,"",OFFSET(Length_8!A49,0,MATCH("열팽창계수",Length_8!$A$47:$R$47,0)-1))</f>
        <v/>
      </c>
      <c r="S10" s="287" t="str">
        <f t="shared" si="6"/>
        <v/>
      </c>
      <c r="T10" s="198" t="str">
        <f t="shared" si="7"/>
        <v/>
      </c>
      <c r="U10" s="198" t="str">
        <f t="shared" si="8"/>
        <v/>
      </c>
      <c r="V10" s="198" t="str">
        <f t="shared" si="9"/>
        <v/>
      </c>
      <c r="W10" s="190" t="str">
        <f t="shared" si="10"/>
        <v/>
      </c>
      <c r="X10" s="200" t="str">
        <f t="shared" ref="X10:X49" si="16">IF(B10=FALSE,"",N10+O10-P10-(S10*T10+U10*V10)*W10)</f>
        <v/>
      </c>
      <c r="Y10" s="189" t="str">
        <f t="shared" ref="Y10:Y49" si="17">IF($B10=FALSE,"",ROUND(X10,$M$66))</f>
        <v/>
      </c>
      <c r="Z10" s="189" t="str">
        <f t="shared" ref="Z10:Z49" si="18">IF($B10=FALSE,"",ROUND(W10+Y10,$M$66))</f>
        <v/>
      </c>
      <c r="AA10" s="125"/>
      <c r="AB10" s="189" t="e">
        <f ca="1">IF(Length_8!J5&lt;0,ROUNDUP(Length_8!J5*I$3,$M$66),ROUNDDOWN(Length_8!J5*I$3,$M$66))/1000</f>
        <v>#N/A</v>
      </c>
      <c r="AC10" s="189" t="e">
        <f ca="1">IF(Length_8!K5&lt;0,ROUNDDOWN(Length_8!K5*I$3,$M$66),ROUNDUP(Length_8!K5*I$3,$M$66))/1000</f>
        <v>#N/A</v>
      </c>
      <c r="AD10" s="189" t="e">
        <f t="shared" ca="1" si="11"/>
        <v>#N/A</v>
      </c>
      <c r="AE10" s="168" t="e">
        <f t="shared" ca="1" si="12"/>
        <v>#N/A</v>
      </c>
      <c r="AF10" s="189" t="e">
        <f t="shared" ca="1" si="13"/>
        <v>#N/A</v>
      </c>
      <c r="AG10" s="189" t="e">
        <f t="shared" ca="1" si="14"/>
        <v>#N/A</v>
      </c>
      <c r="AH10" s="189" t="str">
        <f t="shared" ref="AH10:AH49" si="19">IF(B10=FALSE,"",IF(AND(AB10&lt;=Y10,Y10&lt;=AC10),"PASS","FAIL"))</f>
        <v/>
      </c>
      <c r="AI10" s="298" t="e">
        <f t="shared" ref="AI10:AI49" ca="1" si="20">S$66</f>
        <v>#N/A</v>
      </c>
    </row>
    <row r="11" spans="1:35" ht="15" customHeight="1">
      <c r="B11" s="193" t="b">
        <f>IF(TRIM(Length_8!A6)="",FALSE,TRUE)</f>
        <v>0</v>
      </c>
      <c r="C11" s="189" t="str">
        <f>IF($B11=FALSE,"",VALUE(Length_8!A6))</f>
        <v/>
      </c>
      <c r="D11" s="189" t="str">
        <f>IF($B11=FALSE,"",Length_8!B6)</f>
        <v/>
      </c>
      <c r="E11" s="193" t="str">
        <f>IF(B11=FALSE,"",Length_8!M6)</f>
        <v/>
      </c>
      <c r="F11" s="193" t="str">
        <f>IF(B11=FALSE,"",Length_8!N6)</f>
        <v/>
      </c>
      <c r="G11" s="193" t="str">
        <f>IF(B11=FALSE,"",Length_8!O6)</f>
        <v/>
      </c>
      <c r="H11" s="193" t="str">
        <f>IF(B11=FALSE,"",Length_8!P6)</f>
        <v/>
      </c>
      <c r="I11" s="193" t="str">
        <f>IF(B11=FALSE,"",Length_8!Q6)</f>
        <v/>
      </c>
      <c r="J11" s="194" t="str">
        <f t="shared" si="1"/>
        <v/>
      </c>
      <c r="K11" s="230" t="str">
        <f t="shared" si="2"/>
        <v/>
      </c>
      <c r="L11" s="195" t="str">
        <f>IF(B11=FALSE,"",SUM(Length_8!L50:M50))</f>
        <v/>
      </c>
      <c r="M11" s="195" t="str">
        <f>IF(B11=FALSE,"",SUM(Length_8!N50:Q50))</f>
        <v/>
      </c>
      <c r="N11" s="196" t="str">
        <f t="shared" si="15"/>
        <v/>
      </c>
      <c r="O11" s="197" t="str">
        <f t="shared" si="3"/>
        <v/>
      </c>
      <c r="P11" s="198" t="str">
        <f t="shared" si="4"/>
        <v/>
      </c>
      <c r="Q11" s="199" t="str">
        <f t="shared" si="5"/>
        <v/>
      </c>
      <c r="R11" s="199" t="str">
        <f ca="1">IF(B11=FALSE,"",OFFSET(Length_8!A50,0,MATCH("열팽창계수",Length_8!$A$47:$R$47,0)-1))</f>
        <v/>
      </c>
      <c r="S11" s="287" t="str">
        <f t="shared" si="6"/>
        <v/>
      </c>
      <c r="T11" s="198" t="str">
        <f t="shared" si="7"/>
        <v/>
      </c>
      <c r="U11" s="198" t="str">
        <f t="shared" si="8"/>
        <v/>
      </c>
      <c r="V11" s="198" t="str">
        <f t="shared" si="9"/>
        <v/>
      </c>
      <c r="W11" s="190" t="str">
        <f t="shared" si="10"/>
        <v/>
      </c>
      <c r="X11" s="200" t="str">
        <f t="shared" si="16"/>
        <v/>
      </c>
      <c r="Y11" s="189" t="str">
        <f t="shared" si="17"/>
        <v/>
      </c>
      <c r="Z11" s="189" t="str">
        <f t="shared" si="18"/>
        <v/>
      </c>
      <c r="AA11" s="125"/>
      <c r="AB11" s="189" t="e">
        <f ca="1">IF(Length_8!J6&lt;0,ROUNDUP(Length_8!J6*I$3,$M$66),ROUNDDOWN(Length_8!J6*I$3,$M$66))/1000</f>
        <v>#N/A</v>
      </c>
      <c r="AC11" s="189" t="e">
        <f ca="1">IF(Length_8!K6&lt;0,ROUNDDOWN(Length_8!K6*I$3,$M$66),ROUNDUP(Length_8!K6*I$3,$M$66))/1000</f>
        <v>#N/A</v>
      </c>
      <c r="AD11" s="189" t="e">
        <f t="shared" ca="1" si="11"/>
        <v>#N/A</v>
      </c>
      <c r="AE11" s="168" t="e">
        <f t="shared" ca="1" si="12"/>
        <v>#N/A</v>
      </c>
      <c r="AF11" s="189" t="e">
        <f t="shared" ca="1" si="13"/>
        <v>#N/A</v>
      </c>
      <c r="AG11" s="189" t="e">
        <f t="shared" ca="1" si="14"/>
        <v>#N/A</v>
      </c>
      <c r="AH11" s="189" t="str">
        <f t="shared" si="19"/>
        <v/>
      </c>
      <c r="AI11" s="298" t="e">
        <f t="shared" ca="1" si="20"/>
        <v>#N/A</v>
      </c>
    </row>
    <row r="12" spans="1:35" ht="15" customHeight="1">
      <c r="B12" s="193" t="b">
        <f>IF(TRIM(Length_8!A7)="",FALSE,TRUE)</f>
        <v>0</v>
      </c>
      <c r="C12" s="189" t="str">
        <f>IF($B12=FALSE,"",VALUE(Length_8!A7))</f>
        <v/>
      </c>
      <c r="D12" s="189" t="str">
        <f>IF($B12=FALSE,"",Length_8!B7)</f>
        <v/>
      </c>
      <c r="E12" s="193" t="str">
        <f>IF(B12=FALSE,"",Length_8!M7)</f>
        <v/>
      </c>
      <c r="F12" s="193" t="str">
        <f>IF(B12=FALSE,"",Length_8!N7)</f>
        <v/>
      </c>
      <c r="G12" s="193" t="str">
        <f>IF(B12=FALSE,"",Length_8!O7)</f>
        <v/>
      </c>
      <c r="H12" s="193" t="str">
        <f>IF(B12=FALSE,"",Length_8!P7)</f>
        <v/>
      </c>
      <c r="I12" s="193" t="str">
        <f>IF(B12=FALSE,"",Length_8!Q7)</f>
        <v/>
      </c>
      <c r="J12" s="194" t="str">
        <f t="shared" si="1"/>
        <v/>
      </c>
      <c r="K12" s="230" t="str">
        <f t="shared" si="2"/>
        <v/>
      </c>
      <c r="L12" s="195" t="str">
        <f>IF(B12=FALSE,"",SUM(Length_8!L51:M51))</f>
        <v/>
      </c>
      <c r="M12" s="195" t="str">
        <f>IF(B12=FALSE,"",SUM(Length_8!N51:Q51))</f>
        <v/>
      </c>
      <c r="N12" s="196" t="str">
        <f t="shared" si="15"/>
        <v/>
      </c>
      <c r="O12" s="197" t="str">
        <f t="shared" si="3"/>
        <v/>
      </c>
      <c r="P12" s="198" t="str">
        <f t="shared" si="4"/>
        <v/>
      </c>
      <c r="Q12" s="199" t="str">
        <f t="shared" si="5"/>
        <v/>
      </c>
      <c r="R12" s="199" t="str">
        <f ca="1">IF(B12=FALSE,"",OFFSET(Length_8!A51,0,MATCH("열팽창계수",Length_8!$A$47:$R$47,0)-1))</f>
        <v/>
      </c>
      <c r="S12" s="287" t="str">
        <f t="shared" si="6"/>
        <v/>
      </c>
      <c r="T12" s="198" t="str">
        <f t="shared" si="7"/>
        <v/>
      </c>
      <c r="U12" s="198" t="str">
        <f t="shared" si="8"/>
        <v/>
      </c>
      <c r="V12" s="198" t="str">
        <f t="shared" si="9"/>
        <v/>
      </c>
      <c r="W12" s="190" t="str">
        <f t="shared" si="10"/>
        <v/>
      </c>
      <c r="X12" s="200" t="str">
        <f t="shared" si="16"/>
        <v/>
      </c>
      <c r="Y12" s="189" t="str">
        <f t="shared" si="17"/>
        <v/>
      </c>
      <c r="Z12" s="189" t="str">
        <f t="shared" si="18"/>
        <v/>
      </c>
      <c r="AA12" s="125"/>
      <c r="AB12" s="189" t="e">
        <f ca="1">IF(Length_8!J7&lt;0,ROUNDUP(Length_8!J7*I$3,$M$66),ROUNDDOWN(Length_8!J7*I$3,$M$66))/1000</f>
        <v>#N/A</v>
      </c>
      <c r="AC12" s="189" t="e">
        <f ca="1">IF(Length_8!K7&lt;0,ROUNDDOWN(Length_8!K7*I$3,$M$66),ROUNDUP(Length_8!K7*I$3,$M$66))/1000</f>
        <v>#N/A</v>
      </c>
      <c r="AD12" s="189" t="e">
        <f t="shared" ca="1" si="11"/>
        <v>#N/A</v>
      </c>
      <c r="AE12" s="168" t="e">
        <f t="shared" ca="1" si="12"/>
        <v>#N/A</v>
      </c>
      <c r="AF12" s="189" t="e">
        <f t="shared" ca="1" si="13"/>
        <v>#N/A</v>
      </c>
      <c r="AG12" s="189" t="e">
        <f t="shared" ca="1" si="14"/>
        <v>#N/A</v>
      </c>
      <c r="AH12" s="189" t="str">
        <f t="shared" si="19"/>
        <v/>
      </c>
      <c r="AI12" s="298" t="e">
        <f t="shared" ca="1" si="20"/>
        <v>#N/A</v>
      </c>
    </row>
    <row r="13" spans="1:35" ht="15" customHeight="1">
      <c r="B13" s="193" t="b">
        <f>IF(TRIM(Length_8!A8)="",FALSE,TRUE)</f>
        <v>0</v>
      </c>
      <c r="C13" s="189" t="str">
        <f>IF($B13=FALSE,"",VALUE(Length_8!A8))</f>
        <v/>
      </c>
      <c r="D13" s="189" t="str">
        <f>IF($B13=FALSE,"",Length_8!B8)</f>
        <v/>
      </c>
      <c r="E13" s="193" t="str">
        <f>IF(B13=FALSE,"",Length_8!M8)</f>
        <v/>
      </c>
      <c r="F13" s="193" t="str">
        <f>IF(B13=FALSE,"",Length_8!N8)</f>
        <v/>
      </c>
      <c r="G13" s="193" t="str">
        <f>IF(B13=FALSE,"",Length_8!O8)</f>
        <v/>
      </c>
      <c r="H13" s="193" t="str">
        <f>IF(B13=FALSE,"",Length_8!P8)</f>
        <v/>
      </c>
      <c r="I13" s="193" t="str">
        <f>IF(B13=FALSE,"",Length_8!Q8)</f>
        <v/>
      </c>
      <c r="J13" s="194" t="str">
        <f t="shared" si="1"/>
        <v/>
      </c>
      <c r="K13" s="230" t="str">
        <f t="shared" si="2"/>
        <v/>
      </c>
      <c r="L13" s="195" t="str">
        <f>IF(B13=FALSE,"",SUM(Length_8!L52:M52))</f>
        <v/>
      </c>
      <c r="M13" s="195" t="str">
        <f>IF(B13=FALSE,"",SUM(Length_8!N52:Q52))</f>
        <v/>
      </c>
      <c r="N13" s="196" t="str">
        <f t="shared" si="15"/>
        <v/>
      </c>
      <c r="O13" s="197" t="str">
        <f t="shared" si="3"/>
        <v/>
      </c>
      <c r="P13" s="198" t="str">
        <f t="shared" si="4"/>
        <v/>
      </c>
      <c r="Q13" s="199" t="str">
        <f t="shared" si="5"/>
        <v/>
      </c>
      <c r="R13" s="199" t="str">
        <f ca="1">IF(B13=FALSE,"",OFFSET(Length_8!A52,0,MATCH("열팽창계수",Length_8!$A$47:$R$47,0)-1))</f>
        <v/>
      </c>
      <c r="S13" s="287" t="str">
        <f t="shared" si="6"/>
        <v/>
      </c>
      <c r="T13" s="198" t="str">
        <f t="shared" si="7"/>
        <v/>
      </c>
      <c r="U13" s="198" t="str">
        <f t="shared" si="8"/>
        <v/>
      </c>
      <c r="V13" s="198" t="str">
        <f t="shared" si="9"/>
        <v/>
      </c>
      <c r="W13" s="190" t="str">
        <f t="shared" si="10"/>
        <v/>
      </c>
      <c r="X13" s="200" t="str">
        <f t="shared" si="16"/>
        <v/>
      </c>
      <c r="Y13" s="189" t="str">
        <f t="shared" si="17"/>
        <v/>
      </c>
      <c r="Z13" s="189" t="str">
        <f t="shared" si="18"/>
        <v/>
      </c>
      <c r="AA13" s="125"/>
      <c r="AB13" s="189" t="e">
        <f ca="1">IF(Length_8!J8&lt;0,ROUNDUP(Length_8!J8*I$3,$M$66),ROUNDDOWN(Length_8!J8*I$3,$M$66))/1000</f>
        <v>#N/A</v>
      </c>
      <c r="AC13" s="189" t="e">
        <f ca="1">IF(Length_8!K8&lt;0,ROUNDDOWN(Length_8!K8*I$3,$M$66),ROUNDUP(Length_8!K8*I$3,$M$66))/1000</f>
        <v>#N/A</v>
      </c>
      <c r="AD13" s="189" t="e">
        <f t="shared" ca="1" si="11"/>
        <v>#N/A</v>
      </c>
      <c r="AE13" s="168" t="e">
        <f t="shared" ca="1" si="12"/>
        <v>#N/A</v>
      </c>
      <c r="AF13" s="189" t="e">
        <f t="shared" ca="1" si="13"/>
        <v>#N/A</v>
      </c>
      <c r="AG13" s="189" t="e">
        <f t="shared" ca="1" si="14"/>
        <v>#N/A</v>
      </c>
      <c r="AH13" s="189" t="str">
        <f t="shared" si="19"/>
        <v/>
      </c>
      <c r="AI13" s="298" t="e">
        <f t="shared" ca="1" si="20"/>
        <v>#N/A</v>
      </c>
    </row>
    <row r="14" spans="1:35" ht="15" customHeight="1">
      <c r="B14" s="193" t="b">
        <f>IF(TRIM(Length_8!A9)="",FALSE,TRUE)</f>
        <v>0</v>
      </c>
      <c r="C14" s="189" t="str">
        <f>IF($B14=FALSE,"",VALUE(Length_8!A9))</f>
        <v/>
      </c>
      <c r="D14" s="189" t="str">
        <f>IF($B14=FALSE,"",Length_8!B9)</f>
        <v/>
      </c>
      <c r="E14" s="193" t="str">
        <f>IF(B14=FALSE,"",Length_8!M9)</f>
        <v/>
      </c>
      <c r="F14" s="193" t="str">
        <f>IF(B14=FALSE,"",Length_8!N9)</f>
        <v/>
      </c>
      <c r="G14" s="193" t="str">
        <f>IF(B14=FALSE,"",Length_8!O9)</f>
        <v/>
      </c>
      <c r="H14" s="193" t="str">
        <f>IF(B14=FALSE,"",Length_8!P9)</f>
        <v/>
      </c>
      <c r="I14" s="193" t="str">
        <f>IF(B14=FALSE,"",Length_8!Q9)</f>
        <v/>
      </c>
      <c r="J14" s="194" t="str">
        <f t="shared" si="1"/>
        <v/>
      </c>
      <c r="K14" s="230" t="str">
        <f t="shared" si="2"/>
        <v/>
      </c>
      <c r="L14" s="195" t="str">
        <f>IF(B14=FALSE,"",SUM(Length_8!L53:M53))</f>
        <v/>
      </c>
      <c r="M14" s="195" t="str">
        <f>IF(B14=FALSE,"",SUM(Length_8!N53:Q53))</f>
        <v/>
      </c>
      <c r="N14" s="196" t="str">
        <f t="shared" si="15"/>
        <v/>
      </c>
      <c r="O14" s="197" t="str">
        <f t="shared" si="3"/>
        <v/>
      </c>
      <c r="P14" s="198" t="str">
        <f t="shared" si="4"/>
        <v/>
      </c>
      <c r="Q14" s="199" t="str">
        <f t="shared" si="5"/>
        <v/>
      </c>
      <c r="R14" s="199" t="str">
        <f ca="1">IF(B14=FALSE,"",OFFSET(Length_8!A53,0,MATCH("열팽창계수",Length_8!$A$47:$R$47,0)-1))</f>
        <v/>
      </c>
      <c r="S14" s="287" t="str">
        <f t="shared" si="6"/>
        <v/>
      </c>
      <c r="T14" s="198" t="str">
        <f t="shared" si="7"/>
        <v/>
      </c>
      <c r="U14" s="198" t="str">
        <f t="shared" si="8"/>
        <v/>
      </c>
      <c r="V14" s="198" t="str">
        <f t="shared" si="9"/>
        <v/>
      </c>
      <c r="W14" s="190" t="str">
        <f t="shared" si="10"/>
        <v/>
      </c>
      <c r="X14" s="200" t="str">
        <f t="shared" si="16"/>
        <v/>
      </c>
      <c r="Y14" s="189" t="str">
        <f t="shared" si="17"/>
        <v/>
      </c>
      <c r="Z14" s="189" t="str">
        <f t="shared" si="18"/>
        <v/>
      </c>
      <c r="AA14" s="125"/>
      <c r="AB14" s="189" t="e">
        <f ca="1">IF(Length_8!J9&lt;0,ROUNDUP(Length_8!J9*I$3,$M$66),ROUNDDOWN(Length_8!J9*I$3,$M$66))/1000</f>
        <v>#N/A</v>
      </c>
      <c r="AC14" s="189" t="e">
        <f ca="1">IF(Length_8!K9&lt;0,ROUNDDOWN(Length_8!K9*I$3,$M$66),ROUNDUP(Length_8!K9*I$3,$M$66))/1000</f>
        <v>#N/A</v>
      </c>
      <c r="AD14" s="189" t="e">
        <f t="shared" ca="1" si="11"/>
        <v>#N/A</v>
      </c>
      <c r="AE14" s="168" t="e">
        <f t="shared" ca="1" si="12"/>
        <v>#N/A</v>
      </c>
      <c r="AF14" s="189" t="e">
        <f t="shared" ca="1" si="13"/>
        <v>#N/A</v>
      </c>
      <c r="AG14" s="189" t="e">
        <f t="shared" ca="1" si="14"/>
        <v>#N/A</v>
      </c>
      <c r="AH14" s="189" t="str">
        <f t="shared" si="19"/>
        <v/>
      </c>
      <c r="AI14" s="298" t="e">
        <f t="shared" ca="1" si="20"/>
        <v>#N/A</v>
      </c>
    </row>
    <row r="15" spans="1:35" ht="15" customHeight="1">
      <c r="B15" s="193" t="b">
        <f>IF(TRIM(Length_8!A10)="",FALSE,TRUE)</f>
        <v>0</v>
      </c>
      <c r="C15" s="189" t="str">
        <f>IF($B15=FALSE,"",VALUE(Length_8!A10))</f>
        <v/>
      </c>
      <c r="D15" s="189" t="str">
        <f>IF($B15=FALSE,"",Length_8!B10)</f>
        <v/>
      </c>
      <c r="E15" s="193" t="str">
        <f>IF(B15=FALSE,"",Length_8!M10)</f>
        <v/>
      </c>
      <c r="F15" s="193" t="str">
        <f>IF(B15=FALSE,"",Length_8!N10)</f>
        <v/>
      </c>
      <c r="G15" s="193" t="str">
        <f>IF(B15=FALSE,"",Length_8!O10)</f>
        <v/>
      </c>
      <c r="H15" s="193" t="str">
        <f>IF(B15=FALSE,"",Length_8!P10)</f>
        <v/>
      </c>
      <c r="I15" s="193" t="str">
        <f>IF(B15=FALSE,"",Length_8!Q10)</f>
        <v/>
      </c>
      <c r="J15" s="194" t="str">
        <f t="shared" si="1"/>
        <v/>
      </c>
      <c r="K15" s="230" t="str">
        <f t="shared" si="2"/>
        <v/>
      </c>
      <c r="L15" s="195" t="str">
        <f>IF(B15=FALSE,"",SUM(Length_8!L54:M54))</f>
        <v/>
      </c>
      <c r="M15" s="195" t="str">
        <f>IF(B15=FALSE,"",SUM(Length_8!N54:Q54))</f>
        <v/>
      </c>
      <c r="N15" s="196" t="str">
        <f t="shared" si="15"/>
        <v/>
      </c>
      <c r="O15" s="197" t="str">
        <f t="shared" si="3"/>
        <v/>
      </c>
      <c r="P15" s="198" t="str">
        <f t="shared" si="4"/>
        <v/>
      </c>
      <c r="Q15" s="199" t="str">
        <f t="shared" si="5"/>
        <v/>
      </c>
      <c r="R15" s="199" t="str">
        <f ca="1">IF(B15=FALSE,"",OFFSET(Length_8!A54,0,MATCH("열팽창계수",Length_8!$A$47:$R$47,0)-1))</f>
        <v/>
      </c>
      <c r="S15" s="287" t="str">
        <f t="shared" si="6"/>
        <v/>
      </c>
      <c r="T15" s="198" t="str">
        <f t="shared" si="7"/>
        <v/>
      </c>
      <c r="U15" s="198" t="str">
        <f t="shared" si="8"/>
        <v/>
      </c>
      <c r="V15" s="198" t="str">
        <f t="shared" si="9"/>
        <v/>
      </c>
      <c r="W15" s="190" t="str">
        <f t="shared" si="10"/>
        <v/>
      </c>
      <c r="X15" s="200" t="str">
        <f t="shared" si="16"/>
        <v/>
      </c>
      <c r="Y15" s="189" t="str">
        <f t="shared" si="17"/>
        <v/>
      </c>
      <c r="Z15" s="189" t="str">
        <f t="shared" si="18"/>
        <v/>
      </c>
      <c r="AA15" s="125"/>
      <c r="AB15" s="189" t="e">
        <f ca="1">IF(Length_8!J10&lt;0,ROUNDUP(Length_8!J10*I$3,$M$66),ROUNDDOWN(Length_8!J10*I$3,$M$66))/1000</f>
        <v>#N/A</v>
      </c>
      <c r="AC15" s="189" t="e">
        <f ca="1">IF(Length_8!K10&lt;0,ROUNDDOWN(Length_8!K10*I$3,$M$66),ROUNDUP(Length_8!K10*I$3,$M$66))/1000</f>
        <v>#N/A</v>
      </c>
      <c r="AD15" s="189" t="e">
        <f t="shared" ca="1" si="11"/>
        <v>#N/A</v>
      </c>
      <c r="AE15" s="168" t="e">
        <f t="shared" ca="1" si="12"/>
        <v>#N/A</v>
      </c>
      <c r="AF15" s="189" t="e">
        <f t="shared" ca="1" si="13"/>
        <v>#N/A</v>
      </c>
      <c r="AG15" s="189" t="e">
        <f t="shared" ca="1" si="14"/>
        <v>#N/A</v>
      </c>
      <c r="AH15" s="189" t="str">
        <f t="shared" si="19"/>
        <v/>
      </c>
      <c r="AI15" s="298" t="e">
        <f t="shared" ca="1" si="20"/>
        <v>#N/A</v>
      </c>
    </row>
    <row r="16" spans="1:35" ht="15" customHeight="1">
      <c r="B16" s="193" t="b">
        <f>IF(TRIM(Length_8!A11)="",FALSE,TRUE)</f>
        <v>0</v>
      </c>
      <c r="C16" s="189" t="str">
        <f>IF($B16=FALSE,"",VALUE(Length_8!A11))</f>
        <v/>
      </c>
      <c r="D16" s="189" t="str">
        <f>IF($B16=FALSE,"",Length_8!B11)</f>
        <v/>
      </c>
      <c r="E16" s="193" t="str">
        <f>IF(B16=FALSE,"",Length_8!M11)</f>
        <v/>
      </c>
      <c r="F16" s="193" t="str">
        <f>IF(B16=FALSE,"",Length_8!N11)</f>
        <v/>
      </c>
      <c r="G16" s="193" t="str">
        <f>IF(B16=FALSE,"",Length_8!O11)</f>
        <v/>
      </c>
      <c r="H16" s="193" t="str">
        <f>IF(B16=FALSE,"",Length_8!P11)</f>
        <v/>
      </c>
      <c r="I16" s="193" t="str">
        <f>IF(B16=FALSE,"",Length_8!Q11)</f>
        <v/>
      </c>
      <c r="J16" s="194" t="str">
        <f t="shared" si="1"/>
        <v/>
      </c>
      <c r="K16" s="230" t="str">
        <f t="shared" si="2"/>
        <v/>
      </c>
      <c r="L16" s="195" t="str">
        <f>IF(B16=FALSE,"",SUM(Length_8!L55:M55))</f>
        <v/>
      </c>
      <c r="M16" s="195" t="str">
        <f>IF(B16=FALSE,"",SUM(Length_8!N55:Q55))</f>
        <v/>
      </c>
      <c r="N16" s="196" t="str">
        <f t="shared" si="15"/>
        <v/>
      </c>
      <c r="O16" s="197" t="str">
        <f t="shared" si="3"/>
        <v/>
      </c>
      <c r="P16" s="198" t="str">
        <f t="shared" si="4"/>
        <v/>
      </c>
      <c r="Q16" s="199" t="str">
        <f t="shared" si="5"/>
        <v/>
      </c>
      <c r="R16" s="199" t="str">
        <f ca="1">IF(B16=FALSE,"",OFFSET(Length_8!A55,0,MATCH("열팽창계수",Length_8!$A$47:$R$47,0)-1))</f>
        <v/>
      </c>
      <c r="S16" s="287" t="str">
        <f t="shared" si="6"/>
        <v/>
      </c>
      <c r="T16" s="198" t="str">
        <f t="shared" si="7"/>
        <v/>
      </c>
      <c r="U16" s="198" t="str">
        <f t="shared" si="8"/>
        <v/>
      </c>
      <c r="V16" s="198" t="str">
        <f t="shared" si="9"/>
        <v/>
      </c>
      <c r="W16" s="190" t="str">
        <f t="shared" si="10"/>
        <v/>
      </c>
      <c r="X16" s="200" t="str">
        <f t="shared" si="16"/>
        <v/>
      </c>
      <c r="Y16" s="189" t="str">
        <f t="shared" si="17"/>
        <v/>
      </c>
      <c r="Z16" s="189" t="str">
        <f t="shared" si="18"/>
        <v/>
      </c>
      <c r="AA16" s="125"/>
      <c r="AB16" s="189" t="e">
        <f ca="1">IF(Length_8!J11&lt;0,ROUNDUP(Length_8!J11*I$3,$M$66),ROUNDDOWN(Length_8!J11*I$3,$M$66))/1000</f>
        <v>#N/A</v>
      </c>
      <c r="AC16" s="189" t="e">
        <f ca="1">IF(Length_8!K11&lt;0,ROUNDDOWN(Length_8!K11*I$3,$M$66),ROUNDUP(Length_8!K11*I$3,$M$66))/1000</f>
        <v>#N/A</v>
      </c>
      <c r="AD16" s="189" t="e">
        <f t="shared" ca="1" si="11"/>
        <v>#N/A</v>
      </c>
      <c r="AE16" s="168" t="e">
        <f t="shared" ca="1" si="12"/>
        <v>#N/A</v>
      </c>
      <c r="AF16" s="189" t="e">
        <f t="shared" ca="1" si="13"/>
        <v>#N/A</v>
      </c>
      <c r="AG16" s="189" t="e">
        <f t="shared" ca="1" si="14"/>
        <v>#N/A</v>
      </c>
      <c r="AH16" s="189" t="str">
        <f t="shared" si="19"/>
        <v/>
      </c>
      <c r="AI16" s="298" t="e">
        <f t="shared" ca="1" si="20"/>
        <v>#N/A</v>
      </c>
    </row>
    <row r="17" spans="2:35" ht="15" customHeight="1">
      <c r="B17" s="193" t="b">
        <f>IF(TRIM(Length_8!A12)="",FALSE,TRUE)</f>
        <v>0</v>
      </c>
      <c r="C17" s="189" t="str">
        <f>IF($B17=FALSE,"",VALUE(Length_8!A12))</f>
        <v/>
      </c>
      <c r="D17" s="189" t="str">
        <f>IF($B17=FALSE,"",Length_8!B12)</f>
        <v/>
      </c>
      <c r="E17" s="193" t="str">
        <f>IF(B17=FALSE,"",Length_8!M12)</f>
        <v/>
      </c>
      <c r="F17" s="193" t="str">
        <f>IF(B17=FALSE,"",Length_8!N12)</f>
        <v/>
      </c>
      <c r="G17" s="193" t="str">
        <f>IF(B17=FALSE,"",Length_8!O12)</f>
        <v/>
      </c>
      <c r="H17" s="193" t="str">
        <f>IF(B17=FALSE,"",Length_8!P12)</f>
        <v/>
      </c>
      <c r="I17" s="193" t="str">
        <f>IF(B17=FALSE,"",Length_8!Q12)</f>
        <v/>
      </c>
      <c r="J17" s="194" t="str">
        <f t="shared" si="1"/>
        <v/>
      </c>
      <c r="K17" s="230" t="str">
        <f t="shared" si="2"/>
        <v/>
      </c>
      <c r="L17" s="195" t="str">
        <f>IF(B17=FALSE,"",SUM(Length_8!L56:M56))</f>
        <v/>
      </c>
      <c r="M17" s="195" t="str">
        <f>IF(B17=FALSE,"",SUM(Length_8!N56:Q56))</f>
        <v/>
      </c>
      <c r="N17" s="196" t="str">
        <f t="shared" si="15"/>
        <v/>
      </c>
      <c r="O17" s="197" t="str">
        <f t="shared" si="3"/>
        <v/>
      </c>
      <c r="P17" s="198" t="str">
        <f t="shared" si="4"/>
        <v/>
      </c>
      <c r="Q17" s="199" t="str">
        <f t="shared" si="5"/>
        <v/>
      </c>
      <c r="R17" s="199" t="str">
        <f ca="1">IF(B17=FALSE,"",OFFSET(Length_8!A56,0,MATCH("열팽창계수",Length_8!$A$47:$R$47,0)-1))</f>
        <v/>
      </c>
      <c r="S17" s="287" t="str">
        <f t="shared" si="6"/>
        <v/>
      </c>
      <c r="T17" s="198" t="str">
        <f t="shared" si="7"/>
        <v/>
      </c>
      <c r="U17" s="198" t="str">
        <f t="shared" si="8"/>
        <v/>
      </c>
      <c r="V17" s="198" t="str">
        <f t="shared" si="9"/>
        <v/>
      </c>
      <c r="W17" s="190" t="str">
        <f t="shared" si="10"/>
        <v/>
      </c>
      <c r="X17" s="200" t="str">
        <f t="shared" si="16"/>
        <v/>
      </c>
      <c r="Y17" s="189" t="str">
        <f t="shared" si="17"/>
        <v/>
      </c>
      <c r="Z17" s="189" t="str">
        <f t="shared" si="18"/>
        <v/>
      </c>
      <c r="AA17" s="125"/>
      <c r="AB17" s="189" t="e">
        <f ca="1">IF(Length_8!J12&lt;0,ROUNDUP(Length_8!J12*I$3,$M$66),ROUNDDOWN(Length_8!J12*I$3,$M$66))/1000</f>
        <v>#N/A</v>
      </c>
      <c r="AC17" s="189" t="e">
        <f ca="1">IF(Length_8!K12&lt;0,ROUNDDOWN(Length_8!K12*I$3,$M$66),ROUNDUP(Length_8!K12*I$3,$M$66))/1000</f>
        <v>#N/A</v>
      </c>
      <c r="AD17" s="189" t="e">
        <f t="shared" ca="1" si="11"/>
        <v>#N/A</v>
      </c>
      <c r="AE17" s="168" t="e">
        <f t="shared" ca="1" si="12"/>
        <v>#N/A</v>
      </c>
      <c r="AF17" s="189" t="e">
        <f t="shared" ca="1" si="13"/>
        <v>#N/A</v>
      </c>
      <c r="AG17" s="189" t="e">
        <f t="shared" ca="1" si="14"/>
        <v>#N/A</v>
      </c>
      <c r="AH17" s="189" t="str">
        <f t="shared" si="19"/>
        <v/>
      </c>
      <c r="AI17" s="298" t="e">
        <f t="shared" ca="1" si="20"/>
        <v>#N/A</v>
      </c>
    </row>
    <row r="18" spans="2:35" ht="15" customHeight="1">
      <c r="B18" s="193" t="b">
        <f>IF(TRIM(Length_8!A13)="",FALSE,TRUE)</f>
        <v>0</v>
      </c>
      <c r="C18" s="189" t="str">
        <f>IF($B18=FALSE,"",VALUE(Length_8!A13))</f>
        <v/>
      </c>
      <c r="D18" s="189" t="str">
        <f>IF($B18=FALSE,"",Length_8!B13)</f>
        <v/>
      </c>
      <c r="E18" s="193" t="str">
        <f>IF(B18=FALSE,"",Length_8!M13)</f>
        <v/>
      </c>
      <c r="F18" s="193" t="str">
        <f>IF(B18=FALSE,"",Length_8!N13)</f>
        <v/>
      </c>
      <c r="G18" s="193" t="str">
        <f>IF(B18=FALSE,"",Length_8!O13)</f>
        <v/>
      </c>
      <c r="H18" s="193" t="str">
        <f>IF(B18=FALSE,"",Length_8!P13)</f>
        <v/>
      </c>
      <c r="I18" s="193" t="str">
        <f>IF(B18=FALSE,"",Length_8!Q13)</f>
        <v/>
      </c>
      <c r="J18" s="194" t="str">
        <f t="shared" si="1"/>
        <v/>
      </c>
      <c r="K18" s="230" t="str">
        <f t="shared" si="2"/>
        <v/>
      </c>
      <c r="L18" s="195" t="str">
        <f>IF(B18=FALSE,"",SUM(Length_8!L57:M57))</f>
        <v/>
      </c>
      <c r="M18" s="195" t="str">
        <f>IF(B18=FALSE,"",SUM(Length_8!N57:Q57))</f>
        <v/>
      </c>
      <c r="N18" s="196" t="str">
        <f t="shared" si="15"/>
        <v/>
      </c>
      <c r="O18" s="197" t="str">
        <f t="shared" si="3"/>
        <v/>
      </c>
      <c r="P18" s="198" t="str">
        <f t="shared" si="4"/>
        <v/>
      </c>
      <c r="Q18" s="199" t="str">
        <f t="shared" si="5"/>
        <v/>
      </c>
      <c r="R18" s="199" t="str">
        <f ca="1">IF(B18=FALSE,"",OFFSET(Length_8!A57,0,MATCH("열팽창계수",Length_8!$A$47:$R$47,0)-1))</f>
        <v/>
      </c>
      <c r="S18" s="287" t="str">
        <f t="shared" si="6"/>
        <v/>
      </c>
      <c r="T18" s="198" t="str">
        <f t="shared" si="7"/>
        <v/>
      </c>
      <c r="U18" s="198" t="str">
        <f t="shared" si="8"/>
        <v/>
      </c>
      <c r="V18" s="198" t="str">
        <f t="shared" si="9"/>
        <v/>
      </c>
      <c r="W18" s="190" t="str">
        <f t="shared" si="10"/>
        <v/>
      </c>
      <c r="X18" s="200" t="str">
        <f t="shared" si="16"/>
        <v/>
      </c>
      <c r="Y18" s="189" t="str">
        <f t="shared" si="17"/>
        <v/>
      </c>
      <c r="Z18" s="189" t="str">
        <f t="shared" si="18"/>
        <v/>
      </c>
      <c r="AA18" s="125"/>
      <c r="AB18" s="189" t="e">
        <f ca="1">IF(Length_8!J13&lt;0,ROUNDUP(Length_8!J13*I$3,$M$66),ROUNDDOWN(Length_8!J13*I$3,$M$66))/1000</f>
        <v>#N/A</v>
      </c>
      <c r="AC18" s="189" t="e">
        <f ca="1">IF(Length_8!K13&lt;0,ROUNDDOWN(Length_8!K13*I$3,$M$66),ROUNDUP(Length_8!K13*I$3,$M$66))/1000</f>
        <v>#N/A</v>
      </c>
      <c r="AD18" s="189" t="e">
        <f t="shared" ca="1" si="11"/>
        <v>#N/A</v>
      </c>
      <c r="AE18" s="168" t="e">
        <f t="shared" ca="1" si="12"/>
        <v>#N/A</v>
      </c>
      <c r="AF18" s="189" t="e">
        <f t="shared" ca="1" si="13"/>
        <v>#N/A</v>
      </c>
      <c r="AG18" s="189" t="e">
        <f t="shared" ca="1" si="14"/>
        <v>#N/A</v>
      </c>
      <c r="AH18" s="189" t="str">
        <f t="shared" si="19"/>
        <v/>
      </c>
      <c r="AI18" s="298" t="e">
        <f t="shared" ca="1" si="20"/>
        <v>#N/A</v>
      </c>
    </row>
    <row r="19" spans="2:35" ht="15" customHeight="1">
      <c r="B19" s="193" t="b">
        <f>IF(TRIM(Length_8!A14)="",FALSE,TRUE)</f>
        <v>0</v>
      </c>
      <c r="C19" s="189" t="str">
        <f>IF($B19=FALSE,"",VALUE(Length_8!A14))</f>
        <v/>
      </c>
      <c r="D19" s="189" t="str">
        <f>IF($B19=FALSE,"",Length_8!B14)</f>
        <v/>
      </c>
      <c r="E19" s="193" t="str">
        <f>IF(B19=FALSE,"",Length_8!M14)</f>
        <v/>
      </c>
      <c r="F19" s="193" t="str">
        <f>IF(B19=FALSE,"",Length_8!N14)</f>
        <v/>
      </c>
      <c r="G19" s="193" t="str">
        <f>IF(B19=FALSE,"",Length_8!O14)</f>
        <v/>
      </c>
      <c r="H19" s="193" t="str">
        <f>IF(B19=FALSE,"",Length_8!P14)</f>
        <v/>
      </c>
      <c r="I19" s="193" t="str">
        <f>IF(B19=FALSE,"",Length_8!Q14)</f>
        <v/>
      </c>
      <c r="J19" s="194" t="str">
        <f t="shared" si="1"/>
        <v/>
      </c>
      <c r="K19" s="230" t="str">
        <f t="shared" si="2"/>
        <v/>
      </c>
      <c r="L19" s="195" t="str">
        <f>IF(B19=FALSE,"",SUM(Length_8!L58:M58))</f>
        <v/>
      </c>
      <c r="M19" s="195" t="str">
        <f>IF(B19=FALSE,"",SUM(Length_8!N58:Q58))</f>
        <v/>
      </c>
      <c r="N19" s="196" t="str">
        <f t="shared" si="15"/>
        <v/>
      </c>
      <c r="O19" s="197" t="str">
        <f t="shared" si="3"/>
        <v/>
      </c>
      <c r="P19" s="198" t="str">
        <f t="shared" si="4"/>
        <v/>
      </c>
      <c r="Q19" s="199" t="str">
        <f t="shared" si="5"/>
        <v/>
      </c>
      <c r="R19" s="199" t="str">
        <f ca="1">IF(B19=FALSE,"",OFFSET(Length_8!A58,0,MATCH("열팽창계수",Length_8!$A$47:$R$47,0)-1))</f>
        <v/>
      </c>
      <c r="S19" s="287" t="str">
        <f t="shared" si="6"/>
        <v/>
      </c>
      <c r="T19" s="198" t="str">
        <f t="shared" si="7"/>
        <v/>
      </c>
      <c r="U19" s="198" t="str">
        <f t="shared" si="8"/>
        <v/>
      </c>
      <c r="V19" s="198" t="str">
        <f t="shared" si="9"/>
        <v/>
      </c>
      <c r="W19" s="190" t="str">
        <f t="shared" si="10"/>
        <v/>
      </c>
      <c r="X19" s="200" t="str">
        <f t="shared" si="16"/>
        <v/>
      </c>
      <c r="Y19" s="189" t="str">
        <f t="shared" si="17"/>
        <v/>
      </c>
      <c r="Z19" s="189" t="str">
        <f t="shared" si="18"/>
        <v/>
      </c>
      <c r="AA19" s="125"/>
      <c r="AB19" s="189" t="e">
        <f ca="1">IF(Length_8!J14&lt;0,ROUNDUP(Length_8!J14*I$3,$M$66),ROUNDDOWN(Length_8!J14*I$3,$M$66))/1000</f>
        <v>#N/A</v>
      </c>
      <c r="AC19" s="189" t="e">
        <f ca="1">IF(Length_8!K14&lt;0,ROUNDDOWN(Length_8!K14*I$3,$M$66),ROUNDUP(Length_8!K14*I$3,$M$66))/1000</f>
        <v>#N/A</v>
      </c>
      <c r="AD19" s="189" t="e">
        <f t="shared" ca="1" si="11"/>
        <v>#N/A</v>
      </c>
      <c r="AE19" s="168" t="e">
        <f t="shared" ca="1" si="12"/>
        <v>#N/A</v>
      </c>
      <c r="AF19" s="189" t="e">
        <f t="shared" ca="1" si="13"/>
        <v>#N/A</v>
      </c>
      <c r="AG19" s="189" t="e">
        <f t="shared" ca="1" si="14"/>
        <v>#N/A</v>
      </c>
      <c r="AH19" s="189" t="str">
        <f t="shared" si="19"/>
        <v/>
      </c>
      <c r="AI19" s="298" t="e">
        <f t="shared" ca="1" si="20"/>
        <v>#N/A</v>
      </c>
    </row>
    <row r="20" spans="2:35" ht="15" customHeight="1">
      <c r="B20" s="193" t="b">
        <f>IF(TRIM(Length_8!A15)="",FALSE,TRUE)</f>
        <v>0</v>
      </c>
      <c r="C20" s="189" t="str">
        <f>IF($B20=FALSE,"",VALUE(Length_8!A15))</f>
        <v/>
      </c>
      <c r="D20" s="189" t="str">
        <f>IF($B20=FALSE,"",Length_8!B15)</f>
        <v/>
      </c>
      <c r="E20" s="193" t="str">
        <f>IF(B20=FALSE,"",Length_8!M15)</f>
        <v/>
      </c>
      <c r="F20" s="193" t="str">
        <f>IF(B20=FALSE,"",Length_8!N15)</f>
        <v/>
      </c>
      <c r="G20" s="193" t="str">
        <f>IF(B20=FALSE,"",Length_8!O15)</f>
        <v/>
      </c>
      <c r="H20" s="193" t="str">
        <f>IF(B20=FALSE,"",Length_8!P15)</f>
        <v/>
      </c>
      <c r="I20" s="193" t="str">
        <f>IF(B20=FALSE,"",Length_8!Q15)</f>
        <v/>
      </c>
      <c r="J20" s="194" t="str">
        <f t="shared" si="1"/>
        <v/>
      </c>
      <c r="K20" s="230" t="str">
        <f t="shared" si="2"/>
        <v/>
      </c>
      <c r="L20" s="195" t="str">
        <f>IF(B20=FALSE,"",SUM(Length_8!L59:M59))</f>
        <v/>
      </c>
      <c r="M20" s="195" t="str">
        <f>IF(B20=FALSE,"",SUM(Length_8!N59:Q59))</f>
        <v/>
      </c>
      <c r="N20" s="196" t="str">
        <f t="shared" si="15"/>
        <v/>
      </c>
      <c r="O20" s="197" t="str">
        <f t="shared" si="3"/>
        <v/>
      </c>
      <c r="P20" s="198" t="str">
        <f t="shared" si="4"/>
        <v/>
      </c>
      <c r="Q20" s="199" t="str">
        <f t="shared" si="5"/>
        <v/>
      </c>
      <c r="R20" s="199" t="str">
        <f ca="1">IF(B20=FALSE,"",OFFSET(Length_8!A59,0,MATCH("열팽창계수",Length_8!$A$47:$R$47,0)-1))</f>
        <v/>
      </c>
      <c r="S20" s="287" t="str">
        <f t="shared" si="6"/>
        <v/>
      </c>
      <c r="T20" s="198" t="str">
        <f t="shared" si="7"/>
        <v/>
      </c>
      <c r="U20" s="198" t="str">
        <f t="shared" si="8"/>
        <v/>
      </c>
      <c r="V20" s="198" t="str">
        <f t="shared" si="9"/>
        <v/>
      </c>
      <c r="W20" s="190" t="str">
        <f t="shared" si="10"/>
        <v/>
      </c>
      <c r="X20" s="200" t="str">
        <f t="shared" si="16"/>
        <v/>
      </c>
      <c r="Y20" s="189" t="str">
        <f t="shared" si="17"/>
        <v/>
      </c>
      <c r="Z20" s="189" t="str">
        <f t="shared" si="18"/>
        <v/>
      </c>
      <c r="AA20" s="125"/>
      <c r="AB20" s="189" t="e">
        <f ca="1">IF(Length_8!J15&lt;0,ROUNDUP(Length_8!J15*I$3,$M$66),ROUNDDOWN(Length_8!J15*I$3,$M$66))/1000</f>
        <v>#N/A</v>
      </c>
      <c r="AC20" s="189" t="e">
        <f ca="1">IF(Length_8!K15&lt;0,ROUNDDOWN(Length_8!K15*I$3,$M$66),ROUNDUP(Length_8!K15*I$3,$M$66))/1000</f>
        <v>#N/A</v>
      </c>
      <c r="AD20" s="189" t="e">
        <f t="shared" ca="1" si="11"/>
        <v>#N/A</v>
      </c>
      <c r="AE20" s="168" t="e">
        <f t="shared" ca="1" si="12"/>
        <v>#N/A</v>
      </c>
      <c r="AF20" s="189" t="e">
        <f t="shared" ca="1" si="13"/>
        <v>#N/A</v>
      </c>
      <c r="AG20" s="189" t="e">
        <f t="shared" ca="1" si="14"/>
        <v>#N/A</v>
      </c>
      <c r="AH20" s="189" t="str">
        <f t="shared" si="19"/>
        <v/>
      </c>
      <c r="AI20" s="298" t="e">
        <f t="shared" ca="1" si="20"/>
        <v>#N/A</v>
      </c>
    </row>
    <row r="21" spans="2:35" ht="15" customHeight="1">
      <c r="B21" s="193" t="b">
        <f>IF(TRIM(Length_8!A16)="",FALSE,TRUE)</f>
        <v>0</v>
      </c>
      <c r="C21" s="189" t="str">
        <f>IF($B21=FALSE,"",VALUE(Length_8!A16))</f>
        <v/>
      </c>
      <c r="D21" s="189" t="str">
        <f>IF($B21=FALSE,"",Length_8!B16)</f>
        <v/>
      </c>
      <c r="E21" s="193" t="str">
        <f>IF(B21=FALSE,"",Length_8!M16)</f>
        <v/>
      </c>
      <c r="F21" s="193" t="str">
        <f>IF(B21=FALSE,"",Length_8!N16)</f>
        <v/>
      </c>
      <c r="G21" s="193" t="str">
        <f>IF(B21=FALSE,"",Length_8!O16)</f>
        <v/>
      </c>
      <c r="H21" s="193" t="str">
        <f>IF(B21=FALSE,"",Length_8!P16)</f>
        <v/>
      </c>
      <c r="I21" s="193" t="str">
        <f>IF(B21=FALSE,"",Length_8!Q16)</f>
        <v/>
      </c>
      <c r="J21" s="194" t="str">
        <f t="shared" si="1"/>
        <v/>
      </c>
      <c r="K21" s="230" t="str">
        <f t="shared" si="2"/>
        <v/>
      </c>
      <c r="L21" s="195" t="str">
        <f>IF(B21=FALSE,"",SUM(Length_8!L60:M60))</f>
        <v/>
      </c>
      <c r="M21" s="195" t="str">
        <f>IF(B21=FALSE,"",SUM(Length_8!N60:Q60))</f>
        <v/>
      </c>
      <c r="N21" s="196" t="str">
        <f t="shared" si="15"/>
        <v/>
      </c>
      <c r="O21" s="197" t="str">
        <f t="shared" si="3"/>
        <v/>
      </c>
      <c r="P21" s="198" t="str">
        <f t="shared" si="4"/>
        <v/>
      </c>
      <c r="Q21" s="199" t="str">
        <f t="shared" si="5"/>
        <v/>
      </c>
      <c r="R21" s="199" t="str">
        <f ca="1">IF(B21=FALSE,"",OFFSET(Length_8!A60,0,MATCH("열팽창계수",Length_8!$A$47:$R$47,0)-1))</f>
        <v/>
      </c>
      <c r="S21" s="287" t="str">
        <f t="shared" si="6"/>
        <v/>
      </c>
      <c r="T21" s="198" t="str">
        <f t="shared" si="7"/>
        <v/>
      </c>
      <c r="U21" s="198" t="str">
        <f t="shared" si="8"/>
        <v/>
      </c>
      <c r="V21" s="198" t="str">
        <f t="shared" si="9"/>
        <v/>
      </c>
      <c r="W21" s="190" t="str">
        <f t="shared" si="10"/>
        <v/>
      </c>
      <c r="X21" s="200" t="str">
        <f t="shared" si="16"/>
        <v/>
      </c>
      <c r="Y21" s="189" t="str">
        <f t="shared" si="17"/>
        <v/>
      </c>
      <c r="Z21" s="189" t="str">
        <f t="shared" si="18"/>
        <v/>
      </c>
      <c r="AA21" s="125"/>
      <c r="AB21" s="189" t="e">
        <f ca="1">IF(Length_8!J16&lt;0,ROUNDUP(Length_8!J16*I$3,$M$66),ROUNDDOWN(Length_8!J16*I$3,$M$66))/1000</f>
        <v>#N/A</v>
      </c>
      <c r="AC21" s="189" t="e">
        <f ca="1">IF(Length_8!K16&lt;0,ROUNDDOWN(Length_8!K16*I$3,$M$66),ROUNDUP(Length_8!K16*I$3,$M$66))/1000</f>
        <v>#N/A</v>
      </c>
      <c r="AD21" s="189" t="e">
        <f t="shared" ca="1" si="11"/>
        <v>#N/A</v>
      </c>
      <c r="AE21" s="168" t="e">
        <f t="shared" ca="1" si="12"/>
        <v>#N/A</v>
      </c>
      <c r="AF21" s="189" t="e">
        <f t="shared" ca="1" si="13"/>
        <v>#N/A</v>
      </c>
      <c r="AG21" s="189" t="e">
        <f t="shared" ca="1" si="14"/>
        <v>#N/A</v>
      </c>
      <c r="AH21" s="189" t="str">
        <f t="shared" si="19"/>
        <v/>
      </c>
      <c r="AI21" s="298" t="e">
        <f t="shared" ca="1" si="20"/>
        <v>#N/A</v>
      </c>
    </row>
    <row r="22" spans="2:35" ht="15" customHeight="1">
      <c r="B22" s="193" t="b">
        <f>IF(TRIM(Length_8!A17)="",FALSE,TRUE)</f>
        <v>0</v>
      </c>
      <c r="C22" s="189" t="str">
        <f>IF($B22=FALSE,"",VALUE(Length_8!A17))</f>
        <v/>
      </c>
      <c r="D22" s="189" t="str">
        <f>IF($B22=FALSE,"",Length_8!B17)</f>
        <v/>
      </c>
      <c r="E22" s="193" t="str">
        <f>IF(B22=FALSE,"",Length_8!M17)</f>
        <v/>
      </c>
      <c r="F22" s="193" t="str">
        <f>IF(B22=FALSE,"",Length_8!N17)</f>
        <v/>
      </c>
      <c r="G22" s="193" t="str">
        <f>IF(B22=FALSE,"",Length_8!O17)</f>
        <v/>
      </c>
      <c r="H22" s="193" t="str">
        <f>IF(B22=FALSE,"",Length_8!P17)</f>
        <v/>
      </c>
      <c r="I22" s="193" t="str">
        <f>IF(B22=FALSE,"",Length_8!Q17)</f>
        <v/>
      </c>
      <c r="J22" s="194" t="str">
        <f t="shared" si="1"/>
        <v/>
      </c>
      <c r="K22" s="230" t="str">
        <f t="shared" si="2"/>
        <v/>
      </c>
      <c r="L22" s="195" t="str">
        <f>IF(B22=FALSE,"",SUM(Length_8!L61:M61))</f>
        <v/>
      </c>
      <c r="M22" s="195" t="str">
        <f>IF(B22=FALSE,"",SUM(Length_8!N61:Q61))</f>
        <v/>
      </c>
      <c r="N22" s="196" t="str">
        <f t="shared" si="15"/>
        <v/>
      </c>
      <c r="O22" s="197" t="str">
        <f t="shared" si="3"/>
        <v/>
      </c>
      <c r="P22" s="198" t="str">
        <f t="shared" si="4"/>
        <v/>
      </c>
      <c r="Q22" s="199" t="str">
        <f t="shared" si="5"/>
        <v/>
      </c>
      <c r="R22" s="199" t="str">
        <f ca="1">IF(B22=FALSE,"",OFFSET(Length_8!A61,0,MATCH("열팽창계수",Length_8!$A$47:$R$47,0)-1))</f>
        <v/>
      </c>
      <c r="S22" s="287" t="str">
        <f t="shared" si="6"/>
        <v/>
      </c>
      <c r="T22" s="198" t="str">
        <f t="shared" si="7"/>
        <v/>
      </c>
      <c r="U22" s="198" t="str">
        <f t="shared" si="8"/>
        <v/>
      </c>
      <c r="V22" s="198" t="str">
        <f t="shared" si="9"/>
        <v/>
      </c>
      <c r="W22" s="190" t="str">
        <f t="shared" si="10"/>
        <v/>
      </c>
      <c r="X22" s="200" t="str">
        <f t="shared" si="16"/>
        <v/>
      </c>
      <c r="Y22" s="189" t="str">
        <f t="shared" si="17"/>
        <v/>
      </c>
      <c r="Z22" s="189" t="str">
        <f t="shared" si="18"/>
        <v/>
      </c>
      <c r="AA22" s="125"/>
      <c r="AB22" s="189" t="e">
        <f ca="1">IF(Length_8!J17&lt;0,ROUNDUP(Length_8!J17*I$3,$M$66),ROUNDDOWN(Length_8!J17*I$3,$M$66))/1000</f>
        <v>#N/A</v>
      </c>
      <c r="AC22" s="189" t="e">
        <f ca="1">IF(Length_8!K17&lt;0,ROUNDDOWN(Length_8!K17*I$3,$M$66),ROUNDUP(Length_8!K17*I$3,$M$66))/1000</f>
        <v>#N/A</v>
      </c>
      <c r="AD22" s="189" t="e">
        <f t="shared" ca="1" si="11"/>
        <v>#N/A</v>
      </c>
      <c r="AE22" s="168" t="e">
        <f t="shared" ca="1" si="12"/>
        <v>#N/A</v>
      </c>
      <c r="AF22" s="189" t="e">
        <f t="shared" ca="1" si="13"/>
        <v>#N/A</v>
      </c>
      <c r="AG22" s="189" t="e">
        <f t="shared" ca="1" si="14"/>
        <v>#N/A</v>
      </c>
      <c r="AH22" s="189" t="str">
        <f t="shared" si="19"/>
        <v/>
      </c>
      <c r="AI22" s="298" t="e">
        <f t="shared" ca="1" si="20"/>
        <v>#N/A</v>
      </c>
    </row>
    <row r="23" spans="2:35" ht="15" customHeight="1">
      <c r="B23" s="193" t="b">
        <f>IF(TRIM(Length_8!A18)="",FALSE,TRUE)</f>
        <v>0</v>
      </c>
      <c r="C23" s="189" t="str">
        <f>IF($B23=FALSE,"",VALUE(Length_8!A18))</f>
        <v/>
      </c>
      <c r="D23" s="189" t="str">
        <f>IF($B23=FALSE,"",Length_8!B18)</f>
        <v/>
      </c>
      <c r="E23" s="193" t="str">
        <f>IF(B23=FALSE,"",Length_8!M18)</f>
        <v/>
      </c>
      <c r="F23" s="193" t="str">
        <f>IF(B23=FALSE,"",Length_8!N18)</f>
        <v/>
      </c>
      <c r="G23" s="193" t="str">
        <f>IF(B23=FALSE,"",Length_8!O18)</f>
        <v/>
      </c>
      <c r="H23" s="193" t="str">
        <f>IF(B23=FALSE,"",Length_8!P18)</f>
        <v/>
      </c>
      <c r="I23" s="193" t="str">
        <f>IF(B23=FALSE,"",Length_8!Q18)</f>
        <v/>
      </c>
      <c r="J23" s="194" t="str">
        <f t="shared" si="1"/>
        <v/>
      </c>
      <c r="K23" s="230" t="str">
        <f t="shared" si="2"/>
        <v/>
      </c>
      <c r="L23" s="195" t="str">
        <f>IF(B23=FALSE,"",SUM(Length_8!L62:M62))</f>
        <v/>
      </c>
      <c r="M23" s="195" t="str">
        <f>IF(B23=FALSE,"",SUM(Length_8!N62:Q62))</f>
        <v/>
      </c>
      <c r="N23" s="196" t="str">
        <f t="shared" si="15"/>
        <v/>
      </c>
      <c r="O23" s="197" t="str">
        <f t="shared" si="3"/>
        <v/>
      </c>
      <c r="P23" s="198" t="str">
        <f t="shared" si="4"/>
        <v/>
      </c>
      <c r="Q23" s="199" t="str">
        <f t="shared" si="5"/>
        <v/>
      </c>
      <c r="R23" s="199" t="str">
        <f ca="1">IF(B23=FALSE,"",OFFSET(Length_8!A62,0,MATCH("열팽창계수",Length_8!$A$47:$R$47,0)-1))</f>
        <v/>
      </c>
      <c r="S23" s="287" t="str">
        <f t="shared" si="6"/>
        <v/>
      </c>
      <c r="T23" s="198" t="str">
        <f t="shared" si="7"/>
        <v/>
      </c>
      <c r="U23" s="198" t="str">
        <f t="shared" si="8"/>
        <v/>
      </c>
      <c r="V23" s="198" t="str">
        <f t="shared" si="9"/>
        <v/>
      </c>
      <c r="W23" s="190" t="str">
        <f t="shared" si="10"/>
        <v/>
      </c>
      <c r="X23" s="200" t="str">
        <f t="shared" si="16"/>
        <v/>
      </c>
      <c r="Y23" s="189" t="str">
        <f t="shared" si="17"/>
        <v/>
      </c>
      <c r="Z23" s="189" t="str">
        <f t="shared" si="18"/>
        <v/>
      </c>
      <c r="AA23" s="125"/>
      <c r="AB23" s="189" t="e">
        <f ca="1">IF(Length_8!J18&lt;0,ROUNDUP(Length_8!J18*I$3,$M$66),ROUNDDOWN(Length_8!J18*I$3,$M$66))/1000</f>
        <v>#N/A</v>
      </c>
      <c r="AC23" s="189" t="e">
        <f ca="1">IF(Length_8!K18&lt;0,ROUNDDOWN(Length_8!K18*I$3,$M$66),ROUNDUP(Length_8!K18*I$3,$M$66))/1000</f>
        <v>#N/A</v>
      </c>
      <c r="AD23" s="189" t="e">
        <f t="shared" ca="1" si="11"/>
        <v>#N/A</v>
      </c>
      <c r="AE23" s="168" t="e">
        <f t="shared" ca="1" si="12"/>
        <v>#N/A</v>
      </c>
      <c r="AF23" s="189" t="e">
        <f t="shared" ca="1" si="13"/>
        <v>#N/A</v>
      </c>
      <c r="AG23" s="189" t="e">
        <f t="shared" ca="1" si="14"/>
        <v>#N/A</v>
      </c>
      <c r="AH23" s="189" t="str">
        <f t="shared" si="19"/>
        <v/>
      </c>
      <c r="AI23" s="298" t="e">
        <f t="shared" ca="1" si="20"/>
        <v>#N/A</v>
      </c>
    </row>
    <row r="24" spans="2:35" ht="15" customHeight="1">
      <c r="B24" s="193" t="b">
        <f>IF(TRIM(Length_8!A19)="",FALSE,TRUE)</f>
        <v>0</v>
      </c>
      <c r="C24" s="189" t="str">
        <f>IF($B24=FALSE,"",VALUE(Length_8!A19))</f>
        <v/>
      </c>
      <c r="D24" s="189" t="str">
        <f>IF($B24=FALSE,"",Length_8!B19)</f>
        <v/>
      </c>
      <c r="E24" s="193" t="str">
        <f>IF(B24=FALSE,"",Length_8!M19)</f>
        <v/>
      </c>
      <c r="F24" s="193" t="str">
        <f>IF(B24=FALSE,"",Length_8!N19)</f>
        <v/>
      </c>
      <c r="G24" s="193" t="str">
        <f>IF(B24=FALSE,"",Length_8!O19)</f>
        <v/>
      </c>
      <c r="H24" s="193" t="str">
        <f>IF(B24=FALSE,"",Length_8!P19)</f>
        <v/>
      </c>
      <c r="I24" s="193" t="str">
        <f>IF(B24=FALSE,"",Length_8!Q19)</f>
        <v/>
      </c>
      <c r="J24" s="194" t="str">
        <f t="shared" si="1"/>
        <v/>
      </c>
      <c r="K24" s="230" t="str">
        <f t="shared" si="2"/>
        <v/>
      </c>
      <c r="L24" s="195" t="str">
        <f>IF(B24=FALSE,"",SUM(Length_8!L63:M63))</f>
        <v/>
      </c>
      <c r="M24" s="195" t="str">
        <f>IF(B24=FALSE,"",SUM(Length_8!N63:Q63))</f>
        <v/>
      </c>
      <c r="N24" s="196" t="str">
        <f t="shared" si="15"/>
        <v/>
      </c>
      <c r="O24" s="197" t="str">
        <f t="shared" si="3"/>
        <v/>
      </c>
      <c r="P24" s="198" t="str">
        <f t="shared" si="4"/>
        <v/>
      </c>
      <c r="Q24" s="199" t="str">
        <f t="shared" si="5"/>
        <v/>
      </c>
      <c r="R24" s="199" t="str">
        <f ca="1">IF(B24=FALSE,"",OFFSET(Length_8!A63,0,MATCH("열팽창계수",Length_8!$A$47:$R$47,0)-1))</f>
        <v/>
      </c>
      <c r="S24" s="287" t="str">
        <f t="shared" si="6"/>
        <v/>
      </c>
      <c r="T24" s="198" t="str">
        <f t="shared" si="7"/>
        <v/>
      </c>
      <c r="U24" s="198" t="str">
        <f t="shared" si="8"/>
        <v/>
      </c>
      <c r="V24" s="198" t="str">
        <f t="shared" si="9"/>
        <v/>
      </c>
      <c r="W24" s="190" t="str">
        <f t="shared" si="10"/>
        <v/>
      </c>
      <c r="X24" s="200" t="str">
        <f t="shared" si="16"/>
        <v/>
      </c>
      <c r="Y24" s="189" t="str">
        <f t="shared" si="17"/>
        <v/>
      </c>
      <c r="Z24" s="189" t="str">
        <f t="shared" si="18"/>
        <v/>
      </c>
      <c r="AA24" s="125"/>
      <c r="AB24" s="189" t="e">
        <f ca="1">IF(Length_8!J19&lt;0,ROUNDUP(Length_8!J19*I$3,$M$66),ROUNDDOWN(Length_8!J19*I$3,$M$66))/1000</f>
        <v>#N/A</v>
      </c>
      <c r="AC24" s="189" t="e">
        <f ca="1">IF(Length_8!K19&lt;0,ROUNDDOWN(Length_8!K19*I$3,$M$66),ROUNDUP(Length_8!K19*I$3,$M$66))/1000</f>
        <v>#N/A</v>
      </c>
      <c r="AD24" s="189" t="e">
        <f t="shared" ca="1" si="11"/>
        <v>#N/A</v>
      </c>
      <c r="AE24" s="168" t="e">
        <f t="shared" ca="1" si="12"/>
        <v>#N/A</v>
      </c>
      <c r="AF24" s="189" t="e">
        <f t="shared" ca="1" si="13"/>
        <v>#N/A</v>
      </c>
      <c r="AG24" s="189" t="e">
        <f t="shared" ca="1" si="14"/>
        <v>#N/A</v>
      </c>
      <c r="AH24" s="189" t="str">
        <f t="shared" si="19"/>
        <v/>
      </c>
      <c r="AI24" s="298" t="e">
        <f t="shared" ca="1" si="20"/>
        <v>#N/A</v>
      </c>
    </row>
    <row r="25" spans="2:35" ht="15" customHeight="1">
      <c r="B25" s="193" t="b">
        <f>IF(TRIM(Length_8!A20)="",FALSE,TRUE)</f>
        <v>0</v>
      </c>
      <c r="C25" s="189" t="str">
        <f>IF($B25=FALSE,"",VALUE(Length_8!A20))</f>
        <v/>
      </c>
      <c r="D25" s="189" t="str">
        <f>IF($B25=FALSE,"",Length_8!B20)</f>
        <v/>
      </c>
      <c r="E25" s="193" t="str">
        <f>IF(B25=FALSE,"",Length_8!M20)</f>
        <v/>
      </c>
      <c r="F25" s="193" t="str">
        <f>IF(B25=FALSE,"",Length_8!N20)</f>
        <v/>
      </c>
      <c r="G25" s="193" t="str">
        <f>IF(B25=FALSE,"",Length_8!O20)</f>
        <v/>
      </c>
      <c r="H25" s="193" t="str">
        <f>IF(B25=FALSE,"",Length_8!P20)</f>
        <v/>
      </c>
      <c r="I25" s="193" t="str">
        <f>IF(B25=FALSE,"",Length_8!Q20)</f>
        <v/>
      </c>
      <c r="J25" s="194" t="str">
        <f t="shared" si="1"/>
        <v/>
      </c>
      <c r="K25" s="230" t="str">
        <f t="shared" si="2"/>
        <v/>
      </c>
      <c r="L25" s="195" t="str">
        <f>IF(B25=FALSE,"",SUM(Length_8!L64:M64))</f>
        <v/>
      </c>
      <c r="M25" s="195" t="str">
        <f>IF(B25=FALSE,"",SUM(Length_8!N64:Q64))</f>
        <v/>
      </c>
      <c r="N25" s="196" t="str">
        <f t="shared" si="15"/>
        <v/>
      </c>
      <c r="O25" s="197" t="str">
        <f t="shared" si="3"/>
        <v/>
      </c>
      <c r="P25" s="198" t="str">
        <f t="shared" si="4"/>
        <v/>
      </c>
      <c r="Q25" s="199" t="str">
        <f t="shared" si="5"/>
        <v/>
      </c>
      <c r="R25" s="199" t="str">
        <f ca="1">IF(B25=FALSE,"",OFFSET(Length_8!A64,0,MATCH("열팽창계수",Length_8!$A$47:$R$47,0)-1))</f>
        <v/>
      </c>
      <c r="S25" s="287" t="str">
        <f t="shared" si="6"/>
        <v/>
      </c>
      <c r="T25" s="198" t="str">
        <f t="shared" si="7"/>
        <v/>
      </c>
      <c r="U25" s="198" t="str">
        <f t="shared" si="8"/>
        <v/>
      </c>
      <c r="V25" s="198" t="str">
        <f t="shared" si="9"/>
        <v/>
      </c>
      <c r="W25" s="190" t="str">
        <f t="shared" si="10"/>
        <v/>
      </c>
      <c r="X25" s="200" t="str">
        <f t="shared" si="16"/>
        <v/>
      </c>
      <c r="Y25" s="189" t="str">
        <f t="shared" si="17"/>
        <v/>
      </c>
      <c r="Z25" s="189" t="str">
        <f t="shared" si="18"/>
        <v/>
      </c>
      <c r="AA25" s="125"/>
      <c r="AB25" s="189" t="e">
        <f ca="1">IF(Length_8!J20&lt;0,ROUNDUP(Length_8!J20*I$3,$M$66),ROUNDDOWN(Length_8!J20*I$3,$M$66))/1000</f>
        <v>#N/A</v>
      </c>
      <c r="AC25" s="189" t="e">
        <f ca="1">IF(Length_8!K20&lt;0,ROUNDDOWN(Length_8!K20*I$3,$M$66),ROUNDUP(Length_8!K20*I$3,$M$66))/1000</f>
        <v>#N/A</v>
      </c>
      <c r="AD25" s="189" t="e">
        <f t="shared" ca="1" si="11"/>
        <v>#N/A</v>
      </c>
      <c r="AE25" s="168" t="e">
        <f t="shared" ca="1" si="12"/>
        <v>#N/A</v>
      </c>
      <c r="AF25" s="189" t="e">
        <f t="shared" ca="1" si="13"/>
        <v>#N/A</v>
      </c>
      <c r="AG25" s="189" t="e">
        <f t="shared" ca="1" si="14"/>
        <v>#N/A</v>
      </c>
      <c r="AH25" s="189" t="str">
        <f t="shared" si="19"/>
        <v/>
      </c>
      <c r="AI25" s="298" t="e">
        <f t="shared" ca="1" si="20"/>
        <v>#N/A</v>
      </c>
    </row>
    <row r="26" spans="2:35" ht="15" customHeight="1">
      <c r="B26" s="193" t="b">
        <f>IF(TRIM(Length_8!A21)="",FALSE,TRUE)</f>
        <v>0</v>
      </c>
      <c r="C26" s="189" t="str">
        <f>IF($B26=FALSE,"",VALUE(Length_8!A21))</f>
        <v/>
      </c>
      <c r="D26" s="189" t="str">
        <f>IF($B26=FALSE,"",Length_8!B21)</f>
        <v/>
      </c>
      <c r="E26" s="193" t="str">
        <f>IF(B26=FALSE,"",Length_8!M21)</f>
        <v/>
      </c>
      <c r="F26" s="193" t="str">
        <f>IF(B26=FALSE,"",Length_8!N21)</f>
        <v/>
      </c>
      <c r="G26" s="193" t="str">
        <f>IF(B26=FALSE,"",Length_8!O21)</f>
        <v/>
      </c>
      <c r="H26" s="193" t="str">
        <f>IF(B26=FALSE,"",Length_8!P21)</f>
        <v/>
      </c>
      <c r="I26" s="193" t="str">
        <f>IF(B26=FALSE,"",Length_8!Q21)</f>
        <v/>
      </c>
      <c r="J26" s="194" t="str">
        <f t="shared" si="1"/>
        <v/>
      </c>
      <c r="K26" s="230" t="str">
        <f t="shared" si="2"/>
        <v/>
      </c>
      <c r="L26" s="195" t="str">
        <f>IF(B26=FALSE,"",SUM(Length_8!L65:M65))</f>
        <v/>
      </c>
      <c r="M26" s="195" t="str">
        <f>IF(B26=FALSE,"",SUM(Length_8!N65:Q65))</f>
        <v/>
      </c>
      <c r="N26" s="196" t="str">
        <f t="shared" si="15"/>
        <v/>
      </c>
      <c r="O26" s="197" t="str">
        <f t="shared" si="3"/>
        <v/>
      </c>
      <c r="P26" s="198" t="str">
        <f t="shared" si="4"/>
        <v/>
      </c>
      <c r="Q26" s="199" t="str">
        <f t="shared" si="5"/>
        <v/>
      </c>
      <c r="R26" s="199" t="str">
        <f ca="1">IF(B26=FALSE,"",OFFSET(Length_8!A65,0,MATCH("열팽창계수",Length_8!$A$47:$R$47,0)-1))</f>
        <v/>
      </c>
      <c r="S26" s="287" t="str">
        <f t="shared" si="6"/>
        <v/>
      </c>
      <c r="T26" s="198" t="str">
        <f t="shared" si="7"/>
        <v/>
      </c>
      <c r="U26" s="198" t="str">
        <f t="shared" si="8"/>
        <v/>
      </c>
      <c r="V26" s="198" t="str">
        <f t="shared" si="9"/>
        <v/>
      </c>
      <c r="W26" s="190" t="str">
        <f t="shared" si="10"/>
        <v/>
      </c>
      <c r="X26" s="200" t="str">
        <f t="shared" si="16"/>
        <v/>
      </c>
      <c r="Y26" s="189" t="str">
        <f t="shared" si="17"/>
        <v/>
      </c>
      <c r="Z26" s="189" t="str">
        <f t="shared" si="18"/>
        <v/>
      </c>
      <c r="AA26" s="125"/>
      <c r="AB26" s="189" t="e">
        <f ca="1">IF(Length_8!J21&lt;0,ROUNDUP(Length_8!J21*I$3,$M$66),ROUNDDOWN(Length_8!J21*I$3,$M$66))/1000</f>
        <v>#N/A</v>
      </c>
      <c r="AC26" s="189" t="e">
        <f ca="1">IF(Length_8!K21&lt;0,ROUNDDOWN(Length_8!K21*I$3,$M$66),ROUNDUP(Length_8!K21*I$3,$M$66))/1000</f>
        <v>#N/A</v>
      </c>
      <c r="AD26" s="189" t="e">
        <f t="shared" ca="1" si="11"/>
        <v>#N/A</v>
      </c>
      <c r="AE26" s="168" t="e">
        <f t="shared" ca="1" si="12"/>
        <v>#N/A</v>
      </c>
      <c r="AF26" s="189" t="e">
        <f t="shared" ca="1" si="13"/>
        <v>#N/A</v>
      </c>
      <c r="AG26" s="189" t="e">
        <f t="shared" ca="1" si="14"/>
        <v>#N/A</v>
      </c>
      <c r="AH26" s="189" t="str">
        <f t="shared" si="19"/>
        <v/>
      </c>
      <c r="AI26" s="298" t="e">
        <f t="shared" ca="1" si="20"/>
        <v>#N/A</v>
      </c>
    </row>
    <row r="27" spans="2:35" ht="15" customHeight="1">
      <c r="B27" s="193" t="b">
        <f>IF(TRIM(Length_8!A22)="",FALSE,TRUE)</f>
        <v>0</v>
      </c>
      <c r="C27" s="189" t="str">
        <f>IF($B27=FALSE,"",VALUE(Length_8!A22))</f>
        <v/>
      </c>
      <c r="D27" s="189" t="str">
        <f>IF($B27=FALSE,"",Length_8!B22)</f>
        <v/>
      </c>
      <c r="E27" s="193" t="str">
        <f>IF(B27=FALSE,"",Length_8!M22)</f>
        <v/>
      </c>
      <c r="F27" s="193" t="str">
        <f>IF(B27=FALSE,"",Length_8!N22)</f>
        <v/>
      </c>
      <c r="G27" s="193" t="str">
        <f>IF(B27=FALSE,"",Length_8!O22)</f>
        <v/>
      </c>
      <c r="H27" s="193" t="str">
        <f>IF(B27=FALSE,"",Length_8!P22)</f>
        <v/>
      </c>
      <c r="I27" s="193" t="str">
        <f>IF(B27=FALSE,"",Length_8!Q22)</f>
        <v/>
      </c>
      <c r="J27" s="194" t="str">
        <f t="shared" si="1"/>
        <v/>
      </c>
      <c r="K27" s="230" t="str">
        <f t="shared" si="2"/>
        <v/>
      </c>
      <c r="L27" s="195" t="str">
        <f>IF(B27=FALSE,"",SUM(Length_8!L66:M66))</f>
        <v/>
      </c>
      <c r="M27" s="195" t="str">
        <f>IF(B27=FALSE,"",SUM(Length_8!N66:Q66))</f>
        <v/>
      </c>
      <c r="N27" s="196" t="str">
        <f t="shared" si="15"/>
        <v/>
      </c>
      <c r="O27" s="197" t="str">
        <f t="shared" si="3"/>
        <v/>
      </c>
      <c r="P27" s="198" t="str">
        <f t="shared" si="4"/>
        <v/>
      </c>
      <c r="Q27" s="199" t="str">
        <f t="shared" si="5"/>
        <v/>
      </c>
      <c r="R27" s="199" t="str">
        <f ca="1">IF(B27=FALSE,"",OFFSET(Length_8!A66,0,MATCH("열팽창계수",Length_8!$A$47:$R$47,0)-1))</f>
        <v/>
      </c>
      <c r="S27" s="287" t="str">
        <f t="shared" si="6"/>
        <v/>
      </c>
      <c r="T27" s="198" t="str">
        <f t="shared" si="7"/>
        <v/>
      </c>
      <c r="U27" s="198" t="str">
        <f t="shared" si="8"/>
        <v/>
      </c>
      <c r="V27" s="198" t="str">
        <f t="shared" si="9"/>
        <v/>
      </c>
      <c r="W27" s="190" t="str">
        <f t="shared" si="10"/>
        <v/>
      </c>
      <c r="X27" s="200" t="str">
        <f t="shared" si="16"/>
        <v/>
      </c>
      <c r="Y27" s="189" t="str">
        <f t="shared" si="17"/>
        <v/>
      </c>
      <c r="Z27" s="189" t="str">
        <f t="shared" si="18"/>
        <v/>
      </c>
      <c r="AA27" s="125"/>
      <c r="AB27" s="189" t="e">
        <f ca="1">IF(Length_8!J22&lt;0,ROUNDUP(Length_8!J22*I$3,$M$66),ROUNDDOWN(Length_8!J22*I$3,$M$66))/1000</f>
        <v>#N/A</v>
      </c>
      <c r="AC27" s="189" t="e">
        <f ca="1">IF(Length_8!K22&lt;0,ROUNDDOWN(Length_8!K22*I$3,$M$66),ROUNDUP(Length_8!K22*I$3,$M$66))/1000</f>
        <v>#N/A</v>
      </c>
      <c r="AD27" s="189" t="e">
        <f t="shared" ca="1" si="11"/>
        <v>#N/A</v>
      </c>
      <c r="AE27" s="168" t="e">
        <f t="shared" ca="1" si="12"/>
        <v>#N/A</v>
      </c>
      <c r="AF27" s="189" t="e">
        <f t="shared" ca="1" si="13"/>
        <v>#N/A</v>
      </c>
      <c r="AG27" s="189" t="e">
        <f t="shared" ca="1" si="14"/>
        <v>#N/A</v>
      </c>
      <c r="AH27" s="189" t="str">
        <f t="shared" si="19"/>
        <v/>
      </c>
      <c r="AI27" s="298" t="e">
        <f t="shared" ca="1" si="20"/>
        <v>#N/A</v>
      </c>
    </row>
    <row r="28" spans="2:35" ht="15" customHeight="1">
      <c r="B28" s="193" t="b">
        <f>IF(TRIM(Length_8!A23)="",FALSE,TRUE)</f>
        <v>0</v>
      </c>
      <c r="C28" s="189" t="str">
        <f>IF($B28=FALSE,"",VALUE(Length_8!A23))</f>
        <v/>
      </c>
      <c r="D28" s="189" t="str">
        <f>IF($B28=FALSE,"",Length_8!B23)</f>
        <v/>
      </c>
      <c r="E28" s="193" t="str">
        <f>IF(B28=FALSE,"",Length_8!M23)</f>
        <v/>
      </c>
      <c r="F28" s="193" t="str">
        <f>IF(B28=FALSE,"",Length_8!N23)</f>
        <v/>
      </c>
      <c r="G28" s="193" t="str">
        <f>IF(B28=FALSE,"",Length_8!O23)</f>
        <v/>
      </c>
      <c r="H28" s="193" t="str">
        <f>IF(B28=FALSE,"",Length_8!P23)</f>
        <v/>
      </c>
      <c r="I28" s="193" t="str">
        <f>IF(B28=FALSE,"",Length_8!Q23)</f>
        <v/>
      </c>
      <c r="J28" s="194" t="str">
        <f t="shared" si="1"/>
        <v/>
      </c>
      <c r="K28" s="230" t="str">
        <f t="shared" si="2"/>
        <v/>
      </c>
      <c r="L28" s="195" t="str">
        <f>IF(B28=FALSE,"",SUM(Length_8!L67:M67))</f>
        <v/>
      </c>
      <c r="M28" s="195" t="str">
        <f>IF(B28=FALSE,"",SUM(Length_8!N67:Q67))</f>
        <v/>
      </c>
      <c r="N28" s="196" t="str">
        <f t="shared" si="15"/>
        <v/>
      </c>
      <c r="O28" s="197" t="str">
        <f t="shared" si="3"/>
        <v/>
      </c>
      <c r="P28" s="198" t="str">
        <f t="shared" si="4"/>
        <v/>
      </c>
      <c r="Q28" s="199" t="str">
        <f t="shared" si="5"/>
        <v/>
      </c>
      <c r="R28" s="199" t="str">
        <f ca="1">IF(B28=FALSE,"",OFFSET(Length_8!A67,0,MATCH("열팽창계수",Length_8!$A$47:$R$47,0)-1))</f>
        <v/>
      </c>
      <c r="S28" s="287" t="str">
        <f t="shared" si="6"/>
        <v/>
      </c>
      <c r="T28" s="198" t="str">
        <f t="shared" si="7"/>
        <v/>
      </c>
      <c r="U28" s="198" t="str">
        <f t="shared" si="8"/>
        <v/>
      </c>
      <c r="V28" s="198" t="str">
        <f t="shared" si="9"/>
        <v/>
      </c>
      <c r="W28" s="190" t="str">
        <f t="shared" si="10"/>
        <v/>
      </c>
      <c r="X28" s="200" t="str">
        <f t="shared" si="16"/>
        <v/>
      </c>
      <c r="Y28" s="189" t="str">
        <f t="shared" si="17"/>
        <v/>
      </c>
      <c r="Z28" s="189" t="str">
        <f t="shared" si="18"/>
        <v/>
      </c>
      <c r="AA28" s="125"/>
      <c r="AB28" s="189" t="e">
        <f ca="1">IF(Length_8!J23&lt;0,ROUNDUP(Length_8!J23*I$3,$M$66),ROUNDDOWN(Length_8!J23*I$3,$M$66))/1000</f>
        <v>#N/A</v>
      </c>
      <c r="AC28" s="189" t="e">
        <f ca="1">IF(Length_8!K23&lt;0,ROUNDDOWN(Length_8!K23*I$3,$M$66),ROUNDUP(Length_8!K23*I$3,$M$66))/1000</f>
        <v>#N/A</v>
      </c>
      <c r="AD28" s="189" t="e">
        <f t="shared" ca="1" si="11"/>
        <v>#N/A</v>
      </c>
      <c r="AE28" s="168" t="e">
        <f t="shared" ca="1" si="12"/>
        <v>#N/A</v>
      </c>
      <c r="AF28" s="189" t="e">
        <f t="shared" ca="1" si="13"/>
        <v>#N/A</v>
      </c>
      <c r="AG28" s="189" t="e">
        <f t="shared" ca="1" si="14"/>
        <v>#N/A</v>
      </c>
      <c r="AH28" s="189" t="str">
        <f t="shared" si="19"/>
        <v/>
      </c>
      <c r="AI28" s="298" t="e">
        <f t="shared" ca="1" si="20"/>
        <v>#N/A</v>
      </c>
    </row>
    <row r="29" spans="2:35" ht="15" customHeight="1">
      <c r="B29" s="193" t="b">
        <f>IF(TRIM(Length_8!A24)="",FALSE,TRUE)</f>
        <v>0</v>
      </c>
      <c r="C29" s="189" t="str">
        <f>IF($B29=FALSE,"",VALUE(Length_8!A24))</f>
        <v/>
      </c>
      <c r="D29" s="189" t="str">
        <f>IF($B29=FALSE,"",Length_8!B24)</f>
        <v/>
      </c>
      <c r="E29" s="193" t="str">
        <f>IF(B29=FALSE,"",Length_8!M24)</f>
        <v/>
      </c>
      <c r="F29" s="193" t="str">
        <f>IF(B29=FALSE,"",Length_8!N24)</f>
        <v/>
      </c>
      <c r="G29" s="193" t="str">
        <f>IF(B29=FALSE,"",Length_8!O24)</f>
        <v/>
      </c>
      <c r="H29" s="193" t="str">
        <f>IF(B29=FALSE,"",Length_8!P24)</f>
        <v/>
      </c>
      <c r="I29" s="193" t="str">
        <f>IF(B29=FALSE,"",Length_8!Q24)</f>
        <v/>
      </c>
      <c r="J29" s="194" t="str">
        <f t="shared" si="1"/>
        <v/>
      </c>
      <c r="K29" s="230" t="str">
        <f t="shared" si="2"/>
        <v/>
      </c>
      <c r="L29" s="195" t="str">
        <f>IF(B29=FALSE,"",SUM(Length_8!L68:M68))</f>
        <v/>
      </c>
      <c r="M29" s="195" t="str">
        <f>IF(B29=FALSE,"",SUM(Length_8!N68:Q68))</f>
        <v/>
      </c>
      <c r="N29" s="196" t="str">
        <f t="shared" si="15"/>
        <v/>
      </c>
      <c r="O29" s="197" t="str">
        <f t="shared" si="3"/>
        <v/>
      </c>
      <c r="P29" s="198" t="str">
        <f t="shared" si="4"/>
        <v/>
      </c>
      <c r="Q29" s="199" t="str">
        <f t="shared" si="5"/>
        <v/>
      </c>
      <c r="R29" s="199" t="str">
        <f ca="1">IF(B29=FALSE,"",OFFSET(Length_8!A68,0,MATCH("열팽창계수",Length_8!$A$47:$R$47,0)-1))</f>
        <v/>
      </c>
      <c r="S29" s="287" t="str">
        <f t="shared" si="6"/>
        <v/>
      </c>
      <c r="T29" s="198" t="str">
        <f t="shared" si="7"/>
        <v/>
      </c>
      <c r="U29" s="198" t="str">
        <f t="shared" si="8"/>
        <v/>
      </c>
      <c r="V29" s="198" t="str">
        <f t="shared" si="9"/>
        <v/>
      </c>
      <c r="W29" s="190" t="str">
        <f t="shared" si="10"/>
        <v/>
      </c>
      <c r="X29" s="200" t="str">
        <f t="shared" si="16"/>
        <v/>
      </c>
      <c r="Y29" s="189" t="str">
        <f t="shared" si="17"/>
        <v/>
      </c>
      <c r="Z29" s="189" t="str">
        <f t="shared" si="18"/>
        <v/>
      </c>
      <c r="AA29" s="125"/>
      <c r="AB29" s="189" t="e">
        <f ca="1">IF(Length_8!J24&lt;0,ROUNDUP(Length_8!J24*I$3,$M$66),ROUNDDOWN(Length_8!J24*I$3,$M$66))/1000</f>
        <v>#N/A</v>
      </c>
      <c r="AC29" s="189" t="e">
        <f ca="1">IF(Length_8!K24&lt;0,ROUNDDOWN(Length_8!K24*I$3,$M$66),ROUNDUP(Length_8!K24*I$3,$M$66))/1000</f>
        <v>#N/A</v>
      </c>
      <c r="AD29" s="189" t="e">
        <f t="shared" ca="1" si="11"/>
        <v>#N/A</v>
      </c>
      <c r="AE29" s="168" t="e">
        <f t="shared" ca="1" si="12"/>
        <v>#N/A</v>
      </c>
      <c r="AF29" s="189" t="e">
        <f t="shared" ca="1" si="13"/>
        <v>#N/A</v>
      </c>
      <c r="AG29" s="189" t="e">
        <f t="shared" ca="1" si="14"/>
        <v>#N/A</v>
      </c>
      <c r="AH29" s="189" t="str">
        <f t="shared" si="19"/>
        <v/>
      </c>
      <c r="AI29" s="298" t="e">
        <f t="shared" ca="1" si="20"/>
        <v>#N/A</v>
      </c>
    </row>
    <row r="30" spans="2:35" ht="15" customHeight="1">
      <c r="B30" s="193" t="b">
        <f>IF(TRIM(Length_8!A25)="",FALSE,TRUE)</f>
        <v>0</v>
      </c>
      <c r="C30" s="189" t="str">
        <f>IF($B30=FALSE,"",VALUE(Length_8!A25))</f>
        <v/>
      </c>
      <c r="D30" s="189" t="str">
        <f>IF($B30=FALSE,"",Length_8!B25)</f>
        <v/>
      </c>
      <c r="E30" s="193" t="str">
        <f>IF(B30=FALSE,"",Length_8!M25)</f>
        <v/>
      </c>
      <c r="F30" s="193" t="str">
        <f>IF(B30=FALSE,"",Length_8!N25)</f>
        <v/>
      </c>
      <c r="G30" s="193" t="str">
        <f>IF(B30=FALSE,"",Length_8!O25)</f>
        <v/>
      </c>
      <c r="H30" s="193" t="str">
        <f>IF(B30=FALSE,"",Length_8!P25)</f>
        <v/>
      </c>
      <c r="I30" s="193" t="str">
        <f>IF(B30=FALSE,"",Length_8!Q25)</f>
        <v/>
      </c>
      <c r="J30" s="194" t="str">
        <f t="shared" si="1"/>
        <v/>
      </c>
      <c r="K30" s="230" t="str">
        <f t="shared" si="2"/>
        <v/>
      </c>
      <c r="L30" s="195" t="str">
        <f>IF(B30=FALSE,"",SUM(Length_8!L69:M69))</f>
        <v/>
      </c>
      <c r="M30" s="195" t="str">
        <f>IF(B30=FALSE,"",SUM(Length_8!N69:Q69))</f>
        <v/>
      </c>
      <c r="N30" s="196" t="str">
        <f t="shared" si="15"/>
        <v/>
      </c>
      <c r="O30" s="197" t="str">
        <f t="shared" si="3"/>
        <v/>
      </c>
      <c r="P30" s="198" t="str">
        <f t="shared" si="4"/>
        <v/>
      </c>
      <c r="Q30" s="199" t="str">
        <f t="shared" si="5"/>
        <v/>
      </c>
      <c r="R30" s="199" t="str">
        <f ca="1">IF(B30=FALSE,"",OFFSET(Length_8!A69,0,MATCH("열팽창계수",Length_8!$A$47:$R$47,0)-1))</f>
        <v/>
      </c>
      <c r="S30" s="287" t="str">
        <f t="shared" si="6"/>
        <v/>
      </c>
      <c r="T30" s="198" t="str">
        <f t="shared" si="7"/>
        <v/>
      </c>
      <c r="U30" s="198" t="str">
        <f t="shared" si="8"/>
        <v/>
      </c>
      <c r="V30" s="198" t="str">
        <f t="shared" si="9"/>
        <v/>
      </c>
      <c r="W30" s="190" t="str">
        <f t="shared" si="10"/>
        <v/>
      </c>
      <c r="X30" s="200" t="str">
        <f t="shared" si="16"/>
        <v/>
      </c>
      <c r="Y30" s="189" t="str">
        <f t="shared" si="17"/>
        <v/>
      </c>
      <c r="Z30" s="189" t="str">
        <f t="shared" si="18"/>
        <v/>
      </c>
      <c r="AA30" s="125"/>
      <c r="AB30" s="189" t="e">
        <f ca="1">IF(Length_8!J25&lt;0,ROUNDUP(Length_8!J25*I$3,$M$66),ROUNDDOWN(Length_8!J25*I$3,$M$66))/1000</f>
        <v>#N/A</v>
      </c>
      <c r="AC30" s="189" t="e">
        <f ca="1">IF(Length_8!K25&lt;0,ROUNDDOWN(Length_8!K25*I$3,$M$66),ROUNDUP(Length_8!K25*I$3,$M$66))/1000</f>
        <v>#N/A</v>
      </c>
      <c r="AD30" s="189" t="e">
        <f t="shared" ca="1" si="11"/>
        <v>#N/A</v>
      </c>
      <c r="AE30" s="168" t="e">
        <f t="shared" ca="1" si="12"/>
        <v>#N/A</v>
      </c>
      <c r="AF30" s="189" t="e">
        <f t="shared" ca="1" si="13"/>
        <v>#N/A</v>
      </c>
      <c r="AG30" s="189" t="e">
        <f t="shared" ca="1" si="14"/>
        <v>#N/A</v>
      </c>
      <c r="AH30" s="189" t="str">
        <f t="shared" si="19"/>
        <v/>
      </c>
      <c r="AI30" s="298" t="e">
        <f t="shared" ca="1" si="20"/>
        <v>#N/A</v>
      </c>
    </row>
    <row r="31" spans="2:35" ht="15" customHeight="1">
      <c r="B31" s="193" t="b">
        <f>IF(TRIM(Length_8!A26)="",FALSE,TRUE)</f>
        <v>0</v>
      </c>
      <c r="C31" s="189" t="str">
        <f>IF($B31=FALSE,"",VALUE(Length_8!A26))</f>
        <v/>
      </c>
      <c r="D31" s="189" t="str">
        <f>IF($B31=FALSE,"",Length_8!B26)</f>
        <v/>
      </c>
      <c r="E31" s="193" t="str">
        <f>IF(B31=FALSE,"",Length_8!M26)</f>
        <v/>
      </c>
      <c r="F31" s="193" t="str">
        <f>IF(B31=FALSE,"",Length_8!N26)</f>
        <v/>
      </c>
      <c r="G31" s="193" t="str">
        <f>IF(B31=FALSE,"",Length_8!O26)</f>
        <v/>
      </c>
      <c r="H31" s="193" t="str">
        <f>IF(B31=FALSE,"",Length_8!P26)</f>
        <v/>
      </c>
      <c r="I31" s="193" t="str">
        <f>IF(B31=FALSE,"",Length_8!Q26)</f>
        <v/>
      </c>
      <c r="J31" s="194" t="str">
        <f t="shared" si="1"/>
        <v/>
      </c>
      <c r="K31" s="230" t="str">
        <f t="shared" si="2"/>
        <v/>
      </c>
      <c r="L31" s="195" t="str">
        <f>IF(B31=FALSE,"",SUM(Length_8!L70:M70))</f>
        <v/>
      </c>
      <c r="M31" s="195" t="str">
        <f>IF(B31=FALSE,"",SUM(Length_8!N70:Q70))</f>
        <v/>
      </c>
      <c r="N31" s="196" t="str">
        <f t="shared" si="15"/>
        <v/>
      </c>
      <c r="O31" s="197" t="str">
        <f t="shared" si="3"/>
        <v/>
      </c>
      <c r="P31" s="198" t="str">
        <f t="shared" si="4"/>
        <v/>
      </c>
      <c r="Q31" s="199" t="str">
        <f t="shared" si="5"/>
        <v/>
      </c>
      <c r="R31" s="199" t="str">
        <f ca="1">IF(B31=FALSE,"",OFFSET(Length_8!A70,0,MATCH("열팽창계수",Length_8!$A$47:$R$47,0)-1))</f>
        <v/>
      </c>
      <c r="S31" s="287" t="str">
        <f t="shared" si="6"/>
        <v/>
      </c>
      <c r="T31" s="198" t="str">
        <f t="shared" si="7"/>
        <v/>
      </c>
      <c r="U31" s="198" t="str">
        <f t="shared" si="8"/>
        <v/>
      </c>
      <c r="V31" s="198" t="str">
        <f t="shared" si="9"/>
        <v/>
      </c>
      <c r="W31" s="190" t="str">
        <f t="shared" si="10"/>
        <v/>
      </c>
      <c r="X31" s="200" t="str">
        <f t="shared" si="16"/>
        <v/>
      </c>
      <c r="Y31" s="189" t="str">
        <f t="shared" si="17"/>
        <v/>
      </c>
      <c r="Z31" s="189" t="str">
        <f t="shared" si="18"/>
        <v/>
      </c>
      <c r="AA31" s="125"/>
      <c r="AB31" s="189" t="e">
        <f ca="1">IF(Length_8!J26&lt;0,ROUNDUP(Length_8!J26*I$3,$M$66),ROUNDDOWN(Length_8!J26*I$3,$M$66))/1000</f>
        <v>#N/A</v>
      </c>
      <c r="AC31" s="189" t="e">
        <f ca="1">IF(Length_8!K26&lt;0,ROUNDDOWN(Length_8!K26*I$3,$M$66),ROUNDUP(Length_8!K26*I$3,$M$66))/1000</f>
        <v>#N/A</v>
      </c>
      <c r="AD31" s="189" t="e">
        <f t="shared" ca="1" si="11"/>
        <v>#N/A</v>
      </c>
      <c r="AE31" s="168" t="e">
        <f t="shared" ca="1" si="12"/>
        <v>#N/A</v>
      </c>
      <c r="AF31" s="189" t="e">
        <f t="shared" ca="1" si="13"/>
        <v>#N/A</v>
      </c>
      <c r="AG31" s="189" t="e">
        <f t="shared" ca="1" si="14"/>
        <v>#N/A</v>
      </c>
      <c r="AH31" s="189" t="str">
        <f t="shared" si="19"/>
        <v/>
      </c>
      <c r="AI31" s="298" t="e">
        <f t="shared" ca="1" si="20"/>
        <v>#N/A</v>
      </c>
    </row>
    <row r="32" spans="2:35" ht="15" customHeight="1">
      <c r="B32" s="193" t="b">
        <f>IF(TRIM(Length_8!A27)="",FALSE,TRUE)</f>
        <v>0</v>
      </c>
      <c r="C32" s="189" t="str">
        <f>IF($B32=FALSE,"",VALUE(Length_8!A27))</f>
        <v/>
      </c>
      <c r="D32" s="189" t="str">
        <f>IF($B32=FALSE,"",Length_8!B27)</f>
        <v/>
      </c>
      <c r="E32" s="193" t="str">
        <f>IF(B32=FALSE,"",Length_8!M27)</f>
        <v/>
      </c>
      <c r="F32" s="193" t="str">
        <f>IF(B32=FALSE,"",Length_8!N27)</f>
        <v/>
      </c>
      <c r="G32" s="193" t="str">
        <f>IF(B32=FALSE,"",Length_8!O27)</f>
        <v/>
      </c>
      <c r="H32" s="193" t="str">
        <f>IF(B32=FALSE,"",Length_8!P27)</f>
        <v/>
      </c>
      <c r="I32" s="193" t="str">
        <f>IF(B32=FALSE,"",Length_8!Q27)</f>
        <v/>
      </c>
      <c r="J32" s="194" t="str">
        <f t="shared" si="1"/>
        <v/>
      </c>
      <c r="K32" s="230" t="str">
        <f t="shared" si="2"/>
        <v/>
      </c>
      <c r="L32" s="195" t="str">
        <f>IF(B32=FALSE,"",SUM(Length_8!L71:M71))</f>
        <v/>
      </c>
      <c r="M32" s="195" t="str">
        <f>IF(B32=FALSE,"",SUM(Length_8!N71:Q71))</f>
        <v/>
      </c>
      <c r="N32" s="196" t="str">
        <f t="shared" si="15"/>
        <v/>
      </c>
      <c r="O32" s="197" t="str">
        <f t="shared" si="3"/>
        <v/>
      </c>
      <c r="P32" s="198" t="str">
        <f t="shared" si="4"/>
        <v/>
      </c>
      <c r="Q32" s="199" t="str">
        <f t="shared" si="5"/>
        <v/>
      </c>
      <c r="R32" s="199" t="str">
        <f ca="1">IF(B32=FALSE,"",OFFSET(Length_8!A71,0,MATCH("열팽창계수",Length_8!$A$47:$R$47,0)-1))</f>
        <v/>
      </c>
      <c r="S32" s="287" t="str">
        <f t="shared" si="6"/>
        <v/>
      </c>
      <c r="T32" s="198" t="str">
        <f t="shared" si="7"/>
        <v/>
      </c>
      <c r="U32" s="198" t="str">
        <f t="shared" si="8"/>
        <v/>
      </c>
      <c r="V32" s="198" t="str">
        <f t="shared" si="9"/>
        <v/>
      </c>
      <c r="W32" s="190" t="str">
        <f t="shared" si="10"/>
        <v/>
      </c>
      <c r="X32" s="200" t="str">
        <f t="shared" si="16"/>
        <v/>
      </c>
      <c r="Y32" s="189" t="str">
        <f t="shared" si="17"/>
        <v/>
      </c>
      <c r="Z32" s="189" t="str">
        <f t="shared" si="18"/>
        <v/>
      </c>
      <c r="AA32" s="125"/>
      <c r="AB32" s="189" t="e">
        <f ca="1">IF(Length_8!J27&lt;0,ROUNDUP(Length_8!J27*I$3,$M$66),ROUNDDOWN(Length_8!J27*I$3,$M$66))/1000</f>
        <v>#N/A</v>
      </c>
      <c r="AC32" s="189" t="e">
        <f ca="1">IF(Length_8!K27&lt;0,ROUNDDOWN(Length_8!K27*I$3,$M$66),ROUNDUP(Length_8!K27*I$3,$M$66))/1000</f>
        <v>#N/A</v>
      </c>
      <c r="AD32" s="189" t="e">
        <f t="shared" ca="1" si="11"/>
        <v>#N/A</v>
      </c>
      <c r="AE32" s="168" t="e">
        <f t="shared" ca="1" si="12"/>
        <v>#N/A</v>
      </c>
      <c r="AF32" s="189" t="e">
        <f t="shared" ca="1" si="13"/>
        <v>#N/A</v>
      </c>
      <c r="AG32" s="189" t="e">
        <f t="shared" ca="1" si="14"/>
        <v>#N/A</v>
      </c>
      <c r="AH32" s="189" t="str">
        <f t="shared" si="19"/>
        <v/>
      </c>
      <c r="AI32" s="298" t="e">
        <f t="shared" ca="1" si="20"/>
        <v>#N/A</v>
      </c>
    </row>
    <row r="33" spans="2:35" ht="15" customHeight="1">
      <c r="B33" s="193" t="b">
        <f>IF(TRIM(Length_8!A28)="",FALSE,TRUE)</f>
        <v>0</v>
      </c>
      <c r="C33" s="189" t="str">
        <f>IF($B33=FALSE,"",VALUE(Length_8!A28))</f>
        <v/>
      </c>
      <c r="D33" s="189" t="str">
        <f>IF($B33=FALSE,"",Length_8!B28)</f>
        <v/>
      </c>
      <c r="E33" s="193" t="str">
        <f>IF(B33=FALSE,"",Length_8!M28)</f>
        <v/>
      </c>
      <c r="F33" s="193" t="str">
        <f>IF(B33=FALSE,"",Length_8!N28)</f>
        <v/>
      </c>
      <c r="G33" s="193" t="str">
        <f>IF(B33=FALSE,"",Length_8!O28)</f>
        <v/>
      </c>
      <c r="H33" s="193" t="str">
        <f>IF(B33=FALSE,"",Length_8!P28)</f>
        <v/>
      </c>
      <c r="I33" s="193" t="str">
        <f>IF(B33=FALSE,"",Length_8!Q28)</f>
        <v/>
      </c>
      <c r="J33" s="194" t="str">
        <f t="shared" si="1"/>
        <v/>
      </c>
      <c r="K33" s="230" t="str">
        <f t="shared" si="2"/>
        <v/>
      </c>
      <c r="L33" s="195" t="str">
        <f>IF(B33=FALSE,"",SUM(Length_8!L72:M72))</f>
        <v/>
      </c>
      <c r="M33" s="195" t="str">
        <f>IF(B33=FALSE,"",SUM(Length_8!N72:Q72))</f>
        <v/>
      </c>
      <c r="N33" s="196" t="str">
        <f t="shared" si="15"/>
        <v/>
      </c>
      <c r="O33" s="197" t="str">
        <f t="shared" si="3"/>
        <v/>
      </c>
      <c r="P33" s="198" t="str">
        <f t="shared" si="4"/>
        <v/>
      </c>
      <c r="Q33" s="199" t="str">
        <f t="shared" si="5"/>
        <v/>
      </c>
      <c r="R33" s="199" t="str">
        <f ca="1">IF(B33=FALSE,"",OFFSET(Length_8!A72,0,MATCH("열팽창계수",Length_8!$A$47:$R$47,0)-1))</f>
        <v/>
      </c>
      <c r="S33" s="287" t="str">
        <f t="shared" si="6"/>
        <v/>
      </c>
      <c r="T33" s="198" t="str">
        <f t="shared" si="7"/>
        <v/>
      </c>
      <c r="U33" s="198" t="str">
        <f t="shared" si="8"/>
        <v/>
      </c>
      <c r="V33" s="198" t="str">
        <f t="shared" si="9"/>
        <v/>
      </c>
      <c r="W33" s="190" t="str">
        <f t="shared" si="10"/>
        <v/>
      </c>
      <c r="X33" s="200" t="str">
        <f t="shared" si="16"/>
        <v/>
      </c>
      <c r="Y33" s="189" t="str">
        <f t="shared" si="17"/>
        <v/>
      </c>
      <c r="Z33" s="189" t="str">
        <f t="shared" si="18"/>
        <v/>
      </c>
      <c r="AA33" s="125"/>
      <c r="AB33" s="189" t="e">
        <f ca="1">IF(Length_8!J28&lt;0,ROUNDUP(Length_8!J28*I$3,$M$66),ROUNDDOWN(Length_8!J28*I$3,$M$66))/1000</f>
        <v>#N/A</v>
      </c>
      <c r="AC33" s="189" t="e">
        <f ca="1">IF(Length_8!K28&lt;0,ROUNDDOWN(Length_8!K28*I$3,$M$66),ROUNDUP(Length_8!K28*I$3,$M$66))/1000</f>
        <v>#N/A</v>
      </c>
      <c r="AD33" s="189" t="e">
        <f t="shared" ca="1" si="11"/>
        <v>#N/A</v>
      </c>
      <c r="AE33" s="168" t="e">
        <f t="shared" ca="1" si="12"/>
        <v>#N/A</v>
      </c>
      <c r="AF33" s="189" t="e">
        <f t="shared" ca="1" si="13"/>
        <v>#N/A</v>
      </c>
      <c r="AG33" s="189" t="e">
        <f t="shared" ca="1" si="14"/>
        <v>#N/A</v>
      </c>
      <c r="AH33" s="189" t="str">
        <f t="shared" si="19"/>
        <v/>
      </c>
      <c r="AI33" s="298" t="e">
        <f t="shared" ca="1" si="20"/>
        <v>#N/A</v>
      </c>
    </row>
    <row r="34" spans="2:35" ht="15" customHeight="1">
      <c r="B34" s="193" t="b">
        <f>IF(TRIM(Length_8!A29)="",FALSE,TRUE)</f>
        <v>0</v>
      </c>
      <c r="C34" s="189" t="str">
        <f>IF($B34=FALSE,"",VALUE(Length_8!A29))</f>
        <v/>
      </c>
      <c r="D34" s="189" t="str">
        <f>IF($B34=FALSE,"",Length_8!B29)</f>
        <v/>
      </c>
      <c r="E34" s="193" t="str">
        <f>IF(B34=FALSE,"",Length_8!M29)</f>
        <v/>
      </c>
      <c r="F34" s="193" t="str">
        <f>IF(B34=FALSE,"",Length_8!N29)</f>
        <v/>
      </c>
      <c r="G34" s="193" t="str">
        <f>IF(B34=FALSE,"",Length_8!O29)</f>
        <v/>
      </c>
      <c r="H34" s="193" t="str">
        <f>IF(B34=FALSE,"",Length_8!P29)</f>
        <v/>
      </c>
      <c r="I34" s="193" t="str">
        <f>IF(B34=FALSE,"",Length_8!Q29)</f>
        <v/>
      </c>
      <c r="J34" s="194" t="str">
        <f t="shared" si="1"/>
        <v/>
      </c>
      <c r="K34" s="230" t="str">
        <f t="shared" si="2"/>
        <v/>
      </c>
      <c r="L34" s="195" t="str">
        <f>IF(B34=FALSE,"",SUM(Length_8!L73:M73))</f>
        <v/>
      </c>
      <c r="M34" s="195" t="str">
        <f>IF(B34=FALSE,"",SUM(Length_8!N73:Q73))</f>
        <v/>
      </c>
      <c r="N34" s="196" t="str">
        <f t="shared" si="15"/>
        <v/>
      </c>
      <c r="O34" s="197" t="str">
        <f t="shared" si="3"/>
        <v/>
      </c>
      <c r="P34" s="198" t="str">
        <f t="shared" si="4"/>
        <v/>
      </c>
      <c r="Q34" s="199" t="str">
        <f t="shared" si="5"/>
        <v/>
      </c>
      <c r="R34" s="199" t="str">
        <f ca="1">IF(B34=FALSE,"",OFFSET(Length_8!A73,0,MATCH("열팽창계수",Length_8!$A$47:$R$47,0)-1))</f>
        <v/>
      </c>
      <c r="S34" s="287" t="str">
        <f t="shared" si="6"/>
        <v/>
      </c>
      <c r="T34" s="198" t="str">
        <f t="shared" si="7"/>
        <v/>
      </c>
      <c r="U34" s="198" t="str">
        <f t="shared" si="8"/>
        <v/>
      </c>
      <c r="V34" s="198" t="str">
        <f t="shared" si="9"/>
        <v/>
      </c>
      <c r="W34" s="190" t="str">
        <f t="shared" si="10"/>
        <v/>
      </c>
      <c r="X34" s="200" t="str">
        <f t="shared" si="16"/>
        <v/>
      </c>
      <c r="Y34" s="189" t="str">
        <f t="shared" si="17"/>
        <v/>
      </c>
      <c r="Z34" s="189" t="str">
        <f t="shared" si="18"/>
        <v/>
      </c>
      <c r="AA34" s="125"/>
      <c r="AB34" s="189" t="e">
        <f ca="1">IF(Length_8!J29&lt;0,ROUNDUP(Length_8!J29*I$3,$M$66),ROUNDDOWN(Length_8!J29*I$3,$M$66))/1000</f>
        <v>#N/A</v>
      </c>
      <c r="AC34" s="189" t="e">
        <f ca="1">IF(Length_8!K29&lt;0,ROUNDDOWN(Length_8!K29*I$3,$M$66),ROUNDUP(Length_8!K29*I$3,$M$66))/1000</f>
        <v>#N/A</v>
      </c>
      <c r="AD34" s="189" t="e">
        <f t="shared" ca="1" si="11"/>
        <v>#N/A</v>
      </c>
      <c r="AE34" s="168" t="e">
        <f t="shared" ca="1" si="12"/>
        <v>#N/A</v>
      </c>
      <c r="AF34" s="189" t="e">
        <f t="shared" ca="1" si="13"/>
        <v>#N/A</v>
      </c>
      <c r="AG34" s="189" t="e">
        <f t="shared" ca="1" si="14"/>
        <v>#N/A</v>
      </c>
      <c r="AH34" s="189" t="str">
        <f t="shared" si="19"/>
        <v/>
      </c>
      <c r="AI34" s="298" t="e">
        <f t="shared" ca="1" si="20"/>
        <v>#N/A</v>
      </c>
    </row>
    <row r="35" spans="2:35" ht="15" customHeight="1">
      <c r="B35" s="193" t="b">
        <f>IF(TRIM(Length_8!A30)="",FALSE,TRUE)</f>
        <v>0</v>
      </c>
      <c r="C35" s="189" t="str">
        <f>IF($B35=FALSE,"",VALUE(Length_8!A30))</f>
        <v/>
      </c>
      <c r="D35" s="189" t="str">
        <f>IF($B35=FALSE,"",Length_8!B30)</f>
        <v/>
      </c>
      <c r="E35" s="193" t="str">
        <f>IF(B35=FALSE,"",Length_8!M30)</f>
        <v/>
      </c>
      <c r="F35" s="193" t="str">
        <f>IF(B35=FALSE,"",Length_8!N30)</f>
        <v/>
      </c>
      <c r="G35" s="193" t="str">
        <f>IF(B35=FALSE,"",Length_8!O30)</f>
        <v/>
      </c>
      <c r="H35" s="193" t="str">
        <f>IF(B35=FALSE,"",Length_8!P30)</f>
        <v/>
      </c>
      <c r="I35" s="193" t="str">
        <f>IF(B35=FALSE,"",Length_8!Q30)</f>
        <v/>
      </c>
      <c r="J35" s="194" t="str">
        <f t="shared" si="1"/>
        <v/>
      </c>
      <c r="K35" s="230" t="str">
        <f t="shared" si="2"/>
        <v/>
      </c>
      <c r="L35" s="195" t="str">
        <f>IF(B35=FALSE,"",SUM(Length_8!L74:M74))</f>
        <v/>
      </c>
      <c r="M35" s="195" t="str">
        <f>IF(B35=FALSE,"",SUM(Length_8!N74:Q74))</f>
        <v/>
      </c>
      <c r="N35" s="196" t="str">
        <f t="shared" si="15"/>
        <v/>
      </c>
      <c r="O35" s="197" t="str">
        <f t="shared" si="3"/>
        <v/>
      </c>
      <c r="P35" s="198" t="str">
        <f t="shared" si="4"/>
        <v/>
      </c>
      <c r="Q35" s="199" t="str">
        <f t="shared" si="5"/>
        <v/>
      </c>
      <c r="R35" s="199" t="str">
        <f ca="1">IF(B35=FALSE,"",OFFSET(Length_8!A74,0,MATCH("열팽창계수",Length_8!$A$47:$R$47,0)-1))</f>
        <v/>
      </c>
      <c r="S35" s="287" t="str">
        <f t="shared" si="6"/>
        <v/>
      </c>
      <c r="T35" s="198" t="str">
        <f t="shared" si="7"/>
        <v/>
      </c>
      <c r="U35" s="198" t="str">
        <f t="shared" si="8"/>
        <v/>
      </c>
      <c r="V35" s="198" t="str">
        <f t="shared" si="9"/>
        <v/>
      </c>
      <c r="W35" s="190" t="str">
        <f t="shared" si="10"/>
        <v/>
      </c>
      <c r="X35" s="200" t="str">
        <f t="shared" si="16"/>
        <v/>
      </c>
      <c r="Y35" s="189" t="str">
        <f t="shared" si="17"/>
        <v/>
      </c>
      <c r="Z35" s="189" t="str">
        <f t="shared" si="18"/>
        <v/>
      </c>
      <c r="AA35" s="125"/>
      <c r="AB35" s="189" t="e">
        <f ca="1">IF(Length_8!J30&lt;0,ROUNDUP(Length_8!J30*I$3,$M$66),ROUNDDOWN(Length_8!J30*I$3,$M$66))/1000</f>
        <v>#N/A</v>
      </c>
      <c r="AC35" s="189" t="e">
        <f ca="1">IF(Length_8!K30&lt;0,ROUNDDOWN(Length_8!K30*I$3,$M$66),ROUNDUP(Length_8!K30*I$3,$M$66))/1000</f>
        <v>#N/A</v>
      </c>
      <c r="AD35" s="189" t="e">
        <f t="shared" ca="1" si="11"/>
        <v>#N/A</v>
      </c>
      <c r="AE35" s="168" t="e">
        <f t="shared" ca="1" si="12"/>
        <v>#N/A</v>
      </c>
      <c r="AF35" s="189" t="e">
        <f t="shared" ca="1" si="13"/>
        <v>#N/A</v>
      </c>
      <c r="AG35" s="189" t="e">
        <f t="shared" ca="1" si="14"/>
        <v>#N/A</v>
      </c>
      <c r="AH35" s="189" t="str">
        <f t="shared" si="19"/>
        <v/>
      </c>
      <c r="AI35" s="298" t="e">
        <f t="shared" ca="1" si="20"/>
        <v>#N/A</v>
      </c>
    </row>
    <row r="36" spans="2:35" ht="15" customHeight="1">
      <c r="B36" s="193" t="b">
        <f>IF(TRIM(Length_8!A31)="",FALSE,TRUE)</f>
        <v>0</v>
      </c>
      <c r="C36" s="189" t="str">
        <f>IF($B36=FALSE,"",VALUE(Length_8!A31))</f>
        <v/>
      </c>
      <c r="D36" s="189" t="str">
        <f>IF($B36=FALSE,"",Length_8!B31)</f>
        <v/>
      </c>
      <c r="E36" s="193" t="str">
        <f>IF(B36=FALSE,"",Length_8!M31)</f>
        <v/>
      </c>
      <c r="F36" s="193" t="str">
        <f>IF(B36=FALSE,"",Length_8!N31)</f>
        <v/>
      </c>
      <c r="G36" s="193" t="str">
        <f>IF(B36=FALSE,"",Length_8!O31)</f>
        <v/>
      </c>
      <c r="H36" s="193" t="str">
        <f>IF(B36=FALSE,"",Length_8!P31)</f>
        <v/>
      </c>
      <c r="I36" s="193" t="str">
        <f>IF(B36=FALSE,"",Length_8!Q31)</f>
        <v/>
      </c>
      <c r="J36" s="194" t="str">
        <f t="shared" si="1"/>
        <v/>
      </c>
      <c r="K36" s="230" t="str">
        <f t="shared" si="2"/>
        <v/>
      </c>
      <c r="L36" s="195" t="str">
        <f>IF(B36=FALSE,"",SUM(Length_8!L75:M75))</f>
        <v/>
      </c>
      <c r="M36" s="195" t="str">
        <f>IF(B36=FALSE,"",SUM(Length_8!N75:Q75))</f>
        <v/>
      </c>
      <c r="N36" s="196" t="str">
        <f t="shared" si="15"/>
        <v/>
      </c>
      <c r="O36" s="197" t="str">
        <f t="shared" si="3"/>
        <v/>
      </c>
      <c r="P36" s="198" t="str">
        <f t="shared" si="4"/>
        <v/>
      </c>
      <c r="Q36" s="199" t="str">
        <f t="shared" si="5"/>
        <v/>
      </c>
      <c r="R36" s="199" t="str">
        <f ca="1">IF(B36=FALSE,"",OFFSET(Length_8!A75,0,MATCH("열팽창계수",Length_8!$A$47:$R$47,0)-1))</f>
        <v/>
      </c>
      <c r="S36" s="287" t="str">
        <f t="shared" si="6"/>
        <v/>
      </c>
      <c r="T36" s="198" t="str">
        <f t="shared" si="7"/>
        <v/>
      </c>
      <c r="U36" s="198" t="str">
        <f t="shared" si="8"/>
        <v/>
      </c>
      <c r="V36" s="198" t="str">
        <f t="shared" si="9"/>
        <v/>
      </c>
      <c r="W36" s="190" t="str">
        <f t="shared" si="10"/>
        <v/>
      </c>
      <c r="X36" s="200" t="str">
        <f t="shared" si="16"/>
        <v/>
      </c>
      <c r="Y36" s="189" t="str">
        <f t="shared" si="17"/>
        <v/>
      </c>
      <c r="Z36" s="189" t="str">
        <f t="shared" si="18"/>
        <v/>
      </c>
      <c r="AA36" s="125"/>
      <c r="AB36" s="189" t="e">
        <f ca="1">IF(Length_8!J31&lt;0,ROUNDUP(Length_8!J31*I$3,$M$66),ROUNDDOWN(Length_8!J31*I$3,$M$66))/1000</f>
        <v>#N/A</v>
      </c>
      <c r="AC36" s="189" t="e">
        <f ca="1">IF(Length_8!K31&lt;0,ROUNDDOWN(Length_8!K31*I$3,$M$66),ROUNDUP(Length_8!K31*I$3,$M$66))/1000</f>
        <v>#N/A</v>
      </c>
      <c r="AD36" s="189" t="e">
        <f t="shared" ca="1" si="11"/>
        <v>#N/A</v>
      </c>
      <c r="AE36" s="168" t="e">
        <f t="shared" ca="1" si="12"/>
        <v>#N/A</v>
      </c>
      <c r="AF36" s="189" t="e">
        <f t="shared" ca="1" si="13"/>
        <v>#N/A</v>
      </c>
      <c r="AG36" s="189" t="e">
        <f t="shared" ca="1" si="14"/>
        <v>#N/A</v>
      </c>
      <c r="AH36" s="189" t="str">
        <f t="shared" si="19"/>
        <v/>
      </c>
      <c r="AI36" s="298" t="e">
        <f t="shared" ca="1" si="20"/>
        <v>#N/A</v>
      </c>
    </row>
    <row r="37" spans="2:35" ht="15" customHeight="1">
      <c r="B37" s="193" t="b">
        <f>IF(TRIM(Length_8!A32)="",FALSE,TRUE)</f>
        <v>0</v>
      </c>
      <c r="C37" s="189" t="str">
        <f>IF($B37=FALSE,"",VALUE(Length_8!A32))</f>
        <v/>
      </c>
      <c r="D37" s="189" t="str">
        <f>IF($B37=FALSE,"",Length_8!B32)</f>
        <v/>
      </c>
      <c r="E37" s="193" t="str">
        <f>IF(B37=FALSE,"",Length_8!M32)</f>
        <v/>
      </c>
      <c r="F37" s="193" t="str">
        <f>IF(B37=FALSE,"",Length_8!N32)</f>
        <v/>
      </c>
      <c r="G37" s="193" t="str">
        <f>IF(B37=FALSE,"",Length_8!O32)</f>
        <v/>
      </c>
      <c r="H37" s="193" t="str">
        <f>IF(B37=FALSE,"",Length_8!P32)</f>
        <v/>
      </c>
      <c r="I37" s="193" t="str">
        <f>IF(B37=FALSE,"",Length_8!Q32)</f>
        <v/>
      </c>
      <c r="J37" s="194" t="str">
        <f t="shared" si="1"/>
        <v/>
      </c>
      <c r="K37" s="230" t="str">
        <f t="shared" si="2"/>
        <v/>
      </c>
      <c r="L37" s="195" t="str">
        <f>IF(B37=FALSE,"",SUM(Length_8!L76:M76))</f>
        <v/>
      </c>
      <c r="M37" s="195" t="str">
        <f>IF(B37=FALSE,"",SUM(Length_8!N76:Q76))</f>
        <v/>
      </c>
      <c r="N37" s="196" t="str">
        <f t="shared" si="15"/>
        <v/>
      </c>
      <c r="O37" s="197" t="str">
        <f t="shared" si="3"/>
        <v/>
      </c>
      <c r="P37" s="198" t="str">
        <f t="shared" si="4"/>
        <v/>
      </c>
      <c r="Q37" s="199" t="str">
        <f t="shared" si="5"/>
        <v/>
      </c>
      <c r="R37" s="199" t="str">
        <f ca="1">IF(B37=FALSE,"",OFFSET(Length_8!A76,0,MATCH("열팽창계수",Length_8!$A$47:$R$47,0)-1))</f>
        <v/>
      </c>
      <c r="S37" s="287" t="str">
        <f t="shared" si="6"/>
        <v/>
      </c>
      <c r="T37" s="198" t="str">
        <f t="shared" si="7"/>
        <v/>
      </c>
      <c r="U37" s="198" t="str">
        <f t="shared" si="8"/>
        <v/>
      </c>
      <c r="V37" s="198" t="str">
        <f t="shared" si="9"/>
        <v/>
      </c>
      <c r="W37" s="190" t="str">
        <f t="shared" si="10"/>
        <v/>
      </c>
      <c r="X37" s="200" t="str">
        <f t="shared" si="16"/>
        <v/>
      </c>
      <c r="Y37" s="189" t="str">
        <f t="shared" si="17"/>
        <v/>
      </c>
      <c r="Z37" s="189" t="str">
        <f t="shared" si="18"/>
        <v/>
      </c>
      <c r="AA37" s="125"/>
      <c r="AB37" s="189" t="e">
        <f ca="1">IF(Length_8!J32&lt;0,ROUNDUP(Length_8!J32*I$3,$M$66),ROUNDDOWN(Length_8!J32*I$3,$M$66))/1000</f>
        <v>#N/A</v>
      </c>
      <c r="AC37" s="189" t="e">
        <f ca="1">IF(Length_8!K32&lt;0,ROUNDDOWN(Length_8!K32*I$3,$M$66),ROUNDUP(Length_8!K32*I$3,$M$66))/1000</f>
        <v>#N/A</v>
      </c>
      <c r="AD37" s="189" t="e">
        <f t="shared" ca="1" si="11"/>
        <v>#N/A</v>
      </c>
      <c r="AE37" s="168" t="e">
        <f t="shared" ca="1" si="12"/>
        <v>#N/A</v>
      </c>
      <c r="AF37" s="189" t="e">
        <f t="shared" ca="1" si="13"/>
        <v>#N/A</v>
      </c>
      <c r="AG37" s="189" t="e">
        <f t="shared" ca="1" si="14"/>
        <v>#N/A</v>
      </c>
      <c r="AH37" s="189" t="str">
        <f t="shared" si="19"/>
        <v/>
      </c>
      <c r="AI37" s="298" t="e">
        <f t="shared" ca="1" si="20"/>
        <v>#N/A</v>
      </c>
    </row>
    <row r="38" spans="2:35" ht="15" customHeight="1">
      <c r="B38" s="193" t="b">
        <f>IF(TRIM(Length_8!A33)="",FALSE,TRUE)</f>
        <v>0</v>
      </c>
      <c r="C38" s="189" t="str">
        <f>IF($B38=FALSE,"",VALUE(Length_8!A33))</f>
        <v/>
      </c>
      <c r="D38" s="189" t="str">
        <f>IF($B38=FALSE,"",Length_8!B33)</f>
        <v/>
      </c>
      <c r="E38" s="193" t="str">
        <f>IF(B38=FALSE,"",Length_8!M33)</f>
        <v/>
      </c>
      <c r="F38" s="193" t="str">
        <f>IF(B38=FALSE,"",Length_8!N33)</f>
        <v/>
      </c>
      <c r="G38" s="193" t="str">
        <f>IF(B38=FALSE,"",Length_8!O33)</f>
        <v/>
      </c>
      <c r="H38" s="193" t="str">
        <f>IF(B38=FALSE,"",Length_8!P33)</f>
        <v/>
      </c>
      <c r="I38" s="193" t="str">
        <f>IF(B38=FALSE,"",Length_8!Q33)</f>
        <v/>
      </c>
      <c r="J38" s="194" t="str">
        <f t="shared" si="1"/>
        <v/>
      </c>
      <c r="K38" s="230" t="str">
        <f t="shared" si="2"/>
        <v/>
      </c>
      <c r="L38" s="195" t="str">
        <f>IF(B38=FALSE,"",SUM(Length_8!L77:M77))</f>
        <v/>
      </c>
      <c r="M38" s="195" t="str">
        <f>IF(B38=FALSE,"",SUM(Length_8!N77:Q77))</f>
        <v/>
      </c>
      <c r="N38" s="196" t="str">
        <f t="shared" si="15"/>
        <v/>
      </c>
      <c r="O38" s="197" t="str">
        <f t="shared" si="3"/>
        <v/>
      </c>
      <c r="P38" s="198" t="str">
        <f t="shared" si="4"/>
        <v/>
      </c>
      <c r="Q38" s="199" t="str">
        <f t="shared" si="5"/>
        <v/>
      </c>
      <c r="R38" s="199" t="str">
        <f ca="1">IF(B38=FALSE,"",OFFSET(Length_8!A77,0,MATCH("열팽창계수",Length_8!$A$47:$R$47,0)-1))</f>
        <v/>
      </c>
      <c r="S38" s="287" t="str">
        <f t="shared" si="6"/>
        <v/>
      </c>
      <c r="T38" s="198" t="str">
        <f t="shared" si="7"/>
        <v/>
      </c>
      <c r="U38" s="198" t="str">
        <f t="shared" si="8"/>
        <v/>
      </c>
      <c r="V38" s="198" t="str">
        <f t="shared" si="9"/>
        <v/>
      </c>
      <c r="W38" s="190" t="str">
        <f t="shared" si="10"/>
        <v/>
      </c>
      <c r="X38" s="200" t="str">
        <f t="shared" si="16"/>
        <v/>
      </c>
      <c r="Y38" s="189" t="str">
        <f t="shared" si="17"/>
        <v/>
      </c>
      <c r="Z38" s="189" t="str">
        <f t="shared" si="18"/>
        <v/>
      </c>
      <c r="AA38" s="125"/>
      <c r="AB38" s="189" t="e">
        <f ca="1">IF(Length_8!J33&lt;0,ROUNDUP(Length_8!J33*I$3,$M$66),ROUNDDOWN(Length_8!J33*I$3,$M$66))/1000</f>
        <v>#N/A</v>
      </c>
      <c r="AC38" s="189" t="e">
        <f ca="1">IF(Length_8!K33&lt;0,ROUNDDOWN(Length_8!K33*I$3,$M$66),ROUNDUP(Length_8!K33*I$3,$M$66))/1000</f>
        <v>#N/A</v>
      </c>
      <c r="AD38" s="189" t="e">
        <f t="shared" ca="1" si="11"/>
        <v>#N/A</v>
      </c>
      <c r="AE38" s="168" t="e">
        <f t="shared" ca="1" si="12"/>
        <v>#N/A</v>
      </c>
      <c r="AF38" s="189" t="e">
        <f t="shared" ca="1" si="13"/>
        <v>#N/A</v>
      </c>
      <c r="AG38" s="189" t="e">
        <f t="shared" ca="1" si="14"/>
        <v>#N/A</v>
      </c>
      <c r="AH38" s="189" t="str">
        <f t="shared" si="19"/>
        <v/>
      </c>
      <c r="AI38" s="298" t="e">
        <f t="shared" ca="1" si="20"/>
        <v>#N/A</v>
      </c>
    </row>
    <row r="39" spans="2:35" ht="15" customHeight="1">
      <c r="B39" s="193" t="b">
        <f>IF(TRIM(Length_8!A34)="",FALSE,TRUE)</f>
        <v>0</v>
      </c>
      <c r="C39" s="189" t="str">
        <f>IF($B39=FALSE,"",VALUE(Length_8!A34))</f>
        <v/>
      </c>
      <c r="D39" s="189" t="str">
        <f>IF($B39=FALSE,"",Length_8!B34)</f>
        <v/>
      </c>
      <c r="E39" s="193" t="str">
        <f>IF(B39=FALSE,"",Length_8!M34)</f>
        <v/>
      </c>
      <c r="F39" s="193" t="str">
        <f>IF(B39=FALSE,"",Length_8!N34)</f>
        <v/>
      </c>
      <c r="G39" s="193" t="str">
        <f>IF(B39=FALSE,"",Length_8!O34)</f>
        <v/>
      </c>
      <c r="H39" s="193" t="str">
        <f>IF(B39=FALSE,"",Length_8!P34)</f>
        <v/>
      </c>
      <c r="I39" s="193" t="str">
        <f>IF(B39=FALSE,"",Length_8!Q34)</f>
        <v/>
      </c>
      <c r="J39" s="194" t="str">
        <f t="shared" si="1"/>
        <v/>
      </c>
      <c r="K39" s="230" t="str">
        <f t="shared" si="2"/>
        <v/>
      </c>
      <c r="L39" s="195" t="str">
        <f>IF(B39=FALSE,"",SUM(Length_8!L78:M78))</f>
        <v/>
      </c>
      <c r="M39" s="195" t="str">
        <f>IF(B39=FALSE,"",SUM(Length_8!N78:Q78))</f>
        <v/>
      </c>
      <c r="N39" s="196" t="str">
        <f t="shared" si="15"/>
        <v/>
      </c>
      <c r="O39" s="197" t="str">
        <f t="shared" si="3"/>
        <v/>
      </c>
      <c r="P39" s="198" t="str">
        <f t="shared" si="4"/>
        <v/>
      </c>
      <c r="Q39" s="199" t="str">
        <f t="shared" si="5"/>
        <v/>
      </c>
      <c r="R39" s="199" t="str">
        <f ca="1">IF(B39=FALSE,"",OFFSET(Length_8!A78,0,MATCH("열팽창계수",Length_8!$A$47:$R$47,0)-1))</f>
        <v/>
      </c>
      <c r="S39" s="287" t="str">
        <f t="shared" si="6"/>
        <v/>
      </c>
      <c r="T39" s="198" t="str">
        <f t="shared" si="7"/>
        <v/>
      </c>
      <c r="U39" s="198" t="str">
        <f t="shared" si="8"/>
        <v/>
      </c>
      <c r="V39" s="198" t="str">
        <f t="shared" si="9"/>
        <v/>
      </c>
      <c r="W39" s="190" t="str">
        <f t="shared" si="10"/>
        <v/>
      </c>
      <c r="X39" s="200" t="str">
        <f t="shared" si="16"/>
        <v/>
      </c>
      <c r="Y39" s="189" t="str">
        <f t="shared" si="17"/>
        <v/>
      </c>
      <c r="Z39" s="189" t="str">
        <f t="shared" si="18"/>
        <v/>
      </c>
      <c r="AA39" s="125"/>
      <c r="AB39" s="189" t="e">
        <f ca="1">IF(Length_8!J34&lt;0,ROUNDUP(Length_8!J34*I$3,$M$66),ROUNDDOWN(Length_8!J34*I$3,$M$66))/1000</f>
        <v>#N/A</v>
      </c>
      <c r="AC39" s="189" t="e">
        <f ca="1">IF(Length_8!K34&lt;0,ROUNDDOWN(Length_8!K34*I$3,$M$66),ROUNDUP(Length_8!K34*I$3,$M$66))/1000</f>
        <v>#N/A</v>
      </c>
      <c r="AD39" s="189" t="e">
        <f t="shared" ca="1" si="11"/>
        <v>#N/A</v>
      </c>
      <c r="AE39" s="168" t="e">
        <f t="shared" ca="1" si="12"/>
        <v>#N/A</v>
      </c>
      <c r="AF39" s="189" t="e">
        <f t="shared" ca="1" si="13"/>
        <v>#N/A</v>
      </c>
      <c r="AG39" s="189" t="e">
        <f t="shared" ca="1" si="14"/>
        <v>#N/A</v>
      </c>
      <c r="AH39" s="189" t="str">
        <f t="shared" si="19"/>
        <v/>
      </c>
      <c r="AI39" s="298" t="e">
        <f t="shared" ca="1" si="20"/>
        <v>#N/A</v>
      </c>
    </row>
    <row r="40" spans="2:35" ht="15" customHeight="1">
      <c r="B40" s="193" t="b">
        <f>IF(TRIM(Length_8!A35)="",FALSE,TRUE)</f>
        <v>0</v>
      </c>
      <c r="C40" s="189" t="str">
        <f>IF($B40=FALSE,"",VALUE(Length_8!A35))</f>
        <v/>
      </c>
      <c r="D40" s="189" t="str">
        <f>IF($B40=FALSE,"",Length_8!B35)</f>
        <v/>
      </c>
      <c r="E40" s="193" t="str">
        <f>IF(B40=FALSE,"",Length_8!M35)</f>
        <v/>
      </c>
      <c r="F40" s="193" t="str">
        <f>IF(B40=FALSE,"",Length_8!N35)</f>
        <v/>
      </c>
      <c r="G40" s="193" t="str">
        <f>IF(B40=FALSE,"",Length_8!O35)</f>
        <v/>
      </c>
      <c r="H40" s="193" t="str">
        <f>IF(B40=FALSE,"",Length_8!P35)</f>
        <v/>
      </c>
      <c r="I40" s="193" t="str">
        <f>IF(B40=FALSE,"",Length_8!Q35)</f>
        <v/>
      </c>
      <c r="J40" s="194" t="str">
        <f t="shared" si="1"/>
        <v/>
      </c>
      <c r="K40" s="230" t="str">
        <f t="shared" si="2"/>
        <v/>
      </c>
      <c r="L40" s="195" t="str">
        <f>IF(B40=FALSE,"",SUM(Length_8!L79:M79))</f>
        <v/>
      </c>
      <c r="M40" s="195" t="str">
        <f>IF(B40=FALSE,"",SUM(Length_8!N79:Q79))</f>
        <v/>
      </c>
      <c r="N40" s="196" t="str">
        <f t="shared" si="15"/>
        <v/>
      </c>
      <c r="O40" s="197" t="str">
        <f t="shared" si="3"/>
        <v/>
      </c>
      <c r="P40" s="198" t="str">
        <f t="shared" si="4"/>
        <v/>
      </c>
      <c r="Q40" s="199" t="str">
        <f t="shared" si="5"/>
        <v/>
      </c>
      <c r="R40" s="199" t="str">
        <f ca="1">IF(B40=FALSE,"",OFFSET(Length_8!A79,0,MATCH("열팽창계수",Length_8!$A$47:$R$47,0)-1))</f>
        <v/>
      </c>
      <c r="S40" s="287" t="str">
        <f t="shared" si="6"/>
        <v/>
      </c>
      <c r="T40" s="198" t="str">
        <f t="shared" si="7"/>
        <v/>
      </c>
      <c r="U40" s="198" t="str">
        <f t="shared" si="8"/>
        <v/>
      </c>
      <c r="V40" s="198" t="str">
        <f t="shared" si="9"/>
        <v/>
      </c>
      <c r="W40" s="190" t="str">
        <f t="shared" si="10"/>
        <v/>
      </c>
      <c r="X40" s="200" t="str">
        <f t="shared" si="16"/>
        <v/>
      </c>
      <c r="Y40" s="189" t="str">
        <f t="shared" si="17"/>
        <v/>
      </c>
      <c r="Z40" s="189" t="str">
        <f t="shared" si="18"/>
        <v/>
      </c>
      <c r="AA40" s="125"/>
      <c r="AB40" s="189" t="e">
        <f ca="1">IF(Length_8!J35&lt;0,ROUNDUP(Length_8!J35*I$3,$M$66),ROUNDDOWN(Length_8!J35*I$3,$M$66))/1000</f>
        <v>#N/A</v>
      </c>
      <c r="AC40" s="189" t="e">
        <f ca="1">IF(Length_8!K35&lt;0,ROUNDDOWN(Length_8!K35*I$3,$M$66),ROUNDUP(Length_8!K35*I$3,$M$66))/1000</f>
        <v>#N/A</v>
      </c>
      <c r="AD40" s="189" t="e">
        <f t="shared" ca="1" si="11"/>
        <v>#N/A</v>
      </c>
      <c r="AE40" s="168" t="e">
        <f t="shared" ca="1" si="12"/>
        <v>#N/A</v>
      </c>
      <c r="AF40" s="189" t="e">
        <f t="shared" ca="1" si="13"/>
        <v>#N/A</v>
      </c>
      <c r="AG40" s="189" t="e">
        <f t="shared" ca="1" si="14"/>
        <v>#N/A</v>
      </c>
      <c r="AH40" s="189" t="str">
        <f t="shared" si="19"/>
        <v/>
      </c>
      <c r="AI40" s="298" t="e">
        <f t="shared" ca="1" si="20"/>
        <v>#N/A</v>
      </c>
    </row>
    <row r="41" spans="2:35" ht="15" customHeight="1">
      <c r="B41" s="193" t="b">
        <f>IF(TRIM(Length_8!A36)="",FALSE,TRUE)</f>
        <v>0</v>
      </c>
      <c r="C41" s="189" t="str">
        <f>IF($B41=FALSE,"",VALUE(Length_8!A36))</f>
        <v/>
      </c>
      <c r="D41" s="189" t="str">
        <f>IF($B41=FALSE,"",Length_8!B36)</f>
        <v/>
      </c>
      <c r="E41" s="193" t="str">
        <f>IF(B41=FALSE,"",Length_8!M36)</f>
        <v/>
      </c>
      <c r="F41" s="193" t="str">
        <f>IF(B41=FALSE,"",Length_8!N36)</f>
        <v/>
      </c>
      <c r="G41" s="193" t="str">
        <f>IF(B41=FALSE,"",Length_8!O36)</f>
        <v/>
      </c>
      <c r="H41" s="193" t="str">
        <f>IF(B41=FALSE,"",Length_8!P36)</f>
        <v/>
      </c>
      <c r="I41" s="193" t="str">
        <f>IF(B41=FALSE,"",Length_8!Q36)</f>
        <v/>
      </c>
      <c r="J41" s="194" t="str">
        <f t="shared" si="1"/>
        <v/>
      </c>
      <c r="K41" s="230" t="str">
        <f t="shared" si="2"/>
        <v/>
      </c>
      <c r="L41" s="195" t="str">
        <f>IF(B41=FALSE,"",SUM(Length_8!L80:M80))</f>
        <v/>
      </c>
      <c r="M41" s="195" t="str">
        <f>IF(B41=FALSE,"",SUM(Length_8!N80:Q80))</f>
        <v/>
      </c>
      <c r="N41" s="196" t="str">
        <f t="shared" si="15"/>
        <v/>
      </c>
      <c r="O41" s="197" t="str">
        <f t="shared" si="3"/>
        <v/>
      </c>
      <c r="P41" s="198" t="str">
        <f t="shared" si="4"/>
        <v/>
      </c>
      <c r="Q41" s="199" t="str">
        <f t="shared" si="5"/>
        <v/>
      </c>
      <c r="R41" s="199" t="str">
        <f ca="1">IF(B41=FALSE,"",OFFSET(Length_8!A80,0,MATCH("열팽창계수",Length_8!$A$47:$R$47,0)-1))</f>
        <v/>
      </c>
      <c r="S41" s="287" t="str">
        <f t="shared" si="6"/>
        <v/>
      </c>
      <c r="T41" s="198" t="str">
        <f t="shared" si="7"/>
        <v/>
      </c>
      <c r="U41" s="198" t="str">
        <f t="shared" si="8"/>
        <v/>
      </c>
      <c r="V41" s="198" t="str">
        <f t="shared" si="9"/>
        <v/>
      </c>
      <c r="W41" s="190" t="str">
        <f t="shared" si="10"/>
        <v/>
      </c>
      <c r="X41" s="200" t="str">
        <f t="shared" si="16"/>
        <v/>
      </c>
      <c r="Y41" s="189" t="str">
        <f t="shared" si="17"/>
        <v/>
      </c>
      <c r="Z41" s="189" t="str">
        <f t="shared" si="18"/>
        <v/>
      </c>
      <c r="AA41" s="125"/>
      <c r="AB41" s="189" t="e">
        <f ca="1">IF(Length_8!J36&lt;0,ROUNDUP(Length_8!J36*I$3,$M$66),ROUNDDOWN(Length_8!J36*I$3,$M$66))/1000</f>
        <v>#N/A</v>
      </c>
      <c r="AC41" s="189" t="e">
        <f ca="1">IF(Length_8!K36&lt;0,ROUNDDOWN(Length_8!K36*I$3,$M$66),ROUNDUP(Length_8!K36*I$3,$M$66))/1000</f>
        <v>#N/A</v>
      </c>
      <c r="AD41" s="189" t="e">
        <f t="shared" ca="1" si="11"/>
        <v>#N/A</v>
      </c>
      <c r="AE41" s="168" t="e">
        <f t="shared" ca="1" si="12"/>
        <v>#N/A</v>
      </c>
      <c r="AF41" s="189" t="e">
        <f t="shared" ca="1" si="13"/>
        <v>#N/A</v>
      </c>
      <c r="AG41" s="189" t="e">
        <f t="shared" ca="1" si="14"/>
        <v>#N/A</v>
      </c>
      <c r="AH41" s="189" t="str">
        <f t="shared" si="19"/>
        <v/>
      </c>
      <c r="AI41" s="298" t="e">
        <f t="shared" ca="1" si="20"/>
        <v>#N/A</v>
      </c>
    </row>
    <row r="42" spans="2:35" ht="15" customHeight="1">
      <c r="B42" s="193" t="b">
        <f>IF(TRIM(Length_8!A37)="",FALSE,TRUE)</f>
        <v>0</v>
      </c>
      <c r="C42" s="189" t="str">
        <f>IF($B42=FALSE,"",VALUE(Length_8!A37))</f>
        <v/>
      </c>
      <c r="D42" s="189" t="str">
        <f>IF($B42=FALSE,"",Length_8!B37)</f>
        <v/>
      </c>
      <c r="E42" s="193" t="str">
        <f>IF(B42=FALSE,"",Length_8!M37)</f>
        <v/>
      </c>
      <c r="F42" s="193" t="str">
        <f>IF(B42=FALSE,"",Length_8!N37)</f>
        <v/>
      </c>
      <c r="G42" s="193" t="str">
        <f>IF(B42=FALSE,"",Length_8!O37)</f>
        <v/>
      </c>
      <c r="H42" s="193" t="str">
        <f>IF(B42=FALSE,"",Length_8!P37)</f>
        <v/>
      </c>
      <c r="I42" s="193" t="str">
        <f>IF(B42=FALSE,"",Length_8!Q37)</f>
        <v/>
      </c>
      <c r="J42" s="194" t="str">
        <f t="shared" si="1"/>
        <v/>
      </c>
      <c r="K42" s="230" t="str">
        <f t="shared" si="2"/>
        <v/>
      </c>
      <c r="L42" s="195" t="str">
        <f>IF(B42=FALSE,"",SUM(Length_8!L81:M81))</f>
        <v/>
      </c>
      <c r="M42" s="195" t="str">
        <f>IF(B42=FALSE,"",SUM(Length_8!N81:Q81))</f>
        <v/>
      </c>
      <c r="N42" s="196" t="str">
        <f t="shared" si="15"/>
        <v/>
      </c>
      <c r="O42" s="197" t="str">
        <f t="shared" si="3"/>
        <v/>
      </c>
      <c r="P42" s="198" t="str">
        <f t="shared" si="4"/>
        <v/>
      </c>
      <c r="Q42" s="199" t="str">
        <f t="shared" si="5"/>
        <v/>
      </c>
      <c r="R42" s="199" t="str">
        <f ca="1">IF(B42=FALSE,"",OFFSET(Length_8!A81,0,MATCH("열팽창계수",Length_8!$A$47:$R$47,0)-1))</f>
        <v/>
      </c>
      <c r="S42" s="287" t="str">
        <f t="shared" si="6"/>
        <v/>
      </c>
      <c r="T42" s="198" t="str">
        <f t="shared" si="7"/>
        <v/>
      </c>
      <c r="U42" s="198" t="str">
        <f t="shared" si="8"/>
        <v/>
      </c>
      <c r="V42" s="198" t="str">
        <f t="shared" si="9"/>
        <v/>
      </c>
      <c r="W42" s="190" t="str">
        <f t="shared" si="10"/>
        <v/>
      </c>
      <c r="X42" s="200" t="str">
        <f t="shared" si="16"/>
        <v/>
      </c>
      <c r="Y42" s="189" t="str">
        <f t="shared" si="17"/>
        <v/>
      </c>
      <c r="Z42" s="189" t="str">
        <f t="shared" si="18"/>
        <v/>
      </c>
      <c r="AA42" s="125"/>
      <c r="AB42" s="189" t="e">
        <f ca="1">IF(Length_8!J37&lt;0,ROUNDUP(Length_8!J37*I$3,$M$66),ROUNDDOWN(Length_8!J37*I$3,$M$66))/1000</f>
        <v>#N/A</v>
      </c>
      <c r="AC42" s="189" t="e">
        <f ca="1">IF(Length_8!K37&lt;0,ROUNDDOWN(Length_8!K37*I$3,$M$66),ROUNDUP(Length_8!K37*I$3,$M$66))/1000</f>
        <v>#N/A</v>
      </c>
      <c r="AD42" s="189" t="e">
        <f t="shared" ca="1" si="11"/>
        <v>#N/A</v>
      </c>
      <c r="AE42" s="168" t="e">
        <f t="shared" ca="1" si="12"/>
        <v>#N/A</v>
      </c>
      <c r="AF42" s="189" t="e">
        <f t="shared" ca="1" si="13"/>
        <v>#N/A</v>
      </c>
      <c r="AG42" s="189" t="e">
        <f t="shared" ca="1" si="14"/>
        <v>#N/A</v>
      </c>
      <c r="AH42" s="189" t="str">
        <f t="shared" si="19"/>
        <v/>
      </c>
      <c r="AI42" s="298" t="e">
        <f t="shared" ca="1" si="20"/>
        <v>#N/A</v>
      </c>
    </row>
    <row r="43" spans="2:35" ht="15" customHeight="1">
      <c r="B43" s="193" t="b">
        <f>IF(TRIM(Length_8!A38)="",FALSE,TRUE)</f>
        <v>0</v>
      </c>
      <c r="C43" s="189" t="str">
        <f>IF($B43=FALSE,"",VALUE(Length_8!A38))</f>
        <v/>
      </c>
      <c r="D43" s="189" t="str">
        <f>IF($B43=FALSE,"",Length_8!B38)</f>
        <v/>
      </c>
      <c r="E43" s="193" t="str">
        <f>IF(B43=FALSE,"",Length_8!M38)</f>
        <v/>
      </c>
      <c r="F43" s="193" t="str">
        <f>IF(B43=FALSE,"",Length_8!N38)</f>
        <v/>
      </c>
      <c r="G43" s="193" t="str">
        <f>IF(B43=FALSE,"",Length_8!O38)</f>
        <v/>
      </c>
      <c r="H43" s="193" t="str">
        <f>IF(B43=FALSE,"",Length_8!P38)</f>
        <v/>
      </c>
      <c r="I43" s="193" t="str">
        <f>IF(B43=FALSE,"",Length_8!Q38)</f>
        <v/>
      </c>
      <c r="J43" s="194" t="str">
        <f t="shared" si="1"/>
        <v/>
      </c>
      <c r="K43" s="230" t="str">
        <f t="shared" si="2"/>
        <v/>
      </c>
      <c r="L43" s="195" t="str">
        <f>IF(B43=FALSE,"",SUM(Length_8!L82:M82))</f>
        <v/>
      </c>
      <c r="M43" s="195" t="str">
        <f>IF(B43=FALSE,"",SUM(Length_8!N82:Q82))</f>
        <v/>
      </c>
      <c r="N43" s="196" t="str">
        <f t="shared" si="15"/>
        <v/>
      </c>
      <c r="O43" s="197" t="str">
        <f t="shared" si="3"/>
        <v/>
      </c>
      <c r="P43" s="198" t="str">
        <f t="shared" si="4"/>
        <v/>
      </c>
      <c r="Q43" s="199" t="str">
        <f t="shared" si="5"/>
        <v/>
      </c>
      <c r="R43" s="199" t="str">
        <f ca="1">IF(B43=FALSE,"",OFFSET(Length_8!A82,0,MATCH("열팽창계수",Length_8!$A$47:$R$47,0)-1))</f>
        <v/>
      </c>
      <c r="S43" s="287" t="str">
        <f t="shared" si="6"/>
        <v/>
      </c>
      <c r="T43" s="198" t="str">
        <f t="shared" si="7"/>
        <v/>
      </c>
      <c r="U43" s="198" t="str">
        <f t="shared" si="8"/>
        <v/>
      </c>
      <c r="V43" s="198" t="str">
        <f t="shared" si="9"/>
        <v/>
      </c>
      <c r="W43" s="190" t="str">
        <f t="shared" si="10"/>
        <v/>
      </c>
      <c r="X43" s="200" t="str">
        <f t="shared" si="16"/>
        <v/>
      </c>
      <c r="Y43" s="189" t="str">
        <f t="shared" si="17"/>
        <v/>
      </c>
      <c r="Z43" s="189" t="str">
        <f t="shared" si="18"/>
        <v/>
      </c>
      <c r="AA43" s="125"/>
      <c r="AB43" s="189" t="e">
        <f ca="1">IF(Length_8!J38&lt;0,ROUNDUP(Length_8!J38*I$3,$M$66),ROUNDDOWN(Length_8!J38*I$3,$M$66))/1000</f>
        <v>#N/A</v>
      </c>
      <c r="AC43" s="189" t="e">
        <f ca="1">IF(Length_8!K38&lt;0,ROUNDDOWN(Length_8!K38*I$3,$M$66),ROUNDUP(Length_8!K38*I$3,$M$66))/1000</f>
        <v>#N/A</v>
      </c>
      <c r="AD43" s="189" t="e">
        <f t="shared" ca="1" si="11"/>
        <v>#N/A</v>
      </c>
      <c r="AE43" s="168" t="e">
        <f t="shared" ca="1" si="12"/>
        <v>#N/A</v>
      </c>
      <c r="AF43" s="189" t="e">
        <f t="shared" ca="1" si="13"/>
        <v>#N/A</v>
      </c>
      <c r="AG43" s="189" t="e">
        <f t="shared" ca="1" si="14"/>
        <v>#N/A</v>
      </c>
      <c r="AH43" s="189" t="str">
        <f t="shared" si="19"/>
        <v/>
      </c>
      <c r="AI43" s="298" t="e">
        <f t="shared" ca="1" si="20"/>
        <v>#N/A</v>
      </c>
    </row>
    <row r="44" spans="2:35" ht="15" customHeight="1">
      <c r="B44" s="193" t="b">
        <f>IF(TRIM(Length_8!A39)="",FALSE,TRUE)</f>
        <v>0</v>
      </c>
      <c r="C44" s="189" t="str">
        <f>IF($B44=FALSE,"",VALUE(Length_8!A39))</f>
        <v/>
      </c>
      <c r="D44" s="189" t="str">
        <f>IF($B44=FALSE,"",Length_8!B39)</f>
        <v/>
      </c>
      <c r="E44" s="193" t="str">
        <f>IF(B44=FALSE,"",Length_8!M39)</f>
        <v/>
      </c>
      <c r="F44" s="193" t="str">
        <f>IF(B44=FALSE,"",Length_8!N39)</f>
        <v/>
      </c>
      <c r="G44" s="193" t="str">
        <f>IF(B44=FALSE,"",Length_8!O39)</f>
        <v/>
      </c>
      <c r="H44" s="193" t="str">
        <f>IF(B44=FALSE,"",Length_8!P39)</f>
        <v/>
      </c>
      <c r="I44" s="193" t="str">
        <f>IF(B44=FALSE,"",Length_8!Q39)</f>
        <v/>
      </c>
      <c r="J44" s="194" t="str">
        <f t="shared" si="1"/>
        <v/>
      </c>
      <c r="K44" s="230" t="str">
        <f t="shared" si="2"/>
        <v/>
      </c>
      <c r="L44" s="195" t="str">
        <f>IF(B44=FALSE,"",SUM(Length_8!L83:M83))</f>
        <v/>
      </c>
      <c r="M44" s="195" t="str">
        <f>IF(B44=FALSE,"",SUM(Length_8!N83:Q83))</f>
        <v/>
      </c>
      <c r="N44" s="196" t="str">
        <f t="shared" si="15"/>
        <v/>
      </c>
      <c r="O44" s="197" t="str">
        <f t="shared" si="3"/>
        <v/>
      </c>
      <c r="P44" s="198" t="str">
        <f t="shared" si="4"/>
        <v/>
      </c>
      <c r="Q44" s="199" t="str">
        <f t="shared" si="5"/>
        <v/>
      </c>
      <c r="R44" s="199" t="str">
        <f ca="1">IF(B44=FALSE,"",OFFSET(Length_8!A83,0,MATCH("열팽창계수",Length_8!$A$47:$R$47,0)-1))</f>
        <v/>
      </c>
      <c r="S44" s="287" t="str">
        <f t="shared" si="6"/>
        <v/>
      </c>
      <c r="T44" s="198" t="str">
        <f t="shared" si="7"/>
        <v/>
      </c>
      <c r="U44" s="198" t="str">
        <f t="shared" si="8"/>
        <v/>
      </c>
      <c r="V44" s="198" t="str">
        <f t="shared" si="9"/>
        <v/>
      </c>
      <c r="W44" s="190" t="str">
        <f t="shared" si="10"/>
        <v/>
      </c>
      <c r="X44" s="200" t="str">
        <f t="shared" si="16"/>
        <v/>
      </c>
      <c r="Y44" s="189" t="str">
        <f t="shared" si="17"/>
        <v/>
      </c>
      <c r="Z44" s="189" t="str">
        <f t="shared" si="18"/>
        <v/>
      </c>
      <c r="AA44" s="125"/>
      <c r="AB44" s="189" t="e">
        <f ca="1">IF(Length_8!J39&lt;0,ROUNDUP(Length_8!J39*I$3,$M$66),ROUNDDOWN(Length_8!J39*I$3,$M$66))/1000</f>
        <v>#N/A</v>
      </c>
      <c r="AC44" s="189" t="e">
        <f ca="1">IF(Length_8!K39&lt;0,ROUNDDOWN(Length_8!K39*I$3,$M$66),ROUNDUP(Length_8!K39*I$3,$M$66))/1000</f>
        <v>#N/A</v>
      </c>
      <c r="AD44" s="189" t="e">
        <f t="shared" ca="1" si="11"/>
        <v>#N/A</v>
      </c>
      <c r="AE44" s="168" t="e">
        <f t="shared" ca="1" si="12"/>
        <v>#N/A</v>
      </c>
      <c r="AF44" s="189" t="e">
        <f t="shared" ca="1" si="13"/>
        <v>#N/A</v>
      </c>
      <c r="AG44" s="189" t="e">
        <f t="shared" ca="1" si="14"/>
        <v>#N/A</v>
      </c>
      <c r="AH44" s="189" t="str">
        <f t="shared" si="19"/>
        <v/>
      </c>
      <c r="AI44" s="298" t="e">
        <f t="shared" ca="1" si="20"/>
        <v>#N/A</v>
      </c>
    </row>
    <row r="45" spans="2:35" ht="15" customHeight="1">
      <c r="B45" s="193" t="b">
        <f>IF(TRIM(Length_8!A40)="",FALSE,TRUE)</f>
        <v>0</v>
      </c>
      <c r="C45" s="189" t="str">
        <f>IF($B45=FALSE,"",VALUE(Length_8!A40))</f>
        <v/>
      </c>
      <c r="D45" s="189" t="str">
        <f>IF($B45=FALSE,"",Length_8!B40)</f>
        <v/>
      </c>
      <c r="E45" s="193" t="str">
        <f>IF(B45=FALSE,"",Length_8!M40)</f>
        <v/>
      </c>
      <c r="F45" s="193" t="str">
        <f>IF(B45=FALSE,"",Length_8!N40)</f>
        <v/>
      </c>
      <c r="G45" s="193" t="str">
        <f>IF(B45=FALSE,"",Length_8!O40)</f>
        <v/>
      </c>
      <c r="H45" s="193" t="str">
        <f>IF(B45=FALSE,"",Length_8!P40)</f>
        <v/>
      </c>
      <c r="I45" s="193" t="str">
        <f>IF(B45=FALSE,"",Length_8!Q40)</f>
        <v/>
      </c>
      <c r="J45" s="194" t="str">
        <f t="shared" si="1"/>
        <v/>
      </c>
      <c r="K45" s="230" t="str">
        <f t="shared" si="2"/>
        <v/>
      </c>
      <c r="L45" s="195" t="str">
        <f>IF(B45=FALSE,"",SUM(Length_8!L84:M84))</f>
        <v/>
      </c>
      <c r="M45" s="195" t="str">
        <f>IF(B45=FALSE,"",SUM(Length_8!N84:Q84))</f>
        <v/>
      </c>
      <c r="N45" s="196" t="str">
        <f t="shared" si="15"/>
        <v/>
      </c>
      <c r="O45" s="197" t="str">
        <f t="shared" si="3"/>
        <v/>
      </c>
      <c r="P45" s="198" t="str">
        <f t="shared" si="4"/>
        <v/>
      </c>
      <c r="Q45" s="199" t="str">
        <f t="shared" si="5"/>
        <v/>
      </c>
      <c r="R45" s="199" t="str">
        <f ca="1">IF(B45=FALSE,"",OFFSET(Length_8!A84,0,MATCH("열팽창계수",Length_8!$A$47:$R$47,0)-1))</f>
        <v/>
      </c>
      <c r="S45" s="287" t="str">
        <f t="shared" si="6"/>
        <v/>
      </c>
      <c r="T45" s="198" t="str">
        <f t="shared" si="7"/>
        <v/>
      </c>
      <c r="U45" s="198" t="str">
        <f t="shared" si="8"/>
        <v/>
      </c>
      <c r="V45" s="198" t="str">
        <f t="shared" si="9"/>
        <v/>
      </c>
      <c r="W45" s="190" t="str">
        <f t="shared" si="10"/>
        <v/>
      </c>
      <c r="X45" s="200" t="str">
        <f t="shared" si="16"/>
        <v/>
      </c>
      <c r="Y45" s="189" t="str">
        <f t="shared" si="17"/>
        <v/>
      </c>
      <c r="Z45" s="189" t="str">
        <f t="shared" si="18"/>
        <v/>
      </c>
      <c r="AA45" s="125"/>
      <c r="AB45" s="189" t="e">
        <f ca="1">IF(Length_8!J40&lt;0,ROUNDUP(Length_8!J40*I$3,$M$66),ROUNDDOWN(Length_8!J40*I$3,$M$66))/1000</f>
        <v>#N/A</v>
      </c>
      <c r="AC45" s="189" t="e">
        <f ca="1">IF(Length_8!K40&lt;0,ROUNDDOWN(Length_8!K40*I$3,$M$66),ROUNDUP(Length_8!K40*I$3,$M$66))/1000</f>
        <v>#N/A</v>
      </c>
      <c r="AD45" s="189" t="e">
        <f t="shared" ca="1" si="11"/>
        <v>#N/A</v>
      </c>
      <c r="AE45" s="168" t="e">
        <f t="shared" ca="1" si="12"/>
        <v>#N/A</v>
      </c>
      <c r="AF45" s="189" t="e">
        <f t="shared" ca="1" si="13"/>
        <v>#N/A</v>
      </c>
      <c r="AG45" s="189" t="e">
        <f t="shared" ca="1" si="14"/>
        <v>#N/A</v>
      </c>
      <c r="AH45" s="189" t="str">
        <f t="shared" si="19"/>
        <v/>
      </c>
      <c r="AI45" s="298" t="e">
        <f t="shared" ca="1" si="20"/>
        <v>#N/A</v>
      </c>
    </row>
    <row r="46" spans="2:35" ht="15" customHeight="1">
      <c r="B46" s="193" t="b">
        <f>IF(TRIM(Length_8!A41)="",FALSE,TRUE)</f>
        <v>0</v>
      </c>
      <c r="C46" s="189" t="str">
        <f>IF($B46=FALSE,"",VALUE(Length_8!A41))</f>
        <v/>
      </c>
      <c r="D46" s="189" t="str">
        <f>IF($B46=FALSE,"",Length_8!B41)</f>
        <v/>
      </c>
      <c r="E46" s="193" t="str">
        <f>IF(B46=FALSE,"",Length_8!M41)</f>
        <v/>
      </c>
      <c r="F46" s="193" t="str">
        <f>IF(B46=FALSE,"",Length_8!N41)</f>
        <v/>
      </c>
      <c r="G46" s="193" t="str">
        <f>IF(B46=FALSE,"",Length_8!O41)</f>
        <v/>
      </c>
      <c r="H46" s="193" t="str">
        <f>IF(B46=FALSE,"",Length_8!P41)</f>
        <v/>
      </c>
      <c r="I46" s="193" t="str">
        <f>IF(B46=FALSE,"",Length_8!Q41)</f>
        <v/>
      </c>
      <c r="J46" s="194" t="str">
        <f t="shared" si="1"/>
        <v/>
      </c>
      <c r="K46" s="230" t="str">
        <f t="shared" si="2"/>
        <v/>
      </c>
      <c r="L46" s="195" t="str">
        <f>IF(B46=FALSE,"",SUM(Length_8!L85:M85))</f>
        <v/>
      </c>
      <c r="M46" s="195" t="str">
        <f>IF(B46=FALSE,"",SUM(Length_8!N85:Q85))</f>
        <v/>
      </c>
      <c r="N46" s="196" t="str">
        <f t="shared" si="15"/>
        <v/>
      </c>
      <c r="O46" s="197" t="str">
        <f t="shared" si="3"/>
        <v/>
      </c>
      <c r="P46" s="198" t="str">
        <f t="shared" si="4"/>
        <v/>
      </c>
      <c r="Q46" s="199" t="str">
        <f t="shared" si="5"/>
        <v/>
      </c>
      <c r="R46" s="199" t="str">
        <f ca="1">IF(B46=FALSE,"",OFFSET(Length_8!A85,0,MATCH("열팽창계수",Length_8!$A$47:$R$47,0)-1))</f>
        <v/>
      </c>
      <c r="S46" s="287" t="str">
        <f t="shared" si="6"/>
        <v/>
      </c>
      <c r="T46" s="198" t="str">
        <f t="shared" si="7"/>
        <v/>
      </c>
      <c r="U46" s="198" t="str">
        <f t="shared" si="8"/>
        <v/>
      </c>
      <c r="V46" s="198" t="str">
        <f t="shared" si="9"/>
        <v/>
      </c>
      <c r="W46" s="190" t="str">
        <f t="shared" si="10"/>
        <v/>
      </c>
      <c r="X46" s="200" t="str">
        <f t="shared" si="16"/>
        <v/>
      </c>
      <c r="Y46" s="189" t="str">
        <f t="shared" si="17"/>
        <v/>
      </c>
      <c r="Z46" s="189" t="str">
        <f t="shared" si="18"/>
        <v/>
      </c>
      <c r="AA46" s="125"/>
      <c r="AB46" s="189" t="e">
        <f ca="1">IF(Length_8!J41&lt;0,ROUNDUP(Length_8!J41*I$3,$M$66),ROUNDDOWN(Length_8!J41*I$3,$M$66))/1000</f>
        <v>#N/A</v>
      </c>
      <c r="AC46" s="189" t="e">
        <f ca="1">IF(Length_8!K41&lt;0,ROUNDDOWN(Length_8!K41*I$3,$M$66),ROUNDUP(Length_8!K41*I$3,$M$66))/1000</f>
        <v>#N/A</v>
      </c>
      <c r="AD46" s="189" t="e">
        <f t="shared" ca="1" si="11"/>
        <v>#N/A</v>
      </c>
      <c r="AE46" s="168" t="e">
        <f t="shared" ca="1" si="12"/>
        <v>#N/A</v>
      </c>
      <c r="AF46" s="189" t="e">
        <f t="shared" ca="1" si="13"/>
        <v>#N/A</v>
      </c>
      <c r="AG46" s="189" t="e">
        <f t="shared" ca="1" si="14"/>
        <v>#N/A</v>
      </c>
      <c r="AH46" s="189" t="str">
        <f t="shared" si="19"/>
        <v/>
      </c>
      <c r="AI46" s="298" t="e">
        <f t="shared" ca="1" si="20"/>
        <v>#N/A</v>
      </c>
    </row>
    <row r="47" spans="2:35" ht="15" customHeight="1">
      <c r="B47" s="193" t="b">
        <f>IF(TRIM(Length_8!A42)="",FALSE,TRUE)</f>
        <v>0</v>
      </c>
      <c r="C47" s="189" t="str">
        <f>IF($B47=FALSE,"",VALUE(Length_8!A42))</f>
        <v/>
      </c>
      <c r="D47" s="189" t="str">
        <f>IF($B47=FALSE,"",Length_8!B42)</f>
        <v/>
      </c>
      <c r="E47" s="193" t="str">
        <f>IF(B47=FALSE,"",Length_8!M42)</f>
        <v/>
      </c>
      <c r="F47" s="193" t="str">
        <f>IF(B47=FALSE,"",Length_8!N42)</f>
        <v/>
      </c>
      <c r="G47" s="193" t="str">
        <f>IF(B47=FALSE,"",Length_8!O42)</f>
        <v/>
      </c>
      <c r="H47" s="193" t="str">
        <f>IF(B47=FALSE,"",Length_8!P42)</f>
        <v/>
      </c>
      <c r="I47" s="193" t="str">
        <f>IF(B47=FALSE,"",Length_8!Q42)</f>
        <v/>
      </c>
      <c r="J47" s="194" t="str">
        <f t="shared" si="1"/>
        <v/>
      </c>
      <c r="K47" s="230" t="str">
        <f t="shared" si="2"/>
        <v/>
      </c>
      <c r="L47" s="195" t="str">
        <f>IF(B47=FALSE,"",SUM(Length_8!L86:M86))</f>
        <v/>
      </c>
      <c r="M47" s="195" t="str">
        <f>IF(B47=FALSE,"",SUM(Length_8!N86:Q86))</f>
        <v/>
      </c>
      <c r="N47" s="196" t="str">
        <f t="shared" si="15"/>
        <v/>
      </c>
      <c r="O47" s="197" t="str">
        <f t="shared" si="3"/>
        <v/>
      </c>
      <c r="P47" s="198" t="str">
        <f t="shared" si="4"/>
        <v/>
      </c>
      <c r="Q47" s="199" t="str">
        <f t="shared" si="5"/>
        <v/>
      </c>
      <c r="R47" s="199" t="str">
        <f ca="1">IF(B47=FALSE,"",OFFSET(Length_8!A86,0,MATCH("열팽창계수",Length_8!$A$47:$R$47,0)-1))</f>
        <v/>
      </c>
      <c r="S47" s="287" t="str">
        <f t="shared" si="6"/>
        <v/>
      </c>
      <c r="T47" s="198" t="str">
        <f t="shared" si="7"/>
        <v/>
      </c>
      <c r="U47" s="198" t="str">
        <f t="shared" si="8"/>
        <v/>
      </c>
      <c r="V47" s="198" t="str">
        <f t="shared" si="9"/>
        <v/>
      </c>
      <c r="W47" s="190" t="str">
        <f t="shared" si="10"/>
        <v/>
      </c>
      <c r="X47" s="200" t="str">
        <f t="shared" si="16"/>
        <v/>
      </c>
      <c r="Y47" s="189" t="str">
        <f t="shared" si="17"/>
        <v/>
      </c>
      <c r="Z47" s="189" t="str">
        <f t="shared" si="18"/>
        <v/>
      </c>
      <c r="AA47" s="125"/>
      <c r="AB47" s="189" t="e">
        <f ca="1">IF(Length_8!J42&lt;0,ROUNDUP(Length_8!J42*I$3,$M$66),ROUNDDOWN(Length_8!J42*I$3,$M$66))/1000</f>
        <v>#N/A</v>
      </c>
      <c r="AC47" s="189" t="e">
        <f ca="1">IF(Length_8!K42&lt;0,ROUNDDOWN(Length_8!K42*I$3,$M$66),ROUNDUP(Length_8!K42*I$3,$M$66))/1000</f>
        <v>#N/A</v>
      </c>
      <c r="AD47" s="189" t="e">
        <f t="shared" ca="1" si="11"/>
        <v>#N/A</v>
      </c>
      <c r="AE47" s="168" t="e">
        <f t="shared" ca="1" si="12"/>
        <v>#N/A</v>
      </c>
      <c r="AF47" s="189" t="e">
        <f t="shared" ca="1" si="13"/>
        <v>#N/A</v>
      </c>
      <c r="AG47" s="189" t="e">
        <f t="shared" ca="1" si="14"/>
        <v>#N/A</v>
      </c>
      <c r="AH47" s="189" t="str">
        <f t="shared" si="19"/>
        <v/>
      </c>
      <c r="AI47" s="298" t="e">
        <f t="shared" ca="1" si="20"/>
        <v>#N/A</v>
      </c>
    </row>
    <row r="48" spans="2:35" ht="15" customHeight="1">
      <c r="B48" s="193" t="b">
        <f>IF(TRIM(Length_8!A43)="",FALSE,TRUE)</f>
        <v>0</v>
      </c>
      <c r="C48" s="189" t="str">
        <f>IF($B48=FALSE,"",VALUE(Length_8!A43))</f>
        <v/>
      </c>
      <c r="D48" s="189" t="str">
        <f>IF($B48=FALSE,"",Length_8!B43)</f>
        <v/>
      </c>
      <c r="E48" s="193" t="str">
        <f>IF(B48=FALSE,"",Length_8!M43)</f>
        <v/>
      </c>
      <c r="F48" s="193" t="str">
        <f>IF(B48=FALSE,"",Length_8!N43)</f>
        <v/>
      </c>
      <c r="G48" s="193" t="str">
        <f>IF(B48=FALSE,"",Length_8!O43)</f>
        <v/>
      </c>
      <c r="H48" s="193" t="str">
        <f>IF(B48=FALSE,"",Length_8!P43)</f>
        <v/>
      </c>
      <c r="I48" s="193" t="str">
        <f>IF(B48=FALSE,"",Length_8!Q43)</f>
        <v/>
      </c>
      <c r="J48" s="194" t="str">
        <f t="shared" si="1"/>
        <v/>
      </c>
      <c r="K48" s="230" t="str">
        <f t="shared" si="2"/>
        <v/>
      </c>
      <c r="L48" s="195" t="str">
        <f>IF(B48=FALSE,"",SUM(Length_8!L87:M87))</f>
        <v/>
      </c>
      <c r="M48" s="195" t="str">
        <f>IF(B48=FALSE,"",SUM(Length_8!N87:Q87))</f>
        <v/>
      </c>
      <c r="N48" s="196" t="str">
        <f t="shared" si="15"/>
        <v/>
      </c>
      <c r="O48" s="197" t="str">
        <f t="shared" si="3"/>
        <v/>
      </c>
      <c r="P48" s="198" t="str">
        <f t="shared" si="4"/>
        <v/>
      </c>
      <c r="Q48" s="199" t="str">
        <f t="shared" si="5"/>
        <v/>
      </c>
      <c r="R48" s="199" t="str">
        <f ca="1">IF(B48=FALSE,"",OFFSET(Length_8!A87,0,MATCH("열팽창계수",Length_8!$A$47:$R$47,0)-1))</f>
        <v/>
      </c>
      <c r="S48" s="287" t="str">
        <f t="shared" si="6"/>
        <v/>
      </c>
      <c r="T48" s="198" t="str">
        <f t="shared" si="7"/>
        <v/>
      </c>
      <c r="U48" s="198" t="str">
        <f t="shared" si="8"/>
        <v/>
      </c>
      <c r="V48" s="198" t="str">
        <f t="shared" si="9"/>
        <v/>
      </c>
      <c r="W48" s="190" t="str">
        <f t="shared" si="10"/>
        <v/>
      </c>
      <c r="X48" s="200" t="str">
        <f t="shared" si="16"/>
        <v/>
      </c>
      <c r="Y48" s="189" t="str">
        <f t="shared" si="17"/>
        <v/>
      </c>
      <c r="Z48" s="189" t="str">
        <f t="shared" si="18"/>
        <v/>
      </c>
      <c r="AA48" s="125"/>
      <c r="AB48" s="189" t="e">
        <f ca="1">IF(Length_8!J43&lt;0,ROUNDUP(Length_8!J43*I$3,$M$66),ROUNDDOWN(Length_8!J43*I$3,$M$66))/1000</f>
        <v>#N/A</v>
      </c>
      <c r="AC48" s="189" t="e">
        <f ca="1">IF(Length_8!K43&lt;0,ROUNDDOWN(Length_8!K43*I$3,$M$66),ROUNDUP(Length_8!K43*I$3,$M$66))/1000</f>
        <v>#N/A</v>
      </c>
      <c r="AD48" s="189" t="e">
        <f t="shared" ca="1" si="11"/>
        <v>#N/A</v>
      </c>
      <c r="AE48" s="168" t="e">
        <f t="shared" ca="1" si="12"/>
        <v>#N/A</v>
      </c>
      <c r="AF48" s="189" t="e">
        <f t="shared" ca="1" si="13"/>
        <v>#N/A</v>
      </c>
      <c r="AG48" s="189" t="e">
        <f t="shared" ca="1" si="14"/>
        <v>#N/A</v>
      </c>
      <c r="AH48" s="189" t="str">
        <f t="shared" si="19"/>
        <v/>
      </c>
      <c r="AI48" s="298" t="e">
        <f t="shared" ca="1" si="20"/>
        <v>#N/A</v>
      </c>
    </row>
    <row r="49" spans="1:37" ht="15" customHeight="1">
      <c r="B49" s="193" t="b">
        <f>IF(TRIM(Length_8!A44)="",FALSE,TRUE)</f>
        <v>0</v>
      </c>
      <c r="C49" s="189" t="str">
        <f>IF($B49=FALSE,"",VALUE(Length_8!A44))</f>
        <v/>
      </c>
      <c r="D49" s="189" t="str">
        <f>IF($B49=FALSE,"",Length_8!B44)</f>
        <v/>
      </c>
      <c r="E49" s="193" t="str">
        <f>IF(B49=FALSE,"",Length_8!M44)</f>
        <v/>
      </c>
      <c r="F49" s="193" t="str">
        <f>IF(B49=FALSE,"",Length_8!N44)</f>
        <v/>
      </c>
      <c r="G49" s="193" t="str">
        <f>IF(B49=FALSE,"",Length_8!O44)</f>
        <v/>
      </c>
      <c r="H49" s="193" t="str">
        <f>IF(B49=FALSE,"",Length_8!P44)</f>
        <v/>
      </c>
      <c r="I49" s="193" t="str">
        <f>IF(B49=FALSE,"",Length_8!Q44)</f>
        <v/>
      </c>
      <c r="J49" s="194" t="str">
        <f t="shared" si="1"/>
        <v/>
      </c>
      <c r="K49" s="230" t="str">
        <f t="shared" si="2"/>
        <v/>
      </c>
      <c r="L49" s="195" t="str">
        <f>IF(B49=FALSE,"",SUM(Length_8!L88:M88))</f>
        <v/>
      </c>
      <c r="M49" s="195" t="str">
        <f>IF(B49=FALSE,"",SUM(Length_8!N88:Q88))</f>
        <v/>
      </c>
      <c r="N49" s="196" t="str">
        <f t="shared" si="15"/>
        <v/>
      </c>
      <c r="O49" s="197" t="str">
        <f t="shared" si="3"/>
        <v/>
      </c>
      <c r="P49" s="198" t="str">
        <f t="shared" si="4"/>
        <v/>
      </c>
      <c r="Q49" s="199" t="str">
        <f t="shared" si="5"/>
        <v/>
      </c>
      <c r="R49" s="199" t="str">
        <f ca="1">IF(B49=FALSE,"",OFFSET(Length_8!A88,0,MATCH("열팽창계수",Length_8!$A$47:$R$47,0)-1))</f>
        <v/>
      </c>
      <c r="S49" s="287" t="str">
        <f t="shared" si="6"/>
        <v/>
      </c>
      <c r="T49" s="198" t="str">
        <f t="shared" si="7"/>
        <v/>
      </c>
      <c r="U49" s="198" t="str">
        <f t="shared" si="8"/>
        <v/>
      </c>
      <c r="V49" s="198" t="str">
        <f t="shared" si="9"/>
        <v/>
      </c>
      <c r="W49" s="190" t="str">
        <f t="shared" si="10"/>
        <v/>
      </c>
      <c r="X49" s="200" t="str">
        <f t="shared" si="16"/>
        <v/>
      </c>
      <c r="Y49" s="189" t="str">
        <f t="shared" si="17"/>
        <v/>
      </c>
      <c r="Z49" s="189" t="str">
        <f t="shared" si="18"/>
        <v/>
      </c>
      <c r="AA49" s="125"/>
      <c r="AB49" s="189" t="e">
        <f ca="1">IF(Length_8!J44&lt;0,ROUNDUP(Length_8!J44*I$3,$M$66),ROUNDDOWN(Length_8!J44*I$3,$M$66))/1000</f>
        <v>#N/A</v>
      </c>
      <c r="AC49" s="189" t="e">
        <f ca="1">IF(Length_8!K44&lt;0,ROUNDDOWN(Length_8!K44*I$3,$M$66),ROUNDUP(Length_8!K44*I$3,$M$66))/1000</f>
        <v>#N/A</v>
      </c>
      <c r="AD49" s="189" t="e">
        <f t="shared" ca="1" si="11"/>
        <v>#N/A</v>
      </c>
      <c r="AE49" s="168" t="e">
        <f t="shared" ca="1" si="12"/>
        <v>#N/A</v>
      </c>
      <c r="AF49" s="189" t="e">
        <f t="shared" ca="1" si="13"/>
        <v>#N/A</v>
      </c>
      <c r="AG49" s="189" t="e">
        <f t="shared" ca="1" si="14"/>
        <v>#N/A</v>
      </c>
      <c r="AH49" s="189" t="str">
        <f t="shared" si="19"/>
        <v/>
      </c>
      <c r="AI49" s="298" t="e">
        <f t="shared" ca="1" si="20"/>
        <v>#N/A</v>
      </c>
    </row>
    <row r="50" spans="1:37" ht="15" customHeight="1">
      <c r="N50" s="121"/>
      <c r="O50" s="121"/>
      <c r="P50" s="121"/>
      <c r="Q50" s="121"/>
      <c r="R50" s="121"/>
      <c r="S50" s="121"/>
      <c r="T50" s="121"/>
      <c r="X50" s="121"/>
    </row>
    <row r="51" spans="1:37" ht="15" customHeight="1">
      <c r="A51" s="119" t="s">
        <v>293</v>
      </c>
      <c r="C51" s="120"/>
      <c r="D51" s="120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AA51" s="131" t="s">
        <v>407</v>
      </c>
      <c r="AB51" s="124"/>
      <c r="AC51" s="124"/>
      <c r="AD51" s="123"/>
      <c r="AE51" s="229" t="s">
        <v>408</v>
      </c>
      <c r="AF51" s="181" t="e">
        <f ca="1">OFFSET(Length_8!B47,MATCH(K3,Length_8!A48:A70,0),0)</f>
        <v>#N/A</v>
      </c>
      <c r="AG51" s="181" t="e">
        <f ca="1">OFFSET(Length_8!B47,MATCH(K3,Length_8!A48:A70,0),1)</f>
        <v>#N/A</v>
      </c>
      <c r="AH51" s="181" t="e">
        <f ca="1">OFFSET(Length_8!B47,MATCH(K3,Length_8!A48:A70,0),2)</f>
        <v>#N/A</v>
      </c>
      <c r="AI51" s="229" t="s">
        <v>402</v>
      </c>
      <c r="AJ51" s="181" t="e">
        <f ca="1">OFFSET(Length_8!B47,MATCH(K3,Length_8!A48:A70,0),3)</f>
        <v>#N/A</v>
      </c>
      <c r="AK51" s="123"/>
    </row>
    <row r="52" spans="1:37" ht="15" customHeight="1">
      <c r="A52" s="119"/>
      <c r="B52" s="544"/>
      <c r="C52" s="544" t="s">
        <v>370</v>
      </c>
      <c r="D52" s="546" t="s">
        <v>294</v>
      </c>
      <c r="E52" s="544" t="s">
        <v>371</v>
      </c>
      <c r="F52" s="544" t="s">
        <v>277</v>
      </c>
      <c r="G52" s="534">
        <v>1</v>
      </c>
      <c r="H52" s="535"/>
      <c r="I52" s="535"/>
      <c r="J52" s="535"/>
      <c r="K52" s="536"/>
      <c r="L52" s="227">
        <v>2</v>
      </c>
      <c r="M52" s="534">
        <v>3</v>
      </c>
      <c r="N52" s="535"/>
      <c r="O52" s="535"/>
      <c r="P52" s="536"/>
      <c r="Q52" s="534">
        <v>4</v>
      </c>
      <c r="R52" s="536"/>
      <c r="S52" s="227">
        <v>5</v>
      </c>
      <c r="T52" s="544" t="s">
        <v>582</v>
      </c>
      <c r="U52" s="534" t="s">
        <v>597</v>
      </c>
      <c r="V52" s="536"/>
      <c r="AA52" s="537" t="s">
        <v>411</v>
      </c>
      <c r="AB52" s="538"/>
      <c r="AC52" s="539" t="s">
        <v>412</v>
      </c>
      <c r="AD52" s="540"/>
      <c r="AE52" s="540"/>
      <c r="AF52" s="541"/>
      <c r="AG52" s="542" t="s">
        <v>413</v>
      </c>
      <c r="AH52" s="543"/>
      <c r="AI52" s="539" t="s">
        <v>414</v>
      </c>
      <c r="AJ52" s="541"/>
      <c r="AK52" s="530" t="s">
        <v>415</v>
      </c>
    </row>
    <row r="53" spans="1:37" ht="15" customHeight="1">
      <c r="A53" s="119"/>
      <c r="B53" s="545"/>
      <c r="C53" s="545"/>
      <c r="D53" s="547"/>
      <c r="E53" s="545"/>
      <c r="F53" s="545"/>
      <c r="G53" s="266" t="s">
        <v>543</v>
      </c>
      <c r="H53" s="266" t="s">
        <v>544</v>
      </c>
      <c r="I53" s="266" t="s">
        <v>545</v>
      </c>
      <c r="J53" s="534" t="s">
        <v>373</v>
      </c>
      <c r="K53" s="536"/>
      <c r="L53" s="227" t="s">
        <v>139</v>
      </c>
      <c r="M53" s="534" t="s">
        <v>372</v>
      </c>
      <c r="N53" s="536"/>
      <c r="O53" s="534" t="s">
        <v>374</v>
      </c>
      <c r="P53" s="536"/>
      <c r="Q53" s="534" t="s">
        <v>295</v>
      </c>
      <c r="R53" s="536"/>
      <c r="S53" s="227" t="s">
        <v>141</v>
      </c>
      <c r="T53" s="548"/>
      <c r="U53" s="303" t="s">
        <v>279</v>
      </c>
      <c r="V53" s="303" t="s">
        <v>594</v>
      </c>
      <c r="AA53" s="229" t="s">
        <v>311</v>
      </c>
      <c r="AB53" s="229" t="s">
        <v>239</v>
      </c>
      <c r="AC53" s="229" t="s">
        <v>416</v>
      </c>
      <c r="AD53" s="229" t="s">
        <v>239</v>
      </c>
      <c r="AE53" s="229" t="s">
        <v>240</v>
      </c>
      <c r="AF53" s="229" t="s">
        <v>241</v>
      </c>
      <c r="AG53" s="229" t="s">
        <v>417</v>
      </c>
      <c r="AH53" s="229" t="s">
        <v>308</v>
      </c>
      <c r="AI53" s="229" t="s">
        <v>418</v>
      </c>
      <c r="AJ53" s="229" t="s">
        <v>308</v>
      </c>
      <c r="AK53" s="531"/>
    </row>
    <row r="54" spans="1:37" ht="15" customHeight="1">
      <c r="A54" s="119"/>
      <c r="B54" s="227" t="s">
        <v>375</v>
      </c>
      <c r="C54" s="201" t="s">
        <v>296</v>
      </c>
      <c r="D54" s="202" t="s">
        <v>297</v>
      </c>
      <c r="E54" s="231" t="e">
        <f ca="1">OFFSET(N$8,$L$3,0)</f>
        <v>#N/A</v>
      </c>
      <c r="F54" s="203" t="s">
        <v>144</v>
      </c>
      <c r="G54" s="204">
        <f ca="1">OFFSET(AH53,MATCH(J54,AK54:AK93),0)</f>
        <v>0</v>
      </c>
      <c r="H54" s="204">
        <f ca="1">OFFSET(AJ53,MATCH(J54,AK54:AK93),0)</f>
        <v>0</v>
      </c>
      <c r="I54" s="189"/>
      <c r="J54" s="308">
        <f>MAX(AK54:AK93)</f>
        <v>0</v>
      </c>
      <c r="K54" s="205" t="s">
        <v>335</v>
      </c>
      <c r="L54" s="206" t="s">
        <v>299</v>
      </c>
      <c r="M54" s="189"/>
      <c r="N54" s="189"/>
      <c r="O54" s="197">
        <v>1</v>
      </c>
      <c r="P54" s="189"/>
      <c r="Q54" s="207">
        <f>ABS(J54*O54)</f>
        <v>0</v>
      </c>
      <c r="R54" s="205" t="s">
        <v>376</v>
      </c>
      <c r="S54" s="189" t="s">
        <v>336</v>
      </c>
      <c r="T54" s="304">
        <f t="shared" ref="T54:T61" si="21">IF(S54="∞",0,Q54^4/S54)</f>
        <v>0</v>
      </c>
      <c r="U54" s="207" t="str">
        <f t="shared" ref="U54:U61" si="22">IF(OR(L54="직사각형",L54="삼각형"),Q54,"")</f>
        <v/>
      </c>
      <c r="V54" s="207">
        <f t="shared" ref="V54:V61" si="23">IF(OR(L54="직사각형",L54="삼각형"),"",Q54)</f>
        <v>0</v>
      </c>
      <c r="AA54" s="201">
        <f>Length_8!F48</f>
        <v>0</v>
      </c>
      <c r="AB54" s="201">
        <f>Length_8!G48</f>
        <v>0</v>
      </c>
      <c r="AC54" s="215">
        <f>Length_8!H48</f>
        <v>0</v>
      </c>
      <c r="AD54" s="215">
        <f>Length_8!I48</f>
        <v>0</v>
      </c>
      <c r="AE54" s="215">
        <f>Length_8!J48</f>
        <v>0</v>
      </c>
      <c r="AF54" s="215">
        <f>Length_8!K48</f>
        <v>0</v>
      </c>
      <c r="AG54" s="201">
        <f>SUM(AA54:AB54)</f>
        <v>0</v>
      </c>
      <c r="AH54" s="232">
        <f t="shared" ref="AE54:AH93" si="24">IF(AG54=0,0,SQRT(SUMSQ($AF$51,$AG$51*AG54))/$AJ$51/1000)</f>
        <v>0</v>
      </c>
      <c r="AI54" s="215">
        <f>SUM(AC54:AF54)</f>
        <v>0</v>
      </c>
      <c r="AJ54" s="233">
        <f t="shared" ref="AG54:AJ93" si="25">IF(AI54=0,0,SQRT(SUMSQ($AF$51,$AG$51*AI54))/$AJ$51/1000)</f>
        <v>0</v>
      </c>
      <c r="AK54" s="234">
        <f>SQRT(AH54^2-AH54*AJ54+AJ54^2)</f>
        <v>0</v>
      </c>
    </row>
    <row r="55" spans="1:37" ht="15" customHeight="1">
      <c r="A55" s="119"/>
      <c r="B55" s="227" t="s">
        <v>377</v>
      </c>
      <c r="C55" s="201" t="s">
        <v>300</v>
      </c>
      <c r="D55" s="202" t="s">
        <v>301</v>
      </c>
      <c r="E55" s="231" t="e">
        <f ca="1">OFFSET(O$8,$L$3,0)</f>
        <v>#N/A</v>
      </c>
      <c r="F55" s="203" t="s">
        <v>144</v>
      </c>
      <c r="G55" s="205">
        <f>MAX(K9:K49)</f>
        <v>0</v>
      </c>
      <c r="H55" s="189"/>
      <c r="I55" s="208">
        <v>5</v>
      </c>
      <c r="J55" s="307">
        <f>G55/(IF(H55="",1,H55)*SQRT(I55))</f>
        <v>0</v>
      </c>
      <c r="K55" s="205" t="s">
        <v>298</v>
      </c>
      <c r="L55" s="206" t="s">
        <v>302</v>
      </c>
      <c r="M55" s="189"/>
      <c r="N55" s="189"/>
      <c r="O55" s="197">
        <v>1</v>
      </c>
      <c r="P55" s="189"/>
      <c r="Q55" s="207">
        <f>ABS(J55*O55)</f>
        <v>0</v>
      </c>
      <c r="R55" s="205" t="s">
        <v>378</v>
      </c>
      <c r="S55" s="189">
        <f>I55-1</f>
        <v>4</v>
      </c>
      <c r="T55" s="304">
        <f t="shared" si="21"/>
        <v>0</v>
      </c>
      <c r="U55" s="207" t="str">
        <f t="shared" si="22"/>
        <v/>
      </c>
      <c r="V55" s="207">
        <f t="shared" si="23"/>
        <v>0</v>
      </c>
      <c r="AA55" s="201">
        <f>Length_8!F49</f>
        <v>0</v>
      </c>
      <c r="AB55" s="201">
        <f>Length_8!G49</f>
        <v>0</v>
      </c>
      <c r="AC55" s="215">
        <f>Length_8!H49</f>
        <v>0</v>
      </c>
      <c r="AD55" s="215">
        <f>Length_8!I49</f>
        <v>0</v>
      </c>
      <c r="AE55" s="215">
        <f>Length_8!J49</f>
        <v>0</v>
      </c>
      <c r="AF55" s="215">
        <f>Length_8!K49</f>
        <v>0</v>
      </c>
      <c r="AG55" s="201">
        <f t="shared" ref="AD55:AG93" si="26">SUM(AA55:AB55)</f>
        <v>0</v>
      </c>
      <c r="AH55" s="232">
        <f t="shared" si="24"/>
        <v>0</v>
      </c>
      <c r="AI55" s="215">
        <f t="shared" ref="AF55:AI93" si="27">SUM(AC55:AF55)</f>
        <v>0</v>
      </c>
      <c r="AJ55" s="233">
        <f t="shared" si="25"/>
        <v>0</v>
      </c>
      <c r="AK55" s="234">
        <f t="shared" ref="AH55:AK93" si="28">SQRT(AH55^2-AH55*AJ55+AJ55^2)</f>
        <v>0</v>
      </c>
    </row>
    <row r="56" spans="1:37" ht="15" customHeight="1">
      <c r="A56" s="119"/>
      <c r="B56" s="227" t="s">
        <v>379</v>
      </c>
      <c r="C56" s="201" t="s">
        <v>283</v>
      </c>
      <c r="D56" s="202" t="s">
        <v>303</v>
      </c>
      <c r="E56" s="231" t="e">
        <f ca="1">OFFSET(P$8,$L$3,0)</f>
        <v>#N/A</v>
      </c>
      <c r="F56" s="203" t="s">
        <v>380</v>
      </c>
      <c r="G56" s="189">
        <f>O3*1000</f>
        <v>0</v>
      </c>
      <c r="H56" s="189">
        <v>2</v>
      </c>
      <c r="I56" s="208">
        <v>3</v>
      </c>
      <c r="J56" s="307">
        <f>G56/(IF(H56="",1,H56)*SQRT(I56))</f>
        <v>0</v>
      </c>
      <c r="K56" s="205" t="s">
        <v>298</v>
      </c>
      <c r="L56" s="206" t="s">
        <v>279</v>
      </c>
      <c r="M56" s="189"/>
      <c r="N56" s="189"/>
      <c r="O56" s="197">
        <v>-1</v>
      </c>
      <c r="P56" s="189"/>
      <c r="Q56" s="207">
        <f>ABS(J56*O56)</f>
        <v>0</v>
      </c>
      <c r="R56" s="205" t="s">
        <v>298</v>
      </c>
      <c r="S56" s="189" t="s">
        <v>336</v>
      </c>
      <c r="T56" s="304">
        <f t="shared" si="21"/>
        <v>0</v>
      </c>
      <c r="U56" s="207">
        <f t="shared" si="22"/>
        <v>0</v>
      </c>
      <c r="V56" s="207" t="str">
        <f t="shared" si="23"/>
        <v/>
      </c>
      <c r="AA56" s="201">
        <f>Length_8!F50</f>
        <v>0</v>
      </c>
      <c r="AB56" s="201">
        <f>Length_8!G50</f>
        <v>0</v>
      </c>
      <c r="AC56" s="215">
        <f>Length_8!H50</f>
        <v>0</v>
      </c>
      <c r="AD56" s="215">
        <f>Length_8!I50</f>
        <v>0</v>
      </c>
      <c r="AE56" s="215">
        <f>Length_8!J50</f>
        <v>0</v>
      </c>
      <c r="AF56" s="215">
        <f>Length_8!K50</f>
        <v>0</v>
      </c>
      <c r="AG56" s="201">
        <f t="shared" si="26"/>
        <v>0</v>
      </c>
      <c r="AH56" s="232">
        <f t="shared" si="24"/>
        <v>0</v>
      </c>
      <c r="AI56" s="215">
        <f t="shared" si="27"/>
        <v>0</v>
      </c>
      <c r="AJ56" s="233">
        <f t="shared" si="25"/>
        <v>0</v>
      </c>
      <c r="AK56" s="234">
        <f t="shared" si="28"/>
        <v>0</v>
      </c>
    </row>
    <row r="57" spans="1:37" ht="15" customHeight="1">
      <c r="B57" s="227" t="s">
        <v>331</v>
      </c>
      <c r="C57" s="201" t="s">
        <v>332</v>
      </c>
      <c r="D57" s="202" t="s">
        <v>122</v>
      </c>
      <c r="E57" s="199" t="e">
        <f ca="1">OFFSET(S$8,$L$3,0)</f>
        <v>#N/A</v>
      </c>
      <c r="F57" s="203" t="s">
        <v>278</v>
      </c>
      <c r="G57" s="199">
        <f>1*10^-6</f>
        <v>9.9999999999999995E-7</v>
      </c>
      <c r="H57" s="209"/>
      <c r="I57" s="208">
        <v>3</v>
      </c>
      <c r="J57" s="309">
        <f>SQRT((G57/SQRT(I57)/2)^2+(G57/SQRT(I57)/2)^2)</f>
        <v>4.0824829046386305E-7</v>
      </c>
      <c r="K57" s="203" t="s">
        <v>278</v>
      </c>
      <c r="L57" s="206" t="s">
        <v>304</v>
      </c>
      <c r="M57" s="205">
        <f>G58</f>
        <v>0.5</v>
      </c>
      <c r="N57" s="189">
        <f>K3*1000</f>
        <v>0</v>
      </c>
      <c r="O57" s="197">
        <f>-M57*N57</f>
        <v>0</v>
      </c>
      <c r="P57" s="189" t="s">
        <v>381</v>
      </c>
      <c r="Q57" s="207">
        <f t="shared" ref="Q57:Q61" si="29">ABS(J57*O57)</f>
        <v>0</v>
      </c>
      <c r="R57" s="205" t="s">
        <v>298</v>
      </c>
      <c r="S57" s="189">
        <v>100</v>
      </c>
      <c r="T57" s="304">
        <f t="shared" si="21"/>
        <v>0</v>
      </c>
      <c r="U57" s="207">
        <f t="shared" si="22"/>
        <v>0</v>
      </c>
      <c r="V57" s="207" t="str">
        <f t="shared" si="23"/>
        <v/>
      </c>
      <c r="AA57" s="201">
        <f>Length_8!F51</f>
        <v>0</v>
      </c>
      <c r="AB57" s="201">
        <f>Length_8!G51</f>
        <v>0</v>
      </c>
      <c r="AC57" s="215">
        <f>Length_8!H51</f>
        <v>0</v>
      </c>
      <c r="AD57" s="215">
        <f>Length_8!I51</f>
        <v>0</v>
      </c>
      <c r="AE57" s="215">
        <f>Length_8!J51</f>
        <v>0</v>
      </c>
      <c r="AF57" s="215">
        <f>Length_8!K51</f>
        <v>0</v>
      </c>
      <c r="AG57" s="201">
        <f t="shared" si="26"/>
        <v>0</v>
      </c>
      <c r="AH57" s="232">
        <f t="shared" si="24"/>
        <v>0</v>
      </c>
      <c r="AI57" s="215">
        <f t="shared" si="27"/>
        <v>0</v>
      </c>
      <c r="AJ57" s="233">
        <f t="shared" si="25"/>
        <v>0</v>
      </c>
      <c r="AK57" s="234">
        <f t="shared" si="28"/>
        <v>0</v>
      </c>
    </row>
    <row r="58" spans="1:37" ht="15" customHeight="1">
      <c r="B58" s="227" t="s">
        <v>382</v>
      </c>
      <c r="C58" s="201" t="s">
        <v>334</v>
      </c>
      <c r="D58" s="202" t="s">
        <v>124</v>
      </c>
      <c r="E58" s="205" t="str">
        <f>T9</f>
        <v/>
      </c>
      <c r="F58" s="203" t="s">
        <v>305</v>
      </c>
      <c r="G58" s="205">
        <f>IF(기본정보!H12=1,1,0.5)</f>
        <v>0.5</v>
      </c>
      <c r="H58" s="209"/>
      <c r="I58" s="208">
        <v>3</v>
      </c>
      <c r="J58" s="307">
        <f>G58/(IF(H58="",1,H58)*SQRT(I58))</f>
        <v>0.28867513459481292</v>
      </c>
      <c r="K58" s="203" t="s">
        <v>305</v>
      </c>
      <c r="L58" s="206" t="s">
        <v>338</v>
      </c>
      <c r="M58" s="199" t="e">
        <f ca="1">E57</f>
        <v>#N/A</v>
      </c>
      <c r="N58" s="189">
        <f>K3*1000</f>
        <v>0</v>
      </c>
      <c r="O58" s="197" t="e">
        <f ca="1">-M58*N58</f>
        <v>#N/A</v>
      </c>
      <c r="P58" s="189" t="s">
        <v>383</v>
      </c>
      <c r="Q58" s="207" t="e">
        <f ca="1">ABS(J58*O58)</f>
        <v>#N/A</v>
      </c>
      <c r="R58" s="205" t="s">
        <v>298</v>
      </c>
      <c r="S58" s="189">
        <v>12</v>
      </c>
      <c r="T58" s="304" t="e">
        <f t="shared" ca="1" si="21"/>
        <v>#N/A</v>
      </c>
      <c r="U58" s="207" t="e">
        <f t="shared" ca="1" si="22"/>
        <v>#N/A</v>
      </c>
      <c r="V58" s="207" t="str">
        <f t="shared" si="23"/>
        <v/>
      </c>
      <c r="AA58" s="201">
        <f>Length_8!F52</f>
        <v>0</v>
      </c>
      <c r="AB58" s="201">
        <f>Length_8!G52</f>
        <v>0</v>
      </c>
      <c r="AC58" s="215">
        <f>Length_8!H52</f>
        <v>0</v>
      </c>
      <c r="AD58" s="215">
        <f>Length_8!I52</f>
        <v>0</v>
      </c>
      <c r="AE58" s="215">
        <f>Length_8!J52</f>
        <v>0</v>
      </c>
      <c r="AF58" s="215">
        <f>Length_8!K52</f>
        <v>0</v>
      </c>
      <c r="AG58" s="201">
        <f t="shared" si="26"/>
        <v>0</v>
      </c>
      <c r="AH58" s="232">
        <f t="shared" si="24"/>
        <v>0</v>
      </c>
      <c r="AI58" s="215">
        <f t="shared" si="27"/>
        <v>0</v>
      </c>
      <c r="AJ58" s="233">
        <f t="shared" si="25"/>
        <v>0</v>
      </c>
      <c r="AK58" s="234">
        <f t="shared" si="28"/>
        <v>0</v>
      </c>
    </row>
    <row r="59" spans="1:37" ht="15" customHeight="1">
      <c r="B59" s="227" t="s">
        <v>384</v>
      </c>
      <c r="C59" s="201" t="s">
        <v>385</v>
      </c>
      <c r="D59" s="202" t="s">
        <v>123</v>
      </c>
      <c r="E59" s="210" t="e">
        <f ca="1">OFFSET(U$8,$L$3,0)</f>
        <v>#N/A</v>
      </c>
      <c r="F59" s="203" t="s">
        <v>333</v>
      </c>
      <c r="G59" s="199">
        <f>1*10^-6</f>
        <v>9.9999999999999995E-7</v>
      </c>
      <c r="H59" s="209"/>
      <c r="I59" s="208">
        <v>3</v>
      </c>
      <c r="J59" s="309">
        <f>SQRT((G59/SQRT(I59))^2+(G59/SQRT(I59))^2)</f>
        <v>8.1649658092772609E-7</v>
      </c>
      <c r="K59" s="203" t="s">
        <v>386</v>
      </c>
      <c r="L59" s="206" t="s">
        <v>387</v>
      </c>
      <c r="M59" s="205">
        <f>E60</f>
        <v>0.1</v>
      </c>
      <c r="N59" s="189">
        <f>K3*1000</f>
        <v>0</v>
      </c>
      <c r="O59" s="197">
        <f>-M59*N59</f>
        <v>0</v>
      </c>
      <c r="P59" s="189" t="s">
        <v>388</v>
      </c>
      <c r="Q59" s="207">
        <f>ABS(J59*O59)</f>
        <v>0</v>
      </c>
      <c r="R59" s="205" t="s">
        <v>298</v>
      </c>
      <c r="S59" s="189">
        <v>100</v>
      </c>
      <c r="T59" s="304">
        <f t="shared" si="21"/>
        <v>0</v>
      </c>
      <c r="U59" s="207">
        <f t="shared" si="22"/>
        <v>0</v>
      </c>
      <c r="V59" s="207" t="str">
        <f t="shared" si="23"/>
        <v/>
      </c>
      <c r="AA59" s="201">
        <f>Length_8!F53</f>
        <v>0</v>
      </c>
      <c r="AB59" s="201">
        <f>Length_8!G53</f>
        <v>0</v>
      </c>
      <c r="AC59" s="215">
        <f>Length_8!H53</f>
        <v>0</v>
      </c>
      <c r="AD59" s="215">
        <f>Length_8!I53</f>
        <v>0</v>
      </c>
      <c r="AE59" s="215">
        <f>Length_8!J53</f>
        <v>0</v>
      </c>
      <c r="AF59" s="215">
        <f>Length_8!K53</f>
        <v>0</v>
      </c>
      <c r="AG59" s="201">
        <f t="shared" si="26"/>
        <v>0</v>
      </c>
      <c r="AH59" s="232">
        <f t="shared" si="24"/>
        <v>0</v>
      </c>
      <c r="AI59" s="215">
        <f t="shared" si="27"/>
        <v>0</v>
      </c>
      <c r="AJ59" s="233">
        <f t="shared" si="25"/>
        <v>0</v>
      </c>
      <c r="AK59" s="234">
        <f t="shared" si="28"/>
        <v>0</v>
      </c>
    </row>
    <row r="60" spans="1:37" ht="15" customHeight="1">
      <c r="B60" s="227" t="s">
        <v>148</v>
      </c>
      <c r="C60" s="201" t="s">
        <v>125</v>
      </c>
      <c r="D60" s="202" t="s">
        <v>126</v>
      </c>
      <c r="E60" s="205">
        <f>MAX(V9,0.1)</f>
        <v>0.1</v>
      </c>
      <c r="F60" s="203" t="s">
        <v>305</v>
      </c>
      <c r="G60" s="205">
        <f>IF(기본정보!H12=1,3,1)</f>
        <v>1</v>
      </c>
      <c r="H60" s="209"/>
      <c r="I60" s="208">
        <v>3</v>
      </c>
      <c r="J60" s="307">
        <f>G60/(IF(H60="",1,H60)*SQRT(I60))</f>
        <v>0.57735026918962584</v>
      </c>
      <c r="K60" s="203" t="s">
        <v>389</v>
      </c>
      <c r="L60" s="206" t="s">
        <v>390</v>
      </c>
      <c r="M60" s="210" t="e">
        <f ca="1">E59</f>
        <v>#N/A</v>
      </c>
      <c r="N60" s="189">
        <f>K3*1000</f>
        <v>0</v>
      </c>
      <c r="O60" s="197" t="e">
        <f ca="1">-M60*N60</f>
        <v>#N/A</v>
      </c>
      <c r="P60" s="189" t="s">
        <v>391</v>
      </c>
      <c r="Q60" s="207" t="e">
        <f t="shared" ca="1" si="29"/>
        <v>#N/A</v>
      </c>
      <c r="R60" s="205" t="s">
        <v>298</v>
      </c>
      <c r="S60" s="189">
        <v>12</v>
      </c>
      <c r="T60" s="304" t="e">
        <f t="shared" ca="1" si="21"/>
        <v>#N/A</v>
      </c>
      <c r="U60" s="207" t="e">
        <f t="shared" ca="1" si="22"/>
        <v>#N/A</v>
      </c>
      <c r="V60" s="207" t="str">
        <f t="shared" si="23"/>
        <v/>
      </c>
      <c r="AA60" s="201">
        <f>Length_8!F54</f>
        <v>0</v>
      </c>
      <c r="AB60" s="201">
        <f>Length_8!G54</f>
        <v>0</v>
      </c>
      <c r="AC60" s="215">
        <f>Length_8!H54</f>
        <v>0</v>
      </c>
      <c r="AD60" s="215">
        <f>Length_8!I54</f>
        <v>0</v>
      </c>
      <c r="AE60" s="215">
        <f>Length_8!J54</f>
        <v>0</v>
      </c>
      <c r="AF60" s="215">
        <f>Length_8!K54</f>
        <v>0</v>
      </c>
      <c r="AG60" s="201">
        <f t="shared" si="26"/>
        <v>0</v>
      </c>
      <c r="AH60" s="232">
        <f t="shared" si="24"/>
        <v>0</v>
      </c>
      <c r="AI60" s="215">
        <f t="shared" si="27"/>
        <v>0</v>
      </c>
      <c r="AJ60" s="233">
        <f t="shared" si="25"/>
        <v>0</v>
      </c>
      <c r="AK60" s="234">
        <f t="shared" si="28"/>
        <v>0</v>
      </c>
    </row>
    <row r="61" spans="1:37" ht="15" customHeight="1">
      <c r="B61" s="227" t="s">
        <v>149</v>
      </c>
      <c r="C61" s="201" t="s">
        <v>392</v>
      </c>
      <c r="D61" s="202" t="s">
        <v>337</v>
      </c>
      <c r="E61" s="189">
        <v>0</v>
      </c>
      <c r="F61" s="203" t="s">
        <v>393</v>
      </c>
      <c r="G61" s="189">
        <v>0.5</v>
      </c>
      <c r="H61" s="189">
        <v>2</v>
      </c>
      <c r="I61" s="208">
        <v>3</v>
      </c>
      <c r="J61" s="307">
        <f>G61/(IF(H61="",1,H61)*SQRT(I61))</f>
        <v>0.14433756729740646</v>
      </c>
      <c r="K61" s="205" t="s">
        <v>298</v>
      </c>
      <c r="L61" s="206" t="s">
        <v>279</v>
      </c>
      <c r="M61" s="189"/>
      <c r="N61" s="189"/>
      <c r="O61" s="197">
        <v>1</v>
      </c>
      <c r="P61" s="189"/>
      <c r="Q61" s="207">
        <f t="shared" si="29"/>
        <v>0.14433756729740646</v>
      </c>
      <c r="R61" s="205" t="s">
        <v>394</v>
      </c>
      <c r="S61" s="189" t="s">
        <v>395</v>
      </c>
      <c r="T61" s="304">
        <f t="shared" si="21"/>
        <v>0</v>
      </c>
      <c r="U61" s="207">
        <f t="shared" si="22"/>
        <v>0.14433756729740646</v>
      </c>
      <c r="V61" s="207" t="str">
        <f t="shared" si="23"/>
        <v/>
      </c>
      <c r="AA61" s="201">
        <f>Length_8!F55</f>
        <v>0</v>
      </c>
      <c r="AB61" s="201">
        <f>Length_8!G55</f>
        <v>0</v>
      </c>
      <c r="AC61" s="215">
        <f>Length_8!H55</f>
        <v>0</v>
      </c>
      <c r="AD61" s="215">
        <f>Length_8!I55</f>
        <v>0</v>
      </c>
      <c r="AE61" s="215">
        <f>Length_8!J55</f>
        <v>0</v>
      </c>
      <c r="AF61" s="215">
        <f>Length_8!K55</f>
        <v>0</v>
      </c>
      <c r="AG61" s="201">
        <f t="shared" si="26"/>
        <v>0</v>
      </c>
      <c r="AH61" s="232">
        <f t="shared" si="24"/>
        <v>0</v>
      </c>
      <c r="AI61" s="215">
        <f t="shared" si="27"/>
        <v>0</v>
      </c>
      <c r="AJ61" s="233">
        <f t="shared" si="25"/>
        <v>0</v>
      </c>
      <c r="AK61" s="234">
        <f t="shared" si="28"/>
        <v>0</v>
      </c>
    </row>
    <row r="62" spans="1:37" ht="15" customHeight="1">
      <c r="B62" s="227" t="s">
        <v>150</v>
      </c>
      <c r="C62" s="201" t="s">
        <v>396</v>
      </c>
      <c r="D62" s="202" t="s">
        <v>339</v>
      </c>
      <c r="E62" s="230" t="e">
        <f ca="1">E54+E55-E56-(E57*E58+E59*E60)*K3</f>
        <v>#N/A</v>
      </c>
      <c r="F62" s="203" t="s">
        <v>144</v>
      </c>
      <c r="G62" s="559"/>
      <c r="H62" s="560"/>
      <c r="I62" s="560"/>
      <c r="J62" s="560"/>
      <c r="K62" s="560"/>
      <c r="L62" s="560"/>
      <c r="M62" s="560"/>
      <c r="N62" s="560"/>
      <c r="O62" s="560"/>
      <c r="P62" s="561"/>
      <c r="Q62" s="211" t="e">
        <f ca="1">SQRT(SUMSQ(Q54,Q55:Q61))</f>
        <v>#N/A</v>
      </c>
      <c r="R62" s="205" t="s">
        <v>298</v>
      </c>
      <c r="S62" s="316" t="e">
        <f ca="1">IF(T62=0,"∞",ROUNDDOWN(Q62^4/T62,0))</f>
        <v>#N/A</v>
      </c>
      <c r="T62" s="311" t="e">
        <f ca="1">SUM(T54:T61)</f>
        <v>#N/A</v>
      </c>
      <c r="U62" s="289" t="e">
        <f ca="1">SQRT(SUMSQ(U54:U61))</f>
        <v>#N/A</v>
      </c>
      <c r="V62" s="289">
        <f>SQRT(SUMSQ(V54:V61))</f>
        <v>0</v>
      </c>
      <c r="AA62" s="201">
        <f>Length_8!F56</f>
        <v>0</v>
      </c>
      <c r="AB62" s="201">
        <f>Length_8!G56</f>
        <v>0</v>
      </c>
      <c r="AC62" s="215">
        <f>Length_8!H56</f>
        <v>0</v>
      </c>
      <c r="AD62" s="215">
        <f>Length_8!I56</f>
        <v>0</v>
      </c>
      <c r="AE62" s="215">
        <f>Length_8!J56</f>
        <v>0</v>
      </c>
      <c r="AF62" s="215">
        <f>Length_8!K56</f>
        <v>0</v>
      </c>
      <c r="AG62" s="201">
        <f t="shared" si="26"/>
        <v>0</v>
      </c>
      <c r="AH62" s="232">
        <f t="shared" si="24"/>
        <v>0</v>
      </c>
      <c r="AI62" s="215">
        <f t="shared" si="27"/>
        <v>0</v>
      </c>
      <c r="AJ62" s="233">
        <f t="shared" si="25"/>
        <v>0</v>
      </c>
      <c r="AK62" s="234">
        <f t="shared" si="28"/>
        <v>0</v>
      </c>
    </row>
    <row r="63" spans="1:37" ht="15" customHeight="1">
      <c r="T63" s="125"/>
      <c r="U63" s="125"/>
      <c r="V63" s="125"/>
      <c r="W63" s="125"/>
      <c r="X63" s="125"/>
      <c r="Y63" s="125"/>
      <c r="AA63" s="201">
        <f>Length_8!F57</f>
        <v>0</v>
      </c>
      <c r="AB63" s="201">
        <f>Length_8!G57</f>
        <v>0</v>
      </c>
      <c r="AC63" s="215">
        <f>Length_8!H57</f>
        <v>0</v>
      </c>
      <c r="AD63" s="215">
        <f>Length_8!I57</f>
        <v>0</v>
      </c>
      <c r="AE63" s="215">
        <f>Length_8!J57</f>
        <v>0</v>
      </c>
      <c r="AF63" s="215">
        <f>Length_8!K57</f>
        <v>0</v>
      </c>
      <c r="AG63" s="201">
        <f t="shared" si="26"/>
        <v>0</v>
      </c>
      <c r="AH63" s="232">
        <f t="shared" si="24"/>
        <v>0</v>
      </c>
      <c r="AI63" s="215">
        <f t="shared" si="27"/>
        <v>0</v>
      </c>
      <c r="AJ63" s="233">
        <f t="shared" si="25"/>
        <v>0</v>
      </c>
      <c r="AK63" s="234">
        <f t="shared" si="28"/>
        <v>0</v>
      </c>
    </row>
    <row r="64" spans="1:37" ht="15" customHeight="1">
      <c r="B64" s="546"/>
      <c r="C64" s="534" t="s">
        <v>306</v>
      </c>
      <c r="D64" s="535"/>
      <c r="E64" s="535"/>
      <c r="F64" s="535"/>
      <c r="G64" s="536"/>
      <c r="H64" s="227" t="s">
        <v>397</v>
      </c>
      <c r="I64" s="227" t="s">
        <v>75</v>
      </c>
      <c r="J64" s="534" t="s">
        <v>587</v>
      </c>
      <c r="K64" s="535"/>
      <c r="L64" s="535"/>
      <c r="M64" s="536"/>
      <c r="N64" s="227" t="s">
        <v>307</v>
      </c>
      <c r="O64" s="534" t="s">
        <v>583</v>
      </c>
      <c r="P64" s="535"/>
      <c r="Q64" s="536"/>
      <c r="R64" s="544" t="s">
        <v>591</v>
      </c>
      <c r="S64" s="534" t="s">
        <v>592</v>
      </c>
      <c r="T64" s="536"/>
      <c r="U64" s="124"/>
      <c r="V64" s="124"/>
      <c r="W64" s="123"/>
      <c r="X64" s="123"/>
      <c r="Y64" s="125"/>
      <c r="AA64" s="201">
        <f>Length_8!F58</f>
        <v>0</v>
      </c>
      <c r="AB64" s="201">
        <f>Length_8!G58</f>
        <v>0</v>
      </c>
      <c r="AC64" s="215">
        <f>Length_8!H58</f>
        <v>0</v>
      </c>
      <c r="AD64" s="215">
        <f>Length_8!I58</f>
        <v>0</v>
      </c>
      <c r="AE64" s="215">
        <f>Length_8!J58</f>
        <v>0</v>
      </c>
      <c r="AF64" s="215">
        <f>Length_8!K58</f>
        <v>0</v>
      </c>
      <c r="AG64" s="201">
        <f t="shared" si="26"/>
        <v>0</v>
      </c>
      <c r="AH64" s="232">
        <f t="shared" si="24"/>
        <v>0</v>
      </c>
      <c r="AI64" s="215">
        <f t="shared" si="27"/>
        <v>0</v>
      </c>
      <c r="AJ64" s="233">
        <f t="shared" si="25"/>
        <v>0</v>
      </c>
      <c r="AK64" s="234">
        <f t="shared" si="28"/>
        <v>0</v>
      </c>
    </row>
    <row r="65" spans="2:37" ht="15" customHeight="1">
      <c r="B65" s="547"/>
      <c r="C65" s="229">
        <v>1</v>
      </c>
      <c r="D65" s="229">
        <v>2</v>
      </c>
      <c r="E65" s="229" t="s">
        <v>398</v>
      </c>
      <c r="F65" s="229" t="s">
        <v>399</v>
      </c>
      <c r="G65" s="229" t="s">
        <v>400</v>
      </c>
      <c r="H65" s="229" t="s">
        <v>144</v>
      </c>
      <c r="I65" s="229" t="s">
        <v>393</v>
      </c>
      <c r="J65" s="303" t="s">
        <v>574</v>
      </c>
      <c r="K65" s="303" t="s">
        <v>588</v>
      </c>
      <c r="L65" s="303" t="s">
        <v>589</v>
      </c>
      <c r="M65" s="303" t="s">
        <v>590</v>
      </c>
      <c r="N65" s="229"/>
      <c r="O65" s="303" t="s">
        <v>584</v>
      </c>
      <c r="P65" s="303" t="s">
        <v>585</v>
      </c>
      <c r="Q65" s="303" t="s">
        <v>586</v>
      </c>
      <c r="R65" s="545"/>
      <c r="S65" s="317" t="s">
        <v>606</v>
      </c>
      <c r="T65" s="317" t="s">
        <v>607</v>
      </c>
      <c r="U65" s="124"/>
      <c r="V65" s="124"/>
      <c r="W65" s="123"/>
      <c r="X65" s="123"/>
      <c r="Y65" s="125"/>
      <c r="AA65" s="201">
        <f>Length_8!F59</f>
        <v>0</v>
      </c>
      <c r="AB65" s="201">
        <f>Length_8!G59</f>
        <v>0</v>
      </c>
      <c r="AC65" s="215">
        <f>Length_8!H59</f>
        <v>0</v>
      </c>
      <c r="AD65" s="215">
        <f>Length_8!I59</f>
        <v>0</v>
      </c>
      <c r="AE65" s="215">
        <f>Length_8!J59</f>
        <v>0</v>
      </c>
      <c r="AF65" s="215">
        <f>Length_8!K59</f>
        <v>0</v>
      </c>
      <c r="AG65" s="201">
        <f t="shared" si="26"/>
        <v>0</v>
      </c>
      <c r="AH65" s="232">
        <f t="shared" si="24"/>
        <v>0</v>
      </c>
      <c r="AI65" s="215">
        <f t="shared" si="27"/>
        <v>0</v>
      </c>
      <c r="AJ65" s="233">
        <f t="shared" si="25"/>
        <v>0</v>
      </c>
      <c r="AK65" s="234">
        <f t="shared" si="28"/>
        <v>0</v>
      </c>
    </row>
    <row r="66" spans="2:37" ht="15" customHeight="1">
      <c r="B66" s="229" t="s">
        <v>306</v>
      </c>
      <c r="C66" s="127" t="e">
        <f ca="1">E77*Q62</f>
        <v>#N/A</v>
      </c>
      <c r="D66" s="127"/>
      <c r="E66" s="127"/>
      <c r="F66" s="129" t="str">
        <f>R62</f>
        <v>μm</v>
      </c>
      <c r="G66" s="135" t="e">
        <f ca="1">C66/1000</f>
        <v>#N/A</v>
      </c>
      <c r="H66" s="135" t="e">
        <f ca="1">MAX(G66:G67)</f>
        <v>#N/A</v>
      </c>
      <c r="I66" s="164">
        <f>P3/1000</f>
        <v>0</v>
      </c>
      <c r="J66" s="126" t="e">
        <f ca="1">IF(H66&lt;0.00001,6,IF(H66&lt;0.0001,5,IF(H66&lt;0.001,4,IF(H66&lt;0.01,3,IF(H66&lt;0.1,2,IF(H66&lt;1,1,IF(H66&lt;10,0,IF(H66&lt;100,-1,-2))))))))+K67</f>
        <v>#N/A</v>
      </c>
      <c r="K66" s="126" t="e">
        <f ca="1">J66+IF(AND(H65="μm",I65="mm"),3,0)</f>
        <v>#N/A</v>
      </c>
      <c r="L66" s="189">
        <f>IFERROR(LEN(I66)-FIND(".",I66),0)</f>
        <v>0</v>
      </c>
      <c r="M66" s="212" t="e">
        <f ca="1">J66</f>
        <v>#N/A</v>
      </c>
      <c r="N66" s="164" t="e">
        <f ca="1">ABS((H66-ROUND(H66,M66))/H66*100)</f>
        <v>#N/A</v>
      </c>
      <c r="O66" s="298" t="e">
        <f ca="1">OFFSET(P70,MATCH(J66,O71:O80,0),0)</f>
        <v>#N/A</v>
      </c>
      <c r="P66" s="189" t="e">
        <f ca="1">OFFSET(P70,MATCH(M66,O71:O80,0),0)</f>
        <v>#N/A</v>
      </c>
      <c r="Q66" s="189" t="e">
        <f ca="1">OFFSET(P70,MATCH(L66-3,O71:O80,0),0)</f>
        <v>#N/A</v>
      </c>
      <c r="R66" s="137" t="e">
        <f ca="1">IF(G66=H66,0,1)</f>
        <v>#N/A</v>
      </c>
      <c r="S66" s="137" t="e">
        <f ca="1">TEXT(IF(N66&gt;5,ROUNDUP(H66,M66),ROUND(H66,M66)),P66)</f>
        <v>#N/A</v>
      </c>
      <c r="T66" s="137" t="e">
        <f ca="1">S66&amp;" "&amp;H65</f>
        <v>#N/A</v>
      </c>
      <c r="U66" s="124"/>
      <c r="V66" s="124"/>
      <c r="W66" s="123"/>
      <c r="X66" s="123"/>
      <c r="Y66" s="125"/>
      <c r="AA66" s="201">
        <f>Length_8!F60</f>
        <v>0</v>
      </c>
      <c r="AB66" s="201">
        <f>Length_8!G60</f>
        <v>0</v>
      </c>
      <c r="AC66" s="215">
        <f>Length_8!H60</f>
        <v>0</v>
      </c>
      <c r="AD66" s="215">
        <f>Length_8!I60</f>
        <v>0</v>
      </c>
      <c r="AE66" s="215">
        <f>Length_8!J60</f>
        <v>0</v>
      </c>
      <c r="AF66" s="215">
        <f>Length_8!K60</f>
        <v>0</v>
      </c>
      <c r="AG66" s="201">
        <f t="shared" si="26"/>
        <v>0</v>
      </c>
      <c r="AH66" s="232">
        <f t="shared" si="24"/>
        <v>0</v>
      </c>
      <c r="AI66" s="215">
        <f t="shared" si="27"/>
        <v>0</v>
      </c>
      <c r="AJ66" s="233">
        <f t="shared" si="25"/>
        <v>0</v>
      </c>
      <c r="AK66" s="234">
        <f t="shared" si="28"/>
        <v>0</v>
      </c>
    </row>
    <row r="67" spans="2:37" ht="15" customHeight="1">
      <c r="B67" s="229" t="s">
        <v>403</v>
      </c>
      <c r="C67" s="128" t="e">
        <f ca="1">$Q$3</f>
        <v>#N/A</v>
      </c>
      <c r="D67" s="129" t="e">
        <f ca="1">$R$3</f>
        <v>#N/A</v>
      </c>
      <c r="E67" s="129">
        <f>K3</f>
        <v>0</v>
      </c>
      <c r="F67" s="129" t="e">
        <f ca="1">$S$3</f>
        <v>#N/A</v>
      </c>
      <c r="G67" s="136" t="e">
        <f ca="1">SQRT(SUMSQ(C67,D67*E67))/1000</f>
        <v>#N/A</v>
      </c>
      <c r="J67" s="303" t="s">
        <v>580</v>
      </c>
      <c r="K67" s="298">
        <f>IF(O67=TRUE,1,기본정보!$A$47)</f>
        <v>1</v>
      </c>
      <c r="L67" s="303" t="s">
        <v>581</v>
      </c>
      <c r="M67" s="298" t="b">
        <f>IF(O67=TRUE,FALSE,기본정보!$A$52)</f>
        <v>0</v>
      </c>
      <c r="N67" s="266" t="s">
        <v>579</v>
      </c>
      <c r="O67" s="189" t="b">
        <f>기본정보!$A$46=0</f>
        <v>1</v>
      </c>
      <c r="P67" s="125"/>
      <c r="Q67" s="125"/>
      <c r="R67" s="125"/>
      <c r="S67" s="125"/>
      <c r="T67" s="124"/>
      <c r="U67" s="124"/>
      <c r="V67" s="124"/>
      <c r="W67" s="123"/>
      <c r="X67" s="123"/>
      <c r="Y67" s="125"/>
      <c r="AA67" s="201">
        <f>Length_8!F61</f>
        <v>0</v>
      </c>
      <c r="AB67" s="201">
        <f>Length_8!G61</f>
        <v>0</v>
      </c>
      <c r="AC67" s="215">
        <f>Length_8!H61</f>
        <v>0</v>
      </c>
      <c r="AD67" s="215">
        <f>Length_8!I61</f>
        <v>0</v>
      </c>
      <c r="AE67" s="215">
        <f>Length_8!J61</f>
        <v>0</v>
      </c>
      <c r="AF67" s="215">
        <f>Length_8!K61</f>
        <v>0</v>
      </c>
      <c r="AG67" s="201">
        <f t="shared" si="26"/>
        <v>0</v>
      </c>
      <c r="AH67" s="232">
        <f t="shared" si="24"/>
        <v>0</v>
      </c>
      <c r="AI67" s="215">
        <f t="shared" si="27"/>
        <v>0</v>
      </c>
      <c r="AJ67" s="233">
        <f t="shared" si="25"/>
        <v>0</v>
      </c>
      <c r="AK67" s="234">
        <f t="shared" si="28"/>
        <v>0</v>
      </c>
    </row>
    <row r="68" spans="2:37" ht="15" customHeight="1">
      <c r="B68" s="125"/>
      <c r="E68" s="124"/>
      <c r="V68" s="123"/>
      <c r="W68" s="123"/>
      <c r="X68" s="123"/>
      <c r="Y68" s="123"/>
      <c r="AA68" s="201">
        <f>Length_8!F62</f>
        <v>0</v>
      </c>
      <c r="AB68" s="201">
        <f>Length_8!G62</f>
        <v>0</v>
      </c>
      <c r="AC68" s="215">
        <f>Length_8!H62</f>
        <v>0</v>
      </c>
      <c r="AD68" s="215">
        <f>Length_8!I62</f>
        <v>0</v>
      </c>
      <c r="AE68" s="215">
        <f>Length_8!J62</f>
        <v>0</v>
      </c>
      <c r="AF68" s="215">
        <f>Length_8!K62</f>
        <v>0</v>
      </c>
      <c r="AG68" s="201">
        <f t="shared" si="26"/>
        <v>0</v>
      </c>
      <c r="AH68" s="232">
        <f t="shared" si="24"/>
        <v>0</v>
      </c>
      <c r="AI68" s="215">
        <f t="shared" si="27"/>
        <v>0</v>
      </c>
      <c r="AJ68" s="233">
        <f t="shared" si="25"/>
        <v>0</v>
      </c>
      <c r="AK68" s="234">
        <f t="shared" si="28"/>
        <v>0</v>
      </c>
    </row>
    <row r="69" spans="2:37" ht="15" customHeight="1">
      <c r="B69" s="131" t="s">
        <v>340</v>
      </c>
      <c r="C69" s="123"/>
      <c r="D69" s="123"/>
      <c r="I69" s="201" t="s">
        <v>53</v>
      </c>
      <c r="J69" s="201" t="s">
        <v>404</v>
      </c>
      <c r="O69" s="237" t="s">
        <v>405</v>
      </c>
      <c r="P69" s="237" t="s">
        <v>406</v>
      </c>
      <c r="R69" s="124"/>
      <c r="S69" s="124"/>
      <c r="T69" s="124"/>
      <c r="U69" s="124"/>
      <c r="V69" s="123"/>
      <c r="W69" s="123"/>
      <c r="X69" s="123"/>
      <c r="Y69" s="123"/>
      <c r="AA69" s="201">
        <f>Length_8!F63</f>
        <v>0</v>
      </c>
      <c r="AB69" s="201">
        <f>Length_8!G63</f>
        <v>0</v>
      </c>
      <c r="AC69" s="215">
        <f>Length_8!H63</f>
        <v>0</v>
      </c>
      <c r="AD69" s="215">
        <f>Length_8!I63</f>
        <v>0</v>
      </c>
      <c r="AE69" s="215">
        <f>Length_8!J63</f>
        <v>0</v>
      </c>
      <c r="AF69" s="215">
        <f>Length_8!K63</f>
        <v>0</v>
      </c>
      <c r="AG69" s="201">
        <f t="shared" si="26"/>
        <v>0</v>
      </c>
      <c r="AH69" s="232">
        <f t="shared" si="24"/>
        <v>0</v>
      </c>
      <c r="AI69" s="215">
        <f t="shared" si="27"/>
        <v>0</v>
      </c>
      <c r="AJ69" s="233">
        <f t="shared" si="25"/>
        <v>0</v>
      </c>
      <c r="AK69" s="234">
        <f t="shared" si="28"/>
        <v>0</v>
      </c>
    </row>
    <row r="70" spans="2:37" ht="15" customHeight="1">
      <c r="B70" s="537" t="s">
        <v>593</v>
      </c>
      <c r="C70" s="538"/>
      <c r="D70" s="544" t="s">
        <v>598</v>
      </c>
      <c r="E70" s="313" t="s">
        <v>603</v>
      </c>
      <c r="F70" s="313" t="s">
        <v>604</v>
      </c>
      <c r="G70" s="313" t="s">
        <v>605</v>
      </c>
      <c r="I70" s="201"/>
      <c r="J70" s="201">
        <v>95.45</v>
      </c>
      <c r="O70" s="228" t="s">
        <v>409</v>
      </c>
      <c r="P70" s="228" t="s">
        <v>410</v>
      </c>
      <c r="S70" s="131"/>
      <c r="T70" s="124"/>
      <c r="U70" s="124"/>
      <c r="V70" s="123"/>
      <c r="W70" s="123"/>
      <c r="X70" s="123"/>
      <c r="Y70" s="123"/>
      <c r="AA70" s="201">
        <f>Length_8!F64</f>
        <v>0</v>
      </c>
      <c r="AB70" s="201">
        <f>Length_8!G64</f>
        <v>0</v>
      </c>
      <c r="AC70" s="215">
        <f>Length_8!H64</f>
        <v>0</v>
      </c>
      <c r="AD70" s="215">
        <f>Length_8!I64</f>
        <v>0</v>
      </c>
      <c r="AE70" s="215">
        <f>Length_8!J64</f>
        <v>0</v>
      </c>
      <c r="AF70" s="215">
        <f>Length_8!K64</f>
        <v>0</v>
      </c>
      <c r="AG70" s="201">
        <f t="shared" si="26"/>
        <v>0</v>
      </c>
      <c r="AH70" s="232">
        <f t="shared" si="24"/>
        <v>0</v>
      </c>
      <c r="AI70" s="215">
        <f t="shared" si="27"/>
        <v>0</v>
      </c>
      <c r="AJ70" s="233">
        <f t="shared" si="25"/>
        <v>0</v>
      </c>
      <c r="AK70" s="234">
        <f t="shared" si="28"/>
        <v>0</v>
      </c>
    </row>
    <row r="71" spans="2:37" ht="15" customHeight="1">
      <c r="B71" s="299" t="s">
        <v>595</v>
      </c>
      <c r="C71" s="305" t="s">
        <v>596</v>
      </c>
      <c r="D71" s="545"/>
      <c r="E71" s="312" t="e">
        <f ca="1">U62</f>
        <v>#N/A</v>
      </c>
      <c r="F71" s="312">
        <f>V62</f>
        <v>0</v>
      </c>
      <c r="G71" s="288" t="e">
        <f ca="1">V62/U62</f>
        <v>#N/A</v>
      </c>
      <c r="I71" s="189">
        <v>1</v>
      </c>
      <c r="J71" s="189">
        <v>13.97</v>
      </c>
      <c r="O71" s="213">
        <v>0</v>
      </c>
      <c r="P71" s="214" t="s">
        <v>310</v>
      </c>
      <c r="V71" s="123"/>
      <c r="W71" s="123"/>
      <c r="X71" s="123"/>
      <c r="Y71" s="123"/>
      <c r="AA71" s="201">
        <f>Length_8!F65</f>
        <v>0</v>
      </c>
      <c r="AB71" s="201">
        <f>Length_8!G65</f>
        <v>0</v>
      </c>
      <c r="AC71" s="215">
        <f>Length_8!H65</f>
        <v>0</v>
      </c>
      <c r="AD71" s="215">
        <f>Length_8!I65</f>
        <v>0</v>
      </c>
      <c r="AE71" s="215">
        <f>Length_8!J65</f>
        <v>0</v>
      </c>
      <c r="AF71" s="215">
        <f>Length_8!K65</f>
        <v>0</v>
      </c>
      <c r="AG71" s="201">
        <f t="shared" si="26"/>
        <v>0</v>
      </c>
      <c r="AH71" s="232">
        <f t="shared" si="24"/>
        <v>0</v>
      </c>
      <c r="AI71" s="215">
        <f t="shared" si="27"/>
        <v>0</v>
      </c>
      <c r="AJ71" s="233">
        <f t="shared" si="25"/>
        <v>0</v>
      </c>
      <c r="AK71" s="234">
        <f t="shared" si="28"/>
        <v>0</v>
      </c>
    </row>
    <row r="72" spans="2:37" ht="15" customHeight="1">
      <c r="B72" s="298">
        <v>1</v>
      </c>
      <c r="C72" s="300">
        <f ca="1">IFERROR(LARGE(U54:U61,B72),0)</f>
        <v>0</v>
      </c>
      <c r="D72" s="313" t="s">
        <v>599</v>
      </c>
      <c r="E72" s="562">
        <f ca="1">SQRT(SUMSQ(C74:C79,V54:V61))</f>
        <v>0</v>
      </c>
      <c r="F72" s="562"/>
      <c r="G72" s="563" t="e">
        <f ca="1">E72/SQRT(SUMSQ(E73,F73))</f>
        <v>#DIV/0!</v>
      </c>
      <c r="I72" s="189">
        <v>2</v>
      </c>
      <c r="J72" s="189">
        <v>4.53</v>
      </c>
      <c r="O72" s="213">
        <v>1</v>
      </c>
      <c r="P72" s="214" t="s">
        <v>419</v>
      </c>
      <c r="V72" s="123"/>
      <c r="W72" s="123"/>
      <c r="X72" s="123"/>
      <c r="Y72" s="123"/>
      <c r="AA72" s="201">
        <f>Length_8!F66</f>
        <v>0</v>
      </c>
      <c r="AB72" s="201">
        <f>Length_8!G66</f>
        <v>0</v>
      </c>
      <c r="AC72" s="215">
        <f>Length_8!H66</f>
        <v>0</v>
      </c>
      <c r="AD72" s="215">
        <f>Length_8!I66</f>
        <v>0</v>
      </c>
      <c r="AE72" s="215">
        <f>Length_8!J66</f>
        <v>0</v>
      </c>
      <c r="AF72" s="215">
        <f>Length_8!K66</f>
        <v>0</v>
      </c>
      <c r="AG72" s="201">
        <f t="shared" si="26"/>
        <v>0</v>
      </c>
      <c r="AH72" s="232">
        <f t="shared" si="24"/>
        <v>0</v>
      </c>
      <c r="AI72" s="215">
        <f t="shared" si="27"/>
        <v>0</v>
      </c>
      <c r="AJ72" s="233">
        <f t="shared" si="25"/>
        <v>0</v>
      </c>
      <c r="AK72" s="234">
        <f t="shared" si="28"/>
        <v>0</v>
      </c>
    </row>
    <row r="73" spans="2:37" ht="15" customHeight="1">
      <c r="B73" s="298">
        <v>2</v>
      </c>
      <c r="C73" s="300">
        <f ca="1">IFERROR(LARGE(U54:U61,B73),0)</f>
        <v>0</v>
      </c>
      <c r="D73" s="313" t="s">
        <v>600</v>
      </c>
      <c r="E73" s="310">
        <f ca="1">C72</f>
        <v>0</v>
      </c>
      <c r="F73" s="310">
        <f ca="1">C73</f>
        <v>0</v>
      </c>
      <c r="G73" s="563"/>
      <c r="I73" s="189">
        <v>3</v>
      </c>
      <c r="J73" s="189">
        <v>3.31</v>
      </c>
      <c r="N73" s="124"/>
      <c r="O73" s="213">
        <v>2</v>
      </c>
      <c r="P73" s="214" t="s">
        <v>420</v>
      </c>
      <c r="V73" s="123"/>
      <c r="W73" s="123"/>
      <c r="X73" s="123"/>
      <c r="Y73" s="123"/>
      <c r="AA73" s="201">
        <f>Length_8!F67</f>
        <v>0</v>
      </c>
      <c r="AB73" s="201">
        <f>Length_8!G67</f>
        <v>0</v>
      </c>
      <c r="AC73" s="215">
        <f>Length_8!H67</f>
        <v>0</v>
      </c>
      <c r="AD73" s="215">
        <f>Length_8!I67</f>
        <v>0</v>
      </c>
      <c r="AE73" s="215">
        <f>Length_8!J67</f>
        <v>0</v>
      </c>
      <c r="AF73" s="215">
        <f>Length_8!K67</f>
        <v>0</v>
      </c>
      <c r="AG73" s="201">
        <f t="shared" si="26"/>
        <v>0</v>
      </c>
      <c r="AH73" s="232">
        <f t="shared" si="24"/>
        <v>0</v>
      </c>
      <c r="AI73" s="215">
        <f t="shared" si="27"/>
        <v>0</v>
      </c>
      <c r="AJ73" s="233">
        <f t="shared" si="25"/>
        <v>0</v>
      </c>
      <c r="AK73" s="234">
        <f t="shared" si="28"/>
        <v>0</v>
      </c>
    </row>
    <row r="74" spans="2:37" ht="15" customHeight="1">
      <c r="B74" s="298">
        <v>3</v>
      </c>
      <c r="C74" s="306">
        <f ca="1">IFERROR(LARGE(U54:U61,B74),0)</f>
        <v>0</v>
      </c>
      <c r="D74" s="564" t="s">
        <v>601</v>
      </c>
      <c r="E74" s="314" t="s">
        <v>401</v>
      </c>
      <c r="F74" s="314" t="s">
        <v>542</v>
      </c>
      <c r="G74" s="314" t="s">
        <v>309</v>
      </c>
      <c r="I74" s="189">
        <v>4</v>
      </c>
      <c r="J74" s="189">
        <v>2.87</v>
      </c>
      <c r="N74" s="124"/>
      <c r="O74" s="213">
        <v>3</v>
      </c>
      <c r="P74" s="214" t="s">
        <v>421</v>
      </c>
      <c r="V74" s="123"/>
      <c r="W74" s="123"/>
      <c r="X74" s="123"/>
      <c r="Y74" s="123"/>
      <c r="AA74" s="201">
        <f>Length_8!F68</f>
        <v>0</v>
      </c>
      <c r="AB74" s="201">
        <f>Length_8!G68</f>
        <v>0</v>
      </c>
      <c r="AC74" s="215">
        <f>Length_8!H68</f>
        <v>0</v>
      </c>
      <c r="AD74" s="215">
        <f>Length_8!I68</f>
        <v>0</v>
      </c>
      <c r="AE74" s="215">
        <f>Length_8!J68</f>
        <v>0</v>
      </c>
      <c r="AF74" s="215">
        <f>Length_8!K68</f>
        <v>0</v>
      </c>
      <c r="AG74" s="201">
        <f t="shared" si="26"/>
        <v>0</v>
      </c>
      <c r="AH74" s="232">
        <f t="shared" si="24"/>
        <v>0</v>
      </c>
      <c r="AI74" s="215">
        <f t="shared" si="27"/>
        <v>0</v>
      </c>
      <c r="AJ74" s="233">
        <f t="shared" si="25"/>
        <v>0</v>
      </c>
      <c r="AK74" s="234">
        <f t="shared" si="28"/>
        <v>0</v>
      </c>
    </row>
    <row r="75" spans="2:37" ht="15" customHeight="1">
      <c r="B75" s="298">
        <v>4</v>
      </c>
      <c r="C75" s="306">
        <f ca="1">IFERROR(LARGE(U54:U61,B75),0)</f>
        <v>0</v>
      </c>
      <c r="D75" s="564"/>
      <c r="E75" s="298">
        <f ca="1">OFFSET(G53,MATCH(E73,U54:U61,0),0)/IF(OFFSET(H53,MATCH(E73,U54:U61,0),0)="",1,OFFSET(H53,MATCH(E73,U54:U61,0),0))</f>
        <v>0</v>
      </c>
      <c r="F75" s="298">
        <f ca="1">OFFSET(G53,MATCH(F73,U54:U61,0),0)/IF(OFFSET(H53,MATCH(F73,U54:U61,0),0)="",1,OFFSET(H53,MATCH(F73,U54:U61,0),0))</f>
        <v>0</v>
      </c>
      <c r="G75" s="310" t="e">
        <f ca="1">ABS(E75-F75)/(E75+F75)</f>
        <v>#DIV/0!</v>
      </c>
      <c r="I75" s="189">
        <v>5</v>
      </c>
      <c r="J75" s="189">
        <v>2.65</v>
      </c>
      <c r="N75" s="124"/>
      <c r="O75" s="213">
        <v>4</v>
      </c>
      <c r="P75" s="214" t="s">
        <v>312</v>
      </c>
      <c r="V75" s="123"/>
      <c r="W75" s="123"/>
      <c r="X75" s="123"/>
      <c r="Y75" s="123"/>
      <c r="AA75" s="201">
        <f>Length_8!F69</f>
        <v>0</v>
      </c>
      <c r="AB75" s="201">
        <f>Length_8!G69</f>
        <v>0</v>
      </c>
      <c r="AC75" s="215">
        <f>Length_8!H69</f>
        <v>0</v>
      </c>
      <c r="AD75" s="215">
        <f>Length_8!I69</f>
        <v>0</v>
      </c>
      <c r="AE75" s="215">
        <f>Length_8!J69</f>
        <v>0</v>
      </c>
      <c r="AF75" s="215">
        <f>Length_8!K69</f>
        <v>0</v>
      </c>
      <c r="AG75" s="201">
        <f t="shared" si="26"/>
        <v>0</v>
      </c>
      <c r="AH75" s="232">
        <f t="shared" si="24"/>
        <v>0</v>
      </c>
      <c r="AI75" s="215">
        <f t="shared" si="27"/>
        <v>0</v>
      </c>
      <c r="AJ75" s="233">
        <f t="shared" si="25"/>
        <v>0</v>
      </c>
      <c r="AK75" s="234">
        <f t="shared" si="28"/>
        <v>0</v>
      </c>
    </row>
    <row r="76" spans="2:37" ht="15" customHeight="1">
      <c r="B76" s="298">
        <v>5</v>
      </c>
      <c r="C76" s="306">
        <f ca="1">IFERROR(LARGE(U54:U61,B76),0)</f>
        <v>0</v>
      </c>
      <c r="D76" s="313" t="s">
        <v>602</v>
      </c>
      <c r="E76" s="315" t="e">
        <f ca="1">IF(AND(G71&lt;0.3,G72&lt;0.3),"사다리꼴","정규")</f>
        <v>#N/A</v>
      </c>
      <c r="I76" s="189">
        <v>6</v>
      </c>
      <c r="J76" s="189">
        <v>2.52</v>
      </c>
      <c r="O76" s="213">
        <v>5</v>
      </c>
      <c r="P76" s="214" t="s">
        <v>313</v>
      </c>
      <c r="V76" s="123"/>
      <c r="W76" s="123"/>
      <c r="X76" s="123"/>
      <c r="Y76" s="123"/>
      <c r="AA76" s="201">
        <f>Length_8!F70</f>
        <v>0</v>
      </c>
      <c r="AB76" s="201">
        <f>Length_8!G70</f>
        <v>0</v>
      </c>
      <c r="AC76" s="215">
        <f>Length_8!H70</f>
        <v>0</v>
      </c>
      <c r="AD76" s="215">
        <f>Length_8!I70</f>
        <v>0</v>
      </c>
      <c r="AE76" s="215">
        <f>Length_8!J70</f>
        <v>0</v>
      </c>
      <c r="AF76" s="215">
        <f>Length_8!K70</f>
        <v>0</v>
      </c>
      <c r="AG76" s="201">
        <f t="shared" si="26"/>
        <v>0</v>
      </c>
      <c r="AH76" s="232">
        <f t="shared" si="24"/>
        <v>0</v>
      </c>
      <c r="AI76" s="215">
        <f t="shared" si="27"/>
        <v>0</v>
      </c>
      <c r="AJ76" s="233">
        <f t="shared" si="25"/>
        <v>0</v>
      </c>
      <c r="AK76" s="234">
        <f t="shared" si="28"/>
        <v>0</v>
      </c>
    </row>
    <row r="77" spans="2:37" ht="15" customHeight="1">
      <c r="B77" s="298">
        <v>6</v>
      </c>
      <c r="C77" s="306">
        <f ca="1">IFERROR(LARGE(U54:U61,B77),0)</f>
        <v>0</v>
      </c>
      <c r="D77" s="303" t="s">
        <v>402</v>
      </c>
      <c r="E77" s="298" t="e">
        <f ca="1">IF(E76="정규",IF(OR(S62="∞",S62&gt;=10),2,OFFSET(J70,MATCH(S62,I71:I80,0),0)),ROUND((1-SQRT((1-0.95)*(1-G75^2)))/SQRT((1+G75^2)/6),2))</f>
        <v>#N/A</v>
      </c>
      <c r="I77" s="189">
        <v>7</v>
      </c>
      <c r="J77" s="189">
        <v>2.4300000000000002</v>
      </c>
      <c r="O77" s="213">
        <v>6</v>
      </c>
      <c r="P77" s="214" t="s">
        <v>422</v>
      </c>
      <c r="V77" s="123"/>
      <c r="W77" s="123"/>
      <c r="X77" s="123"/>
      <c r="Y77" s="123"/>
      <c r="AA77" s="201">
        <f>Length_8!F71</f>
        <v>0</v>
      </c>
      <c r="AB77" s="201">
        <f>Length_8!G71</f>
        <v>0</v>
      </c>
      <c r="AC77" s="215">
        <f>Length_8!H71</f>
        <v>0</v>
      </c>
      <c r="AD77" s="215">
        <f>Length_8!I71</f>
        <v>0</v>
      </c>
      <c r="AE77" s="215">
        <f>Length_8!J71</f>
        <v>0</v>
      </c>
      <c r="AF77" s="215">
        <f>Length_8!K71</f>
        <v>0</v>
      </c>
      <c r="AG77" s="201">
        <f t="shared" si="26"/>
        <v>0</v>
      </c>
      <c r="AH77" s="232">
        <f t="shared" si="24"/>
        <v>0</v>
      </c>
      <c r="AI77" s="215">
        <f t="shared" si="27"/>
        <v>0</v>
      </c>
      <c r="AJ77" s="233">
        <f t="shared" si="25"/>
        <v>0</v>
      </c>
      <c r="AK77" s="234">
        <f t="shared" si="28"/>
        <v>0</v>
      </c>
    </row>
    <row r="78" spans="2:37" ht="15" customHeight="1">
      <c r="B78" s="298">
        <v>7</v>
      </c>
      <c r="C78" s="306">
        <f ca="1">IFERROR(LARGE(U54:U61,B78),0)</f>
        <v>0</v>
      </c>
      <c r="I78" s="189">
        <v>8</v>
      </c>
      <c r="J78" s="189">
        <v>2.37</v>
      </c>
      <c r="O78" s="213">
        <v>7</v>
      </c>
      <c r="P78" s="214" t="s">
        <v>314</v>
      </c>
      <c r="V78" s="123"/>
      <c r="W78" s="123"/>
      <c r="X78" s="123"/>
      <c r="Y78" s="123"/>
      <c r="AA78" s="201">
        <f>Length_8!F72</f>
        <v>0</v>
      </c>
      <c r="AB78" s="201">
        <f>Length_8!G72</f>
        <v>0</v>
      </c>
      <c r="AC78" s="215">
        <f>Length_8!H72</f>
        <v>0</v>
      </c>
      <c r="AD78" s="215">
        <f>Length_8!I72</f>
        <v>0</v>
      </c>
      <c r="AE78" s="215">
        <f>Length_8!J72</f>
        <v>0</v>
      </c>
      <c r="AF78" s="215">
        <f>Length_8!K72</f>
        <v>0</v>
      </c>
      <c r="AG78" s="201">
        <f t="shared" si="26"/>
        <v>0</v>
      </c>
      <c r="AH78" s="232">
        <f t="shared" si="24"/>
        <v>0</v>
      </c>
      <c r="AI78" s="215">
        <f t="shared" si="27"/>
        <v>0</v>
      </c>
      <c r="AJ78" s="233">
        <f t="shared" si="25"/>
        <v>0</v>
      </c>
      <c r="AK78" s="234">
        <f t="shared" si="28"/>
        <v>0</v>
      </c>
    </row>
    <row r="79" spans="2:37" ht="15" customHeight="1">
      <c r="B79" s="298">
        <v>8</v>
      </c>
      <c r="C79" s="306">
        <f ca="1">IFERROR(LARGE(U54:U61,B79),0)</f>
        <v>0</v>
      </c>
      <c r="I79" s="189">
        <v>9</v>
      </c>
      <c r="J79" s="189">
        <v>2.3199999999999998</v>
      </c>
      <c r="O79" s="213">
        <v>8</v>
      </c>
      <c r="P79" s="214" t="s">
        <v>315</v>
      </c>
      <c r="V79" s="123"/>
      <c r="W79" s="123"/>
      <c r="X79" s="123"/>
      <c r="Y79" s="123"/>
      <c r="AA79" s="201">
        <f>Length_8!F73</f>
        <v>0</v>
      </c>
      <c r="AB79" s="201">
        <f>Length_8!G73</f>
        <v>0</v>
      </c>
      <c r="AC79" s="215">
        <f>Length_8!H73</f>
        <v>0</v>
      </c>
      <c r="AD79" s="215">
        <f>Length_8!I73</f>
        <v>0</v>
      </c>
      <c r="AE79" s="215">
        <f>Length_8!J73</f>
        <v>0</v>
      </c>
      <c r="AF79" s="215">
        <f>Length_8!K73</f>
        <v>0</v>
      </c>
      <c r="AG79" s="201">
        <f t="shared" si="26"/>
        <v>0</v>
      </c>
      <c r="AH79" s="232">
        <f t="shared" si="24"/>
        <v>0</v>
      </c>
      <c r="AI79" s="215">
        <f t="shared" si="27"/>
        <v>0</v>
      </c>
      <c r="AJ79" s="233">
        <f t="shared" si="25"/>
        <v>0</v>
      </c>
      <c r="AK79" s="234">
        <f t="shared" si="28"/>
        <v>0</v>
      </c>
    </row>
    <row r="80" spans="2:37" ht="15" customHeight="1">
      <c r="I80" s="189" t="s">
        <v>54</v>
      </c>
      <c r="J80" s="189">
        <v>2</v>
      </c>
      <c r="O80" s="213">
        <v>9</v>
      </c>
      <c r="P80" s="214" t="s">
        <v>423</v>
      </c>
      <c r="V80" s="123"/>
      <c r="W80" s="123"/>
      <c r="X80" s="123"/>
      <c r="Y80" s="123"/>
      <c r="AA80" s="201">
        <f>Length_8!F74</f>
        <v>0</v>
      </c>
      <c r="AB80" s="201">
        <f>Length_8!G74</f>
        <v>0</v>
      </c>
      <c r="AC80" s="215">
        <f>Length_8!H74</f>
        <v>0</v>
      </c>
      <c r="AD80" s="215">
        <f>Length_8!I74</f>
        <v>0</v>
      </c>
      <c r="AE80" s="215">
        <f>Length_8!J74</f>
        <v>0</v>
      </c>
      <c r="AF80" s="215">
        <f>Length_8!K74</f>
        <v>0</v>
      </c>
      <c r="AG80" s="201">
        <f t="shared" si="26"/>
        <v>0</v>
      </c>
      <c r="AH80" s="232">
        <f t="shared" si="24"/>
        <v>0</v>
      </c>
      <c r="AI80" s="215">
        <f t="shared" si="27"/>
        <v>0</v>
      </c>
      <c r="AJ80" s="233">
        <f t="shared" si="25"/>
        <v>0</v>
      </c>
      <c r="AK80" s="234">
        <f t="shared" si="28"/>
        <v>0</v>
      </c>
    </row>
    <row r="81" spans="2:37" ht="15" customHeight="1">
      <c r="N81" s="122"/>
      <c r="O81" s="122"/>
      <c r="P81" s="122"/>
      <c r="Q81" s="122"/>
      <c r="V81" s="123"/>
      <c r="W81" s="123"/>
      <c r="X81" s="123"/>
      <c r="Y81" s="123"/>
      <c r="AA81" s="201">
        <f>Length_8!F75</f>
        <v>0</v>
      </c>
      <c r="AB81" s="201">
        <f>Length_8!G75</f>
        <v>0</v>
      </c>
      <c r="AC81" s="215">
        <f>Length_8!H75</f>
        <v>0</v>
      </c>
      <c r="AD81" s="215">
        <f>Length_8!I75</f>
        <v>0</v>
      </c>
      <c r="AE81" s="215">
        <f>Length_8!J75</f>
        <v>0</v>
      </c>
      <c r="AF81" s="215">
        <f>Length_8!K75</f>
        <v>0</v>
      </c>
      <c r="AG81" s="201">
        <f t="shared" si="26"/>
        <v>0</v>
      </c>
      <c r="AH81" s="232">
        <f t="shared" si="24"/>
        <v>0</v>
      </c>
      <c r="AI81" s="215">
        <f t="shared" si="27"/>
        <v>0</v>
      </c>
      <c r="AJ81" s="233">
        <f t="shared" si="25"/>
        <v>0</v>
      </c>
      <c r="AK81" s="234">
        <f t="shared" si="28"/>
        <v>0</v>
      </c>
    </row>
    <row r="82" spans="2:37" ht="15" customHeight="1">
      <c r="B82" s="159" t="s">
        <v>316</v>
      </c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V82" s="123"/>
      <c r="W82" s="123"/>
      <c r="X82" s="123"/>
      <c r="Y82" s="123"/>
      <c r="AA82" s="201">
        <f>Length_8!F76</f>
        <v>0</v>
      </c>
      <c r="AB82" s="201">
        <f>Length_8!G76</f>
        <v>0</v>
      </c>
      <c r="AC82" s="215">
        <f>Length_8!H76</f>
        <v>0</v>
      </c>
      <c r="AD82" s="215">
        <f>Length_8!I76</f>
        <v>0</v>
      </c>
      <c r="AE82" s="215">
        <f>Length_8!J76</f>
        <v>0</v>
      </c>
      <c r="AF82" s="215">
        <f>Length_8!K76</f>
        <v>0</v>
      </c>
      <c r="AG82" s="201">
        <f t="shared" si="26"/>
        <v>0</v>
      </c>
      <c r="AH82" s="232">
        <f t="shared" si="24"/>
        <v>0</v>
      </c>
      <c r="AI82" s="215">
        <f t="shared" si="27"/>
        <v>0</v>
      </c>
      <c r="AJ82" s="233">
        <f t="shared" si="25"/>
        <v>0</v>
      </c>
      <c r="AK82" s="234">
        <f t="shared" si="28"/>
        <v>0</v>
      </c>
    </row>
    <row r="83" spans="2:37" ht="15" customHeight="1">
      <c r="B83" s="160"/>
      <c r="C83" s="554" t="s">
        <v>611</v>
      </c>
      <c r="D83" s="555"/>
      <c r="E83" s="216" t="s">
        <v>424</v>
      </c>
      <c r="F83" s="216" t="s">
        <v>317</v>
      </c>
      <c r="G83" s="160"/>
      <c r="H83" s="216" t="s">
        <v>493</v>
      </c>
      <c r="I83" s="216" t="s">
        <v>494</v>
      </c>
      <c r="J83" s="216" t="s">
        <v>495</v>
      </c>
      <c r="K83" s="217" t="s">
        <v>318</v>
      </c>
      <c r="L83" s="216" t="s">
        <v>424</v>
      </c>
      <c r="M83" s="217" t="s">
        <v>341</v>
      </c>
      <c r="N83" s="216" t="s">
        <v>425</v>
      </c>
      <c r="O83" s="216" t="s">
        <v>319</v>
      </c>
      <c r="V83" s="123"/>
      <c r="X83" s="201">
        <f>Length_8!F77</f>
        <v>0</v>
      </c>
      <c r="Y83" s="201">
        <f>Length_8!G77</f>
        <v>0</v>
      </c>
      <c r="Z83" s="215">
        <f>Length_8!H77</f>
        <v>0</v>
      </c>
      <c r="AA83" s="215">
        <f>Length_8!I77</f>
        <v>0</v>
      </c>
      <c r="AB83" s="215">
        <f>Length_8!J77</f>
        <v>0</v>
      </c>
      <c r="AC83" s="215">
        <f>Length_8!K77</f>
        <v>0</v>
      </c>
      <c r="AD83" s="201">
        <f t="shared" si="26"/>
        <v>0</v>
      </c>
      <c r="AE83" s="232">
        <f t="shared" si="24"/>
        <v>0</v>
      </c>
      <c r="AF83" s="215">
        <f t="shared" si="27"/>
        <v>0</v>
      </c>
      <c r="AG83" s="233">
        <f t="shared" si="25"/>
        <v>0</v>
      </c>
      <c r="AH83" s="234">
        <f t="shared" si="28"/>
        <v>0</v>
      </c>
    </row>
    <row r="84" spans="2:37" ht="18" customHeight="1">
      <c r="B84" s="160"/>
      <c r="C84" s="570">
        <v>10</v>
      </c>
      <c r="D84" s="219" t="s">
        <v>612</v>
      </c>
      <c r="E84" s="220">
        <v>68000</v>
      </c>
      <c r="F84" s="565" t="s">
        <v>609</v>
      </c>
      <c r="G84" s="160"/>
      <c r="H84" s="216">
        <f>K3</f>
        <v>0</v>
      </c>
      <c r="I84" s="216">
        <f>MAX(0,H84-C84)</f>
        <v>0</v>
      </c>
      <c r="J84" s="216">
        <f>ROUNDDOWN(I84/F85,0)</f>
        <v>0</v>
      </c>
      <c r="K84" s="216" t="b">
        <f>H3="inch"</f>
        <v>0</v>
      </c>
      <c r="L84" s="220">
        <f>E84*IF(K84=TRUE,1.8,1)</f>
        <v>68000</v>
      </c>
      <c r="M84" s="222">
        <f>L84*(J84*F87)</f>
        <v>0</v>
      </c>
      <c r="N84" s="223">
        <f>SUM(L84:M84)</f>
        <v>68000</v>
      </c>
      <c r="O84" s="556">
        <f>SUM(N84:N86)</f>
        <v>68000</v>
      </c>
      <c r="V84" s="123"/>
      <c r="X84" s="201">
        <f>Length_8!F78</f>
        <v>0</v>
      </c>
      <c r="Y84" s="201">
        <f>Length_8!G78</f>
        <v>0</v>
      </c>
      <c r="Z84" s="215">
        <f>Length_8!H78</f>
        <v>0</v>
      </c>
      <c r="AA84" s="215">
        <f>Length_8!I78</f>
        <v>0</v>
      </c>
      <c r="AB84" s="215">
        <f>Length_8!J78</f>
        <v>0</v>
      </c>
      <c r="AC84" s="215">
        <f>Length_8!K78</f>
        <v>0</v>
      </c>
      <c r="AD84" s="201">
        <f t="shared" si="26"/>
        <v>0</v>
      </c>
      <c r="AE84" s="232">
        <f t="shared" si="24"/>
        <v>0</v>
      </c>
      <c r="AF84" s="215">
        <f t="shared" si="27"/>
        <v>0</v>
      </c>
      <c r="AG84" s="233">
        <f t="shared" si="25"/>
        <v>0</v>
      </c>
      <c r="AH84" s="234">
        <f t="shared" si="28"/>
        <v>0</v>
      </c>
    </row>
    <row r="85" spans="2:37" ht="18" customHeight="1">
      <c r="B85" s="160"/>
      <c r="C85" s="218"/>
      <c r="D85" s="219"/>
      <c r="E85" s="220"/>
      <c r="F85" s="568">
        <v>10</v>
      </c>
      <c r="G85" s="160"/>
      <c r="H85" s="216"/>
      <c r="I85" s="216"/>
      <c r="J85" s="216"/>
      <c r="K85" s="216"/>
      <c r="L85" s="220"/>
      <c r="M85" s="222"/>
      <c r="N85" s="223"/>
      <c r="O85" s="557"/>
      <c r="V85" s="123"/>
      <c r="X85" s="201">
        <f>Length_8!F79</f>
        <v>0</v>
      </c>
      <c r="Y85" s="201">
        <f>Length_8!G79</f>
        <v>0</v>
      </c>
      <c r="Z85" s="215">
        <f>Length_8!H79</f>
        <v>0</v>
      </c>
      <c r="AA85" s="215">
        <f>Length_8!I79</f>
        <v>0</v>
      </c>
      <c r="AB85" s="215">
        <f>Length_8!J79</f>
        <v>0</v>
      </c>
      <c r="AC85" s="215">
        <f>Length_8!K79</f>
        <v>0</v>
      </c>
      <c r="AD85" s="201">
        <f t="shared" si="26"/>
        <v>0</v>
      </c>
      <c r="AE85" s="232">
        <f t="shared" si="24"/>
        <v>0</v>
      </c>
      <c r="AF85" s="215">
        <f t="shared" si="27"/>
        <v>0</v>
      </c>
      <c r="AG85" s="233">
        <f t="shared" si="25"/>
        <v>0</v>
      </c>
      <c r="AH85" s="234">
        <f t="shared" si="28"/>
        <v>0</v>
      </c>
    </row>
    <row r="86" spans="2:37" ht="18" customHeight="1">
      <c r="B86" s="160"/>
      <c r="C86" s="218"/>
      <c r="D86" s="219"/>
      <c r="E86" s="220"/>
      <c r="F86" s="566" t="s">
        <v>610</v>
      </c>
      <c r="G86" s="160"/>
      <c r="H86" s="216"/>
      <c r="I86" s="216"/>
      <c r="J86" s="216"/>
      <c r="K86" s="216"/>
      <c r="L86" s="220"/>
      <c r="M86" s="221"/>
      <c r="N86" s="223"/>
      <c r="O86" s="558"/>
      <c r="V86" s="123"/>
      <c r="X86" s="201">
        <f>Length_8!F80</f>
        <v>0</v>
      </c>
      <c r="Y86" s="201">
        <f>Length_8!G80</f>
        <v>0</v>
      </c>
      <c r="Z86" s="215">
        <f>Length_8!H80</f>
        <v>0</v>
      </c>
      <c r="AA86" s="215">
        <f>Length_8!I80</f>
        <v>0</v>
      </c>
      <c r="AB86" s="215">
        <f>Length_8!J80</f>
        <v>0</v>
      </c>
      <c r="AC86" s="215">
        <f>Length_8!K80</f>
        <v>0</v>
      </c>
      <c r="AD86" s="201">
        <f t="shared" si="26"/>
        <v>0</v>
      </c>
      <c r="AE86" s="232">
        <f t="shared" si="24"/>
        <v>0</v>
      </c>
      <c r="AF86" s="215">
        <f t="shared" si="27"/>
        <v>0</v>
      </c>
      <c r="AG86" s="233">
        <f t="shared" si="25"/>
        <v>0</v>
      </c>
      <c r="AH86" s="234">
        <f t="shared" si="28"/>
        <v>0</v>
      </c>
    </row>
    <row r="87" spans="2:37" ht="18" customHeight="1">
      <c r="B87" s="160"/>
      <c r="C87" s="218"/>
      <c r="D87" s="219"/>
      <c r="E87" s="220"/>
      <c r="F87" s="569">
        <v>0.2</v>
      </c>
      <c r="G87" s="160"/>
      <c r="H87" s="160"/>
      <c r="I87" s="160"/>
      <c r="J87" s="160"/>
      <c r="K87" s="160"/>
      <c r="L87" s="160"/>
      <c r="M87" s="160"/>
      <c r="N87" s="161"/>
      <c r="O87" s="160"/>
      <c r="P87" s="160"/>
      <c r="Q87" s="160"/>
      <c r="V87" s="123"/>
      <c r="W87" s="123"/>
      <c r="X87" s="123"/>
      <c r="Z87" s="201">
        <f>Length_8!F81</f>
        <v>0</v>
      </c>
      <c r="AA87" s="201">
        <f>Length_8!G81</f>
        <v>0</v>
      </c>
      <c r="AB87" s="215">
        <f>Length_8!H81</f>
        <v>0</v>
      </c>
      <c r="AC87" s="215">
        <f>Length_8!I81</f>
        <v>0</v>
      </c>
      <c r="AD87" s="215">
        <f>Length_8!J81</f>
        <v>0</v>
      </c>
      <c r="AE87" s="215">
        <f>Length_8!K81</f>
        <v>0</v>
      </c>
      <c r="AF87" s="201">
        <f t="shared" si="26"/>
        <v>0</v>
      </c>
      <c r="AG87" s="232">
        <f t="shared" si="24"/>
        <v>0</v>
      </c>
      <c r="AH87" s="215">
        <f t="shared" si="27"/>
        <v>0</v>
      </c>
      <c r="AI87" s="233">
        <f t="shared" si="25"/>
        <v>0</v>
      </c>
      <c r="AJ87" s="234">
        <f t="shared" si="28"/>
        <v>0</v>
      </c>
    </row>
    <row r="88" spans="2:37" ht="18" customHeight="1">
      <c r="B88" s="160"/>
      <c r="C88" s="218"/>
      <c r="D88" s="219"/>
      <c r="E88" s="220"/>
      <c r="F88" s="566" t="s">
        <v>609</v>
      </c>
      <c r="G88" s="160"/>
      <c r="H88" s="162" t="s">
        <v>320</v>
      </c>
      <c r="I88" s="160"/>
      <c r="J88" s="160"/>
      <c r="K88" s="160"/>
      <c r="L88" s="160"/>
      <c r="M88" s="160"/>
      <c r="N88" s="160"/>
      <c r="O88" s="160"/>
      <c r="P88" s="160"/>
      <c r="Q88" s="160"/>
      <c r="V88" s="123"/>
      <c r="W88" s="123"/>
      <c r="X88" s="123"/>
      <c r="Z88" s="201">
        <f>Length_8!F82</f>
        <v>0</v>
      </c>
      <c r="AA88" s="201">
        <f>Length_8!G82</f>
        <v>0</v>
      </c>
      <c r="AB88" s="215">
        <f>Length_8!H82</f>
        <v>0</v>
      </c>
      <c r="AC88" s="215">
        <f>Length_8!I82</f>
        <v>0</v>
      </c>
      <c r="AD88" s="215">
        <f>Length_8!J82</f>
        <v>0</v>
      </c>
      <c r="AE88" s="215">
        <f>Length_8!K82</f>
        <v>0</v>
      </c>
      <c r="AF88" s="201">
        <f t="shared" si="26"/>
        <v>0</v>
      </c>
      <c r="AG88" s="232">
        <f t="shared" si="24"/>
        <v>0</v>
      </c>
      <c r="AH88" s="215">
        <f t="shared" si="27"/>
        <v>0</v>
      </c>
      <c r="AI88" s="233">
        <f t="shared" si="25"/>
        <v>0</v>
      </c>
      <c r="AJ88" s="234">
        <f t="shared" si="28"/>
        <v>0</v>
      </c>
    </row>
    <row r="89" spans="2:37" ht="18" customHeight="1">
      <c r="B89" s="160"/>
      <c r="C89" s="218"/>
      <c r="D89" s="219"/>
      <c r="E89" s="220"/>
      <c r="F89" s="566"/>
      <c r="G89" s="160"/>
      <c r="H89" s="163"/>
      <c r="L89" s="160"/>
      <c r="M89" s="160"/>
      <c r="N89" s="160"/>
      <c r="O89" s="160"/>
      <c r="P89" s="160"/>
      <c r="Q89" s="160"/>
      <c r="V89" s="123"/>
      <c r="W89" s="123"/>
      <c r="X89" s="123"/>
      <c r="Z89" s="201">
        <f>Length_8!F83</f>
        <v>0</v>
      </c>
      <c r="AA89" s="201">
        <f>Length_8!G83</f>
        <v>0</v>
      </c>
      <c r="AB89" s="215">
        <f>Length_8!H83</f>
        <v>0</v>
      </c>
      <c r="AC89" s="215">
        <f>Length_8!I83</f>
        <v>0</v>
      </c>
      <c r="AD89" s="215">
        <f>Length_8!J83</f>
        <v>0</v>
      </c>
      <c r="AE89" s="215">
        <f>Length_8!K83</f>
        <v>0</v>
      </c>
      <c r="AF89" s="201">
        <f t="shared" si="26"/>
        <v>0</v>
      </c>
      <c r="AG89" s="232">
        <f t="shared" si="24"/>
        <v>0</v>
      </c>
      <c r="AH89" s="215">
        <f t="shared" si="27"/>
        <v>0</v>
      </c>
      <c r="AI89" s="233">
        <f t="shared" si="25"/>
        <v>0</v>
      </c>
      <c r="AJ89" s="234">
        <f t="shared" si="28"/>
        <v>0</v>
      </c>
    </row>
    <row r="90" spans="2:37" ht="18" customHeight="1">
      <c r="B90" s="160"/>
      <c r="C90" s="218"/>
      <c r="D90" s="224"/>
      <c r="E90" s="216"/>
      <c r="F90" s="567"/>
      <c r="G90" s="160"/>
      <c r="H90" s="163"/>
      <c r="L90" s="160"/>
      <c r="M90" s="160"/>
      <c r="N90" s="160"/>
      <c r="O90" s="160"/>
      <c r="P90" s="160"/>
      <c r="Q90" s="160"/>
      <c r="V90" s="123"/>
      <c r="W90" s="123"/>
      <c r="X90" s="123"/>
      <c r="Z90" s="201">
        <f>Length_8!F84</f>
        <v>0</v>
      </c>
      <c r="AA90" s="201">
        <f>Length_8!G84</f>
        <v>0</v>
      </c>
      <c r="AB90" s="215">
        <f>Length_8!H84</f>
        <v>0</v>
      </c>
      <c r="AC90" s="215">
        <f>Length_8!I84</f>
        <v>0</v>
      </c>
      <c r="AD90" s="215">
        <f>Length_8!J84</f>
        <v>0</v>
      </c>
      <c r="AE90" s="215">
        <f>Length_8!K84</f>
        <v>0</v>
      </c>
      <c r="AF90" s="201">
        <f t="shared" si="26"/>
        <v>0</v>
      </c>
      <c r="AG90" s="232">
        <f t="shared" si="24"/>
        <v>0</v>
      </c>
      <c r="AH90" s="215">
        <f t="shared" si="27"/>
        <v>0</v>
      </c>
      <c r="AI90" s="233">
        <f t="shared" si="25"/>
        <v>0</v>
      </c>
      <c r="AJ90" s="234">
        <f t="shared" si="28"/>
        <v>0</v>
      </c>
    </row>
    <row r="91" spans="2:37" ht="18" customHeight="1">
      <c r="N91" s="122"/>
      <c r="O91" s="122"/>
      <c r="P91" s="122"/>
      <c r="Q91" s="122"/>
      <c r="V91" s="123"/>
      <c r="W91" s="123"/>
      <c r="X91" s="123"/>
      <c r="Y91" s="123"/>
      <c r="AA91" s="201">
        <f>Length_8!F85</f>
        <v>0</v>
      </c>
      <c r="AB91" s="201">
        <f>Length_8!G85</f>
        <v>0</v>
      </c>
      <c r="AC91" s="215">
        <f>Length_8!H85</f>
        <v>0</v>
      </c>
      <c r="AD91" s="215">
        <f>Length_8!I85</f>
        <v>0</v>
      </c>
      <c r="AE91" s="215">
        <f>Length_8!J85</f>
        <v>0</v>
      </c>
      <c r="AF91" s="215">
        <f>Length_8!K85</f>
        <v>0</v>
      </c>
      <c r="AG91" s="201">
        <f t="shared" si="26"/>
        <v>0</v>
      </c>
      <c r="AH91" s="232">
        <f t="shared" si="24"/>
        <v>0</v>
      </c>
      <c r="AI91" s="215">
        <f t="shared" si="27"/>
        <v>0</v>
      </c>
      <c r="AJ91" s="233">
        <f t="shared" si="25"/>
        <v>0</v>
      </c>
      <c r="AK91" s="234">
        <f t="shared" si="28"/>
        <v>0</v>
      </c>
    </row>
    <row r="92" spans="2:37" ht="18" customHeight="1">
      <c r="N92" s="122"/>
      <c r="O92" s="122"/>
      <c r="P92" s="122"/>
      <c r="Q92" s="122"/>
      <c r="AA92" s="201">
        <f>Length_8!F86</f>
        <v>0</v>
      </c>
      <c r="AB92" s="201">
        <f>Length_8!G86</f>
        <v>0</v>
      </c>
      <c r="AC92" s="215">
        <f>Length_8!H86</f>
        <v>0</v>
      </c>
      <c r="AD92" s="215">
        <f>Length_8!I86</f>
        <v>0</v>
      </c>
      <c r="AE92" s="215">
        <f>Length_8!J86</f>
        <v>0</v>
      </c>
      <c r="AF92" s="215">
        <f>Length_8!K86</f>
        <v>0</v>
      </c>
      <c r="AG92" s="201">
        <f t="shared" si="26"/>
        <v>0</v>
      </c>
      <c r="AH92" s="232">
        <f t="shared" si="24"/>
        <v>0</v>
      </c>
      <c r="AI92" s="215">
        <f t="shared" si="27"/>
        <v>0</v>
      </c>
      <c r="AJ92" s="233">
        <f t="shared" si="25"/>
        <v>0</v>
      </c>
      <c r="AK92" s="234">
        <f t="shared" si="28"/>
        <v>0</v>
      </c>
    </row>
    <row r="93" spans="2:37" ht="18" customHeight="1">
      <c r="N93" s="122"/>
      <c r="O93" s="122"/>
      <c r="P93" s="122"/>
      <c r="Q93" s="122"/>
      <c r="AA93" s="201">
        <f>Length_8!F87</f>
        <v>0</v>
      </c>
      <c r="AB93" s="201">
        <f>Length_8!G87</f>
        <v>0</v>
      </c>
      <c r="AC93" s="215">
        <f>Length_8!H87</f>
        <v>0</v>
      </c>
      <c r="AD93" s="215">
        <f>Length_8!I87</f>
        <v>0</v>
      </c>
      <c r="AE93" s="215">
        <f>Length_8!J87</f>
        <v>0</v>
      </c>
      <c r="AF93" s="215">
        <f>Length_8!K87</f>
        <v>0</v>
      </c>
      <c r="AG93" s="201">
        <f t="shared" si="26"/>
        <v>0</v>
      </c>
      <c r="AH93" s="232">
        <f t="shared" si="24"/>
        <v>0</v>
      </c>
      <c r="AI93" s="215">
        <f t="shared" si="27"/>
        <v>0</v>
      </c>
      <c r="AJ93" s="233">
        <f t="shared" si="25"/>
        <v>0</v>
      </c>
      <c r="AK93" s="234">
        <f t="shared" si="28"/>
        <v>0</v>
      </c>
    </row>
    <row r="94" spans="2:37" ht="18" customHeight="1">
      <c r="N94" s="122"/>
      <c r="O94" s="122"/>
      <c r="P94" s="122"/>
      <c r="Q94" s="122"/>
    </row>
    <row r="95" spans="2:37" ht="18" customHeight="1">
      <c r="N95" s="122"/>
      <c r="O95" s="122"/>
      <c r="P95" s="122"/>
      <c r="Q95" s="122"/>
    </row>
    <row r="96" spans="2:37" ht="18" customHeight="1">
      <c r="N96" s="122"/>
      <c r="O96" s="122"/>
      <c r="P96" s="122"/>
      <c r="Q96" s="122"/>
    </row>
    <row r="97" spans="14:21" ht="18" customHeight="1">
      <c r="N97" s="122"/>
      <c r="O97" s="122"/>
      <c r="P97" s="122"/>
      <c r="Q97" s="122"/>
    </row>
    <row r="98" spans="14:21" ht="18" customHeight="1">
      <c r="N98" s="122"/>
      <c r="O98" s="122"/>
      <c r="P98" s="122"/>
      <c r="Q98" s="122"/>
    </row>
    <row r="99" spans="14:21" ht="18" customHeight="1">
      <c r="N99" s="122"/>
      <c r="O99" s="122"/>
      <c r="P99" s="122"/>
      <c r="Q99" s="122"/>
    </row>
    <row r="100" spans="14:21" ht="18" customHeight="1">
      <c r="N100" s="122"/>
      <c r="O100" s="122"/>
      <c r="P100" s="122"/>
      <c r="Q100" s="122"/>
    </row>
    <row r="101" spans="14:21" ht="18" customHeight="1">
      <c r="N101" s="122"/>
      <c r="O101" s="122"/>
      <c r="P101" s="122"/>
      <c r="Q101" s="122"/>
    </row>
    <row r="102" spans="14:21" ht="18" customHeight="1">
      <c r="N102" s="122"/>
      <c r="O102" s="122"/>
      <c r="P102" s="122"/>
      <c r="Q102" s="122"/>
    </row>
    <row r="103" spans="14:21" ht="18" customHeight="1">
      <c r="N103" s="122"/>
      <c r="O103" s="122"/>
      <c r="P103" s="122"/>
      <c r="Q103" s="122"/>
    </row>
    <row r="104" spans="14:21" ht="18" customHeight="1">
      <c r="N104" s="122"/>
      <c r="O104" s="122"/>
      <c r="P104" s="122"/>
      <c r="Q104" s="122"/>
    </row>
    <row r="105" spans="14:21" ht="18" customHeight="1">
      <c r="N105" s="122"/>
      <c r="O105" s="122"/>
      <c r="P105" s="122"/>
      <c r="Q105" s="122"/>
    </row>
    <row r="106" spans="14:21" ht="18" customHeight="1">
      <c r="N106" s="122"/>
      <c r="O106" s="122"/>
      <c r="P106" s="122"/>
      <c r="Q106" s="122"/>
    </row>
    <row r="107" spans="14:21" ht="18" customHeight="1">
      <c r="N107" s="122"/>
      <c r="O107" s="122"/>
      <c r="P107" s="122"/>
      <c r="Q107" s="122"/>
    </row>
    <row r="108" spans="14:21" ht="18" customHeight="1">
      <c r="N108" s="122"/>
      <c r="O108" s="122"/>
      <c r="P108" s="122"/>
      <c r="Q108" s="122"/>
    </row>
    <row r="109" spans="14:21" ht="18" customHeight="1">
      <c r="N109" s="122"/>
      <c r="O109" s="122"/>
      <c r="P109" s="122"/>
      <c r="Q109" s="122"/>
    </row>
    <row r="110" spans="14:21" ht="18" customHeight="1">
      <c r="N110" s="122"/>
      <c r="O110" s="122"/>
      <c r="P110" s="122"/>
      <c r="Q110" s="122"/>
    </row>
    <row r="111" spans="14:21" ht="18" customHeight="1">
      <c r="N111" s="122"/>
      <c r="O111" s="122"/>
      <c r="P111" s="122"/>
      <c r="Q111" s="122"/>
      <c r="U111" s="122"/>
    </row>
    <row r="112" spans="14:21" ht="18" customHeight="1">
      <c r="N112" s="122"/>
      <c r="O112" s="122"/>
      <c r="P112" s="122"/>
      <c r="Q112" s="122"/>
      <c r="U112" s="122"/>
    </row>
    <row r="113" spans="2:28" ht="18" customHeight="1">
      <c r="U113" s="122"/>
    </row>
    <row r="114" spans="2:28" ht="18" customHeight="1">
      <c r="U114" s="122"/>
    </row>
    <row r="115" spans="2:28" ht="18" customHeight="1">
      <c r="U115" s="122"/>
    </row>
    <row r="118" spans="2:28" ht="18" customHeight="1">
      <c r="Z118" s="123"/>
      <c r="AA118" s="123"/>
      <c r="AB118" s="123"/>
    </row>
    <row r="119" spans="2:28" ht="18" customHeight="1">
      <c r="Z119" s="123"/>
      <c r="AA119" s="123"/>
      <c r="AB119" s="123"/>
    </row>
    <row r="120" spans="2:28" ht="18" customHeight="1">
      <c r="Z120" s="123"/>
      <c r="AA120" s="123"/>
      <c r="AB120" s="123"/>
    </row>
    <row r="121" spans="2:28" ht="18" customHeight="1">
      <c r="Z121" s="123"/>
      <c r="AA121" s="123"/>
      <c r="AB121" s="123"/>
    </row>
    <row r="122" spans="2:28" ht="18" customHeight="1">
      <c r="B122" s="73"/>
      <c r="C122" s="73"/>
      <c r="D122" s="73"/>
      <c r="E122" s="73"/>
      <c r="F122" s="73"/>
      <c r="G122" s="73"/>
      <c r="H122" s="73"/>
      <c r="M122" s="73"/>
      <c r="N122" s="73"/>
      <c r="O122" s="73"/>
      <c r="P122" s="160"/>
      <c r="Q122" s="160"/>
      <c r="R122" s="160"/>
      <c r="Z122" s="123"/>
      <c r="AA122" s="123"/>
      <c r="AB122" s="123"/>
    </row>
    <row r="123" spans="2:28" ht="18" customHeight="1">
      <c r="B123" s="123"/>
      <c r="C123" s="123"/>
      <c r="D123" s="123"/>
      <c r="I123" s="163"/>
      <c r="J123" s="160"/>
      <c r="K123" s="160"/>
      <c r="L123" s="160"/>
      <c r="P123" s="122"/>
      <c r="Q123" s="122"/>
      <c r="R123" s="122"/>
      <c r="Z123" s="123"/>
      <c r="AA123" s="123"/>
      <c r="AB123" s="123"/>
    </row>
    <row r="124" spans="2:28" ht="18" customHeight="1">
      <c r="B124" s="123"/>
      <c r="C124" s="123"/>
      <c r="D124" s="123"/>
      <c r="I124" s="163"/>
      <c r="J124" s="160"/>
      <c r="K124" s="160"/>
      <c r="L124" s="160"/>
      <c r="P124" s="122"/>
      <c r="Q124" s="122"/>
      <c r="R124" s="122"/>
      <c r="Z124" s="123"/>
      <c r="AA124" s="123"/>
      <c r="AB124" s="123"/>
    </row>
    <row r="125" spans="2:28" ht="18" customHeight="1">
      <c r="B125" s="123"/>
      <c r="C125" s="123"/>
      <c r="D125" s="123"/>
      <c r="J125" s="73"/>
      <c r="K125" s="73"/>
      <c r="L125" s="73"/>
      <c r="P125" s="122"/>
      <c r="Q125" s="122"/>
      <c r="R125" s="122"/>
      <c r="Z125" s="123"/>
      <c r="AA125" s="123"/>
      <c r="AB125" s="123"/>
    </row>
    <row r="126" spans="2:28" ht="18" customHeight="1">
      <c r="B126" s="123"/>
      <c r="C126" s="123"/>
      <c r="D126" s="123"/>
      <c r="I126" s="163"/>
      <c r="J126" s="125"/>
      <c r="K126" s="125"/>
      <c r="P126" s="122"/>
      <c r="Q126" s="122"/>
      <c r="R126" s="122"/>
      <c r="Z126" s="123"/>
      <c r="AA126" s="123"/>
      <c r="AB126" s="123"/>
    </row>
    <row r="127" spans="2:28" ht="18" customHeight="1">
      <c r="B127" s="123"/>
      <c r="C127" s="123"/>
      <c r="D127" s="123"/>
      <c r="I127" s="163"/>
      <c r="J127" s="125"/>
      <c r="K127" s="125"/>
      <c r="P127" s="122"/>
      <c r="Q127" s="122"/>
      <c r="R127" s="122"/>
      <c r="V127" s="123"/>
      <c r="W127" s="123"/>
      <c r="X127" s="123"/>
      <c r="Y127" s="123"/>
      <c r="Z127" s="123"/>
      <c r="AA127" s="123"/>
      <c r="AB127" s="123"/>
    </row>
    <row r="128" spans="2:28" ht="18" customHeight="1">
      <c r="B128" s="123"/>
      <c r="C128" s="123"/>
      <c r="D128" s="123"/>
      <c r="J128" s="125"/>
      <c r="K128" s="125"/>
      <c r="P128" s="122"/>
      <c r="Q128" s="122"/>
      <c r="R128" s="122"/>
      <c r="V128" s="123"/>
      <c r="W128" s="123"/>
      <c r="X128" s="123"/>
      <c r="Y128" s="123"/>
      <c r="Z128" s="123"/>
      <c r="AA128" s="123"/>
      <c r="AB128" s="123"/>
    </row>
    <row r="129" spans="2:28" ht="18" customHeight="1">
      <c r="B129" s="123"/>
      <c r="C129" s="123"/>
      <c r="D129" s="123"/>
      <c r="P129" s="122"/>
      <c r="Q129" s="122"/>
      <c r="R129" s="122"/>
      <c r="Z129" s="123"/>
      <c r="AA129" s="123"/>
      <c r="AB129" s="123"/>
    </row>
    <row r="130" spans="2:28" ht="18" customHeight="1">
      <c r="Z130" s="123"/>
      <c r="AA130" s="123"/>
      <c r="AB130" s="123"/>
    </row>
  </sheetData>
  <mergeCells count="42">
    <mergeCell ref="C83:D83"/>
    <mergeCell ref="O84:O86"/>
    <mergeCell ref="F52:F53"/>
    <mergeCell ref="J53:K53"/>
    <mergeCell ref="G62:P62"/>
    <mergeCell ref="M52:P52"/>
    <mergeCell ref="M53:N53"/>
    <mergeCell ref="E72:F72"/>
    <mergeCell ref="G72:G73"/>
    <mergeCell ref="C64:G64"/>
    <mergeCell ref="G52:K52"/>
    <mergeCell ref="J64:M64"/>
    <mergeCell ref="O53:P53"/>
    <mergeCell ref="Q53:R53"/>
    <mergeCell ref="D74:D75"/>
    <mergeCell ref="D6:D8"/>
    <mergeCell ref="C6:C8"/>
    <mergeCell ref="B6:B8"/>
    <mergeCell ref="E6:J6"/>
    <mergeCell ref="S64:T64"/>
    <mergeCell ref="B64:B65"/>
    <mergeCell ref="Q6:S6"/>
    <mergeCell ref="R64:R65"/>
    <mergeCell ref="E52:E53"/>
    <mergeCell ref="O64:Q64"/>
    <mergeCell ref="Y6:Z6"/>
    <mergeCell ref="Q52:R52"/>
    <mergeCell ref="T52:T53"/>
    <mergeCell ref="K6:K7"/>
    <mergeCell ref="U52:V52"/>
    <mergeCell ref="B70:C70"/>
    <mergeCell ref="D70:D71"/>
    <mergeCell ref="B52:B53"/>
    <mergeCell ref="C52:C53"/>
    <mergeCell ref="D52:D53"/>
    <mergeCell ref="AK52:AK53"/>
    <mergeCell ref="AB6:AC6"/>
    <mergeCell ref="AD6:AI6"/>
    <mergeCell ref="AA52:AB52"/>
    <mergeCell ref="AC52:AF52"/>
    <mergeCell ref="AG52:AH52"/>
    <mergeCell ref="AI52:AJ5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Length_8</vt:lpstr>
      <vt:lpstr>'교정결과-E'!B_Tag</vt:lpstr>
      <vt:lpstr>'교정결과-HY'!B_Tag</vt:lpstr>
      <vt:lpstr>B_Tag</vt:lpstr>
      <vt:lpstr>판정결과!B_Tag_2</vt:lpstr>
      <vt:lpstr>부록!B_Tag_3</vt:lpstr>
      <vt:lpstr>Length_8_CMC</vt:lpstr>
      <vt:lpstr>Length_8_Condition</vt:lpstr>
      <vt:lpstr>Length_8_Resolution</vt:lpstr>
      <vt:lpstr>Length_8_Result</vt:lpstr>
      <vt:lpstr>Length_8_Spec</vt:lpstr>
      <vt:lpstr>Length_8_STD1</vt:lpstr>
      <vt:lpstr>Length_8_STD2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2020-11-02T06:42:26Z</cp:lastPrinted>
  <dcterms:created xsi:type="dcterms:W3CDTF">2004-11-10T00:11:43Z</dcterms:created>
  <dcterms:modified xsi:type="dcterms:W3CDTF">2021-07-23T06:17:44Z</dcterms:modified>
</cp:coreProperties>
</file>