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31" r:id="rId3"/>
    <sheet name="교정결과-HY" sheetId="32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Calcu_ADJ" sheetId="35" r:id="rId10"/>
    <sheet name="STD_Data" sheetId="29" r:id="rId11"/>
    <sheet name="Length_1" sheetId="14" r:id="rId12"/>
  </sheets>
  <definedNames>
    <definedName name="_xlnm._FilterDatabase" localSheetId="0" hidden="1">기본정보!#REF!</definedName>
    <definedName name="B_Tag" localSheetId="2">'교정결과-E'!$D$62:$I$62</definedName>
    <definedName name="B_Tag" localSheetId="3">'교정결과-HY'!$B$60:$Q$60</definedName>
    <definedName name="B_Tag">교정결과!$D$61:$I$61</definedName>
    <definedName name="B_Tag_2" localSheetId="4">판정결과!$D$50:$I$50</definedName>
    <definedName name="B_Tag_3" localSheetId="5">부록!$B$11:$K$11</definedName>
    <definedName name="Header_1" localSheetId="2">'교정결과-E'!$D$13:$H$16</definedName>
    <definedName name="Header_1">교정결과!$D$13:$H$16</definedName>
    <definedName name="Length_1_CMC">Length_1!$E$4:$G$44</definedName>
    <definedName name="Length_1_Condition">Length_1!$A$4:$C$44</definedName>
    <definedName name="Length_1_Condition_Temp">Length_1!$D$4:$D$44</definedName>
    <definedName name="Length_1_Resolution">Length_1!$H$4:$K$44</definedName>
    <definedName name="Length_1_Result">Length_1!$O$4:$S$44</definedName>
    <definedName name="Length_1_Result_ADJ">Length_1!$V$4:$Z$44</definedName>
    <definedName name="Length_1_Result2">Length_1!$T$4:$T$44</definedName>
    <definedName name="Length_1_Spec">Length_1!$L$4:$N$44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I54" i="35" l="1"/>
  <c r="I54" i="21"/>
  <c r="H54" i="35"/>
  <c r="H54" i="21"/>
  <c r="G54" i="35"/>
  <c r="G54" i="21"/>
  <c r="AG8" i="35" l="1"/>
  <c r="T3" i="35" l="1"/>
  <c r="AG10" i="35" l="1"/>
  <c r="AG11" i="35"/>
  <c r="AG12" i="35"/>
  <c r="AG13" i="35"/>
  <c r="AG14" i="35"/>
  <c r="AG15" i="35"/>
  <c r="AG16" i="35"/>
  <c r="AG17" i="35"/>
  <c r="AG18" i="35"/>
  <c r="AG19" i="35"/>
  <c r="AG20" i="35"/>
  <c r="AG21" i="35"/>
  <c r="AG22" i="35"/>
  <c r="AG23" i="35"/>
  <c r="AG24" i="35"/>
  <c r="AG25" i="35"/>
  <c r="AG26" i="35"/>
  <c r="AG27" i="35"/>
  <c r="AG28" i="35"/>
  <c r="AG29" i="35"/>
  <c r="AG30" i="35"/>
  <c r="AG31" i="35"/>
  <c r="AG32" i="35"/>
  <c r="AG33" i="35"/>
  <c r="AG34" i="35"/>
  <c r="AG35" i="35"/>
  <c r="AG36" i="35"/>
  <c r="AG37" i="35"/>
  <c r="AG38" i="35"/>
  <c r="AG39" i="35"/>
  <c r="AG40" i="35"/>
  <c r="AG41" i="35"/>
  <c r="AG42" i="35"/>
  <c r="AG43" i="35"/>
  <c r="AG44" i="35"/>
  <c r="AG45" i="35"/>
  <c r="AG46" i="35"/>
  <c r="AG47" i="35"/>
  <c r="AG48" i="35"/>
  <c r="AG49" i="35"/>
  <c r="AG9" i="35"/>
  <c r="X10" i="35"/>
  <c r="Y10" i="35"/>
  <c r="X11" i="35"/>
  <c r="Y11" i="35"/>
  <c r="X12" i="35"/>
  <c r="Y12" i="35"/>
  <c r="X13" i="35"/>
  <c r="Y13" i="35"/>
  <c r="X14" i="35"/>
  <c r="Y14" i="35"/>
  <c r="X15" i="35"/>
  <c r="Y15" i="35"/>
  <c r="X16" i="35"/>
  <c r="Y16" i="35"/>
  <c r="X17" i="35"/>
  <c r="Y17" i="35"/>
  <c r="X18" i="35"/>
  <c r="Y18" i="35"/>
  <c r="X19" i="35"/>
  <c r="Y19" i="35"/>
  <c r="X20" i="35"/>
  <c r="Y20" i="35"/>
  <c r="X21" i="35"/>
  <c r="Y21" i="35"/>
  <c r="X22" i="35"/>
  <c r="Y22" i="35"/>
  <c r="X23" i="35"/>
  <c r="Y23" i="35"/>
  <c r="X24" i="35"/>
  <c r="Y24" i="35"/>
  <c r="X25" i="35"/>
  <c r="Y25" i="35"/>
  <c r="X26" i="35"/>
  <c r="Y26" i="35"/>
  <c r="X27" i="35"/>
  <c r="Y27" i="35"/>
  <c r="X28" i="35"/>
  <c r="Y28" i="35"/>
  <c r="X29" i="35"/>
  <c r="Y29" i="35"/>
  <c r="X30" i="35"/>
  <c r="Y30" i="35"/>
  <c r="X31" i="35"/>
  <c r="Y31" i="35"/>
  <c r="X32" i="35"/>
  <c r="Y32" i="35"/>
  <c r="X33" i="35"/>
  <c r="Y33" i="35"/>
  <c r="X34" i="35"/>
  <c r="Y34" i="35"/>
  <c r="X35" i="35"/>
  <c r="Y35" i="35"/>
  <c r="X36" i="35"/>
  <c r="Y36" i="35"/>
  <c r="X37" i="35"/>
  <c r="Y37" i="35"/>
  <c r="X38" i="35"/>
  <c r="Y38" i="35"/>
  <c r="X39" i="35"/>
  <c r="Y39" i="35"/>
  <c r="X40" i="35"/>
  <c r="Y40" i="35"/>
  <c r="X41" i="35"/>
  <c r="Y41" i="35"/>
  <c r="X42" i="35"/>
  <c r="Y42" i="35"/>
  <c r="X43" i="35"/>
  <c r="Y43" i="35"/>
  <c r="X44" i="35"/>
  <c r="Y44" i="35"/>
  <c r="X45" i="35"/>
  <c r="Y45" i="35"/>
  <c r="X46" i="35"/>
  <c r="Y46" i="35"/>
  <c r="X47" i="35"/>
  <c r="Y47" i="35"/>
  <c r="X48" i="35"/>
  <c r="Y48" i="35"/>
  <c r="X49" i="35"/>
  <c r="Y49" i="35"/>
  <c r="Y9" i="35"/>
  <c r="X9" i="35"/>
  <c r="T61" i="35" l="1"/>
  <c r="T60" i="35"/>
  <c r="T54" i="35"/>
  <c r="T61" i="21" l="1"/>
  <c r="T60" i="21"/>
  <c r="T54" i="21"/>
  <c r="O67" i="35" l="1"/>
  <c r="K67" i="35" s="1"/>
  <c r="M67" i="35" l="1"/>
  <c r="O67" i="21"/>
  <c r="M67" i="21" s="1"/>
  <c r="K67" i="21" l="1"/>
  <c r="B184" i="23"/>
  <c r="Q248" i="23" l="1"/>
  <c r="Q250" i="23"/>
  <c r="V250" i="23"/>
  <c r="AA250" i="23"/>
  <c r="AF250" i="23"/>
  <c r="AK250" i="23" s="1"/>
  <c r="M297" i="23"/>
  <c r="S297" i="23"/>
  <c r="V297" i="23"/>
  <c r="AA297" i="23"/>
  <c r="AM297" i="23"/>
  <c r="AP297" i="23"/>
  <c r="M298" i="23"/>
  <c r="S298" i="23"/>
  <c r="AA298" i="23"/>
  <c r="AM298" i="23"/>
  <c r="M299" i="23"/>
  <c r="S299" i="23"/>
  <c r="V299" i="23"/>
  <c r="AE299" i="23"/>
  <c r="AM299" i="23"/>
  <c r="AP299" i="23"/>
  <c r="M300" i="23"/>
  <c r="S300" i="23"/>
  <c r="V300" i="23"/>
  <c r="AE300" i="23"/>
  <c r="AM300" i="23"/>
  <c r="AP300" i="23"/>
  <c r="M301" i="23"/>
  <c r="S301" i="23"/>
  <c r="V301" i="23"/>
  <c r="AE301" i="23"/>
  <c r="AM301" i="23"/>
  <c r="AP301" i="23"/>
  <c r="M302" i="23"/>
  <c r="S302" i="23"/>
  <c r="V302" i="23"/>
  <c r="AE302" i="23"/>
  <c r="AM302" i="23"/>
  <c r="AP302" i="23"/>
  <c r="H303" i="23"/>
  <c r="M303" i="23"/>
  <c r="S303" i="23"/>
  <c r="V303" i="23"/>
  <c r="AA303" i="23"/>
  <c r="AM303" i="23"/>
  <c r="AP303" i="23"/>
  <c r="H304" i="23"/>
  <c r="M304" i="23"/>
  <c r="S304" i="23"/>
  <c r="V304" i="23"/>
  <c r="AA304" i="23"/>
  <c r="AM304" i="23"/>
  <c r="AP304" i="23"/>
  <c r="M305" i="23"/>
  <c r="AM305" i="23"/>
  <c r="N12" i="3" l="1"/>
  <c r="B10" i="35"/>
  <c r="H10" i="35" s="1"/>
  <c r="B11" i="35"/>
  <c r="J11" i="35" s="1"/>
  <c r="B12" i="35"/>
  <c r="H12" i="35" s="1"/>
  <c r="B13" i="35"/>
  <c r="B14" i="35"/>
  <c r="H14" i="35" s="1"/>
  <c r="B15" i="35"/>
  <c r="J15" i="35" s="1"/>
  <c r="B16" i="35"/>
  <c r="H16" i="35" s="1"/>
  <c r="B17" i="35"/>
  <c r="B18" i="35"/>
  <c r="H18" i="35" s="1"/>
  <c r="B19" i="35"/>
  <c r="J19" i="35" s="1"/>
  <c r="B20" i="35"/>
  <c r="H20" i="35" s="1"/>
  <c r="B21" i="35"/>
  <c r="B22" i="35"/>
  <c r="H22" i="35" s="1"/>
  <c r="B23" i="35"/>
  <c r="J23" i="35" s="1"/>
  <c r="B24" i="35"/>
  <c r="H24" i="35" s="1"/>
  <c r="B25" i="35"/>
  <c r="N25" i="35" s="1"/>
  <c r="B26" i="35"/>
  <c r="H26" i="35" s="1"/>
  <c r="B27" i="35"/>
  <c r="J27" i="35" s="1"/>
  <c r="B28" i="35"/>
  <c r="H28" i="35" s="1"/>
  <c r="B29" i="35"/>
  <c r="F29" i="35" s="1"/>
  <c r="B30" i="35"/>
  <c r="H30" i="35" s="1"/>
  <c r="B31" i="35"/>
  <c r="J31" i="35" s="1"/>
  <c r="B32" i="35"/>
  <c r="H32" i="35" s="1"/>
  <c r="B33" i="35"/>
  <c r="C33" i="35" s="1"/>
  <c r="B275" i="23" s="1"/>
  <c r="B34" i="35"/>
  <c r="H34" i="35" s="1"/>
  <c r="B35" i="35"/>
  <c r="J35" i="35" s="1"/>
  <c r="B36" i="35"/>
  <c r="H36" i="35" s="1"/>
  <c r="B37" i="35"/>
  <c r="C37" i="35" s="1"/>
  <c r="B279" i="23" s="1"/>
  <c r="B38" i="35"/>
  <c r="H38" i="35" s="1"/>
  <c r="B39" i="35"/>
  <c r="J39" i="35" s="1"/>
  <c r="B40" i="35"/>
  <c r="H40" i="35" s="1"/>
  <c r="B41" i="35"/>
  <c r="B42" i="35"/>
  <c r="H42" i="35" s="1"/>
  <c r="B43" i="35"/>
  <c r="R49" i="3" s="1"/>
  <c r="B44" i="35"/>
  <c r="O50" i="3" s="1"/>
  <c r="B45" i="35"/>
  <c r="B46" i="35"/>
  <c r="Q52" i="3" s="1"/>
  <c r="B47" i="35"/>
  <c r="N53" i="3" s="1"/>
  <c r="B48" i="35"/>
  <c r="O54" i="3" s="1"/>
  <c r="B49" i="35"/>
  <c r="B9" i="35"/>
  <c r="I9" i="35" s="1"/>
  <c r="F66" i="35"/>
  <c r="V61" i="35"/>
  <c r="V60" i="35"/>
  <c r="V59" i="35"/>
  <c r="G59" i="35"/>
  <c r="J59" i="35" s="1"/>
  <c r="O302" i="23" s="1"/>
  <c r="V58" i="35"/>
  <c r="G58" i="35"/>
  <c r="J58" i="35" s="1"/>
  <c r="O301" i="23" s="1"/>
  <c r="V57" i="35"/>
  <c r="G57" i="35"/>
  <c r="V56" i="35"/>
  <c r="G56" i="35"/>
  <c r="J56" i="35" s="1"/>
  <c r="O299" i="23" s="1"/>
  <c r="U54" i="35"/>
  <c r="F46" i="35"/>
  <c r="U42" i="35"/>
  <c r="V42" i="35"/>
  <c r="L284" i="23" s="1"/>
  <c r="R37" i="35"/>
  <c r="R33" i="35"/>
  <c r="S30" i="35"/>
  <c r="F30" i="35"/>
  <c r="E30" i="35"/>
  <c r="M36" i="3" s="1"/>
  <c r="N29" i="35"/>
  <c r="V26" i="35"/>
  <c r="L268" i="23" s="1"/>
  <c r="Q26" i="35"/>
  <c r="O26" i="35"/>
  <c r="AP268" i="23" s="1"/>
  <c r="C26" i="35"/>
  <c r="B268" i="23" s="1"/>
  <c r="U25" i="35"/>
  <c r="P22" i="35"/>
  <c r="D22" i="35"/>
  <c r="G264" i="23" s="1"/>
  <c r="C22" i="35"/>
  <c r="B264" i="23" s="1"/>
  <c r="S14" i="35"/>
  <c r="R14" i="35"/>
  <c r="E14" i="35"/>
  <c r="M20" i="3" s="1"/>
  <c r="T13" i="35"/>
  <c r="O13" i="35"/>
  <c r="AP255" i="23" s="1"/>
  <c r="D13" i="35"/>
  <c r="G255" i="23" s="1"/>
  <c r="W11" i="35"/>
  <c r="W10" i="35"/>
  <c r="Q10" i="35"/>
  <c r="P10" i="35"/>
  <c r="L10" i="35"/>
  <c r="K16" i="3" s="1"/>
  <c r="V10" i="35"/>
  <c r="L252" i="23" s="1"/>
  <c r="U9" i="35"/>
  <c r="E59" i="35" s="1"/>
  <c r="P9" i="35"/>
  <c r="O9" i="35"/>
  <c r="AP251" i="23" s="1"/>
  <c r="E9" i="35"/>
  <c r="M15" i="3" s="1"/>
  <c r="I3" i="35"/>
  <c r="H3" i="35"/>
  <c r="G3" i="35"/>
  <c r="D3" i="35"/>
  <c r="T245" i="23" s="1"/>
  <c r="C3" i="35"/>
  <c r="B3" i="35" s="1"/>
  <c r="R39" i="35" l="1"/>
  <c r="U31" i="35"/>
  <c r="D9" i="35"/>
  <c r="G251" i="23" s="1"/>
  <c r="T9" i="35"/>
  <c r="E10" i="35"/>
  <c r="M16" i="3" s="1"/>
  <c r="U10" i="35"/>
  <c r="L14" i="35"/>
  <c r="K20" i="3" s="1"/>
  <c r="R18" i="35"/>
  <c r="S22" i="35"/>
  <c r="E26" i="35"/>
  <c r="M32" i="3" s="1"/>
  <c r="Q30" i="35"/>
  <c r="N34" i="35"/>
  <c r="E42" i="35"/>
  <c r="M48" i="3" s="1"/>
  <c r="F27" i="35"/>
  <c r="N24" i="35"/>
  <c r="E12" i="35"/>
  <c r="M18" i="3" s="1"/>
  <c r="P12" i="35"/>
  <c r="S27" i="35"/>
  <c r="L20" i="35"/>
  <c r="K26" i="3" s="1"/>
  <c r="U24" i="35"/>
  <c r="V11" i="35"/>
  <c r="L253" i="23" s="1"/>
  <c r="T23" i="35"/>
  <c r="N28" i="35"/>
  <c r="U12" i="35"/>
  <c r="F25" i="35"/>
  <c r="V28" i="35"/>
  <c r="L270" i="23" s="1"/>
  <c r="N36" i="35"/>
  <c r="U29" i="35"/>
  <c r="L12" i="35"/>
  <c r="K18" i="3" s="1"/>
  <c r="W12" i="35"/>
  <c r="R20" i="35"/>
  <c r="V24" i="35"/>
  <c r="L266" i="23" s="1"/>
  <c r="O28" i="35"/>
  <c r="AP270" i="23" s="1"/>
  <c r="L11" i="35"/>
  <c r="K17" i="3" s="1"/>
  <c r="C12" i="35"/>
  <c r="B254" i="23" s="1"/>
  <c r="M12" i="35"/>
  <c r="AU254" i="23" s="1"/>
  <c r="S12" i="35"/>
  <c r="R16" i="35"/>
  <c r="E24" i="35"/>
  <c r="M30" i="3" s="1"/>
  <c r="Q24" i="35"/>
  <c r="C28" i="35"/>
  <c r="B270" i="23" s="1"/>
  <c r="Q28" i="35"/>
  <c r="R31" i="35"/>
  <c r="U35" i="35"/>
  <c r="N47" i="35"/>
  <c r="V12" i="35"/>
  <c r="L254" i="23" s="1"/>
  <c r="Q12" i="35"/>
  <c r="L16" i="35"/>
  <c r="K22" i="3" s="1"/>
  <c r="C24" i="35"/>
  <c r="B266" i="23" s="1"/>
  <c r="O24" i="35"/>
  <c r="AP266" i="23" s="1"/>
  <c r="Q11" i="35"/>
  <c r="D12" i="35"/>
  <c r="G254" i="23" s="1"/>
  <c r="O12" i="35"/>
  <c r="AP254" i="23" s="1"/>
  <c r="T12" i="35"/>
  <c r="L23" i="35"/>
  <c r="K29" i="3" s="1"/>
  <c r="F24" i="35"/>
  <c r="S24" i="35"/>
  <c r="F28" i="35"/>
  <c r="U28" i="35"/>
  <c r="R35" i="35"/>
  <c r="U39" i="35"/>
  <c r="N48" i="35"/>
  <c r="M11" i="35"/>
  <c r="AU253" i="23" s="1"/>
  <c r="S11" i="35"/>
  <c r="W23" i="35"/>
  <c r="U27" i="35"/>
  <c r="C31" i="35"/>
  <c r="B273" i="23" s="1"/>
  <c r="S31" i="35"/>
  <c r="C35" i="35"/>
  <c r="B277" i="23" s="1"/>
  <c r="C39" i="35"/>
  <c r="B281" i="23" s="1"/>
  <c r="S39" i="35"/>
  <c r="V9" i="35"/>
  <c r="L251" i="23" s="1"/>
  <c r="L9" i="35"/>
  <c r="K15" i="3" s="1"/>
  <c r="Q9" i="35"/>
  <c r="W9" i="35"/>
  <c r="C10" i="35"/>
  <c r="B252" i="23" s="1"/>
  <c r="M10" i="35"/>
  <c r="AU252" i="23" s="1"/>
  <c r="S10" i="35"/>
  <c r="D11" i="35"/>
  <c r="G253" i="23" s="1"/>
  <c r="O11" i="35"/>
  <c r="AP253" i="23" s="1"/>
  <c r="T11" i="35"/>
  <c r="C14" i="35"/>
  <c r="B256" i="23" s="1"/>
  <c r="N14" i="35"/>
  <c r="T14" i="35"/>
  <c r="L22" i="35"/>
  <c r="K28" i="3" s="1"/>
  <c r="T22" i="35"/>
  <c r="C23" i="35"/>
  <c r="B265" i="23" s="1"/>
  <c r="P23" i="35"/>
  <c r="F26" i="35"/>
  <c r="S26" i="35"/>
  <c r="C27" i="35"/>
  <c r="B269" i="23" s="1"/>
  <c r="O27" i="35"/>
  <c r="AP269" i="23" s="1"/>
  <c r="V27" i="35"/>
  <c r="L269" i="23" s="1"/>
  <c r="N30" i="35"/>
  <c r="U30" i="35"/>
  <c r="E31" i="35"/>
  <c r="M37" i="3" s="1"/>
  <c r="U34" i="35"/>
  <c r="E35" i="35"/>
  <c r="M41" i="3" s="1"/>
  <c r="U38" i="35"/>
  <c r="E39" i="35"/>
  <c r="M45" i="3" s="1"/>
  <c r="O42" i="35"/>
  <c r="AP284" i="23" s="1"/>
  <c r="N46" i="35"/>
  <c r="G10" i="35"/>
  <c r="C11" i="35"/>
  <c r="B253" i="23" s="1"/>
  <c r="V23" i="35"/>
  <c r="L265" i="23" s="1"/>
  <c r="O23" i="35"/>
  <c r="AP265" i="23" s="1"/>
  <c r="N27" i="35"/>
  <c r="S35" i="35"/>
  <c r="V47" i="35"/>
  <c r="L289" i="23" s="1"/>
  <c r="C9" i="35"/>
  <c r="B251" i="23" s="1"/>
  <c r="M9" i="35"/>
  <c r="AU251" i="23" s="1"/>
  <c r="S9" i="35"/>
  <c r="E57" i="35" s="1"/>
  <c r="H300" i="23" s="1"/>
  <c r="D10" i="35"/>
  <c r="G252" i="23" s="1"/>
  <c r="O10" i="35"/>
  <c r="AP252" i="23" s="1"/>
  <c r="T10" i="35"/>
  <c r="E11" i="35"/>
  <c r="M17" i="3" s="1"/>
  <c r="P11" i="35"/>
  <c r="U11" i="35"/>
  <c r="D14" i="35"/>
  <c r="G256" i="23" s="1"/>
  <c r="O14" i="35"/>
  <c r="AP256" i="23" s="1"/>
  <c r="W14" i="35"/>
  <c r="L18" i="35"/>
  <c r="K24" i="3" s="1"/>
  <c r="V22" i="35"/>
  <c r="L264" i="23" s="1"/>
  <c r="O22" i="35"/>
  <c r="AP264" i="23" s="1"/>
  <c r="W22" i="35"/>
  <c r="D23" i="35"/>
  <c r="G265" i="23" s="1"/>
  <c r="S23" i="35"/>
  <c r="N26" i="35"/>
  <c r="U26" i="35"/>
  <c r="E27" i="35"/>
  <c r="M33" i="3" s="1"/>
  <c r="Q27" i="35"/>
  <c r="C30" i="35"/>
  <c r="B272" i="23" s="1"/>
  <c r="O30" i="35"/>
  <c r="AP272" i="23" s="1"/>
  <c r="W30" i="35"/>
  <c r="M31" i="35"/>
  <c r="AU273" i="23" s="1"/>
  <c r="W34" i="35"/>
  <c r="M35" i="35"/>
  <c r="AU277" i="23" s="1"/>
  <c r="N38" i="35"/>
  <c r="M39" i="35"/>
  <c r="AU281" i="23" s="1"/>
  <c r="S42" i="35"/>
  <c r="F47" i="35"/>
  <c r="B245" i="23"/>
  <c r="M58" i="35"/>
  <c r="H302" i="23"/>
  <c r="N44" i="35"/>
  <c r="F49" i="35"/>
  <c r="O57" i="32"/>
  <c r="V291" i="23"/>
  <c r="AA291" i="23"/>
  <c r="AF291" i="23"/>
  <c r="Q291" i="23"/>
  <c r="AK291" i="23"/>
  <c r="M57" i="32"/>
  <c r="N57" i="32"/>
  <c r="F45" i="35"/>
  <c r="O53" i="32"/>
  <c r="V287" i="23"/>
  <c r="AA287" i="23"/>
  <c r="AF287" i="23"/>
  <c r="Q287" i="23"/>
  <c r="AK287" i="23"/>
  <c r="M53" i="32"/>
  <c r="N53" i="32"/>
  <c r="S41" i="35"/>
  <c r="O49" i="32"/>
  <c r="AA283" i="23"/>
  <c r="AF283" i="23"/>
  <c r="V283" i="23"/>
  <c r="Q283" i="23"/>
  <c r="AK283" i="23"/>
  <c r="O47" i="3"/>
  <c r="P47" i="3"/>
  <c r="M49" i="32"/>
  <c r="N49" i="32"/>
  <c r="N47" i="3"/>
  <c r="R47" i="3"/>
  <c r="M37" i="35"/>
  <c r="AU279" i="23" s="1"/>
  <c r="O45" i="32"/>
  <c r="AA279" i="23"/>
  <c r="AF279" i="23"/>
  <c r="Q279" i="23"/>
  <c r="AK279" i="23"/>
  <c r="V279" i="23"/>
  <c r="O43" i="3"/>
  <c r="P43" i="3"/>
  <c r="M45" i="32"/>
  <c r="Q43" i="3"/>
  <c r="N45" i="32"/>
  <c r="N43" i="3"/>
  <c r="R43" i="3"/>
  <c r="M33" i="35"/>
  <c r="AU275" i="23" s="1"/>
  <c r="O41" i="32"/>
  <c r="AA275" i="23"/>
  <c r="AF275" i="23"/>
  <c r="Q275" i="23"/>
  <c r="AK275" i="23"/>
  <c r="V275" i="23"/>
  <c r="O39" i="3"/>
  <c r="P39" i="3"/>
  <c r="M41" i="32"/>
  <c r="Q39" i="3"/>
  <c r="N41" i="32"/>
  <c r="N39" i="3"/>
  <c r="R39" i="3"/>
  <c r="S29" i="35"/>
  <c r="O37" i="32"/>
  <c r="AA271" i="23"/>
  <c r="AF271" i="23"/>
  <c r="Q271" i="23"/>
  <c r="AK271" i="23"/>
  <c r="V271" i="23"/>
  <c r="O35" i="3"/>
  <c r="P35" i="3"/>
  <c r="M37" i="32"/>
  <c r="Q35" i="3"/>
  <c r="N37" i="32"/>
  <c r="N35" i="3"/>
  <c r="R35" i="3"/>
  <c r="S25" i="35"/>
  <c r="O33" i="32"/>
  <c r="AA267" i="23"/>
  <c r="AF267" i="23"/>
  <c r="Q267" i="23"/>
  <c r="AK267" i="23"/>
  <c r="V267" i="23"/>
  <c r="O31" i="3"/>
  <c r="P31" i="3"/>
  <c r="M33" i="32"/>
  <c r="Q31" i="3"/>
  <c r="N33" i="32"/>
  <c r="N31" i="3"/>
  <c r="R31" i="3"/>
  <c r="O29" i="32"/>
  <c r="AA263" i="23"/>
  <c r="AF263" i="23"/>
  <c r="Q263" i="23"/>
  <c r="AK263" i="23"/>
  <c r="V263" i="23"/>
  <c r="O27" i="3"/>
  <c r="P27" i="3"/>
  <c r="M29" i="32"/>
  <c r="Q27" i="3"/>
  <c r="N29" i="32"/>
  <c r="N27" i="3"/>
  <c r="R27" i="3"/>
  <c r="L17" i="35"/>
  <c r="K23" i="3" s="1"/>
  <c r="O25" i="32"/>
  <c r="AA259" i="23"/>
  <c r="AF259" i="23"/>
  <c r="Q259" i="23"/>
  <c r="AK259" i="23"/>
  <c r="V259" i="23"/>
  <c r="O23" i="3"/>
  <c r="P23" i="3"/>
  <c r="M25" i="32"/>
  <c r="Q23" i="3"/>
  <c r="N25" i="32"/>
  <c r="N23" i="3"/>
  <c r="R23" i="3"/>
  <c r="O21" i="32"/>
  <c r="AA255" i="23"/>
  <c r="AF255" i="23"/>
  <c r="Q255" i="23"/>
  <c r="AK255" i="23"/>
  <c r="V255" i="23"/>
  <c r="O19" i="3"/>
  <c r="P19" i="3"/>
  <c r="M21" i="32"/>
  <c r="Q19" i="3"/>
  <c r="N21" i="32"/>
  <c r="N19" i="3"/>
  <c r="R19" i="3"/>
  <c r="G9" i="35"/>
  <c r="K9" i="35"/>
  <c r="L15" i="3" s="1"/>
  <c r="J10" i="35"/>
  <c r="I11" i="35"/>
  <c r="G13" i="35"/>
  <c r="K13" i="35"/>
  <c r="L19" i="3" s="1"/>
  <c r="J14" i="35"/>
  <c r="I15" i="35"/>
  <c r="G17" i="35"/>
  <c r="K17" i="35"/>
  <c r="L23" i="3" s="1"/>
  <c r="J18" i="35"/>
  <c r="I19" i="35"/>
  <c r="G21" i="35"/>
  <c r="K21" i="35"/>
  <c r="L27" i="3" s="1"/>
  <c r="J22" i="35"/>
  <c r="I23" i="35"/>
  <c r="G25" i="35"/>
  <c r="K25" i="35"/>
  <c r="L31" i="3" s="1"/>
  <c r="J26" i="35"/>
  <c r="I27" i="35"/>
  <c r="G29" i="35"/>
  <c r="K29" i="35"/>
  <c r="L35" i="3" s="1"/>
  <c r="J30" i="35"/>
  <c r="I31" i="35"/>
  <c r="G33" i="35"/>
  <c r="K33" i="35"/>
  <c r="L39" i="3" s="1"/>
  <c r="J34" i="35"/>
  <c r="I35" i="35"/>
  <c r="G37" i="35"/>
  <c r="K37" i="35"/>
  <c r="L43" i="3" s="1"/>
  <c r="J38" i="35"/>
  <c r="I39" i="35"/>
  <c r="G41" i="35"/>
  <c r="K41" i="35"/>
  <c r="L47" i="3" s="1"/>
  <c r="J42" i="35"/>
  <c r="I43" i="35"/>
  <c r="H44" i="35"/>
  <c r="G45" i="35"/>
  <c r="K45" i="35"/>
  <c r="L51" i="3" s="1"/>
  <c r="J46" i="35"/>
  <c r="I47" i="35"/>
  <c r="H48" i="35"/>
  <c r="G49" i="35"/>
  <c r="K49" i="35"/>
  <c r="L55" i="3" s="1"/>
  <c r="O55" i="3"/>
  <c r="O53" i="3"/>
  <c r="O52" i="3"/>
  <c r="O51" i="3"/>
  <c r="O49" i="3"/>
  <c r="F48" i="35"/>
  <c r="O56" i="32"/>
  <c r="AF290" i="23"/>
  <c r="Q290" i="23"/>
  <c r="AK290" i="23"/>
  <c r="V290" i="23"/>
  <c r="AA290" i="23"/>
  <c r="M56" i="32"/>
  <c r="N56" i="32"/>
  <c r="F44" i="35"/>
  <c r="O52" i="32"/>
  <c r="AF286" i="23"/>
  <c r="Q286" i="23"/>
  <c r="AK286" i="23"/>
  <c r="V286" i="23"/>
  <c r="AA286" i="23"/>
  <c r="M52" i="32"/>
  <c r="N52" i="32"/>
  <c r="O48" i="32"/>
  <c r="Q282" i="23"/>
  <c r="AK282" i="23"/>
  <c r="V282" i="23"/>
  <c r="AA282" i="23"/>
  <c r="AF282" i="23"/>
  <c r="M48" i="32"/>
  <c r="O46" i="3"/>
  <c r="N48" i="32"/>
  <c r="P46" i="3"/>
  <c r="Q46" i="3"/>
  <c r="N46" i="3"/>
  <c r="R46" i="3"/>
  <c r="W36" i="35"/>
  <c r="O44" i="32"/>
  <c r="Q278" i="23"/>
  <c r="AK278" i="23"/>
  <c r="V278" i="23"/>
  <c r="AA278" i="23"/>
  <c r="AF278" i="23"/>
  <c r="M44" i="32"/>
  <c r="O42" i="3"/>
  <c r="N44" i="32"/>
  <c r="P42" i="3"/>
  <c r="Q42" i="3"/>
  <c r="N42" i="3"/>
  <c r="R42" i="3"/>
  <c r="O40" i="32"/>
  <c r="Q274" i="23"/>
  <c r="AK274" i="23"/>
  <c r="V274" i="23"/>
  <c r="AA274" i="23"/>
  <c r="AF274" i="23"/>
  <c r="M40" i="32"/>
  <c r="O38" i="3"/>
  <c r="N40" i="32"/>
  <c r="P38" i="3"/>
  <c r="Q38" i="3"/>
  <c r="N38" i="3"/>
  <c r="R38" i="3"/>
  <c r="S28" i="35"/>
  <c r="O36" i="32"/>
  <c r="Q270" i="23"/>
  <c r="AK270" i="23"/>
  <c r="V270" i="23"/>
  <c r="AA270" i="23"/>
  <c r="AF270" i="23"/>
  <c r="M36" i="32"/>
  <c r="O34" i="3"/>
  <c r="N36" i="32"/>
  <c r="P34" i="3"/>
  <c r="Q34" i="3"/>
  <c r="N34" i="3"/>
  <c r="R34" i="3"/>
  <c r="O32" i="32"/>
  <c r="Q266" i="23"/>
  <c r="AK266" i="23"/>
  <c r="V266" i="23"/>
  <c r="AA266" i="23"/>
  <c r="AF266" i="23"/>
  <c r="M32" i="32"/>
  <c r="O30" i="3"/>
  <c r="N32" i="32"/>
  <c r="P30" i="3"/>
  <c r="Q30" i="3"/>
  <c r="N30" i="3"/>
  <c r="R30" i="3"/>
  <c r="O28" i="32"/>
  <c r="Q262" i="23"/>
  <c r="AK262" i="23"/>
  <c r="V262" i="23"/>
  <c r="AA262" i="23"/>
  <c r="AF262" i="23"/>
  <c r="M28" i="32"/>
  <c r="O26" i="3"/>
  <c r="N28" i="32"/>
  <c r="P26" i="3"/>
  <c r="Q26" i="3"/>
  <c r="N26" i="3"/>
  <c r="R26" i="3"/>
  <c r="O24" i="32"/>
  <c r="Q258" i="23"/>
  <c r="AK258" i="23"/>
  <c r="V258" i="23"/>
  <c r="AA258" i="23"/>
  <c r="AF258" i="23"/>
  <c r="M24" i="32"/>
  <c r="O22" i="3"/>
  <c r="N24" i="32"/>
  <c r="P22" i="3"/>
  <c r="Q22" i="3"/>
  <c r="N22" i="3"/>
  <c r="R22" i="3"/>
  <c r="O20" i="32"/>
  <c r="Q254" i="23"/>
  <c r="AK254" i="23"/>
  <c r="V254" i="23"/>
  <c r="AA254" i="23"/>
  <c r="AF254" i="23"/>
  <c r="M20" i="32"/>
  <c r="O18" i="3"/>
  <c r="N20" i="32"/>
  <c r="P18" i="3"/>
  <c r="Q18" i="3"/>
  <c r="N18" i="3"/>
  <c r="R18" i="3"/>
  <c r="H9" i="35"/>
  <c r="K10" i="35"/>
  <c r="L16" i="3" s="1"/>
  <c r="I12" i="35"/>
  <c r="H13" i="35"/>
  <c r="G14" i="35"/>
  <c r="K14" i="35"/>
  <c r="L20" i="3" s="1"/>
  <c r="I16" i="35"/>
  <c r="H17" i="35"/>
  <c r="G18" i="35"/>
  <c r="K18" i="35"/>
  <c r="L24" i="3" s="1"/>
  <c r="I20" i="35"/>
  <c r="H21" i="35"/>
  <c r="G22" i="35"/>
  <c r="K22" i="35"/>
  <c r="L28" i="3" s="1"/>
  <c r="I24" i="35"/>
  <c r="H25" i="35"/>
  <c r="G26" i="35"/>
  <c r="K26" i="35"/>
  <c r="L32" i="3" s="1"/>
  <c r="I28" i="35"/>
  <c r="H29" i="35"/>
  <c r="G30" i="35"/>
  <c r="K30" i="35"/>
  <c r="L36" i="3" s="1"/>
  <c r="I32" i="35"/>
  <c r="H33" i="35"/>
  <c r="G34" i="35"/>
  <c r="K34" i="35"/>
  <c r="L40" i="3" s="1"/>
  <c r="I36" i="35"/>
  <c r="H37" i="35"/>
  <c r="G38" i="35"/>
  <c r="K38" i="35"/>
  <c r="L44" i="3" s="1"/>
  <c r="I40" i="35"/>
  <c r="H41" i="35"/>
  <c r="G42" i="35"/>
  <c r="K42" i="35"/>
  <c r="L48" i="3" s="1"/>
  <c r="J43" i="35"/>
  <c r="I44" i="35"/>
  <c r="H45" i="35"/>
  <c r="G46" i="35"/>
  <c r="K46" i="35"/>
  <c r="L52" i="3" s="1"/>
  <c r="J47" i="35"/>
  <c r="I48" i="35"/>
  <c r="H49" i="35"/>
  <c r="R55" i="3"/>
  <c r="N55" i="3"/>
  <c r="R54" i="3"/>
  <c r="N54" i="3"/>
  <c r="R53" i="3"/>
  <c r="R52" i="3"/>
  <c r="N52" i="3"/>
  <c r="R51" i="3"/>
  <c r="N51" i="3"/>
  <c r="R50" i="3"/>
  <c r="N50" i="3"/>
  <c r="Q47" i="3"/>
  <c r="O55" i="32"/>
  <c r="V289" i="23"/>
  <c r="AA289" i="23"/>
  <c r="AF289" i="23"/>
  <c r="AK289" i="23"/>
  <c r="Q289" i="23"/>
  <c r="M55" i="32"/>
  <c r="N55" i="32"/>
  <c r="O51" i="32"/>
  <c r="V285" i="23"/>
  <c r="AA285" i="23"/>
  <c r="AF285" i="23"/>
  <c r="Q285" i="23"/>
  <c r="AK285" i="23"/>
  <c r="M51" i="32"/>
  <c r="N51" i="32"/>
  <c r="N49" i="3"/>
  <c r="O47" i="32"/>
  <c r="AA281" i="23"/>
  <c r="AF281" i="23"/>
  <c r="Q281" i="23"/>
  <c r="AK281" i="23"/>
  <c r="V281" i="23"/>
  <c r="O45" i="3"/>
  <c r="P45" i="3"/>
  <c r="M47" i="32"/>
  <c r="Q45" i="3"/>
  <c r="N47" i="32"/>
  <c r="N45" i="3"/>
  <c r="R45" i="3"/>
  <c r="O43" i="32"/>
  <c r="AA277" i="23"/>
  <c r="AF277" i="23"/>
  <c r="Q277" i="23"/>
  <c r="AK277" i="23"/>
  <c r="V277" i="23"/>
  <c r="O41" i="3"/>
  <c r="P41" i="3"/>
  <c r="M43" i="32"/>
  <c r="Q41" i="3"/>
  <c r="N43" i="32"/>
  <c r="N41" i="3"/>
  <c r="R41" i="3"/>
  <c r="O39" i="32"/>
  <c r="AA273" i="23"/>
  <c r="AF273" i="23"/>
  <c r="Q273" i="23"/>
  <c r="AK273" i="23"/>
  <c r="V273" i="23"/>
  <c r="O37" i="3"/>
  <c r="P37" i="3"/>
  <c r="M39" i="32"/>
  <c r="Q37" i="3"/>
  <c r="N39" i="32"/>
  <c r="N37" i="3"/>
  <c r="R37" i="3"/>
  <c r="O35" i="32"/>
  <c r="AA269" i="23"/>
  <c r="AF269" i="23"/>
  <c r="Q269" i="23"/>
  <c r="AK269" i="23"/>
  <c r="V269" i="23"/>
  <c r="O33" i="3"/>
  <c r="P33" i="3"/>
  <c r="M35" i="32"/>
  <c r="Q33" i="3"/>
  <c r="N35" i="32"/>
  <c r="N33" i="3"/>
  <c r="R33" i="3"/>
  <c r="O31" i="32"/>
  <c r="AA265" i="23"/>
  <c r="AF265" i="23"/>
  <c r="Q265" i="23"/>
  <c r="AK265" i="23"/>
  <c r="V265" i="23"/>
  <c r="O29" i="3"/>
  <c r="P29" i="3"/>
  <c r="M31" i="32"/>
  <c r="Q29" i="3"/>
  <c r="N31" i="32"/>
  <c r="N29" i="3"/>
  <c r="R29" i="3"/>
  <c r="O27" i="32"/>
  <c r="AA261" i="23"/>
  <c r="AF261" i="23"/>
  <c r="Q261" i="23"/>
  <c r="AK261" i="23"/>
  <c r="V261" i="23"/>
  <c r="O25" i="3"/>
  <c r="P25" i="3"/>
  <c r="M27" i="32"/>
  <c r="Q25" i="3"/>
  <c r="N27" i="32"/>
  <c r="N25" i="3"/>
  <c r="R25" i="3"/>
  <c r="O23" i="32"/>
  <c r="AA257" i="23"/>
  <c r="AF257" i="23"/>
  <c r="Q257" i="23"/>
  <c r="AK257" i="23"/>
  <c r="V257" i="23"/>
  <c r="O21" i="3"/>
  <c r="P21" i="3"/>
  <c r="M23" i="32"/>
  <c r="Q21" i="3"/>
  <c r="N23" i="32"/>
  <c r="N21" i="3"/>
  <c r="R21" i="3"/>
  <c r="O19" i="32"/>
  <c r="AA253" i="23"/>
  <c r="AF253" i="23"/>
  <c r="Q253" i="23"/>
  <c r="AK253" i="23"/>
  <c r="V253" i="23"/>
  <c r="O17" i="3"/>
  <c r="P17" i="3"/>
  <c r="M19" i="32"/>
  <c r="Q17" i="3"/>
  <c r="N19" i="32"/>
  <c r="N17" i="3"/>
  <c r="R17" i="3"/>
  <c r="G11" i="35"/>
  <c r="K11" i="35"/>
  <c r="L17" i="3" s="1"/>
  <c r="J12" i="35"/>
  <c r="I13" i="35"/>
  <c r="G15" i="35"/>
  <c r="K15" i="35"/>
  <c r="L21" i="3" s="1"/>
  <c r="J16" i="35"/>
  <c r="I17" i="35"/>
  <c r="G19" i="35"/>
  <c r="K19" i="35"/>
  <c r="L25" i="3" s="1"/>
  <c r="J20" i="35"/>
  <c r="I21" i="35"/>
  <c r="G23" i="35"/>
  <c r="K23" i="35"/>
  <c r="L29" i="3" s="1"/>
  <c r="J24" i="35"/>
  <c r="I25" i="35"/>
  <c r="G27" i="35"/>
  <c r="K27" i="35"/>
  <c r="L33" i="3" s="1"/>
  <c r="J28" i="35"/>
  <c r="I29" i="35"/>
  <c r="G31" i="35"/>
  <c r="K31" i="35"/>
  <c r="L37" i="3" s="1"/>
  <c r="J32" i="35"/>
  <c r="I33" i="35"/>
  <c r="G35" i="35"/>
  <c r="K35" i="35"/>
  <c r="L41" i="3" s="1"/>
  <c r="J36" i="35"/>
  <c r="I37" i="35"/>
  <c r="G39" i="35"/>
  <c r="K39" i="35"/>
  <c r="L45" i="3" s="1"/>
  <c r="J40" i="35"/>
  <c r="I41" i="35"/>
  <c r="G43" i="35"/>
  <c r="K43" i="35"/>
  <c r="L49" i="3" s="1"/>
  <c r="J44" i="35"/>
  <c r="I45" i="35"/>
  <c r="H46" i="35"/>
  <c r="G47" i="35"/>
  <c r="K47" i="35"/>
  <c r="L53" i="3" s="1"/>
  <c r="J48" i="35"/>
  <c r="I49" i="35"/>
  <c r="Q55" i="3"/>
  <c r="Q54" i="3"/>
  <c r="Q53" i="3"/>
  <c r="Q51" i="3"/>
  <c r="Q50" i="3"/>
  <c r="Q49" i="3"/>
  <c r="O17" i="32"/>
  <c r="AA251" i="23"/>
  <c r="AF251" i="23"/>
  <c r="Q251" i="23"/>
  <c r="AK251" i="23"/>
  <c r="V251" i="23"/>
  <c r="N17" i="32"/>
  <c r="O15" i="3"/>
  <c r="M17" i="32"/>
  <c r="P15" i="3"/>
  <c r="Q15" i="3"/>
  <c r="N15" i="3"/>
  <c r="R15" i="3"/>
  <c r="V46" i="35"/>
  <c r="L288" i="23" s="1"/>
  <c r="O54" i="32"/>
  <c r="AF288" i="23"/>
  <c r="Q288" i="23"/>
  <c r="AK288" i="23"/>
  <c r="V288" i="23"/>
  <c r="AA288" i="23"/>
  <c r="M54" i="32"/>
  <c r="N54" i="32"/>
  <c r="O50" i="32"/>
  <c r="Q284" i="23"/>
  <c r="V284" i="23"/>
  <c r="AF284" i="23"/>
  <c r="AA284" i="23"/>
  <c r="AK284" i="23"/>
  <c r="M50" i="32"/>
  <c r="O48" i="3"/>
  <c r="N50" i="32"/>
  <c r="P48" i="3"/>
  <c r="N48" i="3"/>
  <c r="R48" i="3"/>
  <c r="O46" i="32"/>
  <c r="Q280" i="23"/>
  <c r="AK280" i="23"/>
  <c r="V280" i="23"/>
  <c r="AA280" i="23"/>
  <c r="AF280" i="23"/>
  <c r="M46" i="32"/>
  <c r="O44" i="3"/>
  <c r="N46" i="32"/>
  <c r="P44" i="3"/>
  <c r="Q44" i="3"/>
  <c r="N44" i="3"/>
  <c r="R44" i="3"/>
  <c r="O42" i="32"/>
  <c r="Q276" i="23"/>
  <c r="AK276" i="23"/>
  <c r="V276" i="23"/>
  <c r="AA276" i="23"/>
  <c r="AF276" i="23"/>
  <c r="M42" i="32"/>
  <c r="O40" i="3"/>
  <c r="N42" i="32"/>
  <c r="P40" i="3"/>
  <c r="Q40" i="3"/>
  <c r="N40" i="3"/>
  <c r="R40" i="3"/>
  <c r="O38" i="32"/>
  <c r="Q272" i="23"/>
  <c r="AK272" i="23"/>
  <c r="V272" i="23"/>
  <c r="AA272" i="23"/>
  <c r="AF272" i="23"/>
  <c r="M38" i="32"/>
  <c r="O36" i="3"/>
  <c r="N38" i="32"/>
  <c r="P36" i="3"/>
  <c r="Q36" i="3"/>
  <c r="N36" i="3"/>
  <c r="R36" i="3"/>
  <c r="O34" i="32"/>
  <c r="Q268" i="23"/>
  <c r="AK268" i="23"/>
  <c r="V268" i="23"/>
  <c r="AA268" i="23"/>
  <c r="AF268" i="23"/>
  <c r="M34" i="32"/>
  <c r="O32" i="3"/>
  <c r="N34" i="32"/>
  <c r="P32" i="3"/>
  <c r="Q32" i="3"/>
  <c r="N32" i="3"/>
  <c r="R32" i="3"/>
  <c r="O30" i="32"/>
  <c r="Q264" i="23"/>
  <c r="AK264" i="23"/>
  <c r="V264" i="23"/>
  <c r="AA264" i="23"/>
  <c r="AF264" i="23"/>
  <c r="M30" i="32"/>
  <c r="O28" i="3"/>
  <c r="N30" i="32"/>
  <c r="P28" i="3"/>
  <c r="Q28" i="3"/>
  <c r="N28" i="3"/>
  <c r="R28" i="3"/>
  <c r="O26" i="32"/>
  <c r="Q260" i="23"/>
  <c r="AK260" i="23"/>
  <c r="V260" i="23"/>
  <c r="AA260" i="23"/>
  <c r="AF260" i="23"/>
  <c r="M26" i="32"/>
  <c r="O24" i="3"/>
  <c r="N26" i="32"/>
  <c r="P24" i="3"/>
  <c r="Q24" i="3"/>
  <c r="N24" i="3"/>
  <c r="R24" i="3"/>
  <c r="O22" i="32"/>
  <c r="Q256" i="23"/>
  <c r="AK256" i="23"/>
  <c r="V256" i="23"/>
  <c r="AA256" i="23"/>
  <c r="AF256" i="23"/>
  <c r="M22" i="32"/>
  <c r="O20" i="3"/>
  <c r="N22" i="32"/>
  <c r="P20" i="3"/>
  <c r="Q20" i="3"/>
  <c r="N20" i="3"/>
  <c r="R20" i="3"/>
  <c r="O18" i="32"/>
  <c r="Q252" i="23"/>
  <c r="AK252" i="23"/>
  <c r="V252" i="23"/>
  <c r="AA252" i="23"/>
  <c r="AF252" i="23"/>
  <c r="M18" i="32"/>
  <c r="O16" i="3"/>
  <c r="N18" i="32"/>
  <c r="P16" i="3"/>
  <c r="Q16" i="3"/>
  <c r="N16" i="3"/>
  <c r="R16" i="3"/>
  <c r="J9" i="35"/>
  <c r="I10" i="35"/>
  <c r="H11" i="35"/>
  <c r="G12" i="35"/>
  <c r="K12" i="35"/>
  <c r="L18" i="3" s="1"/>
  <c r="J13" i="35"/>
  <c r="I14" i="35"/>
  <c r="H15" i="35"/>
  <c r="G16" i="35"/>
  <c r="K16" i="35"/>
  <c r="L22" i="3" s="1"/>
  <c r="J17" i="35"/>
  <c r="I18" i="35"/>
  <c r="H19" i="35"/>
  <c r="G20" i="35"/>
  <c r="K20" i="35"/>
  <c r="L26" i="3" s="1"/>
  <c r="J21" i="35"/>
  <c r="I22" i="35"/>
  <c r="H23" i="35"/>
  <c r="G24" i="35"/>
  <c r="K24" i="35"/>
  <c r="L30" i="3" s="1"/>
  <c r="J25" i="35"/>
  <c r="I26" i="35"/>
  <c r="H27" i="35"/>
  <c r="G28" i="35"/>
  <c r="K28" i="35"/>
  <c r="L34" i="3" s="1"/>
  <c r="J29" i="35"/>
  <c r="I30" i="35"/>
  <c r="H31" i="35"/>
  <c r="G32" i="35"/>
  <c r="K32" i="35"/>
  <c r="L38" i="3" s="1"/>
  <c r="J33" i="35"/>
  <c r="I34" i="35"/>
  <c r="H35" i="35"/>
  <c r="G36" i="35"/>
  <c r="K36" i="35"/>
  <c r="L42" i="3" s="1"/>
  <c r="J37" i="35"/>
  <c r="I38" i="35"/>
  <c r="H39" i="35"/>
  <c r="G40" i="35"/>
  <c r="K40" i="35"/>
  <c r="L46" i="3" s="1"/>
  <c r="J41" i="35"/>
  <c r="I42" i="35"/>
  <c r="H43" i="35"/>
  <c r="G44" i="35"/>
  <c r="K44" i="35"/>
  <c r="L50" i="3" s="1"/>
  <c r="J45" i="35"/>
  <c r="I46" i="35"/>
  <c r="H47" i="35"/>
  <c r="G48" i="35"/>
  <c r="K48" i="35"/>
  <c r="L54" i="3" s="1"/>
  <c r="J49" i="35"/>
  <c r="P55" i="3"/>
  <c r="P54" i="3"/>
  <c r="P53" i="3"/>
  <c r="P52" i="3"/>
  <c r="P51" i="3"/>
  <c r="P50" i="3"/>
  <c r="P49" i="3"/>
  <c r="Q48" i="3"/>
  <c r="E13" i="35"/>
  <c r="M19" i="3" s="1"/>
  <c r="P13" i="35"/>
  <c r="U13" i="35"/>
  <c r="O25" i="35"/>
  <c r="AP267" i="23" s="1"/>
  <c r="V25" i="35"/>
  <c r="L267" i="23" s="1"/>
  <c r="O29" i="35"/>
  <c r="AP271" i="23" s="1"/>
  <c r="V29" i="35"/>
  <c r="L271" i="23" s="1"/>
  <c r="E33" i="35"/>
  <c r="M39" i="3" s="1"/>
  <c r="S33" i="35"/>
  <c r="E37" i="35"/>
  <c r="M43" i="3" s="1"/>
  <c r="S37" i="35"/>
  <c r="U41" i="35"/>
  <c r="M41" i="35"/>
  <c r="AU283" i="23" s="1"/>
  <c r="N45" i="35"/>
  <c r="N49" i="35"/>
  <c r="V13" i="35"/>
  <c r="L255" i="23" s="1"/>
  <c r="L13" i="35"/>
  <c r="K19" i="3" s="1"/>
  <c r="Q13" i="35"/>
  <c r="W13" i="35"/>
  <c r="L21" i="35"/>
  <c r="K27" i="3" s="1"/>
  <c r="C25" i="35"/>
  <c r="B267" i="23" s="1"/>
  <c r="Q25" i="35"/>
  <c r="E28" i="35"/>
  <c r="M34" i="3" s="1"/>
  <c r="C29" i="35"/>
  <c r="B271" i="23" s="1"/>
  <c r="Q29" i="35"/>
  <c r="C41" i="35"/>
  <c r="B283" i="23" s="1"/>
  <c r="R41" i="35"/>
  <c r="C42" i="35"/>
  <c r="B284" i="23" s="1"/>
  <c r="N42" i="35"/>
  <c r="V44" i="35"/>
  <c r="L286" i="23" s="1"/>
  <c r="V45" i="35"/>
  <c r="L287" i="23" s="1"/>
  <c r="V48" i="35"/>
  <c r="L290" i="23" s="1"/>
  <c r="V49" i="35"/>
  <c r="L291" i="23" s="1"/>
  <c r="C13" i="35"/>
  <c r="B255" i="23" s="1"/>
  <c r="M13" i="35"/>
  <c r="AU255" i="23" s="1"/>
  <c r="S13" i="35"/>
  <c r="E25" i="35"/>
  <c r="M31" i="3" s="1"/>
  <c r="E29" i="35"/>
  <c r="M35" i="3" s="1"/>
  <c r="U33" i="35"/>
  <c r="U37" i="35"/>
  <c r="E41" i="35"/>
  <c r="M47" i="3" s="1"/>
  <c r="W17" i="35"/>
  <c r="T40" i="35"/>
  <c r="P40" i="35"/>
  <c r="L40" i="35"/>
  <c r="K46" i="3" s="1"/>
  <c r="D40" i="35"/>
  <c r="G282" i="23" s="1"/>
  <c r="V40" i="35"/>
  <c r="L282" i="23" s="1"/>
  <c r="Q40" i="35"/>
  <c r="F40" i="35"/>
  <c r="S40" i="35"/>
  <c r="M40" i="35"/>
  <c r="AU282" i="23" s="1"/>
  <c r="E40" i="35"/>
  <c r="M46" i="3" s="1"/>
  <c r="R40" i="35"/>
  <c r="C40" i="35"/>
  <c r="B282" i="23" s="1"/>
  <c r="N40" i="35"/>
  <c r="W40" i="35"/>
  <c r="U40" i="35"/>
  <c r="U15" i="35"/>
  <c r="Q15" i="35"/>
  <c r="M15" i="35"/>
  <c r="AU257" i="23" s="1"/>
  <c r="E15" i="35"/>
  <c r="M21" i="3" s="1"/>
  <c r="V15" i="35"/>
  <c r="L257" i="23" s="1"/>
  <c r="P15" i="35"/>
  <c r="F15" i="35"/>
  <c r="N15" i="35"/>
  <c r="C15" i="35"/>
  <c r="B257" i="23" s="1"/>
  <c r="T15" i="35"/>
  <c r="O15" i="35"/>
  <c r="AP257" i="23" s="1"/>
  <c r="D15" i="35"/>
  <c r="G257" i="23" s="1"/>
  <c r="S15" i="35"/>
  <c r="W15" i="35"/>
  <c r="U19" i="35"/>
  <c r="Q19" i="35"/>
  <c r="M19" i="35"/>
  <c r="AU261" i="23" s="1"/>
  <c r="E19" i="35"/>
  <c r="M25" i="3" s="1"/>
  <c r="V19" i="35"/>
  <c r="L261" i="23" s="1"/>
  <c r="P19" i="35"/>
  <c r="F19" i="35"/>
  <c r="N19" i="35"/>
  <c r="C19" i="35"/>
  <c r="B261" i="23" s="1"/>
  <c r="T19" i="35"/>
  <c r="O19" i="35"/>
  <c r="AP261" i="23" s="1"/>
  <c r="D19" i="35"/>
  <c r="G261" i="23" s="1"/>
  <c r="S19" i="35"/>
  <c r="W19" i="35"/>
  <c r="O40" i="35"/>
  <c r="AP282" i="23" s="1"/>
  <c r="L15" i="35"/>
  <c r="K21" i="3" s="1"/>
  <c r="U16" i="35"/>
  <c r="Q16" i="35"/>
  <c r="M16" i="35"/>
  <c r="AU258" i="23" s="1"/>
  <c r="E16" i="35"/>
  <c r="M22" i="3" s="1"/>
  <c r="V16" i="35"/>
  <c r="L258" i="23" s="1"/>
  <c r="P16" i="35"/>
  <c r="F16" i="35"/>
  <c r="N16" i="35"/>
  <c r="C16" i="35"/>
  <c r="B258" i="23" s="1"/>
  <c r="T16" i="35"/>
  <c r="O16" i="35"/>
  <c r="AP258" i="23" s="1"/>
  <c r="D16" i="35"/>
  <c r="G258" i="23" s="1"/>
  <c r="S16" i="35"/>
  <c r="W16" i="35"/>
  <c r="U18" i="35"/>
  <c r="Q18" i="35"/>
  <c r="M18" i="35"/>
  <c r="AU260" i="23" s="1"/>
  <c r="E18" i="35"/>
  <c r="M24" i="3" s="1"/>
  <c r="V18" i="35"/>
  <c r="L260" i="23" s="1"/>
  <c r="P18" i="35"/>
  <c r="F18" i="35"/>
  <c r="N18" i="35"/>
  <c r="C18" i="35"/>
  <c r="B260" i="23" s="1"/>
  <c r="T18" i="35"/>
  <c r="O18" i="35"/>
  <c r="AP260" i="23" s="1"/>
  <c r="D18" i="35"/>
  <c r="G260" i="23" s="1"/>
  <c r="S18" i="35"/>
  <c r="W18" i="35"/>
  <c r="L19" i="35"/>
  <c r="K25" i="3" s="1"/>
  <c r="U20" i="35"/>
  <c r="Q20" i="35"/>
  <c r="M20" i="35"/>
  <c r="AU262" i="23" s="1"/>
  <c r="E20" i="35"/>
  <c r="M26" i="3" s="1"/>
  <c r="V20" i="35"/>
  <c r="L262" i="23" s="1"/>
  <c r="P20" i="35"/>
  <c r="F20" i="35"/>
  <c r="S20" i="35"/>
  <c r="C20" i="35"/>
  <c r="B262" i="23" s="1"/>
  <c r="T20" i="35"/>
  <c r="O20" i="35"/>
  <c r="AP262" i="23" s="1"/>
  <c r="D20" i="35"/>
  <c r="G262" i="23" s="1"/>
  <c r="N20" i="35"/>
  <c r="W20" i="35"/>
  <c r="T32" i="35"/>
  <c r="P32" i="35"/>
  <c r="L32" i="35"/>
  <c r="K38" i="3" s="1"/>
  <c r="D32" i="35"/>
  <c r="G274" i="23" s="1"/>
  <c r="V32" i="35"/>
  <c r="L274" i="23" s="1"/>
  <c r="Q32" i="35"/>
  <c r="F32" i="35"/>
  <c r="S32" i="35"/>
  <c r="M32" i="35"/>
  <c r="AU274" i="23" s="1"/>
  <c r="E32" i="35"/>
  <c r="M38" i="3" s="1"/>
  <c r="R32" i="35"/>
  <c r="C32" i="35"/>
  <c r="B274" i="23" s="1"/>
  <c r="N32" i="35"/>
  <c r="W32" i="35"/>
  <c r="U32" i="35"/>
  <c r="U17" i="35"/>
  <c r="Q17" i="35"/>
  <c r="M17" i="35"/>
  <c r="AU259" i="23" s="1"/>
  <c r="E17" i="35"/>
  <c r="M23" i="3" s="1"/>
  <c r="V17" i="35"/>
  <c r="L259" i="23" s="1"/>
  <c r="P17" i="35"/>
  <c r="F17" i="35"/>
  <c r="N17" i="35"/>
  <c r="C17" i="35"/>
  <c r="B259" i="23" s="1"/>
  <c r="T17" i="35"/>
  <c r="O17" i="35"/>
  <c r="AP259" i="23" s="1"/>
  <c r="D17" i="35"/>
  <c r="G259" i="23" s="1"/>
  <c r="S17" i="35"/>
  <c r="V21" i="35"/>
  <c r="L263" i="23" s="1"/>
  <c r="U21" i="35"/>
  <c r="Q21" i="35"/>
  <c r="M21" i="35"/>
  <c r="AU263" i="23" s="1"/>
  <c r="E21" i="35"/>
  <c r="M27" i="3" s="1"/>
  <c r="W21" i="35"/>
  <c r="P21" i="35"/>
  <c r="F21" i="35"/>
  <c r="N21" i="35"/>
  <c r="C21" i="35"/>
  <c r="B263" i="23" s="1"/>
  <c r="T21" i="35"/>
  <c r="O21" i="35"/>
  <c r="AP263" i="23" s="1"/>
  <c r="D21" i="35"/>
  <c r="G263" i="23" s="1"/>
  <c r="S21" i="35"/>
  <c r="R15" i="35"/>
  <c r="R17" i="35"/>
  <c r="R19" i="35"/>
  <c r="R21" i="35"/>
  <c r="O32" i="35"/>
  <c r="AP274" i="23" s="1"/>
  <c r="O38" i="35"/>
  <c r="AP280" i="23" s="1"/>
  <c r="J3" i="35"/>
  <c r="H245" i="23" s="1"/>
  <c r="T36" i="35"/>
  <c r="P36" i="35"/>
  <c r="L36" i="35"/>
  <c r="K42" i="3" s="1"/>
  <c r="D36" i="35"/>
  <c r="G278" i="23" s="1"/>
  <c r="V36" i="35"/>
  <c r="L278" i="23" s="1"/>
  <c r="Q36" i="35"/>
  <c r="F36" i="35"/>
  <c r="S36" i="35"/>
  <c r="M36" i="35"/>
  <c r="AU278" i="23" s="1"/>
  <c r="E36" i="35"/>
  <c r="M42" i="3" s="1"/>
  <c r="R36" i="35"/>
  <c r="C36" i="35"/>
  <c r="B278" i="23" s="1"/>
  <c r="O36" i="35"/>
  <c r="AP278" i="23" s="1"/>
  <c r="U43" i="35"/>
  <c r="Q43" i="35"/>
  <c r="M43" i="35"/>
  <c r="AU285" i="23" s="1"/>
  <c r="E43" i="35"/>
  <c r="M49" i="3" s="1"/>
  <c r="T43" i="35"/>
  <c r="P43" i="35"/>
  <c r="L43" i="35"/>
  <c r="K49" i="3" s="1"/>
  <c r="D43" i="35"/>
  <c r="G285" i="23" s="1"/>
  <c r="W43" i="35"/>
  <c r="S43" i="35"/>
  <c r="O43" i="35"/>
  <c r="AP285" i="23" s="1"/>
  <c r="R43" i="35"/>
  <c r="C43" i="35"/>
  <c r="B285" i="23" s="1"/>
  <c r="F43" i="35"/>
  <c r="V43" i="35"/>
  <c r="L285" i="23" s="1"/>
  <c r="N43" i="35"/>
  <c r="G8" i="35"/>
  <c r="H8" i="35" s="1"/>
  <c r="I8" i="35" s="1"/>
  <c r="J8" i="35" s="1"/>
  <c r="K8" i="35" s="1"/>
  <c r="L8" i="35" s="1"/>
  <c r="T38" i="35"/>
  <c r="P38" i="35"/>
  <c r="L38" i="35"/>
  <c r="K44" i="3" s="1"/>
  <c r="D38" i="35"/>
  <c r="G280" i="23" s="1"/>
  <c r="V38" i="35"/>
  <c r="L280" i="23" s="1"/>
  <c r="Q38" i="35"/>
  <c r="F38" i="35"/>
  <c r="S38" i="35"/>
  <c r="M38" i="35"/>
  <c r="AU280" i="23" s="1"/>
  <c r="E38" i="35"/>
  <c r="M44" i="3" s="1"/>
  <c r="R38" i="35"/>
  <c r="C38" i="35"/>
  <c r="B280" i="23" s="1"/>
  <c r="F9" i="35"/>
  <c r="N9" i="35"/>
  <c r="R9" i="35"/>
  <c r="F10" i="35"/>
  <c r="N10" i="35"/>
  <c r="R10" i="35"/>
  <c r="F11" i="35"/>
  <c r="N11" i="35"/>
  <c r="R11" i="35"/>
  <c r="F12" i="35"/>
  <c r="N12" i="35"/>
  <c r="R12" i="35"/>
  <c r="F13" i="35"/>
  <c r="N13" i="35"/>
  <c r="R13" i="35"/>
  <c r="U14" i="35"/>
  <c r="Q14" i="35"/>
  <c r="M14" i="35"/>
  <c r="AU256" i="23" s="1"/>
  <c r="F14" i="35"/>
  <c r="P14" i="35"/>
  <c r="V14" i="35"/>
  <c r="L256" i="23" s="1"/>
  <c r="T34" i="35"/>
  <c r="P34" i="35"/>
  <c r="L34" i="35"/>
  <c r="K40" i="3" s="1"/>
  <c r="D34" i="35"/>
  <c r="G276" i="23" s="1"/>
  <c r="V34" i="35"/>
  <c r="L276" i="23" s="1"/>
  <c r="Q34" i="35"/>
  <c r="F34" i="35"/>
  <c r="S34" i="35"/>
  <c r="M34" i="35"/>
  <c r="AU276" i="23" s="1"/>
  <c r="E34" i="35"/>
  <c r="M40" i="3" s="1"/>
  <c r="R34" i="35"/>
  <c r="C34" i="35"/>
  <c r="B276" i="23" s="1"/>
  <c r="O34" i="35"/>
  <c r="AP276" i="23" s="1"/>
  <c r="U36" i="35"/>
  <c r="W38" i="35"/>
  <c r="E22" i="35"/>
  <c r="M28" i="3" s="1"/>
  <c r="M22" i="35"/>
  <c r="AU264" i="23" s="1"/>
  <c r="Q22" i="35"/>
  <c r="U22" i="35"/>
  <c r="E23" i="35"/>
  <c r="M29" i="3" s="1"/>
  <c r="M23" i="35"/>
  <c r="AU265" i="23" s="1"/>
  <c r="Q23" i="35"/>
  <c r="U23" i="35"/>
  <c r="T24" i="35"/>
  <c r="P24" i="35"/>
  <c r="L24" i="35"/>
  <c r="K30" i="3" s="1"/>
  <c r="D24" i="35"/>
  <c r="G266" i="23" s="1"/>
  <c r="M24" i="35"/>
  <c r="AU266" i="23" s="1"/>
  <c r="R24" i="35"/>
  <c r="W24" i="35"/>
  <c r="T25" i="35"/>
  <c r="P25" i="35"/>
  <c r="L25" i="35"/>
  <c r="K31" i="3" s="1"/>
  <c r="D25" i="35"/>
  <c r="G267" i="23" s="1"/>
  <c r="M25" i="35"/>
  <c r="AU267" i="23" s="1"/>
  <c r="R25" i="35"/>
  <c r="W25" i="35"/>
  <c r="T26" i="35"/>
  <c r="P26" i="35"/>
  <c r="L26" i="35"/>
  <c r="K32" i="3" s="1"/>
  <c r="D26" i="35"/>
  <c r="G268" i="23" s="1"/>
  <c r="M26" i="35"/>
  <c r="AU268" i="23" s="1"/>
  <c r="R26" i="35"/>
  <c r="W26" i="35"/>
  <c r="T27" i="35"/>
  <c r="P27" i="35"/>
  <c r="L27" i="35"/>
  <c r="K33" i="3" s="1"/>
  <c r="D27" i="35"/>
  <c r="G269" i="23" s="1"/>
  <c r="M27" i="35"/>
  <c r="AU269" i="23" s="1"/>
  <c r="R27" i="35"/>
  <c r="W27" i="35"/>
  <c r="T28" i="35"/>
  <c r="P28" i="35"/>
  <c r="L28" i="35"/>
  <c r="K34" i="3" s="1"/>
  <c r="D28" i="35"/>
  <c r="G270" i="23" s="1"/>
  <c r="M28" i="35"/>
  <c r="AU270" i="23" s="1"/>
  <c r="R28" i="35"/>
  <c r="W28" i="35"/>
  <c r="T29" i="35"/>
  <c r="P29" i="35"/>
  <c r="L29" i="35"/>
  <c r="K35" i="3" s="1"/>
  <c r="D29" i="35"/>
  <c r="G271" i="23" s="1"/>
  <c r="M29" i="35"/>
  <c r="AU271" i="23" s="1"/>
  <c r="R29" i="35"/>
  <c r="W29" i="35"/>
  <c r="T30" i="35"/>
  <c r="P30" i="35"/>
  <c r="L30" i="35"/>
  <c r="K36" i="3" s="1"/>
  <c r="D30" i="35"/>
  <c r="G272" i="23" s="1"/>
  <c r="V30" i="35"/>
  <c r="L272" i="23" s="1"/>
  <c r="M30" i="35"/>
  <c r="AU272" i="23" s="1"/>
  <c r="R30" i="35"/>
  <c r="N31" i="35"/>
  <c r="N33" i="35"/>
  <c r="N35" i="35"/>
  <c r="N37" i="35"/>
  <c r="N39" i="35"/>
  <c r="N41" i="35"/>
  <c r="F22" i="35"/>
  <c r="N22" i="35"/>
  <c r="R22" i="35"/>
  <c r="F23" i="35"/>
  <c r="N23" i="35"/>
  <c r="R23" i="35"/>
  <c r="T31" i="35"/>
  <c r="P31" i="35"/>
  <c r="L31" i="35"/>
  <c r="K37" i="3" s="1"/>
  <c r="D31" i="35"/>
  <c r="G273" i="23" s="1"/>
  <c r="V31" i="35"/>
  <c r="L273" i="23" s="1"/>
  <c r="Q31" i="35"/>
  <c r="F31" i="35"/>
  <c r="O31" i="35"/>
  <c r="AP273" i="23" s="1"/>
  <c r="W31" i="35"/>
  <c r="T33" i="35"/>
  <c r="P33" i="35"/>
  <c r="L33" i="35"/>
  <c r="K39" i="3" s="1"/>
  <c r="D33" i="35"/>
  <c r="G275" i="23" s="1"/>
  <c r="V33" i="35"/>
  <c r="L275" i="23" s="1"/>
  <c r="Q33" i="35"/>
  <c r="F33" i="35"/>
  <c r="O33" i="35"/>
  <c r="AP275" i="23" s="1"/>
  <c r="W33" i="35"/>
  <c r="T35" i="35"/>
  <c r="P35" i="35"/>
  <c r="L35" i="35"/>
  <c r="K41" i="3" s="1"/>
  <c r="D35" i="35"/>
  <c r="G277" i="23" s="1"/>
  <c r="V35" i="35"/>
  <c r="L277" i="23" s="1"/>
  <c r="Q35" i="35"/>
  <c r="F35" i="35"/>
  <c r="O35" i="35"/>
  <c r="AP277" i="23" s="1"/>
  <c r="W35" i="35"/>
  <c r="T37" i="35"/>
  <c r="P37" i="35"/>
  <c r="L37" i="35"/>
  <c r="K43" i="3" s="1"/>
  <c r="D37" i="35"/>
  <c r="G279" i="23" s="1"/>
  <c r="V37" i="35"/>
  <c r="L279" i="23" s="1"/>
  <c r="Q37" i="35"/>
  <c r="F37" i="35"/>
  <c r="O37" i="35"/>
  <c r="AP279" i="23" s="1"/>
  <c r="W37" i="35"/>
  <c r="T39" i="35"/>
  <c r="P39" i="35"/>
  <c r="L39" i="35"/>
  <c r="K45" i="3" s="1"/>
  <c r="D39" i="35"/>
  <c r="G281" i="23" s="1"/>
  <c r="V39" i="35"/>
  <c r="L281" i="23" s="1"/>
  <c r="Q39" i="35"/>
  <c r="F39" i="35"/>
  <c r="O39" i="35"/>
  <c r="AP281" i="23" s="1"/>
  <c r="W39" i="35"/>
  <c r="T41" i="35"/>
  <c r="P41" i="35"/>
  <c r="L41" i="35"/>
  <c r="K47" i="3" s="1"/>
  <c r="D41" i="35"/>
  <c r="G283" i="23" s="1"/>
  <c r="V41" i="35"/>
  <c r="L283" i="23" s="1"/>
  <c r="Q41" i="35"/>
  <c r="F41" i="35"/>
  <c r="O41" i="35"/>
  <c r="AP283" i="23" s="1"/>
  <c r="W41" i="35"/>
  <c r="J57" i="35"/>
  <c r="O300" i="23" s="1"/>
  <c r="M56" i="35"/>
  <c r="F42" i="35"/>
  <c r="Q42" i="35"/>
  <c r="T42" i="35"/>
  <c r="P42" i="35"/>
  <c r="L42" i="35"/>
  <c r="K48" i="3" s="1"/>
  <c r="D42" i="35"/>
  <c r="G284" i="23" s="1"/>
  <c r="M42" i="35"/>
  <c r="AU284" i="23" s="1"/>
  <c r="R42" i="35"/>
  <c r="W42" i="35"/>
  <c r="U44" i="35"/>
  <c r="Q44" i="35"/>
  <c r="M44" i="35"/>
  <c r="AU286" i="23" s="1"/>
  <c r="E44" i="35"/>
  <c r="M50" i="3" s="1"/>
  <c r="T44" i="35"/>
  <c r="P44" i="35"/>
  <c r="L44" i="35"/>
  <c r="K50" i="3" s="1"/>
  <c r="D44" i="35"/>
  <c r="G286" i="23" s="1"/>
  <c r="W44" i="35"/>
  <c r="S44" i="35"/>
  <c r="O44" i="35"/>
  <c r="AP286" i="23" s="1"/>
  <c r="C44" i="35"/>
  <c r="B286" i="23" s="1"/>
  <c r="R44" i="35"/>
  <c r="U45" i="35"/>
  <c r="Q45" i="35"/>
  <c r="M45" i="35"/>
  <c r="AU287" i="23" s="1"/>
  <c r="E45" i="35"/>
  <c r="M51" i="3" s="1"/>
  <c r="T45" i="35"/>
  <c r="P45" i="35"/>
  <c r="L45" i="35"/>
  <c r="K51" i="3" s="1"/>
  <c r="D45" i="35"/>
  <c r="G287" i="23" s="1"/>
  <c r="W45" i="35"/>
  <c r="S45" i="35"/>
  <c r="O45" i="35"/>
  <c r="AP287" i="23" s="1"/>
  <c r="C45" i="35"/>
  <c r="B287" i="23" s="1"/>
  <c r="R45" i="35"/>
  <c r="U46" i="35"/>
  <c r="Q46" i="35"/>
  <c r="M46" i="35"/>
  <c r="AU288" i="23" s="1"/>
  <c r="E46" i="35"/>
  <c r="M52" i="3" s="1"/>
  <c r="T46" i="35"/>
  <c r="P46" i="35"/>
  <c r="L46" i="35"/>
  <c r="K52" i="3" s="1"/>
  <c r="D46" i="35"/>
  <c r="G288" i="23" s="1"/>
  <c r="W46" i="35"/>
  <c r="S46" i="35"/>
  <c r="O46" i="35"/>
  <c r="AP288" i="23" s="1"/>
  <c r="C46" i="35"/>
  <c r="B288" i="23" s="1"/>
  <c r="R46" i="35"/>
  <c r="U47" i="35"/>
  <c r="Q47" i="35"/>
  <c r="M47" i="35"/>
  <c r="AU289" i="23" s="1"/>
  <c r="E47" i="35"/>
  <c r="M53" i="3" s="1"/>
  <c r="T47" i="35"/>
  <c r="P47" i="35"/>
  <c r="L47" i="35"/>
  <c r="K53" i="3" s="1"/>
  <c r="D47" i="35"/>
  <c r="G289" i="23" s="1"/>
  <c r="W47" i="35"/>
  <c r="S47" i="35"/>
  <c r="O47" i="35"/>
  <c r="AP289" i="23" s="1"/>
  <c r="C47" i="35"/>
  <c r="B289" i="23" s="1"/>
  <c r="R47" i="35"/>
  <c r="U48" i="35"/>
  <c r="Q48" i="35"/>
  <c r="M48" i="35"/>
  <c r="AU290" i="23" s="1"/>
  <c r="E48" i="35"/>
  <c r="M54" i="3" s="1"/>
  <c r="T48" i="35"/>
  <c r="P48" i="35"/>
  <c r="L48" i="35"/>
  <c r="K54" i="3" s="1"/>
  <c r="D48" i="35"/>
  <c r="G290" i="23" s="1"/>
  <c r="W48" i="35"/>
  <c r="S48" i="35"/>
  <c r="O48" i="35"/>
  <c r="AP290" i="23" s="1"/>
  <c r="C48" i="35"/>
  <c r="B290" i="23" s="1"/>
  <c r="R48" i="35"/>
  <c r="U49" i="35"/>
  <c r="Q49" i="35"/>
  <c r="M49" i="35"/>
  <c r="AU291" i="23" s="1"/>
  <c r="E49" i="35"/>
  <c r="M55" i="3" s="1"/>
  <c r="T49" i="35"/>
  <c r="P49" i="35"/>
  <c r="L49" i="35"/>
  <c r="K55" i="3" s="1"/>
  <c r="D49" i="35"/>
  <c r="G291" i="23" s="1"/>
  <c r="W49" i="35"/>
  <c r="S49" i="35"/>
  <c r="O49" i="35"/>
  <c r="AP291" i="23" s="1"/>
  <c r="C49" i="35"/>
  <c r="B291" i="23" s="1"/>
  <c r="R49" i="35"/>
  <c r="O3" i="35" l="1"/>
  <c r="I66" i="35" s="1"/>
  <c r="L66" i="35" s="1"/>
  <c r="Q66" i="35" s="1"/>
  <c r="I55" i="35"/>
  <c r="K3" i="35"/>
  <c r="F3" i="35"/>
  <c r="E3" i="35"/>
  <c r="S55" i="35"/>
  <c r="L3" i="35"/>
  <c r="H55" i="35"/>
  <c r="L55" i="35"/>
  <c r="V298" i="23" s="1"/>
  <c r="N3" i="35"/>
  <c r="G60" i="35" l="1"/>
  <c r="AP298" i="23"/>
  <c r="T55" i="35"/>
  <c r="G55" i="35"/>
  <c r="G61" i="35"/>
  <c r="N57" i="35"/>
  <c r="N56" i="35"/>
  <c r="E56" i="35"/>
  <c r="H299" i="23" s="1"/>
  <c r="N59" i="35"/>
  <c r="E54" i="35"/>
  <c r="H297" i="23" s="1"/>
  <c r="E67" i="35"/>
  <c r="N58" i="35"/>
  <c r="E55" i="35"/>
  <c r="H298" i="23" s="1"/>
  <c r="E58" i="35"/>
  <c r="H301" i="23" s="1"/>
  <c r="Q3" i="35"/>
  <c r="D67" i="35" s="1"/>
  <c r="G67" i="35" s="1"/>
  <c r="R3" i="35"/>
  <c r="F67" i="35" s="1"/>
  <c r="M3" i="35"/>
  <c r="P3" i="35"/>
  <c r="C67" i="35" s="1"/>
  <c r="J60" i="35"/>
  <c r="O303" i="23" s="1"/>
  <c r="V55" i="35"/>
  <c r="J55" i="35"/>
  <c r="O298" i="23" s="1"/>
  <c r="Q55" i="35" l="1"/>
  <c r="AH298" i="23" s="1"/>
  <c r="Q60" i="35"/>
  <c r="AH303" i="23" s="1"/>
  <c r="O58" i="35"/>
  <c r="AA301" i="23" s="1"/>
  <c r="J54" i="35"/>
  <c r="O297" i="23" s="1"/>
  <c r="M59" i="35"/>
  <c r="O59" i="35" s="1"/>
  <c r="AA302" i="23" s="1"/>
  <c r="E62" i="35"/>
  <c r="H305" i="23" s="1"/>
  <c r="M57" i="35"/>
  <c r="O57" i="35" s="1"/>
  <c r="AA300" i="23" s="1"/>
  <c r="J61" i="35"/>
  <c r="O304" i="23" s="1"/>
  <c r="O56" i="35"/>
  <c r="AA299" i="23" s="1"/>
  <c r="Q56" i="35" l="1"/>
  <c r="Q58" i="35"/>
  <c r="Q61" i="35"/>
  <c r="AH304" i="23" s="1"/>
  <c r="Q54" i="35"/>
  <c r="AH297" i="23" s="1"/>
  <c r="U60" i="35"/>
  <c r="Q57" i="35"/>
  <c r="Q59" i="35"/>
  <c r="U55" i="35"/>
  <c r="AH301" i="23" l="1"/>
  <c r="T58" i="35"/>
  <c r="AH299" i="23"/>
  <c r="T56" i="35"/>
  <c r="AH302" i="23"/>
  <c r="T59" i="35"/>
  <c r="AH300" i="23"/>
  <c r="T57" i="35"/>
  <c r="U57" i="35"/>
  <c r="V54" i="35"/>
  <c r="Q62" i="35"/>
  <c r="AH305" i="23" s="1"/>
  <c r="M308" i="23" s="1"/>
  <c r="U58" i="35"/>
  <c r="U56" i="35"/>
  <c r="U59" i="35"/>
  <c r="U61" i="35"/>
  <c r="T62" i="35" l="1"/>
  <c r="S62" i="35" s="1"/>
  <c r="AP305" i="23" s="1"/>
  <c r="C78" i="35"/>
  <c r="C79" i="35"/>
  <c r="C77" i="35"/>
  <c r="C75" i="35"/>
  <c r="C73" i="35"/>
  <c r="C76" i="35"/>
  <c r="C74" i="35"/>
  <c r="C72" i="35"/>
  <c r="U62" i="35"/>
  <c r="E71" i="35" s="1"/>
  <c r="V62" i="35"/>
  <c r="F71" i="35" s="1"/>
  <c r="E73" i="35" l="1"/>
  <c r="E75" i="35" s="1"/>
  <c r="F73" i="35"/>
  <c r="F75" i="35" s="1"/>
  <c r="E72" i="35"/>
  <c r="G71" i="35"/>
  <c r="G75" i="35" l="1"/>
  <c r="G72" i="35"/>
  <c r="E76" i="35" s="1"/>
  <c r="E78" i="35" s="1"/>
  <c r="E77" i="35" l="1"/>
  <c r="C66" i="35" l="1"/>
  <c r="G66" i="35" s="1"/>
  <c r="H66" i="35" s="1"/>
  <c r="R66" i="35" s="1"/>
  <c r="I308" i="23"/>
  <c r="R308" i="23" s="1"/>
  <c r="F78" i="35"/>
  <c r="S3" i="35" l="1"/>
  <c r="J66" i="35"/>
  <c r="O66" i="35" s="1"/>
  <c r="K66" i="35" l="1"/>
  <c r="M66" i="35" s="1"/>
  <c r="AB9" i="35" l="1"/>
  <c r="AA10" i="35"/>
  <c r="AA12" i="35"/>
  <c r="AA14" i="35"/>
  <c r="AA16" i="35"/>
  <c r="AA18" i="35"/>
  <c r="AA20" i="35"/>
  <c r="AA22" i="35"/>
  <c r="AA24" i="35"/>
  <c r="AA26" i="35"/>
  <c r="AA28" i="35"/>
  <c r="AA30" i="35"/>
  <c r="AA32" i="35"/>
  <c r="AA34" i="35"/>
  <c r="AA36" i="35"/>
  <c r="AA38" i="35"/>
  <c r="AA40" i="35"/>
  <c r="AA42" i="35"/>
  <c r="AA44" i="35"/>
  <c r="AA48" i="35"/>
  <c r="AB10" i="35"/>
  <c r="AB12" i="35"/>
  <c r="AB14" i="35"/>
  <c r="AB16" i="35"/>
  <c r="AB18" i="35"/>
  <c r="AB20" i="35"/>
  <c r="AB22" i="35"/>
  <c r="AB24" i="35"/>
  <c r="AB26" i="35"/>
  <c r="AB28" i="35"/>
  <c r="AB30" i="35"/>
  <c r="AB32" i="35"/>
  <c r="AB34" i="35"/>
  <c r="AB36" i="35"/>
  <c r="AB38" i="35"/>
  <c r="AB40" i="35"/>
  <c r="AB42" i="35"/>
  <c r="AB44" i="35"/>
  <c r="AB46" i="35"/>
  <c r="AB48" i="35"/>
  <c r="AA11" i="35"/>
  <c r="AA13" i="35"/>
  <c r="AA15" i="35"/>
  <c r="AA17" i="35"/>
  <c r="AA19" i="35"/>
  <c r="AA21" i="35"/>
  <c r="AA23" i="35"/>
  <c r="AA25" i="35"/>
  <c r="AA27" i="35"/>
  <c r="AA29" i="35"/>
  <c r="AA31" i="35"/>
  <c r="AA33" i="35"/>
  <c r="AA35" i="35"/>
  <c r="AA37" i="35"/>
  <c r="AA39" i="35"/>
  <c r="AA41" i="35"/>
  <c r="AA43" i="35"/>
  <c r="AA45" i="35"/>
  <c r="AA47" i="35"/>
  <c r="AA49" i="35"/>
  <c r="AB11" i="35"/>
  <c r="AB13" i="35"/>
  <c r="AB15" i="35"/>
  <c r="AB17" i="35"/>
  <c r="AB19" i="35"/>
  <c r="AB21" i="35"/>
  <c r="AB23" i="35"/>
  <c r="AB25" i="35"/>
  <c r="AB27" i="35"/>
  <c r="AB29" i="35"/>
  <c r="AB31" i="35"/>
  <c r="AB33" i="35"/>
  <c r="AB35" i="35"/>
  <c r="AB37" i="35"/>
  <c r="AB39" i="35"/>
  <c r="AB41" i="35"/>
  <c r="AB43" i="35"/>
  <c r="AB45" i="35"/>
  <c r="AB47" i="35"/>
  <c r="AB49" i="35"/>
  <c r="AA46" i="35"/>
  <c r="P66" i="35"/>
  <c r="AA9" i="35"/>
  <c r="N66" i="35"/>
  <c r="AF48" i="35" l="1"/>
  <c r="AF20" i="35"/>
  <c r="AF23" i="35"/>
  <c r="AF43" i="35"/>
  <c r="AF13" i="35"/>
  <c r="AF40" i="35"/>
  <c r="AF41" i="35"/>
  <c r="AF24" i="35"/>
  <c r="AF49" i="35"/>
  <c r="AF25" i="35"/>
  <c r="AF22" i="35"/>
  <c r="AF28" i="35"/>
  <c r="AF18" i="35"/>
  <c r="AF17" i="35"/>
  <c r="AF42" i="35"/>
  <c r="AF46" i="35"/>
  <c r="AF16" i="35"/>
  <c r="AF47" i="35"/>
  <c r="AF36" i="35"/>
  <c r="AF12" i="35"/>
  <c r="AF26" i="35"/>
  <c r="AF10" i="35"/>
  <c r="S66" i="35"/>
  <c r="AF38" i="35"/>
  <c r="AF30" i="35"/>
  <c r="AD13" i="35"/>
  <c r="AC13" i="35"/>
  <c r="AC25" i="35"/>
  <c r="AC27" i="35"/>
  <c r="AD10" i="35"/>
  <c r="AD37" i="35"/>
  <c r="AC45" i="35"/>
  <c r="AE23" i="35"/>
  <c r="AE11" i="35"/>
  <c r="AD29" i="35"/>
  <c r="AC49" i="35"/>
  <c r="AC30" i="35"/>
  <c r="AD16" i="35"/>
  <c r="AD44" i="35"/>
  <c r="AD18" i="35"/>
  <c r="AD45" i="35"/>
  <c r="AD21" i="35"/>
  <c r="AC41" i="35"/>
  <c r="AE47" i="35"/>
  <c r="AE31" i="35"/>
  <c r="AE28" i="35"/>
  <c r="AC39" i="35"/>
  <c r="AD14" i="35"/>
  <c r="AD19" i="35"/>
  <c r="AC18" i="35"/>
  <c r="AD32" i="35"/>
  <c r="AD48" i="35"/>
  <c r="AD20" i="35"/>
  <c r="AD23" i="35"/>
  <c r="AE42" i="35"/>
  <c r="AD15" i="35"/>
  <c r="AE46" i="35"/>
  <c r="AD33" i="35"/>
  <c r="AD25" i="35"/>
  <c r="AC47" i="35"/>
  <c r="AD27" i="35"/>
  <c r="AC48" i="35"/>
  <c r="AC46" i="35"/>
  <c r="AC32" i="35"/>
  <c r="AD36" i="35"/>
  <c r="AC15" i="35"/>
  <c r="AD34" i="35"/>
  <c r="AE25" i="35"/>
  <c r="AC35" i="35"/>
  <c r="AC23" i="35"/>
  <c r="AE14" i="35"/>
  <c r="AD24" i="35"/>
  <c r="AC24" i="35"/>
  <c r="AC44" i="35"/>
  <c r="AD11" i="35"/>
  <c r="AC29" i="35"/>
  <c r="AE9" i="35"/>
  <c r="AE22" i="35"/>
  <c r="AD41" i="35"/>
  <c r="AC28" i="35"/>
  <c r="AC12" i="35"/>
  <c r="AD43" i="35"/>
  <c r="AC40" i="35"/>
  <c r="AE30" i="35"/>
  <c r="AC37" i="35"/>
  <c r="AC31" i="35"/>
  <c r="AE40" i="35"/>
  <c r="AC36" i="35"/>
  <c r="AE44" i="35"/>
  <c r="AE17" i="35"/>
  <c r="AE32" i="35"/>
  <c r="AC16" i="35"/>
  <c r="AD40" i="35"/>
  <c r="AE41" i="35"/>
  <c r="AE49" i="35"/>
  <c r="AC19" i="35"/>
  <c r="AC33" i="35"/>
  <c r="AC43" i="35"/>
  <c r="AD26" i="35"/>
  <c r="AC11" i="35"/>
  <c r="AE45" i="35"/>
  <c r="AE20" i="35"/>
  <c r="AE16" i="35"/>
  <c r="AE37" i="35"/>
  <c r="AE15" i="35"/>
  <c r="AD22" i="35"/>
  <c r="AD49" i="35"/>
  <c r="AE35" i="35"/>
  <c r="AE13" i="35"/>
  <c r="AC22" i="35"/>
  <c r="AD31" i="35"/>
  <c r="AD42" i="35"/>
  <c r="AE10" i="35"/>
  <c r="AD28" i="35"/>
  <c r="AC26" i="35"/>
  <c r="AD9" i="35"/>
  <c r="AC10" i="35"/>
  <c r="AE12" i="35"/>
  <c r="AC42" i="35"/>
  <c r="AC9" i="35"/>
  <c r="AC20" i="35"/>
  <c r="AD30" i="35"/>
  <c r="AC34" i="35"/>
  <c r="AD38" i="35"/>
  <c r="AC38" i="35"/>
  <c r="AD47" i="35"/>
  <c r="AE18" i="35"/>
  <c r="AE36" i="35"/>
  <c r="AE29" i="35"/>
  <c r="AE19" i="35"/>
  <c r="AE38" i="35"/>
  <c r="AC17" i="35"/>
  <c r="AC14" i="35"/>
  <c r="AE39" i="35"/>
  <c r="AD46" i="35"/>
  <c r="AE26" i="35"/>
  <c r="AE27" i="35"/>
  <c r="AE33" i="35"/>
  <c r="AE24" i="35"/>
  <c r="AD12" i="35"/>
  <c r="AD35" i="35"/>
  <c r="AD39" i="35"/>
  <c r="AE48" i="35"/>
  <c r="AD17" i="35"/>
  <c r="AE34" i="35"/>
  <c r="AE21" i="35"/>
  <c r="AC21" i="35"/>
  <c r="AE43" i="35"/>
  <c r="AF37" i="35"/>
  <c r="AF31" i="35"/>
  <c r="AF39" i="35"/>
  <c r="AF34" i="35"/>
  <c r="AF27" i="35"/>
  <c r="AF29" i="35"/>
  <c r="AF19" i="35"/>
  <c r="AF9" i="35"/>
  <c r="AF33" i="35"/>
  <c r="AF14" i="35"/>
  <c r="AF44" i="35"/>
  <c r="AF21" i="35"/>
  <c r="AF32" i="35"/>
  <c r="AF15" i="35"/>
  <c r="AF35" i="35"/>
  <c r="AF45" i="35"/>
  <c r="AF11" i="35"/>
  <c r="A4" i="32"/>
  <c r="D9" i="32"/>
  <c r="D8" i="32"/>
  <c r="D7" i="32"/>
  <c r="D6" i="32"/>
  <c r="AH10" i="35" l="1"/>
  <c r="AH14" i="35"/>
  <c r="AH18" i="35"/>
  <c r="AH22" i="35"/>
  <c r="AH26" i="35"/>
  <c r="AH30" i="35"/>
  <c r="AH34" i="35"/>
  <c r="AH38" i="35"/>
  <c r="AH42" i="35"/>
  <c r="AH46" i="35"/>
  <c r="AH35" i="35"/>
  <c r="AH43" i="35"/>
  <c r="AH12" i="35"/>
  <c r="AH20" i="35"/>
  <c r="AH28" i="35"/>
  <c r="AH36" i="35"/>
  <c r="AH44" i="35"/>
  <c r="AH17" i="35"/>
  <c r="AH25" i="35"/>
  <c r="AH33" i="35"/>
  <c r="AH41" i="35"/>
  <c r="AH49" i="35"/>
  <c r="AH11" i="35"/>
  <c r="AH15" i="35"/>
  <c r="AH19" i="35"/>
  <c r="AH23" i="35"/>
  <c r="AH27" i="35"/>
  <c r="AH31" i="35"/>
  <c r="AH39" i="35"/>
  <c r="AH47" i="35"/>
  <c r="AH16" i="35"/>
  <c r="AH24" i="35"/>
  <c r="AH32" i="35"/>
  <c r="AH40" i="35"/>
  <c r="AH48" i="35"/>
  <c r="AH13" i="35"/>
  <c r="AH21" i="35"/>
  <c r="AH29" i="35"/>
  <c r="AH37" i="35"/>
  <c r="AH45" i="35"/>
  <c r="AH9" i="35"/>
  <c r="T66" i="35"/>
  <c r="V56" i="21"/>
  <c r="V57" i="21"/>
  <c r="V58" i="21"/>
  <c r="V59" i="21"/>
  <c r="V60" i="21"/>
  <c r="V61" i="21"/>
  <c r="G58" i="21" l="1"/>
  <c r="J58" i="21" s="1"/>
  <c r="G56" i="21"/>
  <c r="J56" i="21" s="1"/>
  <c r="U54" i="21"/>
  <c r="C185" i="23" l="1"/>
  <c r="W202" i="23" l="1"/>
  <c r="Y207" i="23" s="1"/>
  <c r="C198" i="23"/>
  <c r="AA188" i="23"/>
  <c r="Y193" i="23" s="1"/>
  <c r="R207" i="23" l="1"/>
  <c r="R193" i="23"/>
  <c r="D9" i="31" l="1"/>
  <c r="D8" i="31"/>
  <c r="D7" i="31"/>
  <c r="D6" i="31"/>
  <c r="A4" i="31"/>
  <c r="G59" i="21" l="1"/>
  <c r="J59" i="21" s="1"/>
  <c r="G57" i="21"/>
  <c r="J57" i="21" s="1"/>
  <c r="D3" i="21" l="1"/>
  <c r="E12" i="3" l="1"/>
  <c r="AU222" i="23"/>
  <c r="AP222" i="23"/>
  <c r="AK222" i="23"/>
  <c r="AF222" i="23"/>
  <c r="AA222" i="23"/>
  <c r="V222" i="23"/>
  <c r="L222" i="23"/>
  <c r="N175" i="23"/>
  <c r="C172" i="23" s="1"/>
  <c r="N145" i="23"/>
  <c r="S145" i="23" s="1"/>
  <c r="S150" i="23" s="1"/>
  <c r="AM86" i="23"/>
  <c r="M86" i="23"/>
  <c r="AP85" i="23"/>
  <c r="AM85" i="23"/>
  <c r="AA85" i="23"/>
  <c r="N205" i="23" s="1"/>
  <c r="L207" i="23" s="1"/>
  <c r="V85" i="23"/>
  <c r="I204" i="23" s="1"/>
  <c r="S85" i="23"/>
  <c r="M85" i="23"/>
  <c r="H85" i="23"/>
  <c r="AP84" i="23"/>
  <c r="AM84" i="23"/>
  <c r="AA84" i="23"/>
  <c r="N191" i="23" s="1"/>
  <c r="L193" i="23" s="1"/>
  <c r="V84" i="23"/>
  <c r="I190" i="23" s="1"/>
  <c r="S84" i="23"/>
  <c r="M84" i="23"/>
  <c r="H84" i="23"/>
  <c r="AP83" i="23"/>
  <c r="AM83" i="23"/>
  <c r="AE83" i="23"/>
  <c r="V83" i="23"/>
  <c r="I177" i="23" s="1"/>
  <c r="S83" i="23"/>
  <c r="M83" i="23"/>
  <c r="AP82" i="23"/>
  <c r="AM82" i="23"/>
  <c r="AE82" i="23"/>
  <c r="V82" i="23"/>
  <c r="I161" i="23" s="1"/>
  <c r="S82" i="23"/>
  <c r="M82" i="23"/>
  <c r="AP81" i="23"/>
  <c r="AM81" i="23"/>
  <c r="AE81" i="23"/>
  <c r="V81" i="23"/>
  <c r="I147" i="23" s="1"/>
  <c r="S81" i="23"/>
  <c r="M81" i="23"/>
  <c r="AP80" i="23"/>
  <c r="AM80" i="23"/>
  <c r="AE80" i="23"/>
  <c r="V80" i="23"/>
  <c r="I131" i="23" s="1"/>
  <c r="S80" i="23"/>
  <c r="M80" i="23"/>
  <c r="AM79" i="23"/>
  <c r="AA79" i="23"/>
  <c r="N116" i="23" s="1"/>
  <c r="L118" i="23" s="1"/>
  <c r="S79" i="23"/>
  <c r="M79" i="23"/>
  <c r="N108" i="23" s="1"/>
  <c r="AP78" i="23"/>
  <c r="AM78" i="23"/>
  <c r="AA78" i="23"/>
  <c r="N100" i="23" s="1"/>
  <c r="L102" i="23" s="1"/>
  <c r="V78" i="23"/>
  <c r="I99" i="23" s="1"/>
  <c r="S78" i="23"/>
  <c r="M78" i="23"/>
  <c r="N91" i="23" s="1"/>
  <c r="T5" i="23"/>
  <c r="B197" i="23"/>
  <c r="Z113" i="23"/>
  <c r="T113" i="23"/>
  <c r="Z110" i="23"/>
  <c r="R118" i="23" s="1"/>
  <c r="Y118" i="23" s="1"/>
  <c r="T110" i="23"/>
  <c r="B105" i="23"/>
  <c r="AA93" i="23"/>
  <c r="R102" i="23" s="1"/>
  <c r="Y102" i="23" s="1"/>
  <c r="G64" i="23"/>
  <c r="G58" i="23"/>
  <c r="G56" i="23"/>
  <c r="Q10" i="23"/>
  <c r="V10" i="23" s="1"/>
  <c r="AA10" i="23" s="1"/>
  <c r="AF10" i="23" s="1"/>
  <c r="AK10" i="23" s="1"/>
  <c r="Q8" i="23"/>
  <c r="B89" i="23" l="1"/>
  <c r="C142" i="23"/>
  <c r="B154" i="23"/>
  <c r="B121" i="23"/>
  <c r="B141" i="23"/>
  <c r="G62" i="23"/>
  <c r="G59" i="23"/>
  <c r="G63" i="23"/>
  <c r="C90" i="23"/>
  <c r="C122" i="23"/>
  <c r="B171" i="23"/>
  <c r="S175" i="23"/>
  <c r="S180" i="23" s="1"/>
  <c r="G60" i="23"/>
  <c r="C155" i="23"/>
  <c r="G57" i="23"/>
  <c r="G61" i="23"/>
  <c r="M56" i="21" l="1"/>
  <c r="B29" i="21" l="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Y48" i="21" l="1"/>
  <c r="AG48" i="21"/>
  <c r="X48" i="21"/>
  <c r="AG40" i="21"/>
  <c r="X40" i="21"/>
  <c r="Y40" i="21"/>
  <c r="Y32" i="21"/>
  <c r="AG32" i="21"/>
  <c r="X32" i="21"/>
  <c r="X43" i="21"/>
  <c r="AG43" i="21"/>
  <c r="Y43" i="21"/>
  <c r="X35" i="21"/>
  <c r="AG35" i="21"/>
  <c r="Y35" i="21"/>
  <c r="AG34" i="21"/>
  <c r="X34" i="21"/>
  <c r="Y34" i="21"/>
  <c r="AG30" i="21"/>
  <c r="X30" i="21"/>
  <c r="Y30" i="21"/>
  <c r="Y44" i="21"/>
  <c r="AG44" i="21"/>
  <c r="X44" i="21"/>
  <c r="Y36" i="21"/>
  <c r="AG36" i="21"/>
  <c r="X36" i="21"/>
  <c r="X47" i="21"/>
  <c r="AG47" i="21"/>
  <c r="Y47" i="21"/>
  <c r="X39" i="21"/>
  <c r="AG39" i="21"/>
  <c r="Y39" i="21"/>
  <c r="X31" i="21"/>
  <c r="AG31" i="21"/>
  <c r="Y31" i="21"/>
  <c r="AG46" i="21"/>
  <c r="X46" i="21"/>
  <c r="Y46" i="21"/>
  <c r="AG42" i="21"/>
  <c r="Y42" i="21"/>
  <c r="X42" i="21"/>
  <c r="AG38" i="21"/>
  <c r="Y38" i="21"/>
  <c r="X38" i="21"/>
  <c r="X49" i="21"/>
  <c r="AG49" i="21"/>
  <c r="Y49" i="21"/>
  <c r="X45" i="21"/>
  <c r="Y45" i="21"/>
  <c r="AG45" i="21"/>
  <c r="X41" i="21"/>
  <c r="Y41" i="21"/>
  <c r="AG41" i="21"/>
  <c r="X37" i="21"/>
  <c r="AG37" i="21"/>
  <c r="Y37" i="21"/>
  <c r="X33" i="21"/>
  <c r="Y33" i="21"/>
  <c r="AG33" i="21"/>
  <c r="X29" i="21"/>
  <c r="Y29" i="21"/>
  <c r="AG29" i="21"/>
  <c r="P44" i="21"/>
  <c r="A52" i="32"/>
  <c r="P40" i="21"/>
  <c r="A48" i="32"/>
  <c r="P36" i="21"/>
  <c r="A44" i="32"/>
  <c r="P32" i="21"/>
  <c r="A40" i="32"/>
  <c r="P47" i="21"/>
  <c r="A55" i="32"/>
  <c r="P31" i="21"/>
  <c r="A39" i="32"/>
  <c r="P43" i="21"/>
  <c r="A51" i="32"/>
  <c r="P39" i="21"/>
  <c r="A47" i="32"/>
  <c r="P35" i="21"/>
  <c r="A43" i="32"/>
  <c r="P46" i="21"/>
  <c r="A54" i="32"/>
  <c r="P42" i="21"/>
  <c r="A50" i="32"/>
  <c r="P38" i="21"/>
  <c r="A46" i="32"/>
  <c r="P34" i="21"/>
  <c r="A42" i="32"/>
  <c r="P30" i="21"/>
  <c r="A38" i="32"/>
  <c r="P48" i="21"/>
  <c r="A56" i="32"/>
  <c r="P49" i="21"/>
  <c r="A57" i="32"/>
  <c r="P45" i="21"/>
  <c r="A53" i="32"/>
  <c r="P41" i="21"/>
  <c r="A49" i="32"/>
  <c r="P37" i="21"/>
  <c r="A45" i="32"/>
  <c r="P33" i="21"/>
  <c r="A41" i="32"/>
  <c r="P29" i="21"/>
  <c r="A37" i="32"/>
  <c r="H37" i="21"/>
  <c r="A41" i="30"/>
  <c r="A49" i="31"/>
  <c r="D41" i="21"/>
  <c r="A48" i="30"/>
  <c r="A56" i="31"/>
  <c r="D48" i="21"/>
  <c r="A44" i="30"/>
  <c r="A52" i="31"/>
  <c r="D44" i="21"/>
  <c r="A40" i="30"/>
  <c r="A48" i="31"/>
  <c r="D40" i="21"/>
  <c r="A37" i="30"/>
  <c r="A45" i="31"/>
  <c r="D37" i="21"/>
  <c r="A34" i="30"/>
  <c r="A42" i="31"/>
  <c r="D34" i="21"/>
  <c r="A31" i="30"/>
  <c r="A39" i="31"/>
  <c r="D31" i="21"/>
  <c r="A47" i="30"/>
  <c r="A55" i="31"/>
  <c r="D47" i="21"/>
  <c r="A43" i="30"/>
  <c r="A51" i="31"/>
  <c r="D43" i="21"/>
  <c r="A39" i="30"/>
  <c r="A47" i="31"/>
  <c r="D39" i="21"/>
  <c r="A36" i="30"/>
  <c r="A44" i="31"/>
  <c r="D36" i="21"/>
  <c r="A33" i="30"/>
  <c r="A41" i="31"/>
  <c r="D33" i="21"/>
  <c r="A38" i="31"/>
  <c r="D30" i="21"/>
  <c r="A49" i="30"/>
  <c r="A57" i="31"/>
  <c r="D49" i="21"/>
  <c r="A45" i="30"/>
  <c r="A53" i="31"/>
  <c r="D45" i="21"/>
  <c r="A46" i="30"/>
  <c r="A54" i="31"/>
  <c r="D46" i="21"/>
  <c r="A42" i="30"/>
  <c r="A50" i="31"/>
  <c r="D42" i="21"/>
  <c r="A38" i="30"/>
  <c r="A46" i="31"/>
  <c r="D38" i="21"/>
  <c r="A35" i="30"/>
  <c r="A43" i="31"/>
  <c r="D35" i="21"/>
  <c r="A32" i="30"/>
  <c r="A40" i="31"/>
  <c r="D32" i="21"/>
  <c r="A37" i="31"/>
  <c r="D29" i="21"/>
  <c r="A53" i="11"/>
  <c r="C45" i="21"/>
  <c r="D53" i="32" s="1"/>
  <c r="A56" i="11"/>
  <c r="C48" i="21"/>
  <c r="D56" i="32" s="1"/>
  <c r="A52" i="11"/>
  <c r="C44" i="21"/>
  <c r="D52" i="32" s="1"/>
  <c r="A48" i="11"/>
  <c r="C40" i="21"/>
  <c r="D48" i="32" s="1"/>
  <c r="A45" i="11"/>
  <c r="C37" i="21"/>
  <c r="D45" i="32" s="1"/>
  <c r="A42" i="11"/>
  <c r="C34" i="21"/>
  <c r="D42" i="32" s="1"/>
  <c r="A39" i="11"/>
  <c r="C31" i="21"/>
  <c r="D39" i="32" s="1"/>
  <c r="C30" i="21"/>
  <c r="D38" i="32" s="1"/>
  <c r="A38" i="11"/>
  <c r="A57" i="11"/>
  <c r="C49" i="21"/>
  <c r="D57" i="32" s="1"/>
  <c r="A49" i="11"/>
  <c r="C41" i="21"/>
  <c r="D49" i="32" s="1"/>
  <c r="L47" i="21"/>
  <c r="B53" i="3" s="1"/>
  <c r="A55" i="11"/>
  <c r="C47" i="21"/>
  <c r="D55" i="32" s="1"/>
  <c r="A51" i="11"/>
  <c r="C43" i="21"/>
  <c r="D51" i="32" s="1"/>
  <c r="A47" i="11"/>
  <c r="C39" i="21"/>
  <c r="D47" i="32" s="1"/>
  <c r="C36" i="21"/>
  <c r="D44" i="32" s="1"/>
  <c r="A44" i="11"/>
  <c r="A41" i="11"/>
  <c r="C33" i="21"/>
  <c r="D41" i="32" s="1"/>
  <c r="A54" i="11"/>
  <c r="C46" i="21"/>
  <c r="D54" i="32" s="1"/>
  <c r="A50" i="11"/>
  <c r="C42" i="21"/>
  <c r="D50" i="32" s="1"/>
  <c r="A46" i="11"/>
  <c r="C38" i="21"/>
  <c r="D46" i="32" s="1"/>
  <c r="A43" i="11"/>
  <c r="C35" i="21"/>
  <c r="D43" i="32" s="1"/>
  <c r="A40" i="11"/>
  <c r="C32" i="21"/>
  <c r="D40" i="32" s="1"/>
  <c r="A37" i="11"/>
  <c r="C29" i="21"/>
  <c r="D37" i="32" s="1"/>
  <c r="Q45" i="21"/>
  <c r="V47" i="23"/>
  <c r="AK47" i="23"/>
  <c r="Q47" i="23"/>
  <c r="AF47" i="23"/>
  <c r="AA47" i="23"/>
  <c r="Q44" i="21"/>
  <c r="V46" i="23"/>
  <c r="AK46" i="23"/>
  <c r="Q46" i="23"/>
  <c r="AF46" i="23"/>
  <c r="AA46" i="23"/>
  <c r="Q40" i="21"/>
  <c r="V42" i="23"/>
  <c r="AK42" i="23"/>
  <c r="Q42" i="23"/>
  <c r="AF42" i="23"/>
  <c r="AA42" i="23"/>
  <c r="Q37" i="21"/>
  <c r="V39" i="23"/>
  <c r="AK39" i="23"/>
  <c r="Q39" i="23"/>
  <c r="AF39" i="23"/>
  <c r="AA39" i="23"/>
  <c r="V36" i="23"/>
  <c r="AF36" i="23"/>
  <c r="AA36" i="23"/>
  <c r="Q36" i="23"/>
  <c r="AK36" i="23"/>
  <c r="Q31" i="21"/>
  <c r="V33" i="23"/>
  <c r="AF33" i="23"/>
  <c r="AA33" i="23"/>
  <c r="Q33" i="23"/>
  <c r="AK33" i="23"/>
  <c r="Q41" i="21"/>
  <c r="V43" i="23"/>
  <c r="AK43" i="23"/>
  <c r="Q43" i="23"/>
  <c r="AF43" i="23"/>
  <c r="AA43" i="23"/>
  <c r="Q47" i="21"/>
  <c r="V49" i="23"/>
  <c r="AK49" i="23"/>
  <c r="Q49" i="23"/>
  <c r="AF49" i="23"/>
  <c r="AA49" i="23"/>
  <c r="V45" i="23"/>
  <c r="AK45" i="23"/>
  <c r="Q45" i="23"/>
  <c r="AF45" i="23"/>
  <c r="AA45" i="23"/>
  <c r="Q39" i="21"/>
  <c r="V41" i="23"/>
  <c r="AK41" i="23"/>
  <c r="Q41" i="23"/>
  <c r="AF41" i="23"/>
  <c r="AA41" i="23"/>
  <c r="Q36" i="21"/>
  <c r="V38" i="23"/>
  <c r="AK38" i="23"/>
  <c r="Q38" i="23"/>
  <c r="AF38" i="23"/>
  <c r="AA38" i="23"/>
  <c r="Q33" i="21"/>
  <c r="V35" i="23"/>
  <c r="AF35" i="23"/>
  <c r="AA35" i="23"/>
  <c r="Q35" i="23"/>
  <c r="AK35" i="23"/>
  <c r="Q30" i="21"/>
  <c r="V32" i="23"/>
  <c r="AF32" i="23"/>
  <c r="AA32" i="23"/>
  <c r="Q32" i="23"/>
  <c r="AK32" i="23"/>
  <c r="Q48" i="21"/>
  <c r="V50" i="23"/>
  <c r="AK50" i="23"/>
  <c r="Q50" i="23"/>
  <c r="AF50" i="23"/>
  <c r="AA50" i="23"/>
  <c r="V51" i="23"/>
  <c r="AK51" i="23"/>
  <c r="Q51" i="23"/>
  <c r="AF51" i="23"/>
  <c r="AA51" i="23"/>
  <c r="Q46" i="21"/>
  <c r="V48" i="23"/>
  <c r="AK48" i="23"/>
  <c r="Q48" i="23"/>
  <c r="AF48" i="23"/>
  <c r="AA48" i="23"/>
  <c r="Q42" i="21"/>
  <c r="V44" i="23"/>
  <c r="AK44" i="23"/>
  <c r="Q44" i="23"/>
  <c r="AF44" i="23"/>
  <c r="AA44" i="23"/>
  <c r="Q38" i="21"/>
  <c r="V40" i="23"/>
  <c r="AK40" i="23"/>
  <c r="Q40" i="23"/>
  <c r="AF40" i="23"/>
  <c r="AA40" i="23"/>
  <c r="Q35" i="21"/>
  <c r="V37" i="23"/>
  <c r="AF37" i="23"/>
  <c r="AA37" i="23"/>
  <c r="Q37" i="23"/>
  <c r="AK37" i="23"/>
  <c r="Q32" i="21"/>
  <c r="V34" i="23"/>
  <c r="AF34" i="23"/>
  <c r="AA34" i="23"/>
  <c r="Q34" i="23"/>
  <c r="AK34" i="23"/>
  <c r="Q29" i="21"/>
  <c r="V31" i="23"/>
  <c r="AF31" i="23"/>
  <c r="AA31" i="23"/>
  <c r="Q31" i="23"/>
  <c r="AK31" i="23"/>
  <c r="U39" i="21"/>
  <c r="U49" i="21"/>
  <c r="Q49" i="21"/>
  <c r="T43" i="21"/>
  <c r="Q43" i="21"/>
  <c r="M34" i="21"/>
  <c r="AU36" i="23" s="1"/>
  <c r="Q34" i="21"/>
  <c r="U47" i="21"/>
  <c r="R47" i="21"/>
  <c r="I47" i="21"/>
  <c r="H47" i="21"/>
  <c r="A30" i="30"/>
  <c r="V47" i="21"/>
  <c r="L49" i="23" s="1"/>
  <c r="M47" i="21"/>
  <c r="AU49" i="23" s="1"/>
  <c r="E47" i="21"/>
  <c r="D53" i="3" s="1"/>
  <c r="O29" i="21"/>
  <c r="AP31" i="23" s="1"/>
  <c r="A29" i="30"/>
  <c r="U37" i="21"/>
  <c r="L41" i="21"/>
  <c r="B47" i="3" s="1"/>
  <c r="L37" i="21"/>
  <c r="B43" i="3" s="1"/>
  <c r="U41" i="21"/>
  <c r="I41" i="21"/>
  <c r="L31" i="21"/>
  <c r="B37" i="3" s="1"/>
  <c r="R41" i="21"/>
  <c r="H41" i="21"/>
  <c r="U31" i="21"/>
  <c r="I31" i="21"/>
  <c r="T29" i="21"/>
  <c r="R31" i="21"/>
  <c r="H31" i="21"/>
  <c r="O37" i="21"/>
  <c r="AP39" i="23" s="1"/>
  <c r="K37" i="21"/>
  <c r="C43" i="3" s="1"/>
  <c r="G37" i="21"/>
  <c r="V41" i="21"/>
  <c r="L43" i="23" s="1"/>
  <c r="M41" i="21"/>
  <c r="AU43" i="23" s="1"/>
  <c r="E41" i="21"/>
  <c r="D47" i="3" s="1"/>
  <c r="W37" i="21"/>
  <c r="S37" i="21"/>
  <c r="N37" i="21"/>
  <c r="J37" i="21"/>
  <c r="F37" i="21"/>
  <c r="O35" i="21"/>
  <c r="AP37" i="23" s="1"/>
  <c r="T33" i="21"/>
  <c r="V31" i="21"/>
  <c r="L33" i="23" s="1"/>
  <c r="M31" i="21"/>
  <c r="AU33" i="23" s="1"/>
  <c r="E31" i="21"/>
  <c r="D37" i="3" s="1"/>
  <c r="I34" i="21"/>
  <c r="T37" i="21"/>
  <c r="T34" i="21"/>
  <c r="O43" i="21"/>
  <c r="AP45" i="23" s="1"/>
  <c r="V37" i="21"/>
  <c r="L39" i="23" s="1"/>
  <c r="R37" i="21"/>
  <c r="M37" i="21"/>
  <c r="AU39" i="23" s="1"/>
  <c r="I37" i="21"/>
  <c r="E37" i="21"/>
  <c r="D43" i="3" s="1"/>
  <c r="L34" i="21"/>
  <c r="B40" i="3" s="1"/>
  <c r="J29" i="21"/>
  <c r="E44" i="21"/>
  <c r="D50" i="3" s="1"/>
  <c r="E39" i="21"/>
  <c r="D45" i="3" s="1"/>
  <c r="V35" i="21"/>
  <c r="L37" i="23" s="1"/>
  <c r="K35" i="21"/>
  <c r="C41" i="3" s="1"/>
  <c r="T47" i="21"/>
  <c r="O47" i="21"/>
  <c r="AP49" i="23" s="1"/>
  <c r="K47" i="21"/>
  <c r="C53" i="3" s="1"/>
  <c r="G47" i="21"/>
  <c r="T41" i="21"/>
  <c r="O41" i="21"/>
  <c r="AP43" i="23" s="1"/>
  <c r="K41" i="21"/>
  <c r="C47" i="3" s="1"/>
  <c r="G41" i="21"/>
  <c r="L39" i="21"/>
  <c r="B45" i="3" s="1"/>
  <c r="T35" i="21"/>
  <c r="J35" i="21"/>
  <c r="U34" i="21"/>
  <c r="F49" i="21"/>
  <c r="W47" i="21"/>
  <c r="S47" i="21"/>
  <c r="N47" i="21"/>
  <c r="J47" i="21"/>
  <c r="F47" i="21"/>
  <c r="F45" i="21"/>
  <c r="F43" i="21"/>
  <c r="W41" i="21"/>
  <c r="S41" i="21"/>
  <c r="N41" i="21"/>
  <c r="J41" i="21"/>
  <c r="F41" i="21"/>
  <c r="H39" i="21"/>
  <c r="E36" i="21"/>
  <c r="D42" i="3" s="1"/>
  <c r="F35" i="21"/>
  <c r="E34" i="21"/>
  <c r="D40" i="3" s="1"/>
  <c r="E30" i="21"/>
  <c r="D36" i="3" s="1"/>
  <c r="F29" i="21"/>
  <c r="L49" i="21"/>
  <c r="B55" i="3" s="1"/>
  <c r="U45" i="21"/>
  <c r="L45" i="21"/>
  <c r="B51" i="3" s="1"/>
  <c r="H45" i="21"/>
  <c r="J43" i="21"/>
  <c r="T49" i="21"/>
  <c r="K49" i="21"/>
  <c r="C55" i="3" s="1"/>
  <c r="G49" i="21"/>
  <c r="O45" i="21"/>
  <c r="AP47" i="23" s="1"/>
  <c r="G45" i="21"/>
  <c r="S43" i="21"/>
  <c r="N43" i="21"/>
  <c r="H43" i="21"/>
  <c r="F42" i="21"/>
  <c r="H48" i="3"/>
  <c r="E48" i="3"/>
  <c r="I48" i="3"/>
  <c r="F48" i="3"/>
  <c r="G48" i="3"/>
  <c r="O39" i="21"/>
  <c r="AP41" i="23" s="1"/>
  <c r="G39" i="21"/>
  <c r="F36" i="21"/>
  <c r="H42" i="3"/>
  <c r="E42" i="3"/>
  <c r="I42" i="3"/>
  <c r="F42" i="3"/>
  <c r="G42" i="3"/>
  <c r="E35" i="21"/>
  <c r="D41" i="3" s="1"/>
  <c r="F41" i="3"/>
  <c r="G41" i="3"/>
  <c r="H41" i="3"/>
  <c r="E41" i="3"/>
  <c r="I41" i="3"/>
  <c r="F37" i="3"/>
  <c r="G37" i="3"/>
  <c r="H37" i="3"/>
  <c r="E37" i="3"/>
  <c r="I37" i="3"/>
  <c r="S29" i="21"/>
  <c r="N29" i="21"/>
  <c r="H29" i="21"/>
  <c r="H49" i="21"/>
  <c r="O49" i="21"/>
  <c r="AP51" i="23" s="1"/>
  <c r="F48" i="21"/>
  <c r="H54" i="3"/>
  <c r="E54" i="3"/>
  <c r="I54" i="3"/>
  <c r="F54" i="3"/>
  <c r="G54" i="3"/>
  <c r="K45" i="21"/>
  <c r="C51" i="3" s="1"/>
  <c r="T39" i="21"/>
  <c r="K39" i="21"/>
  <c r="C45" i="3" s="1"/>
  <c r="F38" i="21"/>
  <c r="H44" i="3"/>
  <c r="E44" i="3"/>
  <c r="I44" i="3"/>
  <c r="F44" i="3"/>
  <c r="G44" i="3"/>
  <c r="W49" i="21"/>
  <c r="S49" i="21"/>
  <c r="N49" i="21"/>
  <c r="J49" i="21"/>
  <c r="F53" i="3"/>
  <c r="G53" i="3"/>
  <c r="H53" i="3"/>
  <c r="E53" i="3"/>
  <c r="I53" i="3"/>
  <c r="W45" i="21"/>
  <c r="S45" i="21"/>
  <c r="N45" i="21"/>
  <c r="J45" i="21"/>
  <c r="W43" i="21"/>
  <c r="R43" i="21"/>
  <c r="L43" i="21"/>
  <c r="B49" i="3" s="1"/>
  <c r="G43" i="21"/>
  <c r="F47" i="3"/>
  <c r="G47" i="3"/>
  <c r="H47" i="3"/>
  <c r="E47" i="3"/>
  <c r="I47" i="3"/>
  <c r="W39" i="21"/>
  <c r="S39" i="21"/>
  <c r="N39" i="21"/>
  <c r="J39" i="21"/>
  <c r="F39" i="21"/>
  <c r="F43" i="3"/>
  <c r="G43" i="3"/>
  <c r="H43" i="3"/>
  <c r="E43" i="3"/>
  <c r="I43" i="3"/>
  <c r="S35" i="21"/>
  <c r="N35" i="21"/>
  <c r="H35" i="21"/>
  <c r="T31" i="21"/>
  <c r="O31" i="21"/>
  <c r="AP33" i="23" s="1"/>
  <c r="K31" i="21"/>
  <c r="C37" i="3" s="1"/>
  <c r="G31" i="21"/>
  <c r="U30" i="21"/>
  <c r="W29" i="21"/>
  <c r="R29" i="21"/>
  <c r="L29" i="21"/>
  <c r="B35" i="3" s="1"/>
  <c r="G29" i="21"/>
  <c r="F55" i="3"/>
  <c r="G55" i="3"/>
  <c r="H55" i="3"/>
  <c r="E55" i="3"/>
  <c r="I55" i="3"/>
  <c r="F51" i="3"/>
  <c r="G51" i="3"/>
  <c r="H51" i="3"/>
  <c r="E51" i="3"/>
  <c r="I51" i="3"/>
  <c r="T45" i="21"/>
  <c r="V49" i="21"/>
  <c r="L51" i="23" s="1"/>
  <c r="R49" i="21"/>
  <c r="M49" i="21"/>
  <c r="AU51" i="23" s="1"/>
  <c r="I49" i="21"/>
  <c r="E49" i="21"/>
  <c r="D55" i="3" s="1"/>
  <c r="F46" i="21"/>
  <c r="H52" i="3"/>
  <c r="E52" i="3"/>
  <c r="I52" i="3"/>
  <c r="F52" i="3"/>
  <c r="G52" i="3"/>
  <c r="V45" i="21"/>
  <c r="L47" i="23" s="1"/>
  <c r="R45" i="21"/>
  <c r="M45" i="21"/>
  <c r="AU47" i="23" s="1"/>
  <c r="I45" i="21"/>
  <c r="E45" i="21"/>
  <c r="D51" i="3" s="1"/>
  <c r="V43" i="21"/>
  <c r="L45" i="23" s="1"/>
  <c r="K43" i="21"/>
  <c r="C49" i="3" s="1"/>
  <c r="F40" i="21"/>
  <c r="H46" i="3"/>
  <c r="E46" i="3"/>
  <c r="I46" i="3"/>
  <c r="F46" i="3"/>
  <c r="G46" i="3"/>
  <c r="V39" i="21"/>
  <c r="L41" i="23" s="1"/>
  <c r="R39" i="21"/>
  <c r="M39" i="21"/>
  <c r="AU41" i="23" s="1"/>
  <c r="I39" i="21"/>
  <c r="U36" i="21"/>
  <c r="W35" i="21"/>
  <c r="R35" i="21"/>
  <c r="L35" i="21"/>
  <c r="B41" i="3" s="1"/>
  <c r="G35" i="21"/>
  <c r="F34" i="21"/>
  <c r="H40" i="3"/>
  <c r="E40" i="3"/>
  <c r="I40" i="3"/>
  <c r="F40" i="3"/>
  <c r="G40" i="3"/>
  <c r="E33" i="21"/>
  <c r="D39" i="3" s="1"/>
  <c r="F39" i="3"/>
  <c r="G39" i="3"/>
  <c r="H39" i="3"/>
  <c r="E39" i="3"/>
  <c r="I39" i="3"/>
  <c r="W31" i="21"/>
  <c r="S31" i="21"/>
  <c r="N31" i="21"/>
  <c r="J31" i="21"/>
  <c r="F31" i="21"/>
  <c r="V29" i="21"/>
  <c r="L31" i="23" s="1"/>
  <c r="K29" i="21"/>
  <c r="C35" i="3" s="1"/>
  <c r="F44" i="21"/>
  <c r="H50" i="3"/>
  <c r="E50" i="3"/>
  <c r="I50" i="3"/>
  <c r="F50" i="3"/>
  <c r="G50" i="3"/>
  <c r="E43" i="21"/>
  <c r="D49" i="3" s="1"/>
  <c r="F49" i="3"/>
  <c r="G49" i="3"/>
  <c r="H49" i="3"/>
  <c r="E49" i="3"/>
  <c r="I49" i="3"/>
  <c r="F45" i="3"/>
  <c r="G45" i="3"/>
  <c r="H45" i="3"/>
  <c r="E45" i="3"/>
  <c r="I45" i="3"/>
  <c r="F32" i="21"/>
  <c r="H38" i="3"/>
  <c r="E38" i="3"/>
  <c r="I38" i="3"/>
  <c r="F38" i="3"/>
  <c r="G38" i="3"/>
  <c r="F30" i="21"/>
  <c r="H36" i="3"/>
  <c r="E36" i="3"/>
  <c r="I36" i="3"/>
  <c r="F36" i="3"/>
  <c r="G36" i="3"/>
  <c r="E29" i="21"/>
  <c r="D35" i="3" s="1"/>
  <c r="F35" i="3"/>
  <c r="G35" i="3"/>
  <c r="H35" i="3"/>
  <c r="E35" i="3"/>
  <c r="I35" i="3"/>
  <c r="L33" i="21"/>
  <c r="B39" i="3" s="1"/>
  <c r="H33" i="21"/>
  <c r="T32" i="21"/>
  <c r="M44" i="21"/>
  <c r="AU46" i="23" s="1"/>
  <c r="M48" i="21"/>
  <c r="AU50" i="23" s="1"/>
  <c r="M46" i="21"/>
  <c r="AU48" i="23" s="1"/>
  <c r="M38" i="21"/>
  <c r="AU40" i="23" s="1"/>
  <c r="W33" i="21"/>
  <c r="S33" i="21"/>
  <c r="O33" i="21"/>
  <c r="AP35" i="23" s="1"/>
  <c r="G33" i="21"/>
  <c r="I32" i="21"/>
  <c r="T48" i="21"/>
  <c r="I48" i="21"/>
  <c r="T46" i="21"/>
  <c r="I46" i="21"/>
  <c r="T44" i="21"/>
  <c r="L44" i="21"/>
  <c r="B50" i="3" s="1"/>
  <c r="U43" i="21"/>
  <c r="M43" i="21"/>
  <c r="AU45" i="23" s="1"/>
  <c r="I43" i="21"/>
  <c r="U42" i="21"/>
  <c r="I42" i="21"/>
  <c r="T40" i="21"/>
  <c r="I40" i="21"/>
  <c r="T38" i="21"/>
  <c r="I38" i="21"/>
  <c r="M36" i="21"/>
  <c r="AU38" i="23" s="1"/>
  <c r="U35" i="21"/>
  <c r="M35" i="21"/>
  <c r="AU37" i="23" s="1"/>
  <c r="I35" i="21"/>
  <c r="V33" i="21"/>
  <c r="L35" i="23" s="1"/>
  <c r="R33" i="21"/>
  <c r="N33" i="21"/>
  <c r="J33" i="21"/>
  <c r="F33" i="21"/>
  <c r="H32" i="21"/>
  <c r="M30" i="21"/>
  <c r="AU32" i="23" s="1"/>
  <c r="U29" i="21"/>
  <c r="M29" i="21"/>
  <c r="AU31" i="23" s="1"/>
  <c r="I29" i="21"/>
  <c r="L32" i="21"/>
  <c r="B38" i="3" s="1"/>
  <c r="U48" i="21"/>
  <c r="U46" i="21"/>
  <c r="U44" i="21"/>
  <c r="M42" i="21"/>
  <c r="AU44" i="23" s="1"/>
  <c r="U40" i="21"/>
  <c r="M40" i="21"/>
  <c r="AU42" i="23" s="1"/>
  <c r="U38" i="21"/>
  <c r="K33" i="21"/>
  <c r="C39" i="3" s="1"/>
  <c r="E48" i="21"/>
  <c r="D54" i="3" s="1"/>
  <c r="E46" i="21"/>
  <c r="D52" i="3" s="1"/>
  <c r="I44" i="21"/>
  <c r="T42" i="21"/>
  <c r="E42" i="21"/>
  <c r="D48" i="3" s="1"/>
  <c r="E40" i="21"/>
  <c r="D46" i="3" s="1"/>
  <c r="E38" i="21"/>
  <c r="D44" i="3" s="1"/>
  <c r="I36" i="21"/>
  <c r="U33" i="21"/>
  <c r="M33" i="21"/>
  <c r="AU35" i="23" s="1"/>
  <c r="I33" i="21"/>
  <c r="U32" i="21"/>
  <c r="M32" i="21"/>
  <c r="AU34" i="23" s="1"/>
  <c r="E32" i="21"/>
  <c r="D38" i="3" s="1"/>
  <c r="I30" i="21"/>
  <c r="H44" i="21"/>
  <c r="L40" i="21"/>
  <c r="B46" i="3" s="1"/>
  <c r="H40" i="21"/>
  <c r="H34" i="21"/>
  <c r="W48" i="21"/>
  <c r="K48" i="21"/>
  <c r="C54" i="3" s="1"/>
  <c r="W46" i="21"/>
  <c r="O46" i="21"/>
  <c r="AP48" i="23" s="1"/>
  <c r="G46" i="21"/>
  <c r="S44" i="21"/>
  <c r="K44" i="21"/>
  <c r="C50" i="3" s="1"/>
  <c r="W42" i="21"/>
  <c r="O42" i="21"/>
  <c r="AP44" i="23" s="1"/>
  <c r="K42" i="21"/>
  <c r="C48" i="3" s="1"/>
  <c r="G42" i="21"/>
  <c r="W40" i="21"/>
  <c r="S40" i="21"/>
  <c r="O40" i="21"/>
  <c r="AP42" i="23" s="1"/>
  <c r="K40" i="21"/>
  <c r="C46" i="3" s="1"/>
  <c r="G40" i="21"/>
  <c r="W38" i="21"/>
  <c r="S38" i="21"/>
  <c r="O38" i="21"/>
  <c r="AP40" i="23" s="1"/>
  <c r="K38" i="21"/>
  <c r="C44" i="3" s="1"/>
  <c r="G38" i="21"/>
  <c r="W36" i="21"/>
  <c r="S36" i="21"/>
  <c r="O36" i="21"/>
  <c r="AP38" i="23" s="1"/>
  <c r="K36" i="21"/>
  <c r="C42" i="3" s="1"/>
  <c r="G36" i="21"/>
  <c r="W34" i="21"/>
  <c r="S34" i="21"/>
  <c r="O34" i="21"/>
  <c r="AP36" i="23" s="1"/>
  <c r="K34" i="21"/>
  <c r="C40" i="3" s="1"/>
  <c r="G34" i="21"/>
  <c r="W32" i="21"/>
  <c r="S32" i="21"/>
  <c r="O32" i="21"/>
  <c r="AP34" i="23" s="1"/>
  <c r="K32" i="21"/>
  <c r="C38" i="3" s="1"/>
  <c r="G32" i="21"/>
  <c r="W30" i="21"/>
  <c r="S30" i="21"/>
  <c r="O30" i="21"/>
  <c r="AP32" i="23" s="1"/>
  <c r="K30" i="21"/>
  <c r="C36" i="3" s="1"/>
  <c r="G30" i="21"/>
  <c r="L48" i="21"/>
  <c r="B54" i="3" s="1"/>
  <c r="H48" i="21"/>
  <c r="L46" i="21"/>
  <c r="B52" i="3" s="1"/>
  <c r="H46" i="21"/>
  <c r="L42" i="21"/>
  <c r="B48" i="3" s="1"/>
  <c r="H42" i="21"/>
  <c r="L38" i="21"/>
  <c r="B44" i="3" s="1"/>
  <c r="H38" i="21"/>
  <c r="T36" i="21"/>
  <c r="L36" i="21"/>
  <c r="B42" i="3" s="1"/>
  <c r="H36" i="21"/>
  <c r="T30" i="21"/>
  <c r="L30" i="21"/>
  <c r="B36" i="3" s="1"/>
  <c r="H30" i="21"/>
  <c r="S48" i="21"/>
  <c r="O48" i="21"/>
  <c r="AP50" i="23" s="1"/>
  <c r="G48" i="21"/>
  <c r="S46" i="21"/>
  <c r="K46" i="21"/>
  <c r="C52" i="3" s="1"/>
  <c r="W44" i="21"/>
  <c r="O44" i="21"/>
  <c r="AP46" i="23" s="1"/>
  <c r="G44" i="21"/>
  <c r="S42" i="21"/>
  <c r="V48" i="21"/>
  <c r="L50" i="23" s="1"/>
  <c r="R48" i="21"/>
  <c r="N48" i="21"/>
  <c r="J48" i="21"/>
  <c r="V46" i="21"/>
  <c r="L48" i="23" s="1"/>
  <c r="R46" i="21"/>
  <c r="N46" i="21"/>
  <c r="J46" i="21"/>
  <c r="V44" i="21"/>
  <c r="L46" i="23" s="1"/>
  <c r="R44" i="21"/>
  <c r="N44" i="21"/>
  <c r="J44" i="21"/>
  <c r="V42" i="21"/>
  <c r="L44" i="23" s="1"/>
  <c r="R42" i="21"/>
  <c r="N42" i="21"/>
  <c r="J42" i="21"/>
  <c r="V40" i="21"/>
  <c r="L42" i="23" s="1"/>
  <c r="R40" i="21"/>
  <c r="N40" i="21"/>
  <c r="J40" i="21"/>
  <c r="V38" i="21"/>
  <c r="L40" i="23" s="1"/>
  <c r="R38" i="21"/>
  <c r="N38" i="21"/>
  <c r="J38" i="21"/>
  <c r="V36" i="21"/>
  <c r="L38" i="23" s="1"/>
  <c r="R36" i="21"/>
  <c r="N36" i="21"/>
  <c r="J36" i="21"/>
  <c r="V34" i="21"/>
  <c r="L36" i="23" s="1"/>
  <c r="R34" i="21"/>
  <c r="N34" i="21"/>
  <c r="J34" i="21"/>
  <c r="V32" i="21"/>
  <c r="L34" i="23" s="1"/>
  <c r="R32" i="21"/>
  <c r="N32" i="21"/>
  <c r="J32" i="21"/>
  <c r="V30" i="21"/>
  <c r="L32" i="23" s="1"/>
  <c r="R30" i="21"/>
  <c r="N30" i="21"/>
  <c r="J30" i="21"/>
  <c r="F43" i="31" l="1"/>
  <c r="E43" i="32"/>
  <c r="F53" i="31"/>
  <c r="E53" i="32"/>
  <c r="F41" i="31"/>
  <c r="E41" i="32"/>
  <c r="F55" i="31"/>
  <c r="E55" i="32"/>
  <c r="F48" i="31"/>
  <c r="E48" i="32"/>
  <c r="F40" i="31"/>
  <c r="E40" i="32"/>
  <c r="F54" i="31"/>
  <c r="E54" i="32"/>
  <c r="F51" i="31"/>
  <c r="E51" i="32"/>
  <c r="F45" i="31"/>
  <c r="E45" i="32"/>
  <c r="F49" i="31"/>
  <c r="E49" i="32"/>
  <c r="F50" i="31"/>
  <c r="E50" i="32"/>
  <c r="F38" i="31"/>
  <c r="E38" i="32"/>
  <c r="F47" i="31"/>
  <c r="E47" i="32"/>
  <c r="F42" i="31"/>
  <c r="E42" i="32"/>
  <c r="F56" i="31"/>
  <c r="E56" i="32"/>
  <c r="F37" i="31"/>
  <c r="E37" i="32"/>
  <c r="F46" i="31"/>
  <c r="E46" i="32"/>
  <c r="F57" i="31"/>
  <c r="E57" i="32"/>
  <c r="F44" i="31"/>
  <c r="E44" i="32"/>
  <c r="F39" i="31"/>
  <c r="E39" i="32"/>
  <c r="F52" i="31"/>
  <c r="E52" i="32"/>
  <c r="E29" i="30"/>
  <c r="E37" i="31"/>
  <c r="E35" i="30"/>
  <c r="E43" i="31"/>
  <c r="E42" i="30"/>
  <c r="E50" i="31"/>
  <c r="E33" i="30"/>
  <c r="E41" i="31"/>
  <c r="E39" i="30"/>
  <c r="E47" i="31"/>
  <c r="E47" i="30"/>
  <c r="E55" i="31"/>
  <c r="E30" i="30"/>
  <c r="E38" i="31"/>
  <c r="E49" i="30"/>
  <c r="E57" i="31"/>
  <c r="E31" i="30"/>
  <c r="E39" i="31"/>
  <c r="E37" i="30"/>
  <c r="E45" i="31"/>
  <c r="E44" i="30"/>
  <c r="E52" i="31"/>
  <c r="E45" i="30"/>
  <c r="E53" i="31"/>
  <c r="E32" i="30"/>
  <c r="E40" i="31"/>
  <c r="E38" i="30"/>
  <c r="E46" i="31"/>
  <c r="E46" i="30"/>
  <c r="E54" i="31"/>
  <c r="E43" i="30"/>
  <c r="E51" i="31"/>
  <c r="E36" i="30"/>
  <c r="E44" i="31"/>
  <c r="E41" i="30"/>
  <c r="E49" i="31"/>
  <c r="E34" i="30"/>
  <c r="E42" i="31"/>
  <c r="E40" i="30"/>
  <c r="E48" i="31"/>
  <c r="E48" i="30"/>
  <c r="E56" i="31"/>
  <c r="F40" i="11"/>
  <c r="G34" i="23"/>
  <c r="F50" i="11"/>
  <c r="G44" i="23"/>
  <c r="E54" i="11"/>
  <c r="B48" i="23"/>
  <c r="E47" i="11"/>
  <c r="B41" i="23"/>
  <c r="F38" i="11"/>
  <c r="G32" i="23"/>
  <c r="F46" i="11"/>
  <c r="G40" i="23"/>
  <c r="E50" i="11"/>
  <c r="B44" i="23"/>
  <c r="F44" i="11"/>
  <c r="G38" i="23"/>
  <c r="F47" i="11"/>
  <c r="G41" i="23"/>
  <c r="E57" i="11"/>
  <c r="B51" i="23"/>
  <c r="E45" i="11"/>
  <c r="B39" i="23"/>
  <c r="F48" i="11"/>
  <c r="G42" i="23"/>
  <c r="E53" i="11"/>
  <c r="B47" i="23"/>
  <c r="F37" i="11"/>
  <c r="G31" i="23"/>
  <c r="E43" i="11"/>
  <c r="B37" i="23"/>
  <c r="E46" i="11"/>
  <c r="B40" i="23"/>
  <c r="E41" i="11"/>
  <c r="B35" i="23"/>
  <c r="E55" i="11"/>
  <c r="B49" i="23"/>
  <c r="E49" i="11"/>
  <c r="B43" i="23"/>
  <c r="E38" i="11"/>
  <c r="B32" i="23"/>
  <c r="F42" i="11"/>
  <c r="G36" i="23"/>
  <c r="E56" i="11"/>
  <c r="B50" i="23"/>
  <c r="E37" i="11"/>
  <c r="B31" i="23"/>
  <c r="F41" i="11"/>
  <c r="G35" i="23"/>
  <c r="F51" i="11"/>
  <c r="G45" i="23"/>
  <c r="F39" i="11"/>
  <c r="G33" i="23"/>
  <c r="E48" i="11"/>
  <c r="B42" i="23"/>
  <c r="F52" i="11"/>
  <c r="G46" i="23"/>
  <c r="E40" i="11"/>
  <c r="B34" i="23"/>
  <c r="F43" i="11"/>
  <c r="G37" i="23"/>
  <c r="F54" i="11"/>
  <c r="G48" i="23"/>
  <c r="E44" i="11"/>
  <c r="B38" i="23"/>
  <c r="E51" i="11"/>
  <c r="B45" i="23"/>
  <c r="F55" i="11"/>
  <c r="G49" i="23"/>
  <c r="F49" i="11"/>
  <c r="G43" i="23"/>
  <c r="F57" i="11"/>
  <c r="G51" i="23"/>
  <c r="E39" i="11"/>
  <c r="B33" i="23"/>
  <c r="E42" i="11"/>
  <c r="B36" i="23"/>
  <c r="F45" i="11"/>
  <c r="G39" i="23"/>
  <c r="E52" i="11"/>
  <c r="B46" i="23"/>
  <c r="F56" i="11"/>
  <c r="G50" i="23"/>
  <c r="F53" i="11"/>
  <c r="G47" i="23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I3" i="21"/>
  <c r="G8" i="21" s="1"/>
  <c r="H8" i="21" s="1"/>
  <c r="I8" i="21" s="1"/>
  <c r="J8" i="21" s="1"/>
  <c r="K8" i="21" s="1"/>
  <c r="L8" i="21" s="1"/>
  <c r="H3" i="21"/>
  <c r="G3" i="21"/>
  <c r="C8" i="3" s="1"/>
  <c r="C3" i="21"/>
  <c r="B3" i="21" s="1"/>
  <c r="F66" i="21"/>
  <c r="O83" i="23"/>
  <c r="O81" i="23"/>
  <c r="O82" i="23"/>
  <c r="X11" i="21" l="1"/>
  <c r="AG11" i="21"/>
  <c r="Y11" i="21"/>
  <c r="X19" i="21"/>
  <c r="AG19" i="21"/>
  <c r="Y19" i="21"/>
  <c r="X27" i="21"/>
  <c r="AG27" i="21"/>
  <c r="Y27" i="21"/>
  <c r="AG9" i="21"/>
  <c r="X9" i="21"/>
  <c r="Y9" i="21"/>
  <c r="X13" i="21"/>
  <c r="Y13" i="21"/>
  <c r="AG13" i="21"/>
  <c r="X17" i="21"/>
  <c r="AG17" i="21"/>
  <c r="Y17" i="21"/>
  <c r="X21" i="21"/>
  <c r="Y21" i="21"/>
  <c r="AG21" i="21"/>
  <c r="X25" i="21"/>
  <c r="AG25" i="21"/>
  <c r="Y25" i="21"/>
  <c r="AG10" i="21"/>
  <c r="Y10" i="21"/>
  <c r="X10" i="21"/>
  <c r="AG14" i="21"/>
  <c r="X14" i="21"/>
  <c r="Y14" i="21"/>
  <c r="AG18" i="21"/>
  <c r="Y18" i="21"/>
  <c r="X18" i="21"/>
  <c r="AG22" i="21"/>
  <c r="Y22" i="21"/>
  <c r="X22" i="21"/>
  <c r="AG26" i="21"/>
  <c r="Y26" i="21"/>
  <c r="X26" i="21"/>
  <c r="X15" i="21"/>
  <c r="AG15" i="21"/>
  <c r="Y15" i="21"/>
  <c r="X23" i="21"/>
  <c r="AG23" i="21"/>
  <c r="Y23" i="21"/>
  <c r="Y12" i="21"/>
  <c r="AG12" i="21"/>
  <c r="X12" i="21"/>
  <c r="Y16" i="21"/>
  <c r="AG16" i="21"/>
  <c r="X16" i="21"/>
  <c r="AG20" i="21"/>
  <c r="X20" i="21"/>
  <c r="Y20" i="21"/>
  <c r="AG24" i="21"/>
  <c r="X24" i="21"/>
  <c r="Y24" i="21"/>
  <c r="Y28" i="21"/>
  <c r="AG28" i="21"/>
  <c r="X28" i="21"/>
  <c r="P9" i="21"/>
  <c r="A17" i="32"/>
  <c r="P13" i="21"/>
  <c r="A21" i="32"/>
  <c r="P17" i="21"/>
  <c r="A25" i="32"/>
  <c r="P21" i="21"/>
  <c r="A29" i="32"/>
  <c r="P25" i="21"/>
  <c r="A33" i="32"/>
  <c r="P26" i="21"/>
  <c r="A34" i="32"/>
  <c r="P10" i="21"/>
  <c r="A18" i="32"/>
  <c r="P14" i="21"/>
  <c r="A22" i="32"/>
  <c r="P18" i="21"/>
  <c r="A26" i="32"/>
  <c r="P22" i="21"/>
  <c r="A30" i="32"/>
  <c r="P11" i="21"/>
  <c r="A19" i="32"/>
  <c r="P15" i="21"/>
  <c r="A23" i="32"/>
  <c r="P19" i="21"/>
  <c r="A27" i="32"/>
  <c r="P23" i="21"/>
  <c r="A31" i="32"/>
  <c r="P27" i="21"/>
  <c r="A35" i="32"/>
  <c r="P12" i="21"/>
  <c r="A20" i="32"/>
  <c r="P16" i="21"/>
  <c r="A24" i="32"/>
  <c r="P20" i="21"/>
  <c r="A28" i="32"/>
  <c r="P24" i="21"/>
  <c r="A32" i="32"/>
  <c r="P28" i="21"/>
  <c r="A36" i="32"/>
  <c r="A23" i="31"/>
  <c r="D15" i="21"/>
  <c r="A31" i="31"/>
  <c r="D23" i="21"/>
  <c r="A35" i="31"/>
  <c r="D27" i="21"/>
  <c r="A19" i="31"/>
  <c r="D11" i="21"/>
  <c r="A27" i="31"/>
  <c r="D19" i="21"/>
  <c r="A20" i="31"/>
  <c r="D12" i="21"/>
  <c r="A24" i="31"/>
  <c r="D16" i="21"/>
  <c r="A28" i="31"/>
  <c r="D20" i="21"/>
  <c r="A32" i="31"/>
  <c r="D24" i="21"/>
  <c r="A36" i="31"/>
  <c r="D28" i="21"/>
  <c r="A17" i="31"/>
  <c r="D9" i="21"/>
  <c r="A21" i="31"/>
  <c r="D13" i="21"/>
  <c r="A25" i="31"/>
  <c r="D17" i="21"/>
  <c r="A29" i="31"/>
  <c r="D21" i="21"/>
  <c r="A33" i="31"/>
  <c r="D25" i="21"/>
  <c r="A18" i="31"/>
  <c r="D10" i="21"/>
  <c r="A22" i="31"/>
  <c r="D14" i="21"/>
  <c r="A26" i="31"/>
  <c r="D18" i="21"/>
  <c r="A30" i="31"/>
  <c r="D22" i="21"/>
  <c r="A34" i="31"/>
  <c r="D26" i="21"/>
  <c r="A20" i="11"/>
  <c r="C12" i="21"/>
  <c r="D20" i="32" s="1"/>
  <c r="A32" i="11"/>
  <c r="C24" i="21"/>
  <c r="D32" i="32" s="1"/>
  <c r="C9" i="21"/>
  <c r="D17" i="32" s="1"/>
  <c r="A33" i="11"/>
  <c r="C25" i="21"/>
  <c r="D33" i="32" s="1"/>
  <c r="A24" i="11"/>
  <c r="C16" i="21"/>
  <c r="D24" i="32" s="1"/>
  <c r="A36" i="11"/>
  <c r="C28" i="21"/>
  <c r="D36" i="32" s="1"/>
  <c r="A21" i="11"/>
  <c r="C13" i="21"/>
  <c r="D21" i="32" s="1"/>
  <c r="A25" i="11"/>
  <c r="C17" i="21"/>
  <c r="D25" i="32" s="1"/>
  <c r="A29" i="11"/>
  <c r="C21" i="21"/>
  <c r="D29" i="32" s="1"/>
  <c r="C10" i="21"/>
  <c r="D18" i="32" s="1"/>
  <c r="C14" i="21"/>
  <c r="D22" i="32" s="1"/>
  <c r="A22" i="11"/>
  <c r="C18" i="21"/>
  <c r="D26" i="32" s="1"/>
  <c r="A26" i="11"/>
  <c r="C22" i="21"/>
  <c r="D30" i="32" s="1"/>
  <c r="A30" i="11"/>
  <c r="C26" i="21"/>
  <c r="D34" i="32" s="1"/>
  <c r="A34" i="11"/>
  <c r="A28" i="11"/>
  <c r="C20" i="21"/>
  <c r="D28" i="32" s="1"/>
  <c r="A19" i="11"/>
  <c r="C11" i="21"/>
  <c r="D19" i="32" s="1"/>
  <c r="A23" i="11"/>
  <c r="C15" i="21"/>
  <c r="D23" i="32" s="1"/>
  <c r="A27" i="11"/>
  <c r="C19" i="21"/>
  <c r="D27" i="32" s="1"/>
  <c r="A31" i="11"/>
  <c r="C23" i="21"/>
  <c r="D31" i="32" s="1"/>
  <c r="A35" i="11"/>
  <c r="C27" i="21"/>
  <c r="D35" i="32" s="1"/>
  <c r="Q12" i="21"/>
  <c r="V14" i="23"/>
  <c r="AF14" i="23"/>
  <c r="Q14" i="23"/>
  <c r="AK14" i="23"/>
  <c r="AA14" i="23"/>
  <c r="Q20" i="21"/>
  <c r="V22" i="23"/>
  <c r="AF22" i="23"/>
  <c r="Q22" i="23"/>
  <c r="AK22" i="23"/>
  <c r="AA22" i="23"/>
  <c r="Q28" i="21"/>
  <c r="V30" i="23"/>
  <c r="AF30" i="23"/>
  <c r="AA30" i="23"/>
  <c r="Q30" i="23"/>
  <c r="AK30" i="23"/>
  <c r="Q9" i="21"/>
  <c r="V11" i="23"/>
  <c r="AF11" i="23"/>
  <c r="AK11" i="23"/>
  <c r="Q11" i="23"/>
  <c r="AA11" i="23"/>
  <c r="Q17" i="21"/>
  <c r="V19" i="23"/>
  <c r="AF19" i="23"/>
  <c r="Q19" i="23"/>
  <c r="AA19" i="23"/>
  <c r="AK19" i="23"/>
  <c r="Q25" i="21"/>
  <c r="V27" i="23"/>
  <c r="AF27" i="23"/>
  <c r="Q27" i="23"/>
  <c r="AK27" i="23"/>
  <c r="AA27" i="23"/>
  <c r="Q10" i="21"/>
  <c r="AF12" i="23"/>
  <c r="AA12" i="23"/>
  <c r="V12" i="23"/>
  <c r="AK12" i="23"/>
  <c r="Q12" i="23"/>
  <c r="Q14" i="21"/>
  <c r="V16" i="23"/>
  <c r="AF16" i="23"/>
  <c r="Q16" i="23"/>
  <c r="AK16" i="23"/>
  <c r="AA16" i="23"/>
  <c r="Q18" i="21"/>
  <c r="V20" i="23"/>
  <c r="AF20" i="23"/>
  <c r="Q20" i="23"/>
  <c r="AK20" i="23"/>
  <c r="AA20" i="23"/>
  <c r="Q22" i="21"/>
  <c r="V24" i="23"/>
  <c r="AF24" i="23"/>
  <c r="AA24" i="23"/>
  <c r="Q24" i="23"/>
  <c r="AK24" i="23"/>
  <c r="Q26" i="21"/>
  <c r="V28" i="23"/>
  <c r="AF28" i="23"/>
  <c r="AA28" i="23"/>
  <c r="Q28" i="23"/>
  <c r="AK28" i="23"/>
  <c r="B5" i="23"/>
  <c r="Q16" i="21"/>
  <c r="V18" i="23"/>
  <c r="AF18" i="23"/>
  <c r="AA18" i="23"/>
  <c r="Q18" i="23"/>
  <c r="AK18" i="23"/>
  <c r="Q24" i="21"/>
  <c r="V26" i="23"/>
  <c r="AF26" i="23"/>
  <c r="AA26" i="23"/>
  <c r="Q26" i="23"/>
  <c r="AK26" i="23"/>
  <c r="Q13" i="21"/>
  <c r="V15" i="23"/>
  <c r="AF15" i="23"/>
  <c r="Q15" i="23"/>
  <c r="AK15" i="23"/>
  <c r="AA15" i="23"/>
  <c r="Q21" i="21"/>
  <c r="V23" i="23"/>
  <c r="AF23" i="23"/>
  <c r="Q23" i="23"/>
  <c r="AA23" i="23"/>
  <c r="AK23" i="23"/>
  <c r="Q11" i="21"/>
  <c r="V13" i="23"/>
  <c r="AF13" i="23"/>
  <c r="Q13" i="23"/>
  <c r="AK13" i="23"/>
  <c r="AA13" i="23"/>
  <c r="Q15" i="21"/>
  <c r="V17" i="23"/>
  <c r="AF17" i="23"/>
  <c r="Q17" i="23"/>
  <c r="AK17" i="23"/>
  <c r="AA17" i="23"/>
  <c r="Q19" i="21"/>
  <c r="V21" i="23"/>
  <c r="AF21" i="23"/>
  <c r="AA21" i="23"/>
  <c r="Q21" i="23"/>
  <c r="AK21" i="23"/>
  <c r="Q23" i="21"/>
  <c r="V25" i="23"/>
  <c r="AF25" i="23"/>
  <c r="Q25" i="23"/>
  <c r="AK25" i="23"/>
  <c r="AA25" i="23"/>
  <c r="Q27" i="21"/>
  <c r="V29" i="23"/>
  <c r="AF29" i="23"/>
  <c r="Q29" i="23"/>
  <c r="AK29" i="23"/>
  <c r="AA29" i="23"/>
  <c r="A14" i="30"/>
  <c r="A22" i="30"/>
  <c r="A11" i="30"/>
  <c r="A19" i="30"/>
  <c r="A16" i="30"/>
  <c r="A20" i="30"/>
  <c r="A24" i="30"/>
  <c r="A28" i="30"/>
  <c r="A10" i="30"/>
  <c r="A18" i="11"/>
  <c r="A18" i="30"/>
  <c r="A26" i="30"/>
  <c r="A15" i="30"/>
  <c r="A23" i="30"/>
  <c r="A27" i="30"/>
  <c r="A12" i="30"/>
  <c r="A9" i="30"/>
  <c r="A17" i="11"/>
  <c r="A13" i="30"/>
  <c r="A17" i="30"/>
  <c r="A21" i="30"/>
  <c r="A25" i="30"/>
  <c r="E19" i="21"/>
  <c r="D25" i="3" s="1"/>
  <c r="E10" i="21"/>
  <c r="D16" i="3" s="1"/>
  <c r="E26" i="21"/>
  <c r="D32" i="3" s="1"/>
  <c r="E17" i="21"/>
  <c r="D23" i="3" s="1"/>
  <c r="E21" i="21"/>
  <c r="D27" i="3" s="1"/>
  <c r="E25" i="21"/>
  <c r="D31" i="3" s="1"/>
  <c r="E15" i="21"/>
  <c r="D21" i="3" s="1"/>
  <c r="E23" i="21"/>
  <c r="D29" i="3" s="1"/>
  <c r="E27" i="21"/>
  <c r="D33" i="3" s="1"/>
  <c r="E14" i="21"/>
  <c r="D20" i="3" s="1"/>
  <c r="E18" i="21"/>
  <c r="D24" i="3" s="1"/>
  <c r="E22" i="21"/>
  <c r="D28" i="3" s="1"/>
  <c r="E12" i="21"/>
  <c r="D18" i="3" s="1"/>
  <c r="E16" i="21"/>
  <c r="D22" i="3" s="1"/>
  <c r="E20" i="21"/>
  <c r="D26" i="3" s="1"/>
  <c r="E24" i="21"/>
  <c r="D30" i="3" s="1"/>
  <c r="E28" i="21"/>
  <c r="D34" i="3" s="1"/>
  <c r="E11" i="21"/>
  <c r="D17" i="3" s="1"/>
  <c r="U9" i="21"/>
  <c r="E9" i="21"/>
  <c r="M13" i="21"/>
  <c r="AU15" i="23" s="1"/>
  <c r="E13" i="21"/>
  <c r="D19" i="3" s="1"/>
  <c r="J3" i="21"/>
  <c r="M12" i="21"/>
  <c r="AU14" i="23" s="1"/>
  <c r="M20" i="21"/>
  <c r="AU22" i="23" s="1"/>
  <c r="M10" i="21"/>
  <c r="AU12" i="23" s="1"/>
  <c r="M14" i="21"/>
  <c r="AU16" i="23" s="1"/>
  <c r="M18" i="21"/>
  <c r="AU20" i="23" s="1"/>
  <c r="M22" i="21"/>
  <c r="AU24" i="23" s="1"/>
  <c r="M26" i="21"/>
  <c r="AU28" i="23" s="1"/>
  <c r="M9" i="21"/>
  <c r="AU11" i="23" s="1"/>
  <c r="M17" i="21"/>
  <c r="AU19" i="23" s="1"/>
  <c r="M21" i="21"/>
  <c r="AU23" i="23" s="1"/>
  <c r="M25" i="21"/>
  <c r="AU27" i="23" s="1"/>
  <c r="M28" i="21"/>
  <c r="AU30" i="23" s="1"/>
  <c r="M16" i="21"/>
  <c r="AU18" i="23" s="1"/>
  <c r="M24" i="21"/>
  <c r="AU26" i="23" s="1"/>
  <c r="M11" i="21"/>
  <c r="AU13" i="23" s="1"/>
  <c r="M15" i="21"/>
  <c r="AU17" i="23" s="1"/>
  <c r="M19" i="21"/>
  <c r="AU21" i="23" s="1"/>
  <c r="M23" i="21"/>
  <c r="AU25" i="23" s="1"/>
  <c r="M27" i="21"/>
  <c r="AU29" i="23" s="1"/>
  <c r="K9" i="21"/>
  <c r="C15" i="3" s="1"/>
  <c r="K13" i="21"/>
  <c r="C19" i="3" s="1"/>
  <c r="K17" i="21"/>
  <c r="C23" i="3" s="1"/>
  <c r="K21" i="21"/>
  <c r="C27" i="3" s="1"/>
  <c r="K25" i="21"/>
  <c r="C31" i="3" s="1"/>
  <c r="K11" i="21"/>
  <c r="C17" i="3" s="1"/>
  <c r="K15" i="21"/>
  <c r="C21" i="3" s="1"/>
  <c r="K19" i="21"/>
  <c r="C25" i="3" s="1"/>
  <c r="K23" i="21"/>
  <c r="C29" i="3" s="1"/>
  <c r="K27" i="21"/>
  <c r="C33" i="3" s="1"/>
  <c r="W23" i="21"/>
  <c r="F16" i="3"/>
  <c r="U23" i="21"/>
  <c r="F24" i="3"/>
  <c r="E16" i="3"/>
  <c r="H29" i="3"/>
  <c r="G30" i="3"/>
  <c r="I16" i="3"/>
  <c r="I24" i="3"/>
  <c r="H30" i="3"/>
  <c r="H22" i="3"/>
  <c r="V25" i="21"/>
  <c r="L27" i="23" s="1"/>
  <c r="F15" i="3"/>
  <c r="E21" i="3"/>
  <c r="E29" i="3"/>
  <c r="G34" i="3"/>
  <c r="D8" i="3"/>
  <c r="M14" i="3" s="1"/>
  <c r="N14" i="3" s="1"/>
  <c r="O14" i="3" s="1"/>
  <c r="P14" i="3" s="1"/>
  <c r="Q14" i="3" s="1"/>
  <c r="R14" i="3" s="1"/>
  <c r="F32" i="3"/>
  <c r="V21" i="21"/>
  <c r="L23" i="23" s="1"/>
  <c r="H21" i="3"/>
  <c r="F23" i="3"/>
  <c r="F31" i="3"/>
  <c r="I32" i="3"/>
  <c r="S25" i="21"/>
  <c r="G15" i="3"/>
  <c r="H17" i="3"/>
  <c r="I21" i="3"/>
  <c r="G23" i="3"/>
  <c r="H25" i="3"/>
  <c r="I29" i="3"/>
  <c r="G31" i="3"/>
  <c r="H33" i="3"/>
  <c r="G18" i="3"/>
  <c r="G22" i="3"/>
  <c r="E24" i="3"/>
  <c r="G26" i="3"/>
  <c r="E32" i="3"/>
  <c r="E20" i="3"/>
  <c r="E17" i="3"/>
  <c r="I17" i="3"/>
  <c r="H18" i="3"/>
  <c r="G19" i="3"/>
  <c r="F20" i="3"/>
  <c r="E25" i="3"/>
  <c r="I25" i="3"/>
  <c r="H26" i="3"/>
  <c r="G27" i="3"/>
  <c r="F28" i="3"/>
  <c r="E33" i="3"/>
  <c r="I33" i="3"/>
  <c r="H34" i="3"/>
  <c r="E28" i="3"/>
  <c r="W21" i="21"/>
  <c r="V13" i="21"/>
  <c r="L15" i="23" s="1"/>
  <c r="R21" i="21"/>
  <c r="H15" i="3"/>
  <c r="G16" i="3"/>
  <c r="F17" i="3"/>
  <c r="E18" i="3"/>
  <c r="I18" i="3"/>
  <c r="H19" i="3"/>
  <c r="G20" i="3"/>
  <c r="F21" i="3"/>
  <c r="E22" i="3"/>
  <c r="I22" i="3"/>
  <c r="H23" i="3"/>
  <c r="G24" i="3"/>
  <c r="F25" i="3"/>
  <c r="E26" i="3"/>
  <c r="I26" i="3"/>
  <c r="H27" i="3"/>
  <c r="G28" i="3"/>
  <c r="F29" i="3"/>
  <c r="E30" i="3"/>
  <c r="I30" i="3"/>
  <c r="H31" i="3"/>
  <c r="G32" i="3"/>
  <c r="F33" i="3"/>
  <c r="E34" i="3"/>
  <c r="I34" i="3"/>
  <c r="F19" i="3"/>
  <c r="I20" i="3"/>
  <c r="F27" i="3"/>
  <c r="I28" i="3"/>
  <c r="U21" i="21"/>
  <c r="S27" i="21"/>
  <c r="E15" i="3"/>
  <c r="I15" i="3"/>
  <c r="H16" i="3"/>
  <c r="G17" i="3"/>
  <c r="F18" i="3"/>
  <c r="E19" i="3"/>
  <c r="I19" i="3"/>
  <c r="H20" i="3"/>
  <c r="G21" i="3"/>
  <c r="F22" i="3"/>
  <c r="E23" i="3"/>
  <c r="I23" i="3"/>
  <c r="H24" i="3"/>
  <c r="G25" i="3"/>
  <c r="F26" i="3"/>
  <c r="E27" i="3"/>
  <c r="I27" i="3"/>
  <c r="H28" i="3"/>
  <c r="G29" i="3"/>
  <c r="F30" i="3"/>
  <c r="E31" i="3"/>
  <c r="I31" i="3"/>
  <c r="H32" i="3"/>
  <c r="G33" i="3"/>
  <c r="F34" i="3"/>
  <c r="N9" i="21"/>
  <c r="N11" i="21"/>
  <c r="N13" i="21"/>
  <c r="N15" i="21"/>
  <c r="N17" i="21"/>
  <c r="N19" i="21"/>
  <c r="N21" i="21"/>
  <c r="N23" i="21"/>
  <c r="N25" i="21"/>
  <c r="N27" i="21"/>
  <c r="O9" i="21"/>
  <c r="AP11" i="23" s="1"/>
  <c r="O11" i="21"/>
  <c r="AP13" i="23" s="1"/>
  <c r="O13" i="21"/>
  <c r="AP15" i="23" s="1"/>
  <c r="O15" i="21"/>
  <c r="AP17" i="23" s="1"/>
  <c r="O17" i="21"/>
  <c r="AP19" i="23" s="1"/>
  <c r="O19" i="21"/>
  <c r="AP21" i="23" s="1"/>
  <c r="O21" i="21"/>
  <c r="AP23" i="23" s="1"/>
  <c r="O23" i="21"/>
  <c r="AP25" i="23" s="1"/>
  <c r="O25" i="21"/>
  <c r="AP27" i="23" s="1"/>
  <c r="O27" i="21"/>
  <c r="AP29" i="23" s="1"/>
  <c r="L20" i="21"/>
  <c r="B26" i="3" s="1"/>
  <c r="W22" i="21"/>
  <c r="U24" i="21"/>
  <c r="O80" i="23"/>
  <c r="H9" i="21"/>
  <c r="H11" i="21"/>
  <c r="H13" i="21"/>
  <c r="H15" i="21"/>
  <c r="H17" i="21"/>
  <c r="H19" i="21"/>
  <c r="H21" i="21"/>
  <c r="H23" i="21"/>
  <c r="H25" i="21"/>
  <c r="H27" i="21"/>
  <c r="T16" i="21"/>
  <c r="W20" i="21"/>
  <c r="S26" i="21"/>
  <c r="I9" i="21"/>
  <c r="I11" i="21"/>
  <c r="I13" i="21"/>
  <c r="I15" i="21"/>
  <c r="I17" i="21"/>
  <c r="I19" i="21"/>
  <c r="I21" i="21"/>
  <c r="I23" i="21"/>
  <c r="I25" i="21"/>
  <c r="I27" i="21"/>
  <c r="G10" i="21"/>
  <c r="K14" i="21"/>
  <c r="C20" i="3" s="1"/>
  <c r="G16" i="21"/>
  <c r="G22" i="21"/>
  <c r="G24" i="21"/>
  <c r="G28" i="21"/>
  <c r="T22" i="21"/>
  <c r="L26" i="21"/>
  <c r="B32" i="3" s="1"/>
  <c r="U26" i="21"/>
  <c r="F9" i="21"/>
  <c r="J9" i="21"/>
  <c r="H10" i="21"/>
  <c r="N10" i="21"/>
  <c r="F11" i="21"/>
  <c r="J11" i="21"/>
  <c r="H12" i="21"/>
  <c r="N12" i="21"/>
  <c r="F13" i="21"/>
  <c r="J13" i="21"/>
  <c r="H14" i="21"/>
  <c r="N14" i="21"/>
  <c r="F15" i="21"/>
  <c r="J15" i="21"/>
  <c r="H16" i="21"/>
  <c r="N16" i="21"/>
  <c r="F17" i="21"/>
  <c r="J17" i="21"/>
  <c r="H18" i="21"/>
  <c r="N18" i="21"/>
  <c r="F19" i="21"/>
  <c r="J19" i="21"/>
  <c r="H20" i="21"/>
  <c r="N20" i="21"/>
  <c r="F21" i="21"/>
  <c r="J21" i="21"/>
  <c r="H22" i="21"/>
  <c r="N22" i="21"/>
  <c r="F23" i="21"/>
  <c r="J23" i="21"/>
  <c r="H24" i="21"/>
  <c r="N24" i="21"/>
  <c r="F25" i="21"/>
  <c r="J25" i="21"/>
  <c r="H26" i="21"/>
  <c r="N26" i="21"/>
  <c r="F27" i="21"/>
  <c r="J27" i="21"/>
  <c r="H28" i="21"/>
  <c r="N28" i="21"/>
  <c r="K10" i="21"/>
  <c r="C16" i="3" s="1"/>
  <c r="G12" i="21"/>
  <c r="G18" i="21"/>
  <c r="K18" i="21"/>
  <c r="C24" i="3" s="1"/>
  <c r="K20" i="21"/>
  <c r="C26" i="3" s="1"/>
  <c r="K22" i="21"/>
  <c r="C28" i="3" s="1"/>
  <c r="K26" i="21"/>
  <c r="C32" i="3" s="1"/>
  <c r="K28" i="21"/>
  <c r="C34" i="3" s="1"/>
  <c r="T20" i="21"/>
  <c r="S24" i="21"/>
  <c r="W26" i="21"/>
  <c r="G9" i="21"/>
  <c r="I10" i="21"/>
  <c r="O10" i="21"/>
  <c r="AP12" i="23" s="1"/>
  <c r="G11" i="21"/>
  <c r="I12" i="21"/>
  <c r="O12" i="21"/>
  <c r="AP14" i="23" s="1"/>
  <c r="G13" i="21"/>
  <c r="I14" i="21"/>
  <c r="O14" i="21"/>
  <c r="AP16" i="23" s="1"/>
  <c r="G15" i="21"/>
  <c r="I16" i="21"/>
  <c r="O16" i="21"/>
  <c r="AP18" i="23" s="1"/>
  <c r="G17" i="21"/>
  <c r="I18" i="21"/>
  <c r="O18" i="21"/>
  <c r="AP20" i="23" s="1"/>
  <c r="G19" i="21"/>
  <c r="I20" i="21"/>
  <c r="O20" i="21"/>
  <c r="AP22" i="23" s="1"/>
  <c r="G21" i="21"/>
  <c r="I22" i="21"/>
  <c r="O22" i="21"/>
  <c r="AP24" i="23" s="1"/>
  <c r="G23" i="21"/>
  <c r="I24" i="21"/>
  <c r="O24" i="21"/>
  <c r="AP26" i="23" s="1"/>
  <c r="G25" i="21"/>
  <c r="I26" i="21"/>
  <c r="O26" i="21"/>
  <c r="AP28" i="23" s="1"/>
  <c r="G27" i="21"/>
  <c r="I28" i="21"/>
  <c r="O28" i="21"/>
  <c r="AP30" i="23" s="1"/>
  <c r="K12" i="21"/>
  <c r="C18" i="3" s="1"/>
  <c r="G14" i="21"/>
  <c r="K16" i="21"/>
  <c r="C22" i="3" s="1"/>
  <c r="G20" i="21"/>
  <c r="K24" i="21"/>
  <c r="C30" i="3" s="1"/>
  <c r="G26" i="21"/>
  <c r="T12" i="21"/>
  <c r="U20" i="21"/>
  <c r="T24" i="21"/>
  <c r="F10" i="21"/>
  <c r="J10" i="21"/>
  <c r="F12" i="21"/>
  <c r="J12" i="21"/>
  <c r="F14" i="21"/>
  <c r="J14" i="21"/>
  <c r="F16" i="21"/>
  <c r="J16" i="21"/>
  <c r="F18" i="21"/>
  <c r="J18" i="21"/>
  <c r="F20" i="21"/>
  <c r="J20" i="21"/>
  <c r="F22" i="21"/>
  <c r="J22" i="21"/>
  <c r="F24" i="21"/>
  <c r="J24" i="21"/>
  <c r="F26" i="21"/>
  <c r="J26" i="21"/>
  <c r="F28" i="21"/>
  <c r="J28" i="21"/>
  <c r="U16" i="21"/>
  <c r="U12" i="21"/>
  <c r="U17" i="21"/>
  <c r="U13" i="21"/>
  <c r="U11" i="21"/>
  <c r="U19" i="21"/>
  <c r="U15" i="21"/>
  <c r="R27" i="21"/>
  <c r="V28" i="21"/>
  <c r="L30" i="23" s="1"/>
  <c r="R28" i="21"/>
  <c r="W28" i="21"/>
  <c r="L28" i="21"/>
  <c r="B34" i="3" s="1"/>
  <c r="S9" i="21"/>
  <c r="E57" i="21" s="1"/>
  <c r="H81" i="23" s="1"/>
  <c r="V10" i="21"/>
  <c r="L12" i="23" s="1"/>
  <c r="T10" i="21"/>
  <c r="U10" i="21"/>
  <c r="V11" i="21"/>
  <c r="L13" i="23" s="1"/>
  <c r="V12" i="21"/>
  <c r="L14" i="23" s="1"/>
  <c r="R12" i="21"/>
  <c r="S12" i="21"/>
  <c r="R13" i="21"/>
  <c r="L13" i="21"/>
  <c r="B19" i="3" s="1"/>
  <c r="S13" i="21"/>
  <c r="U14" i="21"/>
  <c r="V15" i="21"/>
  <c r="L17" i="23" s="1"/>
  <c r="V16" i="21"/>
  <c r="L18" i="23" s="1"/>
  <c r="R16" i="21"/>
  <c r="S16" i="21"/>
  <c r="R17" i="21"/>
  <c r="L17" i="21"/>
  <c r="B23" i="3" s="1"/>
  <c r="S17" i="21"/>
  <c r="V18" i="21"/>
  <c r="L20" i="23" s="1"/>
  <c r="T18" i="21"/>
  <c r="U18" i="21"/>
  <c r="V19" i="21"/>
  <c r="L21" i="23" s="1"/>
  <c r="V20" i="21"/>
  <c r="L22" i="23" s="1"/>
  <c r="R20" i="21"/>
  <c r="S20" i="21"/>
  <c r="T21" i="21"/>
  <c r="L21" i="21"/>
  <c r="B27" i="3" s="1"/>
  <c r="S21" i="21"/>
  <c r="U22" i="21"/>
  <c r="V23" i="21"/>
  <c r="L25" i="23" s="1"/>
  <c r="V24" i="21"/>
  <c r="L26" i="23" s="1"/>
  <c r="R24" i="21"/>
  <c r="W24" i="21"/>
  <c r="L24" i="21"/>
  <c r="B30" i="3" s="1"/>
  <c r="U25" i="21"/>
  <c r="V26" i="21"/>
  <c r="L28" i="23" s="1"/>
  <c r="R26" i="21"/>
  <c r="T26" i="21"/>
  <c r="S28" i="21"/>
  <c r="T27" i="21"/>
  <c r="L27" i="21"/>
  <c r="B33" i="3" s="1"/>
  <c r="U27" i="21"/>
  <c r="L11" i="21"/>
  <c r="B17" i="3" s="1"/>
  <c r="L14" i="21"/>
  <c r="B20" i="3" s="1"/>
  <c r="R14" i="21"/>
  <c r="R15" i="21"/>
  <c r="L22" i="21"/>
  <c r="B28" i="3" s="1"/>
  <c r="R23" i="21"/>
  <c r="V27" i="21"/>
  <c r="L29" i="23" s="1"/>
  <c r="T28" i="21"/>
  <c r="T9" i="21"/>
  <c r="L9" i="21"/>
  <c r="B15" i="3" s="1"/>
  <c r="V9" i="21"/>
  <c r="L11" i="23" s="1"/>
  <c r="R10" i="21"/>
  <c r="W10" i="21"/>
  <c r="S10" i="21"/>
  <c r="T11" i="21"/>
  <c r="S11" i="21"/>
  <c r="V14" i="21"/>
  <c r="L16" i="23" s="1"/>
  <c r="S14" i="21"/>
  <c r="T15" i="21"/>
  <c r="L15" i="21"/>
  <c r="B21" i="3" s="1"/>
  <c r="W15" i="21"/>
  <c r="S15" i="21"/>
  <c r="R18" i="21"/>
  <c r="W18" i="21"/>
  <c r="S18" i="21"/>
  <c r="T19" i="21"/>
  <c r="S19" i="21"/>
  <c r="V22" i="21"/>
  <c r="L24" i="23" s="1"/>
  <c r="R22" i="21"/>
  <c r="S22" i="21"/>
  <c r="T23" i="21"/>
  <c r="L23" i="21"/>
  <c r="B29" i="3" s="1"/>
  <c r="S23" i="21"/>
  <c r="T25" i="21"/>
  <c r="L25" i="21"/>
  <c r="B31" i="3" s="1"/>
  <c r="W25" i="21"/>
  <c r="R25" i="21"/>
  <c r="W27" i="21"/>
  <c r="U28" i="21"/>
  <c r="AG8" i="21" l="1"/>
  <c r="U3" i="21" s="1"/>
  <c r="F34" i="31"/>
  <c r="E34" i="32"/>
  <c r="F26" i="31"/>
  <c r="E26" i="32"/>
  <c r="F18" i="31"/>
  <c r="E18" i="32"/>
  <c r="F29" i="31"/>
  <c r="E29" i="32"/>
  <c r="F21" i="31"/>
  <c r="E21" i="32"/>
  <c r="F36" i="31"/>
  <c r="E36" i="32"/>
  <c r="F28" i="31"/>
  <c r="E28" i="32"/>
  <c r="F20" i="31"/>
  <c r="E20" i="32"/>
  <c r="F19" i="31"/>
  <c r="E19" i="32"/>
  <c r="F31" i="31"/>
  <c r="E31" i="32"/>
  <c r="F30" i="31"/>
  <c r="E30" i="32"/>
  <c r="F22" i="31"/>
  <c r="E22" i="32"/>
  <c r="F33" i="31"/>
  <c r="E33" i="32"/>
  <c r="F25" i="31"/>
  <c r="E25" i="32"/>
  <c r="F17" i="31"/>
  <c r="E17" i="32"/>
  <c r="F32" i="31"/>
  <c r="E32" i="32"/>
  <c r="F24" i="31"/>
  <c r="E24" i="32"/>
  <c r="F27" i="31"/>
  <c r="E27" i="32"/>
  <c r="F35" i="31"/>
  <c r="E35" i="32"/>
  <c r="F23" i="31"/>
  <c r="E23" i="32"/>
  <c r="E23" i="30"/>
  <c r="E31" i="31"/>
  <c r="E15" i="30"/>
  <c r="E23" i="31"/>
  <c r="E20" i="30"/>
  <c r="E28" i="31"/>
  <c r="E24" i="30"/>
  <c r="E32" i="31"/>
  <c r="E22" i="30"/>
  <c r="E30" i="31"/>
  <c r="E14" i="30"/>
  <c r="E22" i="31"/>
  <c r="E17" i="30"/>
  <c r="E25" i="31"/>
  <c r="E28" i="30"/>
  <c r="E36" i="31"/>
  <c r="E25" i="30"/>
  <c r="E33" i="31"/>
  <c r="E27" i="30"/>
  <c r="E35" i="31"/>
  <c r="E19" i="30"/>
  <c r="E27" i="31"/>
  <c r="E11" i="30"/>
  <c r="E19" i="31"/>
  <c r="E10" i="30"/>
  <c r="E18" i="31"/>
  <c r="E12" i="30"/>
  <c r="E20" i="31"/>
  <c r="E26" i="30"/>
  <c r="E34" i="31"/>
  <c r="E18" i="30"/>
  <c r="E26" i="31"/>
  <c r="E21" i="30"/>
  <c r="E29" i="31"/>
  <c r="E13" i="30"/>
  <c r="E21" i="31"/>
  <c r="E16" i="30"/>
  <c r="E24" i="31"/>
  <c r="E9" i="30"/>
  <c r="E17" i="31"/>
  <c r="F27" i="11"/>
  <c r="G21" i="23"/>
  <c r="F28" i="11"/>
  <c r="G22" i="23"/>
  <c r="E18" i="11"/>
  <c r="B12" i="23"/>
  <c r="E27" i="11"/>
  <c r="B21" i="23"/>
  <c r="F23" i="11"/>
  <c r="G17" i="23"/>
  <c r="F34" i="11"/>
  <c r="G28" i="23"/>
  <c r="E26" i="11"/>
  <c r="B20" i="23"/>
  <c r="F18" i="11"/>
  <c r="G12" i="23"/>
  <c r="F29" i="11"/>
  <c r="G23" i="23"/>
  <c r="E21" i="11"/>
  <c r="B15" i="23"/>
  <c r="F36" i="11"/>
  <c r="G30" i="23"/>
  <c r="F17" i="11"/>
  <c r="G11" i="23"/>
  <c r="E20" i="11"/>
  <c r="B14" i="23"/>
  <c r="E31" i="11"/>
  <c r="B25" i="23"/>
  <c r="F22" i="11"/>
  <c r="G16" i="23"/>
  <c r="E25" i="11"/>
  <c r="B19" i="23"/>
  <c r="F21" i="11"/>
  <c r="G15" i="23"/>
  <c r="E33" i="11"/>
  <c r="B27" i="23"/>
  <c r="E35" i="11"/>
  <c r="B29" i="23"/>
  <c r="F31" i="11"/>
  <c r="G25" i="23"/>
  <c r="E19" i="11"/>
  <c r="B13" i="23"/>
  <c r="E28" i="11"/>
  <c r="B22" i="23"/>
  <c r="E34" i="11"/>
  <c r="B28" i="23"/>
  <c r="F26" i="11"/>
  <c r="G20" i="23"/>
  <c r="E29" i="11"/>
  <c r="B23" i="23"/>
  <c r="F25" i="11"/>
  <c r="G19" i="23"/>
  <c r="E24" i="11"/>
  <c r="B18" i="23"/>
  <c r="F33" i="11"/>
  <c r="G27" i="23"/>
  <c r="F32" i="11"/>
  <c r="G26" i="23"/>
  <c r="F20" i="11"/>
  <c r="G14" i="23"/>
  <c r="E30" i="11"/>
  <c r="B24" i="23"/>
  <c r="E17" i="11"/>
  <c r="B11" i="23"/>
  <c r="F35" i="11"/>
  <c r="G29" i="23"/>
  <c r="E23" i="11"/>
  <c r="B17" i="23"/>
  <c r="F19" i="11"/>
  <c r="G13" i="23"/>
  <c r="F30" i="11"/>
  <c r="G24" i="23"/>
  <c r="E22" i="11"/>
  <c r="B16" i="23"/>
  <c r="E36" i="11"/>
  <c r="B30" i="23"/>
  <c r="F24" i="11"/>
  <c r="G18" i="23"/>
  <c r="E32" i="11"/>
  <c r="B26" i="23"/>
  <c r="R132" i="23"/>
  <c r="H144" i="23"/>
  <c r="Q109" i="23"/>
  <c r="Q110" i="23" s="1"/>
  <c r="W110" i="23" s="1"/>
  <c r="N3" i="21"/>
  <c r="O3" i="21" s="1"/>
  <c r="H5" i="23"/>
  <c r="E59" i="21"/>
  <c r="P3" i="21"/>
  <c r="Q113" i="23" s="1"/>
  <c r="W113" i="23" s="1"/>
  <c r="S55" i="21"/>
  <c r="T55" i="21" s="1"/>
  <c r="L55" i="21"/>
  <c r="V55" i="21" s="1"/>
  <c r="I55" i="21"/>
  <c r="H55" i="21"/>
  <c r="V17" i="21"/>
  <c r="L19" i="23" s="1"/>
  <c r="D15" i="3"/>
  <c r="F3" i="21"/>
  <c r="E3" i="21"/>
  <c r="R11" i="21"/>
  <c r="W11" i="21" s="1"/>
  <c r="L10" i="21"/>
  <c r="B16" i="3" s="1"/>
  <c r="T14" i="21"/>
  <c r="W14" i="21" s="1"/>
  <c r="L19" i="21"/>
  <c r="B25" i="3" s="1"/>
  <c r="R9" i="21"/>
  <c r="W13" i="21"/>
  <c r="W9" i="21"/>
  <c r="L12" i="21"/>
  <c r="B18" i="3" s="1"/>
  <c r="L16" i="21"/>
  <c r="B22" i="3" s="1"/>
  <c r="R19" i="21"/>
  <c r="W19" i="21" s="1"/>
  <c r="L18" i="21"/>
  <c r="B24" i="3" s="1"/>
  <c r="T17" i="21"/>
  <c r="W17" i="21" s="1"/>
  <c r="W16" i="21"/>
  <c r="T13" i="21"/>
  <c r="W12" i="21"/>
  <c r="D13" i="32" l="1"/>
  <c r="D11" i="11"/>
  <c r="D11" i="31"/>
  <c r="V79" i="23"/>
  <c r="I115" i="23" s="1"/>
  <c r="AP79" i="23"/>
  <c r="Q222" i="23"/>
  <c r="M58" i="21"/>
  <c r="H83" i="23"/>
  <c r="G55" i="21"/>
  <c r="G60" i="21"/>
  <c r="J60" i="21" s="1"/>
  <c r="I66" i="21"/>
  <c r="L66" i="21" s="1"/>
  <c r="Q66" i="21" s="1"/>
  <c r="L3" i="21"/>
  <c r="M3" i="21" s="1"/>
  <c r="B8" i="3"/>
  <c r="K3" i="21"/>
  <c r="J55" i="21" l="1"/>
  <c r="O79" i="23" s="1"/>
  <c r="D12" i="32"/>
  <c r="D10" i="31"/>
  <c r="D10" i="11"/>
  <c r="AL96" i="23"/>
  <c r="G61" i="21"/>
  <c r="J61" i="21" s="1"/>
  <c r="V96" i="23"/>
  <c r="O84" i="23"/>
  <c r="T188" i="23"/>
  <c r="S162" i="23"/>
  <c r="H174" i="23"/>
  <c r="S3" i="21"/>
  <c r="F67" i="21" s="1"/>
  <c r="R3" i="21"/>
  <c r="D67" i="21" s="1"/>
  <c r="Q3" i="21"/>
  <c r="C67" i="21" s="1"/>
  <c r="E55" i="21"/>
  <c r="H79" i="23" s="1"/>
  <c r="N59" i="21"/>
  <c r="AA178" i="23" s="1"/>
  <c r="N57" i="21"/>
  <c r="Z148" i="23" s="1"/>
  <c r="E54" i="21"/>
  <c r="H78" i="23" s="1"/>
  <c r="N58" i="21"/>
  <c r="W162" i="23" s="1"/>
  <c r="E56" i="21"/>
  <c r="H80" i="23" s="1"/>
  <c r="E67" i="21"/>
  <c r="E58" i="21"/>
  <c r="H82" i="23" s="1"/>
  <c r="N56" i="21"/>
  <c r="V132" i="23" s="1"/>
  <c r="AB132" i="23" s="1"/>
  <c r="L134" i="23" s="1"/>
  <c r="AA134" i="23" s="1"/>
  <c r="C9" i="25"/>
  <c r="C8" i="25"/>
  <c r="C7" i="25"/>
  <c r="C6" i="25"/>
  <c r="Q60" i="21" l="1"/>
  <c r="H214" i="23" s="1"/>
  <c r="AC162" i="23"/>
  <c r="L164" i="23" s="1"/>
  <c r="AA164" i="23" s="1"/>
  <c r="P187" i="23"/>
  <c r="Y188" i="23"/>
  <c r="O193" i="23" s="1"/>
  <c r="V193" i="23" s="1"/>
  <c r="O85" i="23"/>
  <c r="O202" i="23"/>
  <c r="Q93" i="23"/>
  <c r="R96" i="23"/>
  <c r="J54" i="21"/>
  <c r="G67" i="21"/>
  <c r="E62" i="21"/>
  <c r="H86" i="23" s="1"/>
  <c r="O56" i="21"/>
  <c r="AA80" i="23" s="1"/>
  <c r="M57" i="21"/>
  <c r="O57" i="21" s="1"/>
  <c r="AA81" i="23" s="1"/>
  <c r="O58" i="21"/>
  <c r="AA82" i="23" s="1"/>
  <c r="M59" i="21"/>
  <c r="O59" i="21" s="1"/>
  <c r="AA83" i="23" s="1"/>
  <c r="Q55" i="21"/>
  <c r="U55" i="21" s="1"/>
  <c r="AH84" i="23" l="1"/>
  <c r="U60" i="21"/>
  <c r="AP221" i="23"/>
  <c r="Q61" i="21"/>
  <c r="O201" i="23"/>
  <c r="T202" i="23"/>
  <c r="O207" i="23" s="1"/>
  <c r="V207" i="23" s="1"/>
  <c r="Q221" i="23"/>
  <c r="M213" i="23"/>
  <c r="AH79" i="23"/>
  <c r="O118" i="23" s="1"/>
  <c r="V118" i="23" s="1"/>
  <c r="O102" i="23"/>
  <c r="O78" i="23"/>
  <c r="Q59" i="21"/>
  <c r="Q58" i="21"/>
  <c r="Q57" i="21"/>
  <c r="Q56" i="21"/>
  <c r="Q54" i="21"/>
  <c r="V54" i="21" s="1"/>
  <c r="U58" i="21" l="1"/>
  <c r="T58" i="21"/>
  <c r="U56" i="21"/>
  <c r="T56" i="21"/>
  <c r="U57" i="21"/>
  <c r="T57" i="21"/>
  <c r="U59" i="21"/>
  <c r="T59" i="21"/>
  <c r="V62" i="21"/>
  <c r="F71" i="21" s="1"/>
  <c r="AH85" i="23"/>
  <c r="U61" i="21"/>
  <c r="O214" i="23"/>
  <c r="AU221" i="23"/>
  <c r="AH82" i="23"/>
  <c r="AA221" i="23"/>
  <c r="AA213" i="23"/>
  <c r="V221" i="23"/>
  <c r="T213" i="23"/>
  <c r="AH80" i="23"/>
  <c r="A48" i="13"/>
  <c r="AO213" i="23"/>
  <c r="AH83" i="23"/>
  <c r="AK221" i="23"/>
  <c r="L221" i="23"/>
  <c r="F213" i="23"/>
  <c r="AH78" i="23"/>
  <c r="AF221" i="23"/>
  <c r="AH213" i="23"/>
  <c r="AH81" i="23"/>
  <c r="Q62" i="21"/>
  <c r="H4" i="3"/>
  <c r="E4" i="3"/>
  <c r="C4" i="3"/>
  <c r="H3" i="3"/>
  <c r="E3" i="3"/>
  <c r="C3" i="3"/>
  <c r="T62" i="21" l="1"/>
  <c r="S62" i="21" s="1"/>
  <c r="AZ220" i="23" s="1"/>
  <c r="U62" i="21"/>
  <c r="E71" i="21" s="1"/>
  <c r="G71" i="21" s="1"/>
  <c r="C72" i="21"/>
  <c r="E73" i="21" s="1"/>
  <c r="E75" i="21" s="1"/>
  <c r="C79" i="21"/>
  <c r="C77" i="21"/>
  <c r="C75" i="21"/>
  <c r="C73" i="21"/>
  <c r="F73" i="21" s="1"/>
  <c r="F75" i="21" s="1"/>
  <c r="C76" i="21"/>
  <c r="C78" i="21"/>
  <c r="C74" i="21"/>
  <c r="F215" i="23"/>
  <c r="AH86" i="23"/>
  <c r="D9" i="11"/>
  <c r="D8" i="11"/>
  <c r="D7" i="11"/>
  <c r="D6" i="11"/>
  <c r="AP86" i="23" l="1"/>
  <c r="G75" i="21"/>
  <c r="E72" i="21"/>
  <c r="G72" i="21" s="1"/>
  <c r="E76" i="21" s="1"/>
  <c r="A4" i="11"/>
  <c r="E78" i="21" l="1"/>
  <c r="G59" i="32" s="1"/>
  <c r="A61" i="31"/>
  <c r="E60" i="11"/>
  <c r="E77" i="21"/>
  <c r="F78" i="21" s="1"/>
  <c r="H59" i="32" s="1"/>
  <c r="D61" i="31"/>
  <c r="F60" i="31"/>
  <c r="G60" i="31" l="1"/>
  <c r="F60" i="11"/>
  <c r="I235" i="23"/>
  <c r="C66" i="21"/>
  <c r="G66" i="21" s="1"/>
  <c r="H66" i="21" s="1"/>
  <c r="R66" i="21" s="1"/>
  <c r="J66" i="21" l="1"/>
  <c r="O66" i="21" s="1"/>
  <c r="D14" i="3"/>
  <c r="E14" i="3" s="1"/>
  <c r="F14" i="3" s="1"/>
  <c r="G14" i="3" s="1"/>
  <c r="H14" i="3" s="1"/>
  <c r="I14" i="3" s="1"/>
  <c r="T3" i="21" l="1"/>
  <c r="C43" i="13" s="1"/>
  <c r="K66" i="21"/>
  <c r="M66" i="21" s="1"/>
  <c r="AB9" i="21" l="1"/>
  <c r="AA10" i="21"/>
  <c r="AA12" i="21"/>
  <c r="AA14" i="21"/>
  <c r="AA16" i="21"/>
  <c r="AA18" i="21"/>
  <c r="AA20" i="21"/>
  <c r="AA22" i="21"/>
  <c r="AA24" i="21"/>
  <c r="AA26" i="21"/>
  <c r="AA28" i="21"/>
  <c r="AA30" i="21"/>
  <c r="AA32" i="21"/>
  <c r="AA34" i="21"/>
  <c r="AA36" i="21"/>
  <c r="AA38" i="21"/>
  <c r="AA40" i="21"/>
  <c r="AA42" i="21"/>
  <c r="AA44" i="21"/>
  <c r="AA46" i="21"/>
  <c r="AA48" i="21"/>
  <c r="AB13" i="21"/>
  <c r="AB21" i="21"/>
  <c r="AB25" i="21"/>
  <c r="AB31" i="21"/>
  <c r="AB37" i="21"/>
  <c r="AB47" i="21"/>
  <c r="AB10" i="21"/>
  <c r="AB12" i="21"/>
  <c r="AB14" i="21"/>
  <c r="AB16" i="21"/>
  <c r="AB18" i="21"/>
  <c r="AB20" i="21"/>
  <c r="AB22" i="21"/>
  <c r="AB24" i="21"/>
  <c r="AB26" i="21"/>
  <c r="AB28" i="21"/>
  <c r="AB30" i="21"/>
  <c r="AB32" i="21"/>
  <c r="AB34" i="21"/>
  <c r="AB36" i="21"/>
  <c r="AB38" i="21"/>
  <c r="AB40" i="21"/>
  <c r="AB42" i="21"/>
  <c r="AB44" i="21"/>
  <c r="AB46" i="21"/>
  <c r="AB48" i="21"/>
  <c r="AB15" i="21"/>
  <c r="AB19" i="21"/>
  <c r="AB27" i="21"/>
  <c r="AB33" i="21"/>
  <c r="AB39" i="21"/>
  <c r="AB43" i="21"/>
  <c r="AA11" i="21"/>
  <c r="AA13" i="21"/>
  <c r="AA15" i="21"/>
  <c r="AA17" i="21"/>
  <c r="AA19" i="21"/>
  <c r="AA21" i="21"/>
  <c r="AA23" i="21"/>
  <c r="AA25" i="21"/>
  <c r="AA27" i="21"/>
  <c r="AA29" i="21"/>
  <c r="AA31" i="21"/>
  <c r="AA33" i="21"/>
  <c r="AA35" i="21"/>
  <c r="AA37" i="21"/>
  <c r="AA39" i="21"/>
  <c r="AA41" i="21"/>
  <c r="AA43" i="21"/>
  <c r="AA45" i="21"/>
  <c r="AA47" i="21"/>
  <c r="AA49" i="21"/>
  <c r="AB11" i="21"/>
  <c r="AB17" i="21"/>
  <c r="AB23" i="21"/>
  <c r="AB29" i="21"/>
  <c r="AB35" i="21"/>
  <c r="AB41" i="21"/>
  <c r="AB45" i="21"/>
  <c r="AB49" i="21"/>
  <c r="P66" i="21"/>
  <c r="AC18" i="21" s="1"/>
  <c r="F26" i="32" s="1"/>
  <c r="AA9" i="21"/>
  <c r="N66" i="21"/>
  <c r="AF41" i="21" l="1"/>
  <c r="H49" i="32" s="1"/>
  <c r="L33" i="32"/>
  <c r="AD14" i="21"/>
  <c r="G14" i="30" s="1"/>
  <c r="AF13" i="21"/>
  <c r="H21" i="32" s="1"/>
  <c r="AF44" i="21"/>
  <c r="H52" i="32" s="1"/>
  <c r="AF49" i="21"/>
  <c r="H57" i="32" s="1"/>
  <c r="AF35" i="21"/>
  <c r="H43" i="32" s="1"/>
  <c r="AF26" i="21"/>
  <c r="H34" i="32" s="1"/>
  <c r="L25" i="32"/>
  <c r="L55" i="32"/>
  <c r="L45" i="32"/>
  <c r="L44" i="32"/>
  <c r="AF12" i="21"/>
  <c r="H20" i="32" s="1"/>
  <c r="L50" i="32"/>
  <c r="AF29" i="21"/>
  <c r="H29" i="30" s="1"/>
  <c r="L53" i="32"/>
  <c r="L42" i="32"/>
  <c r="L18" i="32"/>
  <c r="L37" i="32"/>
  <c r="L30" i="32"/>
  <c r="L24" i="32"/>
  <c r="L54" i="32"/>
  <c r="L22" i="32"/>
  <c r="L19" i="32"/>
  <c r="L57" i="32"/>
  <c r="L35" i="32"/>
  <c r="L27" i="32"/>
  <c r="AC47" i="21"/>
  <c r="F55" i="32" s="1"/>
  <c r="AE17" i="21"/>
  <c r="K25" i="32" s="1"/>
  <c r="AF10" i="21"/>
  <c r="H18" i="32" s="1"/>
  <c r="AC48" i="21"/>
  <c r="F56" i="32" s="1"/>
  <c r="AF27" i="21"/>
  <c r="H35" i="32" s="1"/>
  <c r="AF43" i="21"/>
  <c r="H51" i="32" s="1"/>
  <c r="L20" i="32"/>
  <c r="L48" i="32"/>
  <c r="AC34" i="21"/>
  <c r="F42" i="32" s="1"/>
  <c r="AE26" i="21"/>
  <c r="K34" i="32" s="1"/>
  <c r="AC11" i="21"/>
  <c r="F19" i="32" s="1"/>
  <c r="AF25" i="21"/>
  <c r="H33" i="32" s="1"/>
  <c r="AE23" i="21"/>
  <c r="K31" i="32" s="1"/>
  <c r="AE13" i="21"/>
  <c r="K21" i="32" s="1"/>
  <c r="L38" i="32"/>
  <c r="L28" i="32"/>
  <c r="AD17" i="21"/>
  <c r="G17" i="30" s="1"/>
  <c r="AF42" i="21"/>
  <c r="H50" i="32" s="1"/>
  <c r="AD35" i="21"/>
  <c r="G35" i="30" s="1"/>
  <c r="L34" i="32"/>
  <c r="AD29" i="21"/>
  <c r="G29" i="30" s="1"/>
  <c r="AE14" i="21"/>
  <c r="K22" i="32" s="1"/>
  <c r="AE39" i="21"/>
  <c r="AC14" i="21"/>
  <c r="F22" i="32" s="1"/>
  <c r="AE34" i="21"/>
  <c r="K42" i="32" s="1"/>
  <c r="AD25" i="21"/>
  <c r="J33" i="32" s="1"/>
  <c r="AC19" i="21"/>
  <c r="F27" i="32" s="1"/>
  <c r="AF20" i="21"/>
  <c r="H28" i="32" s="1"/>
  <c r="AE32" i="21"/>
  <c r="K40" i="32" s="1"/>
  <c r="AD24" i="21"/>
  <c r="G24" i="30" s="1"/>
  <c r="AD12" i="21"/>
  <c r="G12" i="30" s="1"/>
  <c r="AD33" i="21"/>
  <c r="G33" i="30" s="1"/>
  <c r="AC32" i="21"/>
  <c r="F40" i="32" s="1"/>
  <c r="AE48" i="21"/>
  <c r="K56" i="32" s="1"/>
  <c r="AC13" i="21"/>
  <c r="F21" i="32" s="1"/>
  <c r="AD47" i="21"/>
  <c r="G47" i="30" s="1"/>
  <c r="AC46" i="21"/>
  <c r="F54" i="32" s="1"/>
  <c r="AE18" i="21"/>
  <c r="K26" i="32" s="1"/>
  <c r="AC9" i="21"/>
  <c r="F17" i="32" s="1"/>
  <c r="AC12" i="21"/>
  <c r="F20" i="32" s="1"/>
  <c r="AC21" i="21"/>
  <c r="F29" i="32" s="1"/>
  <c r="AD45" i="21"/>
  <c r="G45" i="30" s="1"/>
  <c r="AD40" i="21"/>
  <c r="G40" i="30" s="1"/>
  <c r="AC44" i="21"/>
  <c r="F52" i="32" s="1"/>
  <c r="AE19" i="21"/>
  <c r="K27" i="32" s="1"/>
  <c r="AE37" i="21"/>
  <c r="K45" i="32" s="1"/>
  <c r="AE12" i="21"/>
  <c r="K20" i="32" s="1"/>
  <c r="AD19" i="21"/>
  <c r="G19" i="30" s="1"/>
  <c r="AC23" i="21"/>
  <c r="F31" i="32" s="1"/>
  <c r="AD16" i="21"/>
  <c r="J24" i="32" s="1"/>
  <c r="AD46" i="21"/>
  <c r="J54" i="32" s="1"/>
  <c r="AC31" i="21"/>
  <c r="F39" i="32" s="1"/>
  <c r="AE35" i="21"/>
  <c r="K43" i="32" s="1"/>
  <c r="AE49" i="21"/>
  <c r="K57" i="32" s="1"/>
  <c r="AE24" i="21"/>
  <c r="K32" i="32" s="1"/>
  <c r="AD28" i="21"/>
  <c r="AD22" i="21"/>
  <c r="J30" i="32" s="1"/>
  <c r="AD39" i="21"/>
  <c r="AE27" i="21"/>
  <c r="K35" i="32" s="1"/>
  <c r="AE20" i="21"/>
  <c r="K28" i="32" s="1"/>
  <c r="AC26" i="21"/>
  <c r="F34" i="32" s="1"/>
  <c r="AC25" i="21"/>
  <c r="F33" i="32" s="1"/>
  <c r="AD44" i="21"/>
  <c r="G44" i="30" s="1"/>
  <c r="AE16" i="21"/>
  <c r="K24" i="32" s="1"/>
  <c r="AD10" i="21"/>
  <c r="G10" i="30" s="1"/>
  <c r="AC49" i="21"/>
  <c r="F57" i="32" s="1"/>
  <c r="AC30" i="21"/>
  <c r="F38" i="32" s="1"/>
  <c r="AE29" i="21"/>
  <c r="K37" i="32" s="1"/>
  <c r="AF9" i="21"/>
  <c r="H17" i="32" s="1"/>
  <c r="AD13" i="21"/>
  <c r="G13" i="30" s="1"/>
  <c r="AF14" i="21"/>
  <c r="H22" i="32" s="1"/>
  <c r="AD37" i="21"/>
  <c r="G37" i="30" s="1"/>
  <c r="AD32" i="21"/>
  <c r="G32" i="30" s="1"/>
  <c r="AC36" i="21"/>
  <c r="F44" i="32" s="1"/>
  <c r="AE42" i="21"/>
  <c r="K50" i="32" s="1"/>
  <c r="AE21" i="21"/>
  <c r="K29" i="32" s="1"/>
  <c r="AF21" i="21"/>
  <c r="H29" i="32" s="1"/>
  <c r="AC28" i="21"/>
  <c r="F36" i="32" s="1"/>
  <c r="AC16" i="21"/>
  <c r="F24" i="32" s="1"/>
  <c r="AD43" i="21"/>
  <c r="G43" i="30" s="1"/>
  <c r="AD38" i="21"/>
  <c r="G38" i="30" s="1"/>
  <c r="AC42" i="21"/>
  <c r="F50" i="32" s="1"/>
  <c r="AE15" i="21"/>
  <c r="K23" i="32" s="1"/>
  <c r="AE33" i="21"/>
  <c r="K41" i="32" s="1"/>
  <c r="AE31" i="21"/>
  <c r="K39" i="32" s="1"/>
  <c r="AF39" i="21"/>
  <c r="H47" i="32" s="1"/>
  <c r="AC24" i="21"/>
  <c r="F32" i="32" s="1"/>
  <c r="AD48" i="21"/>
  <c r="G48" i="30" s="1"/>
  <c r="AD42" i="21"/>
  <c r="G42" i="30" s="1"/>
  <c r="AD49" i="21"/>
  <c r="G49" i="30" s="1"/>
  <c r="AC38" i="21"/>
  <c r="F46" i="32" s="1"/>
  <c r="L56" i="32"/>
  <c r="AF18" i="21"/>
  <c r="H26" i="32" s="1"/>
  <c r="AE22" i="21"/>
  <c r="K30" i="32" s="1"/>
  <c r="AF40" i="21"/>
  <c r="H48" i="32" s="1"/>
  <c r="AE43" i="21"/>
  <c r="K51" i="32" s="1"/>
  <c r="AC17" i="21"/>
  <c r="F25" i="32" s="1"/>
  <c r="AD31" i="21"/>
  <c r="J39" i="32" s="1"/>
  <c r="AE47" i="21"/>
  <c r="K55" i="32" s="1"/>
  <c r="AE25" i="21"/>
  <c r="K33" i="32" s="1"/>
  <c r="AE45" i="21"/>
  <c r="K53" i="32" s="1"/>
  <c r="AF15" i="21"/>
  <c r="H23" i="32" s="1"/>
  <c r="AE38" i="21"/>
  <c r="K46" i="32" s="1"/>
  <c r="AD30" i="21"/>
  <c r="G30" i="30" s="1"/>
  <c r="AF33" i="21"/>
  <c r="H41" i="32" s="1"/>
  <c r="AC10" i="21"/>
  <c r="F18" i="32" s="1"/>
  <c r="AE44" i="21"/>
  <c r="K52" i="32" s="1"/>
  <c r="AC41" i="21"/>
  <c r="F49" i="32" s="1"/>
  <c r="AF16" i="21"/>
  <c r="H24" i="32" s="1"/>
  <c r="AC22" i="21"/>
  <c r="F30" i="32" s="1"/>
  <c r="L51" i="32"/>
  <c r="AE11" i="21"/>
  <c r="K19" i="32" s="1"/>
  <c r="AF38" i="21"/>
  <c r="H46" i="32" s="1"/>
  <c r="AE41" i="21"/>
  <c r="K49" i="32" s="1"/>
  <c r="AD11" i="21"/>
  <c r="G11" i="30" s="1"/>
  <c r="AC20" i="21"/>
  <c r="F28" i="32" s="1"/>
  <c r="AD23" i="21"/>
  <c r="G23" i="30" s="1"/>
  <c r="AF37" i="21"/>
  <c r="H45" i="32" s="1"/>
  <c r="AF31" i="21"/>
  <c r="H39" i="32" s="1"/>
  <c r="AC45" i="21"/>
  <c r="F53" i="32" s="1"/>
  <c r="AE28" i="21"/>
  <c r="K36" i="32" s="1"/>
  <c r="AD18" i="21"/>
  <c r="G18" i="30" s="1"/>
  <c r="AC27" i="21"/>
  <c r="F35" i="32" s="1"/>
  <c r="AE36" i="21"/>
  <c r="K44" i="32" s="1"/>
  <c r="L40" i="32"/>
  <c r="AF32" i="21"/>
  <c r="H40" i="32" s="1"/>
  <c r="AE40" i="21"/>
  <c r="K48" i="32" s="1"/>
  <c r="AC39" i="21"/>
  <c r="F47" i="32" s="1"/>
  <c r="AD15" i="21"/>
  <c r="J23" i="32" s="1"/>
  <c r="AC15" i="21"/>
  <c r="F23" i="32" s="1"/>
  <c r="AE10" i="21"/>
  <c r="K18" i="32" s="1"/>
  <c r="AC35" i="21"/>
  <c r="F43" i="32" s="1"/>
  <c r="AF46" i="21"/>
  <c r="H54" i="32" s="1"/>
  <c r="AD21" i="21"/>
  <c r="J29" i="32" s="1"/>
  <c r="AE9" i="21"/>
  <c r="K17" i="32" s="1"/>
  <c r="AD9" i="21"/>
  <c r="J17" i="32" s="1"/>
  <c r="AD27" i="21"/>
  <c r="G27" i="30" s="1"/>
  <c r="AE30" i="21"/>
  <c r="K38" i="32" s="1"/>
  <c r="AD20" i="21"/>
  <c r="G20" i="30" s="1"/>
  <c r="AD36" i="21"/>
  <c r="G36" i="30" s="1"/>
  <c r="AC37" i="21"/>
  <c r="F45" i="32" s="1"/>
  <c r="L46" i="32"/>
  <c r="AE46" i="21"/>
  <c r="K54" i="32" s="1"/>
  <c r="AD26" i="21"/>
  <c r="G26" i="30" s="1"/>
  <c r="AC29" i="21"/>
  <c r="F37" i="32" s="1"/>
  <c r="AF17" i="21"/>
  <c r="AF19" i="21"/>
  <c r="H27" i="32" s="1"/>
  <c r="L47" i="32"/>
  <c r="AF22" i="21"/>
  <c r="H30" i="32" s="1"/>
  <c r="AF28" i="21"/>
  <c r="H36" i="32" s="1"/>
  <c r="AF23" i="21"/>
  <c r="L52" i="32"/>
  <c r="AF36" i="21"/>
  <c r="H44" i="32" s="1"/>
  <c r="L41" i="32"/>
  <c r="AF45" i="21"/>
  <c r="H53" i="32" s="1"/>
  <c r="AF48" i="21"/>
  <c r="H56" i="32" s="1"/>
  <c r="AD34" i="21"/>
  <c r="J42" i="32" s="1"/>
  <c r="AC40" i="21"/>
  <c r="F48" i="32" s="1"/>
  <c r="AD41" i="21"/>
  <c r="J49" i="32" s="1"/>
  <c r="AC33" i="21"/>
  <c r="F41" i="32" s="1"/>
  <c r="AC43" i="21"/>
  <c r="F51" i="32" s="1"/>
  <c r="L23" i="32"/>
  <c r="L21" i="32"/>
  <c r="S66" i="21"/>
  <c r="L36" i="32"/>
  <c r="L49" i="32"/>
  <c r="AF30" i="21"/>
  <c r="AF11" i="21"/>
  <c r="AF34" i="21"/>
  <c r="H42" i="32" s="1"/>
  <c r="L29" i="32"/>
  <c r="L17" i="32"/>
  <c r="L31" i="32"/>
  <c r="AF24" i="21"/>
  <c r="AF47" i="21"/>
  <c r="H49" i="30"/>
  <c r="F18" i="30"/>
  <c r="G26" i="11"/>
  <c r="G26" i="31"/>
  <c r="AI96" i="23"/>
  <c r="I91" i="23"/>
  <c r="AH10" i="21" l="1"/>
  <c r="Q18" i="32" s="1"/>
  <c r="AH14" i="21"/>
  <c r="Q22" i="32" s="1"/>
  <c r="AH18" i="21"/>
  <c r="Q26" i="32" s="1"/>
  <c r="AH22" i="21"/>
  <c r="Q30" i="32" s="1"/>
  <c r="AH26" i="21"/>
  <c r="Q34" i="32" s="1"/>
  <c r="AH30" i="21"/>
  <c r="Q38" i="32" s="1"/>
  <c r="AH34" i="21"/>
  <c r="Q42" i="32" s="1"/>
  <c r="AH38" i="21"/>
  <c r="Q46" i="32" s="1"/>
  <c r="AH42" i="21"/>
  <c r="Q50" i="32" s="1"/>
  <c r="AH46" i="21"/>
  <c r="Q54" i="32" s="1"/>
  <c r="AH12" i="21"/>
  <c r="Q20" i="32" s="1"/>
  <c r="AH20" i="21"/>
  <c r="Q28" i="32" s="1"/>
  <c r="AH28" i="21"/>
  <c r="Q36" i="32" s="1"/>
  <c r="AH36" i="21"/>
  <c r="Q44" i="32" s="1"/>
  <c r="AH44" i="21"/>
  <c r="Q52" i="32" s="1"/>
  <c r="AH13" i="21"/>
  <c r="Q21" i="32" s="1"/>
  <c r="AH21" i="21"/>
  <c r="Q29" i="32" s="1"/>
  <c r="AH33" i="21"/>
  <c r="Q41" i="32" s="1"/>
  <c r="AH41" i="21"/>
  <c r="Q49" i="32" s="1"/>
  <c r="AH49" i="21"/>
  <c r="Q57" i="32" s="1"/>
  <c r="AH11" i="21"/>
  <c r="Q19" i="32" s="1"/>
  <c r="AH15" i="21"/>
  <c r="Q23" i="32" s="1"/>
  <c r="AH19" i="21"/>
  <c r="Q27" i="32" s="1"/>
  <c r="AH23" i="21"/>
  <c r="Q31" i="32" s="1"/>
  <c r="AH27" i="21"/>
  <c r="Q35" i="32" s="1"/>
  <c r="AH31" i="21"/>
  <c r="Q39" i="32" s="1"/>
  <c r="AH35" i="21"/>
  <c r="Q43" i="32" s="1"/>
  <c r="AH39" i="21"/>
  <c r="Q47" i="32" s="1"/>
  <c r="AH43" i="21"/>
  <c r="Q51" i="32" s="1"/>
  <c r="AH47" i="21"/>
  <c r="Q55" i="32" s="1"/>
  <c r="AH16" i="21"/>
  <c r="Q24" i="32" s="1"/>
  <c r="AH24" i="21"/>
  <c r="Q32" i="32" s="1"/>
  <c r="AH32" i="21"/>
  <c r="Q40" i="32" s="1"/>
  <c r="AH40" i="21"/>
  <c r="Q48" i="32" s="1"/>
  <c r="AH48" i="21"/>
  <c r="Q56" i="32" s="1"/>
  <c r="AH17" i="21"/>
  <c r="Q25" i="32" s="1"/>
  <c r="AH25" i="21"/>
  <c r="Q33" i="32" s="1"/>
  <c r="AH29" i="21"/>
  <c r="Q37" i="32" s="1"/>
  <c r="AH37" i="21"/>
  <c r="Q45" i="32" s="1"/>
  <c r="AH45" i="21"/>
  <c r="Q53" i="32" s="1"/>
  <c r="H41" i="30"/>
  <c r="AH9" i="21"/>
  <c r="Q17" i="32" s="1"/>
  <c r="I25" i="30"/>
  <c r="J22" i="32"/>
  <c r="H13" i="30"/>
  <c r="H44" i="30"/>
  <c r="H35" i="30"/>
  <c r="H26" i="30"/>
  <c r="I17" i="30"/>
  <c r="G52" i="31"/>
  <c r="H55" i="11"/>
  <c r="H42" i="11"/>
  <c r="H21" i="31"/>
  <c r="I47" i="30"/>
  <c r="G31" i="31"/>
  <c r="G20" i="11"/>
  <c r="H27" i="31"/>
  <c r="H12" i="30"/>
  <c r="H34" i="31"/>
  <c r="H9" i="30"/>
  <c r="G34" i="31"/>
  <c r="I37" i="30"/>
  <c r="H43" i="11"/>
  <c r="H25" i="31"/>
  <c r="H21" i="11"/>
  <c r="I49" i="30"/>
  <c r="J27" i="32"/>
  <c r="H22" i="31"/>
  <c r="H43" i="31"/>
  <c r="F21" i="30"/>
  <c r="I34" i="30"/>
  <c r="I16" i="30"/>
  <c r="H22" i="11"/>
  <c r="F23" i="30"/>
  <c r="G29" i="31"/>
  <c r="J50" i="32"/>
  <c r="H34" i="11"/>
  <c r="H42" i="30"/>
  <c r="H25" i="11"/>
  <c r="G54" i="11"/>
  <c r="H43" i="30"/>
  <c r="H42" i="31"/>
  <c r="H29" i="11"/>
  <c r="J45" i="32"/>
  <c r="G39" i="31"/>
  <c r="I36" i="30"/>
  <c r="G39" i="11"/>
  <c r="J51" i="32"/>
  <c r="G20" i="31"/>
  <c r="F12" i="30"/>
  <c r="J41" i="32"/>
  <c r="H20" i="30"/>
  <c r="F14" i="30"/>
  <c r="G22" i="31"/>
  <c r="F31" i="30"/>
  <c r="F44" i="30"/>
  <c r="G52" i="11"/>
  <c r="J55" i="32"/>
  <c r="I43" i="30"/>
  <c r="H52" i="31"/>
  <c r="G21" i="30"/>
  <c r="I46" i="30"/>
  <c r="G19" i="11"/>
  <c r="I42" i="30"/>
  <c r="J43" i="32"/>
  <c r="I30" i="30"/>
  <c r="H10" i="30"/>
  <c r="G19" i="31"/>
  <c r="I12" i="30"/>
  <c r="I10" i="30"/>
  <c r="I27" i="30"/>
  <c r="G29" i="11"/>
  <c r="H15" i="30"/>
  <c r="G25" i="30"/>
  <c r="H36" i="31"/>
  <c r="G18" i="11"/>
  <c r="F10" i="30"/>
  <c r="G30" i="31"/>
  <c r="G30" i="11"/>
  <c r="H32" i="30"/>
  <c r="H40" i="30"/>
  <c r="H29" i="31"/>
  <c r="H41" i="31"/>
  <c r="F27" i="30"/>
  <c r="H28" i="11"/>
  <c r="H46" i="31"/>
  <c r="G23" i="11"/>
  <c r="H31" i="30"/>
  <c r="H41" i="11"/>
  <c r="H46" i="11"/>
  <c r="H38" i="11"/>
  <c r="H37" i="32"/>
  <c r="J56" i="32"/>
  <c r="G15" i="30"/>
  <c r="H24" i="11"/>
  <c r="H24" i="31"/>
  <c r="H37" i="11"/>
  <c r="H37" i="31"/>
  <c r="H28" i="31"/>
  <c r="I48" i="30"/>
  <c r="G45" i="11"/>
  <c r="G22" i="11"/>
  <c r="F36" i="30"/>
  <c r="G16" i="30"/>
  <c r="H56" i="31"/>
  <c r="J32" i="32"/>
  <c r="H33" i="11"/>
  <c r="G44" i="31"/>
  <c r="H18" i="11"/>
  <c r="H45" i="31"/>
  <c r="H33" i="31"/>
  <c r="H56" i="11"/>
  <c r="H25" i="30"/>
  <c r="F37" i="30"/>
  <c r="G37" i="31"/>
  <c r="H57" i="31"/>
  <c r="J21" i="32"/>
  <c r="I20" i="30"/>
  <c r="H45" i="11"/>
  <c r="H44" i="11"/>
  <c r="F25" i="30"/>
  <c r="G56" i="11"/>
  <c r="H39" i="30"/>
  <c r="F28" i="30"/>
  <c r="F49" i="30"/>
  <c r="H26" i="11"/>
  <c r="I19" i="30"/>
  <c r="G53" i="11"/>
  <c r="G44" i="11"/>
  <c r="J53" i="32"/>
  <c r="G36" i="31"/>
  <c r="G33" i="31"/>
  <c r="I14" i="30"/>
  <c r="H19" i="31"/>
  <c r="F48" i="30"/>
  <c r="G36" i="11"/>
  <c r="I40" i="30"/>
  <c r="H54" i="31"/>
  <c r="J38" i="32"/>
  <c r="H57" i="11"/>
  <c r="I26" i="30"/>
  <c r="F42" i="30"/>
  <c r="H26" i="31"/>
  <c r="I29" i="30"/>
  <c r="G33" i="11"/>
  <c r="G56" i="31"/>
  <c r="G50" i="31"/>
  <c r="G43" i="31"/>
  <c r="G32" i="31"/>
  <c r="H32" i="31"/>
  <c r="H33" i="30"/>
  <c r="F47" i="30"/>
  <c r="I45" i="30"/>
  <c r="H23" i="11"/>
  <c r="H53" i="11"/>
  <c r="H53" i="31"/>
  <c r="G47" i="31"/>
  <c r="H36" i="11"/>
  <c r="F35" i="30"/>
  <c r="F24" i="30"/>
  <c r="F9" i="30"/>
  <c r="H16" i="30"/>
  <c r="H38" i="30"/>
  <c r="G55" i="31"/>
  <c r="J25" i="32"/>
  <c r="G27" i="31"/>
  <c r="J31" i="32"/>
  <c r="G21" i="11"/>
  <c r="G55" i="11"/>
  <c r="H35" i="11"/>
  <c r="J34" i="32"/>
  <c r="I22" i="30"/>
  <c r="G47" i="11"/>
  <c r="G42" i="31"/>
  <c r="G43" i="11"/>
  <c r="I11" i="30"/>
  <c r="I32" i="30"/>
  <c r="H19" i="30"/>
  <c r="H27" i="30"/>
  <c r="G25" i="11"/>
  <c r="J44" i="32"/>
  <c r="F19" i="30"/>
  <c r="H45" i="30"/>
  <c r="H17" i="11"/>
  <c r="G9" i="30"/>
  <c r="H36" i="30"/>
  <c r="G23" i="31"/>
  <c r="H17" i="31"/>
  <c r="F39" i="30"/>
  <c r="G53" i="31"/>
  <c r="G25" i="31"/>
  <c r="J28" i="32"/>
  <c r="J19" i="32"/>
  <c r="G57" i="11"/>
  <c r="G50" i="11"/>
  <c r="H34" i="30"/>
  <c r="F17" i="30"/>
  <c r="J20" i="32"/>
  <c r="G51" i="11"/>
  <c r="H48" i="30"/>
  <c r="H54" i="11"/>
  <c r="J26" i="32"/>
  <c r="F22" i="30"/>
  <c r="H22" i="30"/>
  <c r="G35" i="31"/>
  <c r="H21" i="30"/>
  <c r="H39" i="31"/>
  <c r="H40" i="31"/>
  <c r="G40" i="11"/>
  <c r="H40" i="11"/>
  <c r="H38" i="31"/>
  <c r="H49" i="11"/>
  <c r="G41" i="30"/>
  <c r="H55" i="31"/>
  <c r="F29" i="30"/>
  <c r="G45" i="31"/>
  <c r="J40" i="32"/>
  <c r="H30" i="11"/>
  <c r="H46" i="30"/>
  <c r="G31" i="11"/>
  <c r="G18" i="31"/>
  <c r="F11" i="30"/>
  <c r="F15" i="30"/>
  <c r="H30" i="31"/>
  <c r="G40" i="31"/>
  <c r="G34" i="11"/>
  <c r="F32" i="30"/>
  <c r="J35" i="32"/>
  <c r="H27" i="11"/>
  <c r="J46" i="32"/>
  <c r="H39" i="11"/>
  <c r="G57" i="31"/>
  <c r="J57" i="32"/>
  <c r="F46" i="30"/>
  <c r="G54" i="31"/>
  <c r="I39" i="30"/>
  <c r="H52" i="11"/>
  <c r="I38" i="30"/>
  <c r="I9" i="30"/>
  <c r="H49" i="31"/>
  <c r="G48" i="11"/>
  <c r="G35" i="11"/>
  <c r="G22" i="30"/>
  <c r="I44" i="30"/>
  <c r="J18" i="32"/>
  <c r="F26" i="30"/>
  <c r="I13" i="30"/>
  <c r="H37" i="30"/>
  <c r="H18" i="30"/>
  <c r="G31" i="30"/>
  <c r="G37" i="11"/>
  <c r="G41" i="11"/>
  <c r="F33" i="30"/>
  <c r="I21" i="30"/>
  <c r="H18" i="31"/>
  <c r="H20" i="11"/>
  <c r="G17" i="11"/>
  <c r="F30" i="30"/>
  <c r="G38" i="11"/>
  <c r="G49" i="31"/>
  <c r="G21" i="31"/>
  <c r="G38" i="31"/>
  <c r="J52" i="32"/>
  <c r="H31" i="31"/>
  <c r="H28" i="30"/>
  <c r="F13" i="30"/>
  <c r="G28" i="11"/>
  <c r="F20" i="30"/>
  <c r="H48" i="31"/>
  <c r="H50" i="11"/>
  <c r="H50" i="31"/>
  <c r="H51" i="11"/>
  <c r="A50" i="13"/>
  <c r="G46" i="30"/>
  <c r="H48" i="11"/>
  <c r="G17" i="31"/>
  <c r="I28" i="30"/>
  <c r="G49" i="11"/>
  <c r="G24" i="31"/>
  <c r="F16" i="30"/>
  <c r="I23" i="30"/>
  <c r="H31" i="11"/>
  <c r="G51" i="31"/>
  <c r="H35" i="31"/>
  <c r="G27" i="11"/>
  <c r="F38" i="30"/>
  <c r="G46" i="11"/>
  <c r="F45" i="30"/>
  <c r="H20" i="31"/>
  <c r="H14" i="30"/>
  <c r="H51" i="31"/>
  <c r="F34" i="30"/>
  <c r="H32" i="11"/>
  <c r="G32" i="11"/>
  <c r="J48" i="32"/>
  <c r="G42" i="11"/>
  <c r="J37" i="32"/>
  <c r="H23" i="31"/>
  <c r="F41" i="30"/>
  <c r="G24" i="11"/>
  <c r="H44" i="31"/>
  <c r="H19" i="11"/>
  <c r="G41" i="31"/>
  <c r="F43" i="30"/>
  <c r="G34" i="30"/>
  <c r="G46" i="31"/>
  <c r="G28" i="31"/>
  <c r="L39" i="32"/>
  <c r="I31" i="30"/>
  <c r="G28" i="30"/>
  <c r="J36" i="32"/>
  <c r="I41" i="30"/>
  <c r="K47" i="32"/>
  <c r="H47" i="11"/>
  <c r="H47" i="31"/>
  <c r="F40" i="30"/>
  <c r="I15" i="30"/>
  <c r="G48" i="31"/>
  <c r="J47" i="32"/>
  <c r="G39" i="30"/>
  <c r="I33" i="30"/>
  <c r="H19" i="32"/>
  <c r="H11" i="30"/>
  <c r="L43" i="32"/>
  <c r="I35" i="30"/>
  <c r="H25" i="32"/>
  <c r="H17" i="30"/>
  <c r="T66" i="21"/>
  <c r="H38" i="32"/>
  <c r="H30" i="30"/>
  <c r="H31" i="32"/>
  <c r="H23" i="30"/>
  <c r="L32" i="32"/>
  <c r="I24" i="30"/>
  <c r="L26" i="32"/>
  <c r="I18" i="30"/>
  <c r="H55" i="32"/>
  <c r="H47" i="30"/>
  <c r="H32" i="32"/>
  <c r="H24" i="30"/>
  <c r="I108" i="23"/>
  <c r="AE96" i="23"/>
  <c r="N98" i="23" s="1"/>
  <c r="X93" i="23"/>
  <c r="D59" i="31" l="1"/>
  <c r="D59" i="11"/>
  <c r="V102" i="23"/>
  <c r="R148" i="23"/>
  <c r="AF148" i="23" s="1"/>
  <c r="L150" i="23" s="1"/>
  <c r="Y150" i="23" s="1"/>
  <c r="H123" i="23"/>
  <c r="S178" i="23"/>
  <c r="AG178" i="23" s="1"/>
  <c r="L180" i="23" s="1"/>
  <c r="Y180" i="23" s="1"/>
  <c r="H156" i="23"/>
  <c r="F217" i="23" l="1"/>
  <c r="L220" i="23" l="1"/>
  <c r="M235" i="23"/>
  <c r="R235" i="23" l="1"/>
</calcChain>
</file>

<file path=xl/sharedStrings.xml><?xml version="1.0" encoding="utf-8"?>
<sst xmlns="http://schemas.openxmlformats.org/spreadsheetml/2006/main" count="1092" uniqueCount="543">
  <si>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</si>
  <si>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</si>
  <si>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</si>
  <si>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</si>
  <si>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</si>
  <si>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</si>
  <si>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</si>
  <si>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</si>
  <si>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</si>
  <si>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</si>
  <si>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</si>
  <si>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</si>
  <si>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</si>
  <si>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</si>
  <si>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</si>
  <si>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</si>
  <si>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</si>
  <si>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</si>
  <si>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</si>
  <si>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</si>
  <si>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</si>
  <si>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</si>
  <si>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</si>
  <si>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</si>
  <si>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</si>
  <si>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</si>
  <si>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</si>
  <si>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</si>
  <si>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</si>
  <si>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</si>
  <si>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</si>
  <si>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</si>
  <si>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</si>
  <si>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</si>
  <si>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</si>
  <si>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</si>
  <si>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</si>
  <si>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</si>
  <si>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</si>
  <si>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</si>
  <si>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</si>
  <si>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</si>
  <si>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</si>
  <si>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</si>
  <si>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</si>
  <si>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</si>
  <si>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</si>
  <si>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</si>
  <si>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</si>
  <si>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</si>
  <si>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</si>
  <si>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</si>
  <si>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</si>
  <si>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</si>
  <si>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</si>
  <si>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</si>
  <si>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</si>
  <si>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</si>
  <si>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</si>
  <si>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</si>
  <si>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</si>
  <si>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</si>
  <si>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</si>
  <si>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</si>
  <si>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</si>
  <si>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</si>
  <si>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6" type="noConversion"/>
  </si>
  <si>
    <t>기기명(종류)</t>
    <phoneticPr fontId="76" type="noConversion"/>
  </si>
  <si>
    <t>측정값</t>
    <phoneticPr fontId="76" type="noConversion"/>
  </si>
  <si>
    <t>단위</t>
    <phoneticPr fontId="76" type="noConversion"/>
  </si>
  <si>
    <t>보정값</t>
    <phoneticPr fontId="76" type="noConversion"/>
  </si>
  <si>
    <t>불확도 1</t>
    <phoneticPr fontId="76" type="noConversion"/>
  </si>
  <si>
    <t>불확도 단위</t>
    <phoneticPr fontId="76" type="noConversion"/>
  </si>
  <si>
    <t>포함인자</t>
    <phoneticPr fontId="76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</si>
  <si>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</si>
  <si>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</si>
  <si>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</si>
  <si>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</si>
  <si>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</si>
  <si>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</si>
  <si>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</si>
  <si>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</si>
  <si>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</si>
  <si>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</si>
  <si>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</si>
  <si>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</si>
  <si>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</si>
  <si>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</si>
  <si>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</si>
  <si>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</si>
  <si>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</si>
  <si>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</si>
  <si>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</si>
  <si>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</si>
  <si>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</si>
  <si>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</si>
  <si>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</si>
  <si>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</si>
  <si>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</si>
  <si>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</si>
  <si>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</si>
  <si>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</si>
  <si>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</si>
  <si>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</si>
  <si>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</si>
  <si>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</si>
  <si>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</si>
  <si>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</si>
  <si>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</si>
  <si>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</si>
  <si>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</si>
  <si>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</si>
  <si>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</si>
  <si>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</si>
  <si>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</si>
  <si>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</si>
  <si>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</si>
  <si>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</si>
  <si>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6" type="noConversion"/>
  </si>
  <si>
    <t>측정위치</t>
    <phoneticPr fontId="76" type="noConversion"/>
  </si>
  <si>
    <t>명목값</t>
    <phoneticPr fontId="76" type="noConversion"/>
  </si>
  <si>
    <t>기준값</t>
    <phoneticPr fontId="76" type="noConversion"/>
  </si>
  <si>
    <t>단위</t>
    <phoneticPr fontId="76" type="noConversion"/>
  </si>
  <si>
    <t>불확도 2</t>
  </si>
  <si>
    <t>비고</t>
    <phoneticPr fontId="4" type="noConversion"/>
  </si>
  <si>
    <t>열팽창계수</t>
    <phoneticPr fontId="76" type="noConversion"/>
  </si>
  <si>
    <t>단위</t>
    <phoneticPr fontId="4" type="noConversion"/>
  </si>
  <si>
    <t>개수</t>
    <phoneticPr fontId="4" type="noConversion"/>
  </si>
  <si>
    <t>교정일자</t>
    <phoneticPr fontId="76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</si>
  <si>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</si>
  <si>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</si>
  <si>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</si>
  <si>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</si>
  <si>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</si>
  <si>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</si>
  <si>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</si>
  <si>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</si>
  <si>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</si>
  <si>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</si>
  <si>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</si>
  <si>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</si>
  <si>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</si>
  <si>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</si>
  <si>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</si>
  <si>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</si>
  <si>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</si>
  <si>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</si>
  <si>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</si>
  <si>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명목값</t>
    <phoneticPr fontId="4" type="noConversion"/>
  </si>
  <si>
    <t>단위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</si>
  <si>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</si>
  <si>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</si>
  <si>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</si>
  <si>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t_avr-20</t>
    <phoneticPr fontId="4" type="noConversion"/>
  </si>
  <si>
    <t>2회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</si>
  <si>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</si>
  <si>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</si>
  <si>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</si>
  <si>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</si>
  <si>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</si>
  <si>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</si>
  <si>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</si>
  <si>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</si>
  <si>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</si>
  <si>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</si>
  <si>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</si>
  <si>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</si>
  <si>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</si>
  <si>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</si>
  <si>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4" type="noConversion"/>
  </si>
  <si>
    <t>보정값</t>
    <phoneticPr fontId="4" type="noConversion"/>
  </si>
  <si>
    <t>자리수 맞춤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</si>
  <si>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</si>
  <si>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</si>
  <si>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</si>
  <si>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</si>
  <si>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</si>
  <si>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</si>
  <si>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</si>
  <si>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</si>
  <si>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</si>
  <si>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</si>
  <si>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</si>
  <si>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</si>
  <si>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</si>
  <si>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</si>
  <si>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</si>
  <si>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</si>
  <si>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</si>
  <si>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</si>
  <si>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</si>
  <si>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</si>
  <si>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</si>
  <si>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</si>
  <si>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</si>
  <si>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</si>
  <si>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℃·μm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</si>
  <si>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</si>
  <si>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</si>
  <si>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</si>
  <si>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</si>
  <si>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</si>
  <si>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</si>
  <si>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분해능</t>
    <phoneticPr fontId="4" type="noConversion"/>
  </si>
  <si>
    <t>직사각형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</si>
  <si>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</si>
  <si>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</si>
  <si>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</si>
  <si>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</si>
  <si>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</si>
  <si>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</si>
  <si>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</si>
  <si>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</si>
  <si>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소수점 자리수</t>
    <phoneticPr fontId="4" type="noConversion"/>
  </si>
  <si>
    <t>Number Format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</si>
  <si>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</si>
  <si>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</si>
  <si>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</si>
  <si>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</si>
  <si>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</si>
  <si>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</si>
  <si>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성적서</t>
    <phoneticPr fontId="4" type="noConversion"/>
  </si>
  <si>
    <t>Rawdata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</si>
  <si>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</si>
  <si>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</si>
  <si>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</si>
  <si>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</si>
  <si>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</si>
  <si>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</si>
  <si>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</si>
  <si>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</si>
  <si>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</si>
  <si>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</si>
  <si>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</si>
  <si>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</si>
  <si>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</si>
  <si>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</si>
  <si>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</si>
  <si>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</si>
  <si>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</si>
  <si>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</si>
  <si>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</si>
  <si>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</si>
  <si>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</si>
  <si>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</si>
  <si>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</si>
  <si>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</si>
  <si>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</si>
  <si>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</si>
  <si>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</si>
  <si>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</si>
  <si>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</si>
  <si>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</si>
  <si>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</si>
  <si>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</si>
  <si>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</si>
  <si>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</si>
  <si>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</si>
  <si>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</si>
  <si>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</si>
  <si>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</si>
  <si>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</si>
  <si>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</si>
  <si>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</si>
  <si>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</si>
  <si>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</si>
  <si>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</si>
  <si>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</si>
  <si>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</si>
  <si>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</si>
  <si>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</si>
  <si>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</si>
  <si>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</si>
  <si>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</si>
  <si>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</si>
  <si>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</si>
  <si>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</si>
  <si>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</si>
  <si>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</si>
  <si>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</si>
  <si>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</si>
  <si>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</si>
  <si>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</si>
  <si>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</si>
  <si>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</si>
  <si>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</si>
  <si>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</si>
  <si>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</si>
  <si>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</si>
  <si>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</si>
  <si>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</si>
  <si>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</si>
  <si>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</si>
  <si>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</si>
  <si>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</si>
  <si>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</si>
  <si>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</si>
  <si>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</si>
  <si>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</si>
  <si>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</si>
  <si>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</si>
  <si>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</si>
  <si>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</si>
  <si>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</si>
  <si>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</si>
  <si>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</si>
  <si>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</si>
  <si>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</si>
  <si>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</si>
  <si>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</si>
  <si>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</si>
  <si>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</si>
  <si>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</si>
  <si>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</si>
  <si>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</si>
  <si>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</si>
  <si>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</si>
  <si>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</si>
  <si>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</si>
  <si>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</si>
  <si>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</si>
  <si>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</si>
  <si>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</si>
  <si>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</si>
  <si>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</si>
  <si>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</si>
  <si>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</si>
  <si>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</si>
  <si>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</si>
  <si>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</si>
  <si>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</si>
  <si>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※ 여현오차 :</t>
    <phoneticPr fontId="4" type="noConversion"/>
  </si>
  <si>
    <t>여현오차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</si>
  <si>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</si>
  <si>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</si>
  <si>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</si>
  <si>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</si>
  <si>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</si>
  <si>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</si>
  <si>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</si>
  <si>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</si>
  <si>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</si>
  <si>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</si>
  <si>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</si>
  <si>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5% rule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</si>
  <si>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</si>
  <si>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</si>
  <si>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</si>
  <si>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삼각형</t>
    <phoneticPr fontId="4" type="noConversion"/>
  </si>
  <si>
    <t>2) 게이지 블록 사용 시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</si>
  <si>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</si>
  <si>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</si>
  <si>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</si>
  <si>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</si>
  <si>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</si>
  <si>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</si>
  <si>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</si>
  <si>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열팽창계수</t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</si>
  <si>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</si>
  <si>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</si>
  <si>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fees</t>
    <phoneticPr fontId="4" type="noConversion"/>
  </si>
  <si>
    <t>P/F</t>
    <phoneticPr fontId="4" type="noConversion"/>
  </si>
  <si>
    <t>보정값</t>
    <phoneticPr fontId="4" type="noConversion"/>
  </si>
  <si>
    <t>기준기명</t>
    <phoneticPr fontId="4" type="noConversion"/>
  </si>
  <si>
    <t>Dial Gauge Tester</t>
  </si>
  <si>
    <t>Gauge Block</t>
  </si>
  <si>
    <t>Laser Interferometer</t>
  </si>
  <si>
    <t>Laser Extensometer</t>
  </si>
  <si>
    <t>다이얼 게이지 시험기</t>
    <phoneticPr fontId="4" type="noConversion"/>
  </si>
  <si>
    <t>게이지 블록</t>
    <phoneticPr fontId="4" type="noConversion"/>
  </si>
  <si>
    <t>레이저 간섭계</t>
    <phoneticPr fontId="4" type="noConversion"/>
  </si>
  <si>
    <t>레이저 변위계</t>
    <phoneticPr fontId="4" type="noConversion"/>
  </si>
  <si>
    <t>변위계 설치시 여현오차에 의한 보정값 (기대값=0)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</si>
  <si>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</si>
  <si>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1) 다이얼 게이지 시험기, 레이저 간섭계, 레이저 변위계 사용 시</t>
    <phoneticPr fontId="4" type="noConversion"/>
  </si>
  <si>
    <t>mm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</si>
  <si>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</si>
  <si>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</si>
  <si>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</si>
  <si>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</si>
  <si>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</si>
  <si>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길이 변위계 지시값</t>
    <phoneticPr fontId="4" type="noConversion"/>
  </si>
  <si>
    <t>길이 변위계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</si>
  <si>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</si>
  <si>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</si>
  <si>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</si>
  <si>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0점블럭#1</t>
    <phoneticPr fontId="4" type="noConversion"/>
  </si>
  <si>
    <t>사용블럭#1</t>
    <phoneticPr fontId="4" type="noConversion"/>
  </si>
  <si>
    <t>사용블럭#2</t>
  </si>
  <si>
    <t>사용블럭#3</t>
  </si>
  <si>
    <t>사용블럭#4</t>
  </si>
  <si>
    <t>사용교정값#1</t>
    <phoneticPr fontId="4" type="noConversion"/>
  </si>
  <si>
    <t>사용교정값#2</t>
  </si>
  <si>
    <t>사용교정값#3</t>
  </si>
  <si>
    <t>사용교정값#4</t>
  </si>
  <si>
    <t>기기번호</t>
    <phoneticPr fontId="4" type="noConversion"/>
  </si>
  <si>
    <t>CH</t>
    <phoneticPr fontId="4" type="noConversion"/>
  </si>
  <si>
    <t>채널</t>
    <phoneticPr fontId="4" type="noConversion"/>
  </si>
  <si>
    <t>채널</t>
    <phoneticPr fontId="4" type="noConversion"/>
  </si>
  <si>
    <t>기기번호</t>
    <phoneticPr fontId="4" type="noConversion"/>
  </si>
  <si>
    <t>채널</t>
    <phoneticPr fontId="4" type="noConversion"/>
  </si>
  <si>
    <t>채널</t>
    <phoneticPr fontId="4" type="noConversion"/>
  </si>
  <si>
    <t>센서</t>
    <phoneticPr fontId="4" type="noConversion"/>
  </si>
  <si>
    <t>Serial Number</t>
    <phoneticPr fontId="4" type="noConversion"/>
  </si>
  <si>
    <t>지시값</t>
    <phoneticPr fontId="4" type="noConversion"/>
  </si>
  <si>
    <t>■ 교정결과</t>
  </si>
  <si>
    <t>■ Calibration Result</t>
    <phoneticPr fontId="4" type="noConversion"/>
  </si>
  <si>
    <t>Channel</t>
    <phoneticPr fontId="4" type="noConversion"/>
  </si>
  <si>
    <t>Indication</t>
    <phoneticPr fontId="4" type="noConversion"/>
  </si>
  <si>
    <t>Correction</t>
    <phoneticPr fontId="4" type="noConversion"/>
  </si>
  <si>
    <t>Value(mm)</t>
    <phoneticPr fontId="4" type="noConversion"/>
  </si>
  <si>
    <t>Value(mm)</t>
    <phoneticPr fontId="4" type="noConversion"/>
  </si>
  <si>
    <t>비고</t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</si>
  <si>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</si>
  <si>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</si>
  <si>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</si>
  <si>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t>℃</t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</si>
  <si>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</si>
  <si>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</si>
  <si>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</si>
  <si>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=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</si>
  <si>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</si>
  <si>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</si>
  <si>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=</t>
    <phoneticPr fontId="4" type="noConversion"/>
  </si>
  <si>
    <t>μm</t>
    <phoneticPr fontId="4" type="noConversion"/>
  </si>
  <si>
    <t>여현오차가 발생한다. 이때 발생하는 여현오차에 직사각형 확률 분포를 적용하여 계산한다.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</si>
  <si>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</si>
  <si>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</si>
  <si>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</si>
  <si>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</si>
  <si>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사용?</t>
    <phoneticPr fontId="4" type="noConversion"/>
  </si>
  <si>
    <t>표준편차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</si>
  <si>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</si>
  <si>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</si>
  <si>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</si>
  <si>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</si>
  <si>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</si>
  <si>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</si>
  <si>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</si>
  <si>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</si>
  <si>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</si>
  <si>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</si>
  <si>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</si>
  <si>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</si>
  <si>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</si>
  <si>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</si>
  <si>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</si>
  <si>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</si>
  <si>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Spec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</si>
  <si>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</si>
  <si>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</si>
  <si>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</si>
  <si>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</si>
  <si>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</si>
  <si>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</si>
  <si>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</si>
  <si>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</si>
  <si>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나눔수</t>
    <phoneticPr fontId="4" type="noConversion"/>
  </si>
  <si>
    <t>분모</t>
    <phoneticPr fontId="4" type="noConversion"/>
  </si>
  <si>
    <t>직사각형
분포 성분</t>
    <phoneticPr fontId="4" type="noConversion"/>
  </si>
  <si>
    <t>잔여 기여량</t>
    <phoneticPr fontId="4" type="noConversion"/>
  </si>
  <si>
    <t>주 기여량</t>
    <phoneticPr fontId="4" type="noConversion"/>
  </si>
  <si>
    <t>확률분포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</si>
  <si>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</si>
  <si>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t>β</t>
    <phoneticPr fontId="4" type="noConversion"/>
  </si>
  <si>
    <t>k</t>
    <phoneticPr fontId="4" type="noConversion"/>
  </si>
  <si>
    <t>최대범위 (표기용)</t>
    <phoneticPr fontId="4" type="noConversion"/>
  </si>
  <si>
    <t>불확도</t>
    <phoneticPr fontId="4" type="noConversion"/>
  </si>
  <si>
    <t>mm</t>
    <phoneticPr fontId="4" type="noConversion"/>
  </si>
  <si>
    <t>표기용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</si>
  <si>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</si>
  <si>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</si>
  <si>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</si>
  <si>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</si>
  <si>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</si>
  <si>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</si>
  <si>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</si>
  <si>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</si>
  <si>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</si>
  <si>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● 교정결과</t>
    <phoneticPr fontId="4" type="noConversion"/>
  </si>
  <si>
    <t>Channel</t>
    <phoneticPr fontId="4" type="noConversion"/>
  </si>
  <si>
    <t>Sensor S/N</t>
    <phoneticPr fontId="4" type="noConversion"/>
  </si>
  <si>
    <t>불확도</t>
    <phoneticPr fontId="4" type="noConversion"/>
  </si>
  <si>
    <t>MEASURED VALUE (After Adjust)</t>
    <phoneticPr fontId="4" type="noConversion"/>
  </si>
  <si>
    <t>◆ 측정불확도 추정보고서 (조정후) ◆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</si>
  <si>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</si>
  <si>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</si>
  <si>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</si>
  <si>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측정불확도2</t>
  </si>
  <si>
    <t>U &amp; r</t>
  </si>
  <si>
    <t>표기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</si>
  <si>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</si>
  <si>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</si>
  <si>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</si>
  <si>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</si>
  <si>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</si>
  <si>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</si>
  <si>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</si>
  <si>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</si>
  <si>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5% rule</t>
    <phoneticPr fontId="4" type="noConversion"/>
  </si>
  <si>
    <t>CMC초과?</t>
    <phoneticPr fontId="4" type="noConversion"/>
  </si>
  <si>
    <t>성적서</t>
    <phoneticPr fontId="4" type="noConversion"/>
  </si>
  <si>
    <t>분해능</t>
    <phoneticPr fontId="4" type="noConversion"/>
  </si>
  <si>
    <t>불확도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</si>
  <si>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</si>
  <si>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</si>
  <si>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</si>
  <si>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</si>
  <si>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</si>
  <si>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</si>
  <si>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</si>
  <si>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</si>
  <si>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</si>
  <si>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</si>
  <si>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</si>
  <si>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잔여 기여량</t>
    <phoneticPr fontId="4" type="noConversion"/>
  </si>
  <si>
    <t>주 기여량</t>
    <phoneticPr fontId="4" type="noConversion"/>
  </si>
  <si>
    <t>직사각형
분포 성분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</si>
  <si>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</si>
  <si>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</si>
  <si>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</si>
  <si>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확률분포</t>
    <phoneticPr fontId="4" type="noConversion"/>
  </si>
  <si>
    <t>k</t>
    <phoneticPr fontId="4" type="noConversion"/>
  </si>
  <si>
    <t>확률분포별 불확도기여량</t>
    <phoneticPr fontId="4" type="noConversion"/>
  </si>
  <si>
    <t>직사각형</t>
    <phoneticPr fontId="4" type="noConversion"/>
  </si>
  <si>
    <t>기타</t>
    <phoneticPr fontId="4" type="noConversion"/>
  </si>
  <si>
    <t>측정불확도1</t>
    <phoneticPr fontId="4" type="noConversion"/>
  </si>
  <si>
    <t>0점교정값#1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</si>
  <si>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</si>
  <si>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</si>
  <si>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</si>
  <si>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</si>
  <si>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</si>
  <si>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</si>
  <si>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</si>
  <si>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</si>
  <si>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</si>
  <si>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</si>
  <si>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</si>
  <si>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</si>
  <si>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</si>
  <si>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실비</t>
  </si>
  <si>
    <t>기본수수료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</si>
</sst>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\ \℃"/>
    <numFmt numFmtId="209" formatCode="0.00\ \℃"/>
    <numFmt numFmtId="210" formatCode="&quot;0.58 ℃×( -&quot;0.00"/>
    <numFmt numFmtId="211" formatCode="0.000\ &quot;mm&quot;"/>
    <numFmt numFmtId="212" formatCode="0.0###\ &quot;mm&quot;"/>
    <numFmt numFmtId="213" formatCode="0.000\ 00"/>
    <numFmt numFmtId="214" formatCode="#\ ###\ ###"/>
    <numFmt numFmtId="215" formatCode="0.0\ &quot;μm&quot;"/>
    <numFmt numFmtId="216" formatCode="0.000\ &quot;μm&quot;"/>
    <numFmt numFmtId="217" formatCode="_-* #,##0_-;\-* #,##0_-;_-* &quot;-&quot;??_-;_-@_-"/>
    <numFmt numFmtId="218" formatCode="0.00_);[Red]\(0.00\)"/>
    <numFmt numFmtId="219" formatCode="0.0000"/>
    <numFmt numFmtId="220" formatCode="0_ "/>
    <numFmt numFmtId="221" formatCode="0.0E+00"/>
  </numFmts>
  <fonts count="106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  <font>
      <sz val="9"/>
      <color indexed="1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5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3" applyNumberFormat="0" applyBorder="0" applyAlignment="0" applyProtection="0"/>
    <xf numFmtId="0" fontId="17" fillId="22" borderId="64" applyNumberFormat="0" applyAlignment="0" applyProtection="0">
      <alignment vertical="center"/>
    </xf>
    <xf numFmtId="0" fontId="3" fillId="23" borderId="61" applyNumberFormat="0" applyFon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5" fillId="7" borderId="64" applyNumberFormat="0" applyAlignment="0" applyProtection="0">
      <alignment vertical="center"/>
    </xf>
    <xf numFmtId="0" fontId="31" fillId="22" borderId="66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17" fillId="22" borderId="69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5" fillId="7" borderId="69" applyNumberFormat="0" applyAlignment="0" applyProtection="0">
      <alignment vertical="center"/>
    </xf>
    <xf numFmtId="0" fontId="31" fillId="22" borderId="7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17" fillId="22" borderId="69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5" fillId="7" borderId="69" applyNumberFormat="0" applyAlignment="0" applyProtection="0">
      <alignment vertical="center"/>
    </xf>
    <xf numFmtId="0" fontId="31" fillId="22" borderId="7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3" fillId="23" borderId="6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17" fillId="22" borderId="69" applyNumberForma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5" fillId="7" borderId="69" applyNumberFormat="0" applyAlignment="0" applyProtection="0">
      <alignment vertical="center"/>
    </xf>
    <xf numFmtId="0" fontId="31" fillId="22" borderId="71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0" fontId="3" fillId="23" borderId="6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8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67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51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3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7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8" fillId="0" borderId="0" xfId="0" applyFont="1" applyBorder="1">
      <alignment vertical="center"/>
    </xf>
    <xf numFmtId="195" fontId="67" fillId="0" borderId="38" xfId="0" applyNumberFormat="1" applyFont="1" applyBorder="1" applyAlignment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8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7" xfId="0" applyNumberFormat="1" applyFont="1" applyBorder="1" applyAlignment="1">
      <alignment horizontal="center" vertical="center"/>
    </xf>
    <xf numFmtId="0" fontId="53" fillId="26" borderId="47" xfId="0" applyFont="1" applyFill="1" applyBorder="1" applyAlignment="1">
      <alignment horizontal="center" vertical="center" wrapText="1"/>
    </xf>
    <xf numFmtId="0" fontId="55" fillId="0" borderId="47" xfId="0" applyFont="1" applyBorder="1" applyAlignment="1">
      <alignment horizontal="center" vertical="center"/>
    </xf>
    <xf numFmtId="0" fontId="52" fillId="0" borderId="47" xfId="0" applyFont="1" applyBorder="1" applyAlignment="1">
      <alignment horizontal="center" vertical="center"/>
    </xf>
    <xf numFmtId="0" fontId="52" fillId="0" borderId="47" xfId="0" applyNumberFormat="1" applyFont="1" applyBorder="1" applyAlignment="1">
      <alignment horizontal="center" vertical="center"/>
    </xf>
    <xf numFmtId="0" fontId="75" fillId="33" borderId="47" xfId="0" applyFont="1" applyFill="1" applyBorder="1">
      <alignment vertical="center"/>
    </xf>
    <xf numFmtId="0" fontId="79" fillId="0" borderId="0" xfId="0" applyNumberFormat="1" applyFont="1" applyFill="1" applyAlignment="1">
      <alignment horizontal="left" vertical="center" indent="1"/>
    </xf>
    <xf numFmtId="0" fontId="80" fillId="0" borderId="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Border="1" applyAlignment="1">
      <alignment horizontal="left"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46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46" xfId="78" applyNumberFormat="1" applyFont="1" applyFill="1" applyBorder="1" applyAlignment="1">
      <alignment horizontal="center" vertical="center"/>
    </xf>
    <xf numFmtId="188" fontId="80" fillId="0" borderId="46" xfId="78" applyNumberFormat="1" applyFont="1" applyFill="1" applyBorder="1" applyAlignment="1">
      <alignment horizontal="center" vertical="center"/>
    </xf>
    <xf numFmtId="188" fontId="80" fillId="0" borderId="46" xfId="0" applyNumberFormat="1" applyFont="1" applyFill="1" applyBorder="1" applyAlignment="1">
      <alignment horizontal="center" vertical="center"/>
    </xf>
    <xf numFmtId="0" fontId="80" fillId="32" borderId="46" xfId="0" applyNumberFormat="1" applyFont="1" applyFill="1" applyBorder="1" applyAlignment="1">
      <alignment horizontal="center" vertical="center"/>
    </xf>
    <xf numFmtId="0" fontId="80" fillId="29" borderId="46" xfId="0" applyNumberFormat="1" applyFont="1" applyFill="1" applyBorder="1" applyAlignment="1">
      <alignment horizontal="center" vertical="center"/>
    </xf>
    <xf numFmtId="0" fontId="80" fillId="34" borderId="46" xfId="0" applyNumberFormat="1" applyFont="1" applyFill="1" applyBorder="1" applyAlignment="1">
      <alignment horizontal="center" vertical="center"/>
    </xf>
    <xf numFmtId="189" fontId="80" fillId="36" borderId="46" xfId="0" applyNumberFormat="1" applyFont="1" applyFill="1" applyBorder="1" applyAlignment="1">
      <alignment horizontal="center" vertical="center"/>
    </xf>
    <xf numFmtId="0" fontId="80" fillId="0" borderId="46" xfId="0" applyNumberFormat="1" applyFont="1" applyFill="1" applyBorder="1" applyAlignment="1">
      <alignment horizontal="left" vertical="center"/>
    </xf>
    <xf numFmtId="49" fontId="80" fillId="0" borderId="46" xfId="0" applyNumberFormat="1" applyFont="1" applyFill="1" applyBorder="1" applyAlignment="1">
      <alignment horizontal="left" vertical="center"/>
    </xf>
    <xf numFmtId="0" fontId="80" fillId="0" borderId="52" xfId="0" applyNumberFormat="1" applyFont="1" applyFill="1" applyBorder="1" applyAlignment="1">
      <alignment horizontal="center" vertical="center"/>
    </xf>
    <xf numFmtId="199" fontId="80" fillId="29" borderId="53" xfId="0" applyNumberFormat="1" applyFont="1" applyFill="1" applyBorder="1" applyAlignment="1">
      <alignment horizontal="center" vertical="center"/>
    </xf>
    <xf numFmtId="199" fontId="80" fillId="0" borderId="55" xfId="0" applyNumberFormat="1" applyFont="1" applyFill="1" applyBorder="1" applyAlignment="1">
      <alignment horizontal="center" vertical="center"/>
    </xf>
    <xf numFmtId="200" fontId="80" fillId="0" borderId="52" xfId="0" applyNumberFormat="1" applyFont="1" applyFill="1" applyBorder="1" applyAlignment="1">
      <alignment horizontal="center" vertical="center"/>
    </xf>
    <xf numFmtId="0" fontId="80" fillId="35" borderId="52" xfId="0" applyNumberFormat="1" applyFont="1" applyFill="1" applyBorder="1" applyAlignment="1">
      <alignment horizontal="center" vertical="center"/>
    </xf>
    <xf numFmtId="201" fontId="80" fillId="0" borderId="46" xfId="0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vertical="center"/>
    </xf>
    <xf numFmtId="0" fontId="80" fillId="32" borderId="46" xfId="0" applyNumberFormat="1" applyFont="1" applyFill="1" applyBorder="1" applyAlignment="1">
      <alignment horizontal="center" vertical="center" wrapText="1"/>
    </xf>
    <xf numFmtId="0" fontId="80" fillId="0" borderId="46" xfId="0" applyNumberFormat="1" applyFont="1" applyFill="1" applyBorder="1" applyAlignment="1">
      <alignment horizontal="center" vertical="center" wrapText="1"/>
    </xf>
    <xf numFmtId="0" fontId="80" fillId="0" borderId="46" xfId="0" applyNumberFormat="1" applyFont="1" applyBorder="1" applyAlignment="1">
      <alignment horizontal="center" vertical="center"/>
    </xf>
    <xf numFmtId="193" fontId="80" fillId="0" borderId="46" xfId="0" applyNumberFormat="1" applyFont="1" applyFill="1" applyBorder="1" applyAlignment="1">
      <alignment horizontal="center" vertical="center"/>
    </xf>
    <xf numFmtId="202" fontId="80" fillId="0" borderId="46" xfId="0" applyNumberFormat="1" applyFont="1" applyFill="1" applyBorder="1" applyAlignment="1">
      <alignment horizontal="center" vertical="center"/>
    </xf>
    <xf numFmtId="203" fontId="80" fillId="0" borderId="46" xfId="0" applyNumberFormat="1" applyFont="1" applyFill="1" applyBorder="1" applyAlignment="1">
      <alignment horizontal="center" vertical="center"/>
    </xf>
    <xf numFmtId="0" fontId="77" fillId="0" borderId="47" xfId="0" applyFont="1" applyBorder="1" applyAlignment="1">
      <alignment horizontal="center" vertical="center"/>
    </xf>
    <xf numFmtId="204" fontId="80" fillId="0" borderId="46" xfId="0" applyNumberFormat="1" applyFont="1" applyFill="1" applyBorder="1" applyAlignment="1">
      <alignment horizontal="center" vertical="center"/>
    </xf>
    <xf numFmtId="204" fontId="80" fillId="31" borderId="46" xfId="0" applyNumberFormat="1" applyFont="1" applyFill="1" applyBorder="1" applyAlignment="1">
      <alignment horizontal="center" vertical="center"/>
    </xf>
    <xf numFmtId="2" fontId="80" fillId="29" borderId="46" xfId="0" applyNumberFormat="1" applyFont="1" applyFill="1" applyBorder="1" applyAlignment="1">
      <alignment horizontal="center" vertical="center"/>
    </xf>
    <xf numFmtId="205" fontId="80" fillId="0" borderId="46" xfId="0" applyNumberFormat="1" applyFont="1" applyFill="1" applyBorder="1" applyAlignment="1">
      <alignment horizontal="center" vertical="center"/>
    </xf>
    <xf numFmtId="203" fontId="80" fillId="29" borderId="46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51" xfId="0" applyNumberFormat="1" applyFont="1" applyFill="1" applyBorder="1" applyAlignment="1">
      <alignment horizontal="center" vertical="center"/>
    </xf>
    <xf numFmtId="0" fontId="81" fillId="28" borderId="46" xfId="0" applyNumberFormat="1" applyFont="1" applyFill="1" applyBorder="1" applyAlignment="1">
      <alignment horizontal="center" vertical="center" wrapText="1"/>
    </xf>
    <xf numFmtId="0" fontId="81" fillId="28" borderId="46" xfId="0" applyNumberFormat="1" applyFont="1" applyFill="1" applyBorder="1" applyAlignment="1">
      <alignment horizontal="center" vertical="center"/>
    </xf>
    <xf numFmtId="189" fontId="80" fillId="0" borderId="46" xfId="0" applyNumberFormat="1" applyFont="1" applyFill="1" applyBorder="1" applyAlignment="1">
      <alignment horizontal="center" vertical="center"/>
    </xf>
    <xf numFmtId="0" fontId="5" fillId="28" borderId="45" xfId="0" applyNumberFormat="1" applyFont="1" applyFill="1" applyBorder="1" applyAlignment="1">
      <alignment horizontal="center" vertical="center"/>
    </xf>
    <xf numFmtId="0" fontId="85" fillId="35" borderId="51" xfId="78" applyNumberFormat="1" applyFont="1" applyFill="1" applyBorder="1" applyAlignment="1">
      <alignment horizontal="center" vertical="center"/>
    </xf>
    <xf numFmtId="0" fontId="79" fillId="0" borderId="0" xfId="0" applyNumberFormat="1" applyFont="1" applyFill="1" applyAlignment="1">
      <alignment horizontal="left" vertical="center"/>
    </xf>
    <xf numFmtId="201" fontId="80" fillId="0" borderId="54" xfId="0" applyNumberFormat="1" applyFont="1" applyFill="1" applyBorder="1" applyAlignment="1">
      <alignment horizontal="center" vertical="center"/>
    </xf>
    <xf numFmtId="201" fontId="80" fillId="0" borderId="52" xfId="0" applyNumberFormat="1" applyFont="1" applyFill="1" applyBorder="1" applyAlignment="1">
      <alignment horizontal="center" vertical="center"/>
    </xf>
    <xf numFmtId="0" fontId="80" fillId="35" borderId="54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10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92" fillId="0" borderId="0" xfId="0" applyFont="1" applyBorder="1" applyAlignment="1">
      <alignment vertical="center"/>
    </xf>
    <xf numFmtId="203" fontId="92" fillId="0" borderId="0" xfId="0" applyNumberFormat="1" applyFont="1" applyBorder="1" applyAlignment="1">
      <alignment vertical="center"/>
    </xf>
    <xf numFmtId="203" fontId="92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3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93" fillId="0" borderId="0" xfId="0" applyNumberFormat="1" applyFont="1" applyAlignment="1">
      <alignment horizontal="left" vertical="center" indent="1"/>
    </xf>
    <xf numFmtId="0" fontId="92" fillId="0" borderId="0" xfId="0" applyFont="1" applyBorder="1">
      <alignment vertical="center"/>
    </xf>
    <xf numFmtId="0" fontId="80" fillId="32" borderId="62" xfId="0" applyNumberFormat="1" applyFont="1" applyFill="1" applyBorder="1" applyAlignment="1">
      <alignment horizontal="center" vertical="center" wrapText="1"/>
    </xf>
    <xf numFmtId="0" fontId="80" fillId="0" borderId="61" xfId="0" applyNumberFormat="1" applyFont="1" applyFill="1" applyBorder="1" applyAlignment="1">
      <alignment horizontal="center" vertical="center"/>
    </xf>
    <xf numFmtId="0" fontId="80" fillId="0" borderId="54" xfId="0" applyNumberFormat="1" applyFont="1" applyFill="1" applyBorder="1" applyAlignment="1">
      <alignment horizontal="center" vertical="center"/>
    </xf>
    <xf numFmtId="218" fontId="80" fillId="0" borderId="46" xfId="0" applyNumberFormat="1" applyFont="1" applyFill="1" applyBorder="1" applyAlignment="1">
      <alignment horizontal="center" vertical="center"/>
    </xf>
    <xf numFmtId="2" fontId="80" fillId="29" borderId="61" xfId="0" applyNumberFormat="1" applyFont="1" applyFill="1" applyBorder="1" applyAlignment="1">
      <alignment horizontal="center" vertical="center"/>
    </xf>
    <xf numFmtId="0" fontId="75" fillId="33" borderId="47" xfId="0" applyFont="1" applyFill="1" applyBorder="1">
      <alignment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0" fontId="94" fillId="28" borderId="67" xfId="0" applyNumberFormat="1" applyFont="1" applyFill="1" applyBorder="1" applyAlignment="1">
      <alignment horizontal="center" vertical="center"/>
    </xf>
    <xf numFmtId="189" fontId="80" fillId="0" borderId="67" xfId="0" applyNumberFormat="1" applyFont="1" applyFill="1" applyBorder="1" applyAlignment="1">
      <alignment horizontal="center" vertical="center"/>
    </xf>
    <xf numFmtId="0" fontId="80" fillId="0" borderId="67" xfId="0" applyNumberFormat="1" applyFont="1" applyFill="1" applyBorder="1" applyAlignment="1">
      <alignment horizontal="center" vertical="center"/>
    </xf>
    <xf numFmtId="0" fontId="96" fillId="0" borderId="67" xfId="0" applyNumberFormat="1" applyFont="1" applyFill="1" applyBorder="1" applyAlignment="1">
      <alignment horizontal="center" vertical="center"/>
    </xf>
    <xf numFmtId="193" fontId="80" fillId="0" borderId="67" xfId="0" applyNumberFormat="1" applyFont="1" applyFill="1" applyBorder="1" applyAlignment="1">
      <alignment horizontal="center" vertical="center"/>
    </xf>
    <xf numFmtId="196" fontId="80" fillId="0" borderId="46" xfId="0" applyNumberFormat="1" applyFont="1" applyFill="1" applyBorder="1" applyAlignment="1">
      <alignment horizontal="center" vertical="center"/>
    </xf>
    <xf numFmtId="196" fontId="80" fillId="32" borderId="46" xfId="0" applyNumberFormat="1" applyFont="1" applyFill="1" applyBorder="1" applyAlignment="1">
      <alignment horizontal="center" vertical="center"/>
    </xf>
    <xf numFmtId="0" fontId="98" fillId="0" borderId="0" xfId="0" applyFont="1" applyBorder="1">
      <alignment vertical="center"/>
    </xf>
    <xf numFmtId="0" fontId="67" fillId="0" borderId="38" xfId="0" applyFont="1" applyBorder="1">
      <alignment vertical="center"/>
    </xf>
    <xf numFmtId="0" fontId="52" fillId="0" borderId="0" xfId="0" applyFont="1" applyBorder="1" applyAlignment="1">
      <alignment vertical="center"/>
    </xf>
    <xf numFmtId="214" fontId="67" fillId="0" borderId="0" xfId="0" applyNumberFormat="1" applyFont="1" applyBorder="1" applyAlignment="1">
      <alignment vertical="center" shrinkToFit="1"/>
    </xf>
    <xf numFmtId="0" fontId="59" fillId="27" borderId="49" xfId="8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80" fillId="34" borderId="67" xfId="0" applyNumberFormat="1" applyFont="1" applyFill="1" applyBorder="1" applyAlignment="1">
      <alignment horizontal="center" vertical="center"/>
    </xf>
    <xf numFmtId="0" fontId="48" fillId="0" borderId="68" xfId="79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center" vertical="center"/>
    </xf>
    <xf numFmtId="0" fontId="81" fillId="28" borderId="46" xfId="0" applyNumberFormat="1" applyFont="1" applyFill="1" applyBorder="1" applyAlignment="1">
      <alignment horizontal="center" vertical="center" wrapText="1"/>
    </xf>
    <xf numFmtId="0" fontId="52" fillId="0" borderId="56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41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0" fontId="87" fillId="0" borderId="0" xfId="0" applyFont="1" applyBorder="1">
      <alignment vertical="center"/>
    </xf>
    <xf numFmtId="0" fontId="100" fillId="0" borderId="0" xfId="0" applyFont="1" applyBorder="1" applyAlignment="1">
      <alignment vertical="center"/>
    </xf>
    <xf numFmtId="0" fontId="87" fillId="0" borderId="0" xfId="0" applyFont="1" applyBorder="1" applyAlignment="1">
      <alignment vertical="center"/>
    </xf>
    <xf numFmtId="49" fontId="60" fillId="0" borderId="0" xfId="79" applyNumberFormat="1" applyFont="1" applyFill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center" vertical="center" wrapText="1"/>
    </xf>
    <xf numFmtId="49" fontId="60" fillId="0" borderId="38" xfId="79" applyNumberFormat="1" applyFont="1" applyFill="1" applyBorder="1" applyAlignment="1">
      <alignment horizontal="center" vertical="center"/>
    </xf>
    <xf numFmtId="0" fontId="60" fillId="0" borderId="38" xfId="0" applyNumberFormat="1" applyFont="1" applyFill="1" applyBorder="1" applyAlignment="1">
      <alignment horizontal="center" vertical="center" wrapText="1"/>
    </xf>
    <xf numFmtId="49" fontId="48" fillId="0" borderId="0" xfId="79" applyNumberFormat="1" applyFont="1" applyFill="1" applyAlignment="1">
      <alignment vertical="center"/>
    </xf>
    <xf numFmtId="0" fontId="60" fillId="0" borderId="0" xfId="0" applyNumberFormat="1" applyFont="1" applyFill="1" applyBorder="1" applyAlignment="1">
      <alignment vertical="center" wrapText="1"/>
    </xf>
    <xf numFmtId="0" fontId="48" fillId="31" borderId="0" xfId="79" applyNumberFormat="1" applyFont="1" applyFill="1" applyAlignment="1">
      <alignment vertical="center"/>
    </xf>
    <xf numFmtId="0" fontId="60" fillId="31" borderId="0" xfId="0" applyNumberFormat="1" applyFont="1" applyFill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38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55" fillId="0" borderId="68" xfId="0" applyFont="1" applyBorder="1" applyAlignment="1">
      <alignment horizontal="center" vertical="center"/>
    </xf>
    <xf numFmtId="0" fontId="80" fillId="31" borderId="46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8" fontId="67" fillId="0" borderId="38" xfId="0" applyNumberFormat="1" applyFont="1" applyBorder="1" applyAlignment="1">
      <alignment horizontal="center" vertical="center"/>
    </xf>
    <xf numFmtId="0" fontId="67" fillId="0" borderId="38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vertical="center"/>
    </xf>
    <xf numFmtId="0" fontId="81" fillId="28" borderId="67" xfId="0" applyNumberFormat="1" applyFont="1" applyFill="1" applyBorder="1" applyAlignment="1">
      <alignment horizontal="center" vertical="center" shrinkToFit="1"/>
    </xf>
    <xf numFmtId="19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49" fontId="81" fillId="28" borderId="67" xfId="0" applyNumberFormat="1" applyFont="1" applyFill="1" applyBorder="1" applyAlignment="1">
      <alignment horizontal="center" vertical="center"/>
    </xf>
    <xf numFmtId="190" fontId="81" fillId="28" borderId="67" xfId="0" applyNumberFormat="1" applyFont="1" applyFill="1" applyBorder="1" applyAlignment="1">
      <alignment horizontal="center" vertical="center"/>
    </xf>
    <xf numFmtId="0" fontId="81" fillId="28" borderId="67" xfId="0" quotePrefix="1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 wrapText="1"/>
    </xf>
    <xf numFmtId="196" fontId="80" fillId="0" borderId="67" xfId="0" applyNumberFormat="1" applyFont="1" applyFill="1" applyBorder="1" applyAlignment="1">
      <alignment horizontal="center" vertical="center"/>
    </xf>
    <xf numFmtId="204" fontId="80" fillId="0" borderId="67" xfId="0" applyNumberFormat="1" applyFont="1" applyFill="1" applyBorder="1" applyAlignment="1">
      <alignment horizontal="center" vertical="center"/>
    </xf>
    <xf numFmtId="202" fontId="80" fillId="0" borderId="67" xfId="0" applyNumberFormat="1" applyFont="1" applyFill="1" applyBorder="1" applyAlignment="1">
      <alignment horizontal="center" vertical="center"/>
    </xf>
    <xf numFmtId="205" fontId="80" fillId="29" borderId="67" xfId="0" applyNumberFormat="1" applyFont="1" applyFill="1" applyBorder="1" applyAlignment="1">
      <alignment horizontal="center" vertical="center"/>
    </xf>
    <xf numFmtId="2" fontId="80" fillId="32" borderId="67" xfId="86" applyNumberFormat="1" applyFont="1" applyFill="1" applyBorder="1" applyAlignment="1">
      <alignment horizontal="center" vertical="center" wrapText="1"/>
    </xf>
    <xf numFmtId="196" fontId="80" fillId="31" borderId="67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0" fontId="60" fillId="31" borderId="0" xfId="0" applyNumberFormat="1" applyFont="1" applyFill="1" applyBorder="1" applyAlignment="1">
      <alignment horizontal="left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51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center" vertical="center"/>
    </xf>
    <xf numFmtId="0" fontId="80" fillId="38" borderId="54" xfId="0" applyNumberFormat="1" applyFont="1" applyFill="1" applyBorder="1" applyAlignment="1">
      <alignment horizontal="center" vertical="center"/>
    </xf>
    <xf numFmtId="220" fontId="101" fillId="37" borderId="38" xfId="113" applyNumberFormat="1" applyFont="1" applyFill="1" applyBorder="1" applyAlignment="1">
      <alignment horizontal="center" vertical="center" wrapText="1"/>
    </xf>
    <xf numFmtId="49" fontId="60" fillId="37" borderId="38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80" fillId="0" borderId="0" xfId="0" applyNumberFormat="1" applyFo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0" fillId="0" borderId="0" xfId="0" applyNumberFormat="1" applyFont="1" applyFill="1" applyAlignment="1">
      <alignment vertical="center"/>
    </xf>
    <xf numFmtId="0" fontId="79" fillId="0" borderId="0" xfId="0" applyNumberFormat="1" applyFont="1" applyFill="1" applyBorder="1" applyAlignment="1">
      <alignment vertical="center"/>
    </xf>
    <xf numFmtId="0" fontId="80" fillId="0" borderId="67" xfId="0" applyNumberFormat="1" applyFont="1" applyFill="1" applyBorder="1" applyAlignment="1">
      <alignment horizontal="center" vertical="center"/>
    </xf>
    <xf numFmtId="0" fontId="80" fillId="36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0" fontId="103" fillId="28" borderId="67" xfId="0" applyNumberFormat="1" applyFont="1" applyFill="1" applyBorder="1" applyAlignment="1">
      <alignment horizontal="center" vertical="center"/>
    </xf>
    <xf numFmtId="196" fontId="80" fillId="32" borderId="67" xfId="0" applyNumberFormat="1" applyFont="1" applyFill="1" applyBorder="1" applyAlignment="1">
      <alignment horizontal="center" vertical="center"/>
    </xf>
    <xf numFmtId="0" fontId="80" fillId="39" borderId="67" xfId="0" applyNumberFormat="1" applyFont="1" applyFill="1" applyBorder="1" applyAlignment="1">
      <alignment horizontal="center" vertical="center"/>
    </xf>
    <xf numFmtId="196" fontId="80" fillId="29" borderId="67" xfId="0" applyNumberFormat="1" applyFont="1" applyFill="1" applyBorder="1" applyAlignment="1">
      <alignment horizontal="center" vertical="center"/>
    </xf>
    <xf numFmtId="221" fontId="80" fillId="31" borderId="67" xfId="0" applyNumberFormat="1" applyFont="1" applyFill="1" applyBorder="1" applyAlignment="1">
      <alignment horizontal="center" vertical="center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 wrapText="1"/>
    </xf>
    <xf numFmtId="0" fontId="104" fillId="35" borderId="51" xfId="78" applyNumberFormat="1" applyFont="1" applyFill="1" applyBorder="1" applyAlignment="1">
      <alignment horizontal="center" vertical="center"/>
    </xf>
    <xf numFmtId="0" fontId="105" fillId="35" borderId="51" xfId="78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217" fontId="52" fillId="0" borderId="68" xfId="87" applyNumberFormat="1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4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8" xfId="79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 wrapText="1"/>
    </xf>
    <xf numFmtId="220" fontId="60" fillId="37" borderId="38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8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Alignment="1">
      <alignment horizontal="center" vertical="center" wrapText="1"/>
    </xf>
    <xf numFmtId="220" fontId="101" fillId="37" borderId="0" xfId="113" applyNumberFormat="1" applyFont="1" applyFill="1" applyBorder="1" applyAlignment="1">
      <alignment horizontal="center" vertical="center" wrapText="1"/>
    </xf>
    <xf numFmtId="220" fontId="101" fillId="37" borderId="38" xfId="113" applyNumberFormat="1" applyFont="1" applyFill="1" applyBorder="1" applyAlignment="1">
      <alignment horizontal="center" vertical="center" wrapText="1"/>
    </xf>
    <xf numFmtId="220" fontId="101" fillId="37" borderId="0" xfId="113" applyNumberFormat="1" applyFont="1" applyFill="1" applyBorder="1" applyAlignment="1">
      <alignment horizontal="center" vertical="center"/>
    </xf>
    <xf numFmtId="220" fontId="101" fillId="37" borderId="38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8" xfId="0" applyNumberFormat="1" applyFont="1" applyFill="1" applyBorder="1" applyAlignment="1">
      <alignment horizontal="center" vertical="center"/>
    </xf>
    <xf numFmtId="220" fontId="48" fillId="37" borderId="0" xfId="0" applyNumberFormat="1" applyFont="1" applyFill="1" applyBorder="1" applyAlignment="1">
      <alignment horizontal="center" vertical="center"/>
    </xf>
    <xf numFmtId="220" fontId="48" fillId="37" borderId="38" xfId="0" applyNumberFormat="1" applyFont="1" applyFill="1" applyBorder="1" applyAlignment="1">
      <alignment horizontal="center" vertical="center"/>
    </xf>
    <xf numFmtId="220" fontId="60" fillId="37" borderId="0" xfId="0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8" fontId="1" fillId="0" borderId="42" xfId="78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51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67" fillId="0" borderId="60" xfId="0" applyFont="1" applyBorder="1" applyAlignment="1">
      <alignment horizontal="left" vertical="center"/>
    </xf>
    <xf numFmtId="0" fontId="67" fillId="0" borderId="57" xfId="0" applyFont="1" applyBorder="1" applyAlignment="1">
      <alignment horizontal="left" vertical="center"/>
    </xf>
    <xf numFmtId="0" fontId="67" fillId="0" borderId="56" xfId="0" applyFont="1" applyBorder="1" applyAlignment="1">
      <alignment vertical="center"/>
    </xf>
    <xf numFmtId="0" fontId="67" fillId="0" borderId="60" xfId="0" applyFont="1" applyBorder="1" applyAlignment="1">
      <alignment vertical="center"/>
    </xf>
    <xf numFmtId="0" fontId="67" fillId="0" borderId="56" xfId="0" applyNumberFormat="1" applyFont="1" applyBorder="1" applyAlignment="1">
      <alignment horizontal="center" vertical="center"/>
    </xf>
    <xf numFmtId="0" fontId="67" fillId="0" borderId="60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38" xfId="0" applyNumberFormat="1" applyFont="1" applyBorder="1" applyAlignment="1">
      <alignment vertical="center"/>
    </xf>
    <xf numFmtId="0" fontId="67" fillId="0" borderId="41" xfId="0" applyFont="1" applyBorder="1" applyAlignment="1">
      <alignment horizontal="center" vertical="center"/>
    </xf>
    <xf numFmtId="194" fontId="67" fillId="0" borderId="38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5" fillId="0" borderId="38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2" fontId="67" fillId="0" borderId="56" xfId="0" applyNumberFormat="1" applyFont="1" applyBorder="1" applyAlignment="1">
      <alignment vertical="center"/>
    </xf>
    <xf numFmtId="2" fontId="67" fillId="0" borderId="60" xfId="0" applyNumberFormat="1" applyFont="1" applyBorder="1" applyAlignment="1">
      <alignment vertical="center"/>
    </xf>
    <xf numFmtId="192" fontId="67" fillId="0" borderId="60" xfId="0" applyNumberFormat="1" applyFont="1" applyBorder="1" applyAlignment="1">
      <alignment vertical="center"/>
    </xf>
    <xf numFmtId="0" fontId="67" fillId="0" borderId="60" xfId="0" applyNumberFormat="1" applyFont="1" applyBorder="1" applyAlignment="1">
      <alignment vertical="center"/>
    </xf>
    <xf numFmtId="0" fontId="67" fillId="0" borderId="57" xfId="0" applyNumberFormat="1" applyFont="1" applyBorder="1" applyAlignment="1">
      <alignment vertical="center"/>
    </xf>
    <xf numFmtId="192" fontId="67" fillId="0" borderId="57" xfId="0" applyNumberFormat="1" applyFont="1" applyBorder="1" applyAlignment="1">
      <alignment vertical="center"/>
    </xf>
    <xf numFmtId="0" fontId="67" fillId="0" borderId="56" xfId="0" applyFont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9" fillId="0" borderId="59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0" fontId="65" fillId="0" borderId="60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7" fillId="0" borderId="56" xfId="0" applyNumberFormat="1" applyFont="1" applyBorder="1" applyAlignment="1">
      <alignment horizontal="right" vertical="center"/>
    </xf>
    <xf numFmtId="0" fontId="67" fillId="0" borderId="60" xfId="0" applyNumberFormat="1" applyFont="1" applyBorder="1" applyAlignment="1">
      <alignment horizontal="right" vertical="center"/>
    </xf>
    <xf numFmtId="0" fontId="65" fillId="0" borderId="41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horizontal="center" vertical="center" shrinkToFit="1"/>
    </xf>
    <xf numFmtId="2" fontId="67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right" vertical="center"/>
    </xf>
    <xf numFmtId="0" fontId="52" fillId="32" borderId="47" xfId="0" applyNumberFormat="1" applyFont="1" applyFill="1" applyBorder="1" applyAlignment="1">
      <alignment horizontal="center" vertical="center" shrinkToFit="1"/>
    </xf>
    <xf numFmtId="0" fontId="52" fillId="32" borderId="47" xfId="0" applyNumberFormat="1" applyFont="1" applyFill="1" applyBorder="1" applyAlignment="1">
      <alignment horizontal="center" vertical="center"/>
    </xf>
    <xf numFmtId="0" fontId="67" fillId="0" borderId="47" xfId="0" applyNumberFormat="1" applyFont="1" applyBorder="1" applyAlignment="1">
      <alignment horizontal="center" vertical="center" shrinkToFit="1"/>
    </xf>
    <xf numFmtId="0" fontId="52" fillId="29" borderId="47" xfId="0" applyNumberFormat="1" applyFont="1" applyFill="1" applyBorder="1" applyAlignment="1">
      <alignment horizontal="center" vertical="center"/>
    </xf>
    <xf numFmtId="0" fontId="67" fillId="32" borderId="56" xfId="0" applyFont="1" applyFill="1" applyBorder="1" applyAlignment="1">
      <alignment horizontal="center" vertical="center" wrapText="1"/>
    </xf>
    <xf numFmtId="0" fontId="67" fillId="32" borderId="60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31" xfId="0" applyFont="1" applyFill="1" applyBorder="1" applyAlignment="1">
      <alignment horizontal="center" vertical="center" wrapText="1"/>
    </xf>
    <xf numFmtId="0" fontId="67" fillId="32" borderId="0" xfId="0" applyFont="1" applyFill="1" applyBorder="1" applyAlignment="1">
      <alignment horizontal="center" vertical="center" wrapText="1"/>
    </xf>
    <xf numFmtId="0" fontId="67" fillId="32" borderId="32" xfId="0" applyFont="1" applyFill="1" applyBorder="1" applyAlignment="1">
      <alignment horizontal="center" vertical="center" wrapText="1"/>
    </xf>
    <xf numFmtId="0" fontId="67" fillId="32" borderId="36" xfId="0" applyFont="1" applyFill="1" applyBorder="1" applyAlignment="1">
      <alignment horizontal="center" vertical="center" wrapText="1"/>
    </xf>
    <xf numFmtId="0" fontId="67" fillId="32" borderId="38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5" fillId="0" borderId="36" xfId="0" applyFont="1" applyBorder="1" applyAlignment="1">
      <alignment horizontal="center" vertical="center"/>
    </xf>
    <xf numFmtId="0" fontId="65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6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56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left" vertical="center"/>
    </xf>
    <xf numFmtId="207" fontId="65" fillId="0" borderId="38" xfId="0" applyNumberFormat="1" applyFont="1" applyBorder="1" applyAlignment="1">
      <alignment horizontal="center" vertical="center"/>
    </xf>
    <xf numFmtId="207" fontId="67" fillId="0" borderId="38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188" fontId="67" fillId="0" borderId="38" xfId="0" applyNumberFormat="1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19" fontId="67" fillId="0" borderId="0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right" vertical="center"/>
    </xf>
    <xf numFmtId="203" fontId="67" fillId="0" borderId="38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 shrinkToFit="1"/>
    </xf>
    <xf numFmtId="0" fontId="67" fillId="0" borderId="0" xfId="0" applyFont="1" applyBorder="1">
      <alignment vertical="center"/>
    </xf>
    <xf numFmtId="2" fontId="67" fillId="0" borderId="38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horizontal="left" vertical="center" shrinkToFit="1"/>
    </xf>
    <xf numFmtId="0" fontId="67" fillId="0" borderId="38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/>
    </xf>
    <xf numFmtId="0" fontId="67" fillId="0" borderId="38" xfId="0" applyFont="1" applyBorder="1" applyAlignment="1">
      <alignment horizontal="center"/>
    </xf>
    <xf numFmtId="188" fontId="67" fillId="0" borderId="38" xfId="0" applyNumberFormat="1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197" fontId="67" fillId="0" borderId="0" xfId="0" applyNumberFormat="1" applyFont="1" applyBorder="1" applyAlignment="1">
      <alignment vertical="center"/>
    </xf>
    <xf numFmtId="0" fontId="69" fillId="0" borderId="36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50" xfId="0" applyFont="1" applyBorder="1" applyAlignment="1">
      <alignment horizontal="center" vertical="center"/>
    </xf>
    <xf numFmtId="0" fontId="81" fillId="28" borderId="42" xfId="0" applyNumberFormat="1" applyFont="1" applyFill="1" applyBorder="1" applyAlignment="1">
      <alignment horizontal="center" vertical="center" wrapText="1"/>
    </xf>
    <xf numFmtId="0" fontId="81" fillId="28" borderId="44" xfId="0" applyNumberFormat="1" applyFont="1" applyFill="1" applyBorder="1" applyAlignment="1">
      <alignment horizontal="center" vertical="center" wrapText="1"/>
    </xf>
    <xf numFmtId="190" fontId="81" fillId="28" borderId="42" xfId="0" applyNumberFormat="1" applyFont="1" applyFill="1" applyBorder="1" applyAlignment="1">
      <alignment horizontal="center" vertical="center" wrapText="1"/>
    </xf>
    <xf numFmtId="190" fontId="81" fillId="28" borderId="44" xfId="0" applyNumberFormat="1" applyFont="1" applyFill="1" applyBorder="1" applyAlignment="1">
      <alignment horizontal="center" vertical="center" wrapText="1"/>
    </xf>
    <xf numFmtId="0" fontId="81" fillId="28" borderId="45" xfId="0" applyNumberFormat="1" applyFont="1" applyFill="1" applyBorder="1" applyAlignment="1">
      <alignment horizontal="center" vertical="center" wrapText="1"/>
    </xf>
    <xf numFmtId="0" fontId="81" fillId="28" borderId="51" xfId="0" applyNumberFormat="1" applyFont="1" applyFill="1" applyBorder="1" applyAlignment="1">
      <alignment horizontal="center" vertical="center" wrapText="1"/>
    </xf>
    <xf numFmtId="0" fontId="81" fillId="28" borderId="62" xfId="0" applyNumberFormat="1" applyFont="1" applyFill="1" applyBorder="1" applyAlignment="1">
      <alignment horizontal="center" vertical="center" wrapText="1"/>
    </xf>
    <xf numFmtId="0" fontId="81" fillId="28" borderId="75" xfId="0" applyNumberFormat="1" applyFont="1" applyFill="1" applyBorder="1" applyAlignment="1">
      <alignment horizontal="center" vertical="center" wrapText="1"/>
    </xf>
    <xf numFmtId="0" fontId="81" fillId="28" borderId="42" xfId="0" applyNumberFormat="1" applyFont="1" applyFill="1" applyBorder="1" applyAlignment="1">
      <alignment horizontal="center" vertical="center"/>
    </xf>
    <xf numFmtId="0" fontId="81" fillId="28" borderId="44" xfId="0" applyNumberFormat="1" applyFont="1" applyFill="1" applyBorder="1" applyAlignment="1">
      <alignment horizontal="center" vertical="center"/>
    </xf>
    <xf numFmtId="0" fontId="81" fillId="28" borderId="43" xfId="0" applyNumberFormat="1" applyFont="1" applyFill="1" applyBorder="1" applyAlignment="1">
      <alignment horizontal="center" vertical="center" wrapText="1"/>
    </xf>
    <xf numFmtId="189" fontId="80" fillId="0" borderId="67" xfId="0" applyNumberFormat="1" applyFont="1" applyFill="1" applyBorder="1" applyAlignment="1">
      <alignment horizontal="center" vertical="center"/>
    </xf>
    <xf numFmtId="0" fontId="81" fillId="28" borderId="67" xfId="0" applyNumberFormat="1" applyFont="1" applyFill="1" applyBorder="1" applyAlignment="1">
      <alignment horizontal="center" vertical="center" wrapText="1"/>
    </xf>
    <xf numFmtId="0" fontId="81" fillId="28" borderId="73" xfId="0" applyNumberFormat="1" applyFont="1" applyFill="1" applyBorder="1" applyAlignment="1">
      <alignment horizontal="center" vertical="center" wrapText="1"/>
    </xf>
    <xf numFmtId="0" fontId="81" fillId="28" borderId="74" xfId="0" applyNumberFormat="1" applyFont="1" applyFill="1" applyBorder="1" applyAlignment="1">
      <alignment horizontal="center" vertical="center" wrapText="1"/>
    </xf>
    <xf numFmtId="193" fontId="80" fillId="0" borderId="42" xfId="0" applyNumberFormat="1" applyFont="1" applyFill="1" applyBorder="1" applyAlignment="1">
      <alignment horizontal="center" vertical="center"/>
    </xf>
    <xf numFmtId="193" fontId="80" fillId="0" borderId="43" xfId="0" applyNumberFormat="1" applyFont="1" applyFill="1" applyBorder="1" applyAlignment="1">
      <alignment horizontal="center" vertical="center"/>
    </xf>
    <xf numFmtId="193" fontId="80" fillId="0" borderId="44" xfId="0" applyNumberFormat="1" applyFont="1" applyFill="1" applyBorder="1" applyAlignment="1">
      <alignment horizontal="center" vertical="center"/>
    </xf>
    <xf numFmtId="190" fontId="81" fillId="28" borderId="62" xfId="0" applyNumberFormat="1" applyFont="1" applyFill="1" applyBorder="1" applyAlignment="1">
      <alignment horizontal="center" vertical="center" wrapText="1"/>
    </xf>
    <xf numFmtId="190" fontId="81" fillId="28" borderId="51" xfId="0" applyNumberFormat="1" applyFont="1" applyFill="1" applyBorder="1" applyAlignment="1">
      <alignment horizontal="center" vertical="center" wrapText="1"/>
    </xf>
    <xf numFmtId="0" fontId="81" fillId="28" borderId="67" xfId="0" applyNumberFormat="1" applyFont="1" applyFill="1" applyBorder="1" applyAlignment="1">
      <alignment horizontal="center" vertical="center"/>
    </xf>
    <xf numFmtId="188" fontId="80" fillId="32" borderId="62" xfId="86" applyNumberFormat="1" applyFont="1" applyFill="1" applyBorder="1" applyAlignment="1">
      <alignment horizontal="center" vertical="center" wrapText="1"/>
    </xf>
    <xf numFmtId="188" fontId="80" fillId="32" borderId="51" xfId="86" applyNumberFormat="1" applyFont="1" applyFill="1" applyBorder="1" applyAlignment="1">
      <alignment horizontal="center" vertical="center" wrapText="1"/>
    </xf>
    <xf numFmtId="0" fontId="81" fillId="28" borderId="62" xfId="0" applyNumberFormat="1" applyFont="1" applyFill="1" applyBorder="1" applyAlignment="1">
      <alignment horizontal="center" vertical="center"/>
    </xf>
    <xf numFmtId="0" fontId="81" fillId="28" borderId="72" xfId="0" applyNumberFormat="1" applyFont="1" applyFill="1" applyBorder="1" applyAlignment="1">
      <alignment horizontal="center" vertical="center"/>
    </xf>
    <xf numFmtId="0" fontId="81" fillId="28" borderId="51" xfId="0" applyNumberFormat="1" applyFont="1" applyFill="1" applyBorder="1" applyAlignment="1">
      <alignment horizontal="center" vertical="center"/>
    </xf>
    <xf numFmtId="0" fontId="81" fillId="28" borderId="45" xfId="0" applyNumberFormat="1" applyFont="1" applyFill="1" applyBorder="1" applyAlignment="1">
      <alignment horizontal="center" vertical="center"/>
    </xf>
  </cellXfs>
  <cellStyles count="15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2 3" xfId="121"/>
    <cellStyle name="Input [yellow] 2 3 2" xfId="143"/>
    <cellStyle name="Input [yellow] 3" xfId="97"/>
    <cellStyle name="Input [yellow] 3 2" xfId="130"/>
    <cellStyle name="Input [yellow] 4" xfId="118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2 3" xfId="122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2 2 2" xfId="149"/>
    <cellStyle name="메모 2 3" xfId="123"/>
    <cellStyle name="메모 3" xfId="99"/>
    <cellStyle name="메모 3 2" xfId="131"/>
    <cellStyle name="메모 3 2 2" xfId="147"/>
    <cellStyle name="메모 3 3" xfId="140"/>
    <cellStyle name="메모 4" xfId="119"/>
    <cellStyle name="메모 4 2" xfId="141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2 2 2" xfId="152"/>
    <cellStyle name="쉼표 [0] 2 2 2 3" xfId="135"/>
    <cellStyle name="쉼표 [0] 2 2 3" xfId="129"/>
    <cellStyle name="쉼표 [0] 2 2 3 2" xfId="146"/>
    <cellStyle name="쉼표 [0] 2 2 4" xfId="139"/>
    <cellStyle name="쉼표 [0] 2 2 5" xfId="117"/>
    <cellStyle name="쉼표 [0] 2 3" xfId="110"/>
    <cellStyle name="쉼표 [0] 2 3 2" xfId="150"/>
    <cellStyle name="쉼표 [0] 2 3 3" xfId="133"/>
    <cellStyle name="쉼표 [0] 2 4" xfId="127"/>
    <cellStyle name="쉼표 [0] 2 4 2" xfId="144"/>
    <cellStyle name="쉼표 [0] 2 5" xfId="137"/>
    <cellStyle name="쉼표 [0] 2 6" xfId="115"/>
    <cellStyle name="쉼표 [0] 3" xfId="95"/>
    <cellStyle name="쉼표 [0] 3 2" xfId="111"/>
    <cellStyle name="쉼표 [0] 3 2 2" xfId="151"/>
    <cellStyle name="쉼표 [0] 3 2 3" xfId="134"/>
    <cellStyle name="쉼표 [0] 3 3" xfId="128"/>
    <cellStyle name="쉼표 [0] 3 3 2" xfId="145"/>
    <cellStyle name="쉼표 [0] 3 4" xfId="138"/>
    <cellStyle name="쉼표 [0] 3 5" xfId="116"/>
    <cellStyle name="쉼표 [0] 4" xfId="103"/>
    <cellStyle name="쉼표 [0] 4 2" xfId="148"/>
    <cellStyle name="쉼표 [0] 4 3" xfId="132"/>
    <cellStyle name="쉼표 [0] 5" xfId="120"/>
    <cellStyle name="쉼표 [0] 5 2" xfId="142"/>
    <cellStyle name="쉼표 [0] 6" xfId="136"/>
    <cellStyle name="쉼표 [0] 7" xfId="114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2 3" xfId="124"/>
    <cellStyle name="요약 3" xfId="100"/>
    <cellStyle name="입력" xfId="59" builtinId="20" customBuiltin="1"/>
    <cellStyle name="입력 2" xfId="92"/>
    <cellStyle name="입력 2 2" xfId="108"/>
    <cellStyle name="입력 2 3" xfId="125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2 3" xfId="126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59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82343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59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4099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409950" y="11658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99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4"/>
            <xdr:cNvSpPr txBox="1"/>
          </xdr:nvSpPr>
          <xdr:spPr>
            <a:xfrm>
              <a:off x="1247775" y="237934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4"/>
            <xdr:cNvSpPr txBox="1"/>
          </xdr:nvSpPr>
          <xdr:spPr>
            <a:xfrm>
              <a:off x="1247775" y="237934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500224" cy="8731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314326" y="16597317"/>
              <a:ext cx="5500224" cy="8731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5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90" name="TextBox 89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16</xdr:col>
      <xdr:colOff>47624</xdr:colOff>
      <xdr:row>94</xdr:row>
      <xdr:rowOff>228600</xdr:rowOff>
    </xdr:from>
    <xdr:ext cx="1724025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6"/>
            <xdr:cNvSpPr txBox="1"/>
          </xdr:nvSpPr>
          <xdr:spPr>
            <a:xfrm>
              <a:off x="2486024" y="22774275"/>
              <a:ext cx="1724025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𝑙_0 )^2 )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29</xdr:col>
      <xdr:colOff>47623</xdr:colOff>
      <xdr:row>94</xdr:row>
      <xdr:rowOff>228600</xdr:rowOff>
    </xdr:from>
    <xdr:ext cx="2724151" cy="2056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6"/>
            <xdr:cNvSpPr txBox="1"/>
          </xdr:nvSpPr>
          <xdr:spPr>
            <a:xfrm>
              <a:off x="4467223" y="227742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          </m:t>
                          </m:r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>
                                <a:rPr lang="en-US" altLang="ko-KR" sz="1100" b="0" i="1">
                                  <a:latin typeface="Cambria Math" panose="02040503050406030204" pitchFamily="18" charset="0"/>
                                </a:rPr>
                                <m:t>                          </m:t>
                              </m:r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6"/>
            <xdr:cNvSpPr txBox="1"/>
          </xdr:nvSpPr>
          <xdr:spPr>
            <a:xfrm>
              <a:off x="4467223" y="22774275"/>
              <a:ext cx="2724151" cy="2056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√(〖          〗^2+(             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        )^2 )</a:t>
              </a:r>
              <a:r>
                <a:rPr lang="ko-KR" altLang="en-US" sz="1100"/>
                <a:t> 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38100</xdr:colOff>
      <xdr:row>110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1866900" y="2637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1866900" y="263747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123825</xdr:colOff>
      <xdr:row>110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5"/>
            <xdr:cNvSpPr txBox="1"/>
          </xdr:nvSpPr>
          <xdr:spPr>
            <a:xfrm>
              <a:off x="2562225" y="2637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5"/>
            <xdr:cNvSpPr txBox="1"/>
          </xdr:nvSpPr>
          <xdr:spPr>
            <a:xfrm>
              <a:off x="2562225" y="263747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142874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5"/>
            <xdr:cNvSpPr txBox="1"/>
          </xdr:nvSpPr>
          <xdr:spPr>
            <a:xfrm>
              <a:off x="1819274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5"/>
            <xdr:cNvSpPr txBox="1"/>
          </xdr:nvSpPr>
          <xdr:spPr>
            <a:xfrm>
              <a:off x="1819274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17</xdr:col>
      <xdr:colOff>95249</xdr:colOff>
      <xdr:row>113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5"/>
            <xdr:cNvSpPr txBox="1"/>
          </xdr:nvSpPr>
          <xdr:spPr>
            <a:xfrm>
              <a:off x="2533649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5"/>
            <xdr:cNvSpPr txBox="1"/>
          </xdr:nvSpPr>
          <xdr:spPr>
            <a:xfrm>
              <a:off x="2533649" y="27089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115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1228725" y="276034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1228725" y="276034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9525</xdr:colOff>
      <xdr:row>121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4124325" y="29251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4124325" y="292512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123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514725" y="2952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514725" y="295211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126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3018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30184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127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3060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306070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131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3141345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3141345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3208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320802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161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38557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3855720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147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3522345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3522345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177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4236720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4236720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190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454628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204</xdr:row>
      <xdr:rowOff>57150</xdr:rowOff>
    </xdr:from>
    <xdr:ext cx="847724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6" y="48796575"/>
              <a:ext cx="847724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6" y="48796575"/>
              <a:ext cx="847724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136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3259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3259455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158</xdr:row>
      <xdr:rowOff>231806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533524" y="380174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533524" y="380174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145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2124074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2124074" y="34718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164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4" y="3922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4" y="3922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166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3973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39738300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175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2133599" y="4186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2133599" y="4186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2124074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2124074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2895599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2895599" y="447103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193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1076325" y="45891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1076325" y="458914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202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152649" y="4805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152649" y="480536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207</xdr:row>
      <xdr:rowOff>9525</xdr:rowOff>
    </xdr:from>
    <xdr:ext cx="2266950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49225200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49225200"/>
              <a:ext cx="2266950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28575</xdr:colOff>
      <xdr:row>211</xdr:row>
      <xdr:rowOff>9525</xdr:rowOff>
    </xdr:from>
    <xdr:to>
      <xdr:col>35</xdr:col>
      <xdr:colOff>0</xdr:colOff>
      <xdr:row>212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180975" y="50415825"/>
              <a:ext cx="51530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180975" y="50415825"/>
              <a:ext cx="5153025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212</xdr:row>
      <xdr:rowOff>38101</xdr:rowOff>
    </xdr:from>
    <xdr:to>
      <xdr:col>10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4476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4476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212</xdr:row>
      <xdr:rowOff>38101</xdr:rowOff>
    </xdr:from>
    <xdr:to>
      <xdr:col>17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5144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5144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212</xdr:row>
      <xdr:rowOff>38101</xdr:rowOff>
    </xdr:from>
    <xdr:to>
      <xdr:col>24</xdr:col>
      <xdr:colOff>104775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5812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581275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212</xdr:row>
      <xdr:rowOff>38101</xdr:rowOff>
    </xdr:from>
    <xdr:to>
      <xdr:col>31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6385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6385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212</xdr:row>
      <xdr:rowOff>38101</xdr:rowOff>
    </xdr:from>
    <xdr:to>
      <xdr:col>38</xdr:col>
      <xdr:colOff>95250</xdr:colOff>
      <xdr:row>213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47053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4705350" y="5044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39</xdr:col>
      <xdr:colOff>142875</xdr:colOff>
      <xdr:row>212</xdr:row>
      <xdr:rowOff>28576</xdr:rowOff>
    </xdr:from>
    <xdr:to>
      <xdr:col>45</xdr:col>
      <xdr:colOff>104775</xdr:colOff>
      <xdr:row>212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7524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213</xdr:row>
      <xdr:rowOff>28576</xdr:rowOff>
    </xdr:from>
    <xdr:to>
      <xdr:col>12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8192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18192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213</xdr:row>
      <xdr:rowOff>28576</xdr:rowOff>
    </xdr:from>
    <xdr:to>
      <xdr:col>19</xdr:col>
      <xdr:colOff>104775</xdr:colOff>
      <xdr:row>213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8860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886075" y="506730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214</xdr:row>
      <xdr:rowOff>38101</xdr:rowOff>
    </xdr:from>
    <xdr:to>
      <xdr:col>10</xdr:col>
      <xdr:colOff>104775</xdr:colOff>
      <xdr:row>215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47675" y="5092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447675" y="509206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220</xdr:row>
      <xdr:rowOff>19050</xdr:rowOff>
    </xdr:from>
    <xdr:to>
      <xdr:col>15</xdr:col>
      <xdr:colOff>123825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16764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16764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219</xdr:row>
      <xdr:rowOff>28575</xdr:rowOff>
    </xdr:from>
    <xdr:to>
      <xdr:col>33</xdr:col>
      <xdr:colOff>19050</xdr:colOff>
      <xdr:row>219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314825" y="5210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314825" y="521017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220</xdr:row>
      <xdr:rowOff>19050</xdr:rowOff>
    </xdr:from>
    <xdr:to>
      <xdr:col>20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37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237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220</xdr:row>
      <xdr:rowOff>19050</xdr:rowOff>
    </xdr:from>
    <xdr:to>
      <xdr:col>25</xdr:col>
      <xdr:colOff>85725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1623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316230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220</xdr:row>
      <xdr:rowOff>19050</xdr:rowOff>
    </xdr:from>
    <xdr:to>
      <xdr:col>30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3905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3905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220</xdr:row>
      <xdr:rowOff>19050</xdr:rowOff>
    </xdr:from>
    <xdr:to>
      <xdr:col>35</xdr:col>
      <xdr:colOff>76200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467677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467677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220</xdr:row>
      <xdr:rowOff>19050</xdr:rowOff>
    </xdr:from>
    <xdr:to>
      <xdr:col>40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5429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5429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220</xdr:row>
      <xdr:rowOff>19050</xdr:rowOff>
    </xdr:from>
    <xdr:to>
      <xdr:col>45</xdr:col>
      <xdr:colOff>57150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618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6181725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220</xdr:row>
      <xdr:rowOff>19050</xdr:rowOff>
    </xdr:from>
    <xdr:to>
      <xdr:col>50</xdr:col>
      <xdr:colOff>66675</xdr:colOff>
      <xdr:row>220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6953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6953250" y="523303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219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00025" y="5212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00025" y="521252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150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5"/>
            <xdr:cNvSpPr txBox="1"/>
          </xdr:nvSpPr>
          <xdr:spPr>
            <a:xfrm>
              <a:off x="1076325" y="3589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9" name="TextBox 5"/>
            <xdr:cNvSpPr txBox="1"/>
          </xdr:nvSpPr>
          <xdr:spPr>
            <a:xfrm>
              <a:off x="1076325" y="35890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180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5"/>
            <xdr:cNvSpPr txBox="1"/>
          </xdr:nvSpPr>
          <xdr:spPr>
            <a:xfrm>
              <a:off x="1076325" y="4303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5"/>
            <xdr:cNvSpPr txBox="1"/>
          </xdr:nvSpPr>
          <xdr:spPr>
            <a:xfrm>
              <a:off x="1076325" y="4303395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28</xdr:col>
      <xdr:colOff>9525</xdr:colOff>
      <xdr:row>120</xdr:row>
      <xdr:rowOff>38100</xdr:rowOff>
    </xdr:from>
    <xdr:ext cx="3143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4"/>
            <xdr:cNvSpPr txBox="1"/>
          </xdr:nvSpPr>
          <xdr:spPr>
            <a:xfrm>
              <a:off x="4276725" y="287750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4"/>
            <xdr:cNvSpPr txBox="1"/>
          </xdr:nvSpPr>
          <xdr:spPr>
            <a:xfrm>
              <a:off x="4276725" y="28775025"/>
              <a:ext cx="3143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298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704850" y="1383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704850" y="138398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292</xdr:row>
      <xdr:rowOff>0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4"/>
            <xdr:cNvSpPr txBox="1"/>
          </xdr:nvSpPr>
          <xdr:spPr>
            <a:xfrm>
              <a:off x="485775" y="12382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4"/>
            <xdr:cNvSpPr txBox="1"/>
          </xdr:nvSpPr>
          <xdr:spPr>
            <a:xfrm>
              <a:off x="485775" y="123825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17" t="s">
        <v>0</v>
      </c>
      <c r="B1" s="318"/>
      <c r="C1" s="318"/>
      <c r="D1" s="318"/>
      <c r="E1" s="318"/>
      <c r="F1" s="318"/>
      <c r="G1" s="318"/>
      <c r="H1" s="319"/>
      <c r="I1" s="320"/>
      <c r="J1" s="321"/>
    </row>
    <row r="2" spans="1:13" ht="12.95" customHeight="1">
      <c r="A2" s="322" t="s">
        <v>1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3" ht="12.95" customHeight="1">
      <c r="A3" s="314" t="s">
        <v>2</v>
      </c>
      <c r="B3" s="311"/>
      <c r="C3" s="323"/>
      <c r="D3" s="323"/>
      <c r="E3" s="323"/>
      <c r="F3" s="311" t="s">
        <v>3</v>
      </c>
      <c r="G3" s="311"/>
      <c r="H3" s="324"/>
      <c r="I3" s="313"/>
      <c r="J3" s="313"/>
    </row>
    <row r="4" spans="1:13" ht="12.95" customHeight="1">
      <c r="A4" s="311" t="s">
        <v>4</v>
      </c>
      <c r="B4" s="311"/>
      <c r="C4" s="312"/>
      <c r="D4" s="311"/>
      <c r="E4" s="311"/>
      <c r="F4" s="311" t="s">
        <v>5</v>
      </c>
      <c r="G4" s="311"/>
      <c r="H4" s="311"/>
      <c r="I4" s="313"/>
      <c r="J4" s="313"/>
    </row>
    <row r="5" spans="1:13" ht="12.95" customHeight="1">
      <c r="A5" s="311" t="s">
        <v>6</v>
      </c>
      <c r="B5" s="311"/>
      <c r="C5" s="311"/>
      <c r="D5" s="313"/>
      <c r="E5" s="313"/>
      <c r="F5" s="314" t="s">
        <v>7</v>
      </c>
      <c r="G5" s="311"/>
      <c r="H5" s="315"/>
      <c r="I5" s="316"/>
      <c r="J5" s="316"/>
    </row>
    <row r="6" spans="1:13" ht="12.95" customHeight="1">
      <c r="A6" s="311" t="s">
        <v>8</v>
      </c>
      <c r="B6" s="311"/>
      <c r="C6" s="311"/>
      <c r="D6" s="313"/>
      <c r="E6" s="313"/>
      <c r="F6" s="314" t="s">
        <v>9</v>
      </c>
      <c r="G6" s="311"/>
      <c r="H6" s="315"/>
      <c r="I6" s="316"/>
      <c r="J6" s="316"/>
    </row>
    <row r="7" spans="1:13" ht="12.95" customHeight="1">
      <c r="A7" s="311" t="s">
        <v>10</v>
      </c>
      <c r="B7" s="311"/>
      <c r="C7" s="326"/>
      <c r="D7" s="313"/>
      <c r="E7" s="313"/>
      <c r="F7" s="314" t="s">
        <v>11</v>
      </c>
      <c r="G7" s="311"/>
      <c r="H7" s="311"/>
      <c r="I7" s="313"/>
      <c r="J7" s="313"/>
    </row>
    <row r="8" spans="1:13" ht="12.95" customHeight="1">
      <c r="A8" s="311" t="s">
        <v>12</v>
      </c>
      <c r="B8" s="311"/>
      <c r="C8" s="324"/>
      <c r="D8" s="325"/>
      <c r="E8" s="325"/>
      <c r="F8" s="314" t="s">
        <v>13</v>
      </c>
      <c r="G8" s="311"/>
      <c r="H8" s="311"/>
      <c r="I8" s="313"/>
      <c r="J8" s="313"/>
    </row>
    <row r="9" spans="1:13" ht="12.95" customHeight="1">
      <c r="A9" s="314" t="s">
        <v>35</v>
      </c>
      <c r="B9" s="311"/>
      <c r="C9" s="315"/>
      <c r="D9" s="316"/>
      <c r="E9" s="316"/>
      <c r="F9" s="327" t="s">
        <v>14</v>
      </c>
      <c r="G9" s="327"/>
      <c r="H9" s="315"/>
      <c r="I9" s="316"/>
      <c r="J9" s="316"/>
    </row>
    <row r="10" spans="1:13" ht="23.25" customHeight="1">
      <c r="A10" s="311" t="s">
        <v>15</v>
      </c>
      <c r="B10" s="311"/>
      <c r="C10" s="315"/>
      <c r="D10" s="316"/>
      <c r="E10" s="316"/>
      <c r="F10" s="311" t="s">
        <v>16</v>
      </c>
      <c r="G10" s="311"/>
      <c r="H10" s="34"/>
      <c r="I10" s="335" t="s">
        <v>17</v>
      </c>
      <c r="J10" s="336"/>
      <c r="K10" s="4"/>
    </row>
    <row r="11" spans="1:13" ht="12.95" customHeight="1">
      <c r="A11" s="322" t="s">
        <v>18</v>
      </c>
      <c r="B11" s="322"/>
      <c r="C11" s="322"/>
      <c r="D11" s="322"/>
      <c r="E11" s="322"/>
      <c r="F11" s="322"/>
      <c r="G11" s="322"/>
      <c r="H11" s="322"/>
      <c r="I11" s="322"/>
      <c r="J11" s="322"/>
      <c r="K11" s="5"/>
    </row>
    <row r="12" spans="1:13" ht="17.25" customHeight="1">
      <c r="A12" s="3" t="s">
        <v>19</v>
      </c>
      <c r="B12" s="83"/>
      <c r="C12" s="6" t="s">
        <v>20</v>
      </c>
      <c r="D12" s="84"/>
      <c r="E12" s="6" t="s">
        <v>21</v>
      </c>
      <c r="F12" s="85"/>
      <c r="G12" s="337" t="s">
        <v>22</v>
      </c>
      <c r="H12" s="333"/>
      <c r="I12" s="339" t="s">
        <v>23</v>
      </c>
      <c r="J12" s="340"/>
      <c r="K12" s="4"/>
      <c r="L12" s="7"/>
      <c r="M12" s="7"/>
    </row>
    <row r="13" spans="1:13" ht="17.25" customHeight="1">
      <c r="A13" s="8" t="s">
        <v>24</v>
      </c>
      <c r="B13" s="83"/>
      <c r="C13" s="8" t="s">
        <v>25</v>
      </c>
      <c r="D13" s="84"/>
      <c r="E13" s="6" t="s">
        <v>26</v>
      </c>
      <c r="F13" s="85"/>
      <c r="G13" s="338"/>
      <c r="H13" s="334"/>
      <c r="I13" s="341"/>
      <c r="J13" s="342"/>
      <c r="K13" s="5"/>
    </row>
    <row r="14" spans="1:13" ht="12.95" customHeight="1">
      <c r="A14" s="322" t="s">
        <v>27</v>
      </c>
      <c r="B14" s="322"/>
      <c r="C14" s="322"/>
      <c r="D14" s="322"/>
      <c r="E14" s="322"/>
      <c r="F14" s="322"/>
      <c r="G14" s="322"/>
      <c r="H14" s="322"/>
      <c r="I14" s="322"/>
      <c r="J14" s="322"/>
      <c r="K14" s="5"/>
    </row>
    <row r="15" spans="1:13" ht="39" customHeight="1">
      <c r="A15" s="330"/>
      <c r="B15" s="331"/>
      <c r="C15" s="331"/>
      <c r="D15" s="331"/>
      <c r="E15" s="331"/>
      <c r="F15" s="331"/>
      <c r="G15" s="331"/>
      <c r="H15" s="331"/>
      <c r="I15" s="331"/>
      <c r="J15" s="332"/>
    </row>
    <row r="16" spans="1:13" ht="12.95" customHeight="1">
      <c r="A16" s="322" t="s">
        <v>28</v>
      </c>
      <c r="B16" s="322"/>
      <c r="C16" s="322"/>
      <c r="D16" s="322"/>
      <c r="E16" s="322"/>
      <c r="F16" s="322"/>
      <c r="G16" s="322"/>
      <c r="H16" s="322"/>
      <c r="I16" s="322"/>
      <c r="J16" s="322"/>
    </row>
    <row r="17" spans="1:12" ht="12.95" customHeight="1">
      <c r="A17" s="3" t="s">
        <v>29</v>
      </c>
      <c r="B17" s="314" t="s">
        <v>30</v>
      </c>
      <c r="C17" s="311"/>
      <c r="D17" s="311"/>
      <c r="E17" s="311"/>
      <c r="F17" s="314" t="s">
        <v>31</v>
      </c>
      <c r="G17" s="311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28"/>
      <c r="C18" s="329"/>
      <c r="D18" s="329"/>
      <c r="E18" s="329"/>
      <c r="F18" s="328"/>
      <c r="G18" s="329"/>
      <c r="H18" s="40"/>
      <c r="I18" s="18"/>
      <c r="J18" s="82"/>
      <c r="L18" s="5"/>
    </row>
    <row r="19" spans="1:12" ht="12.95" customHeight="1">
      <c r="A19" s="35"/>
      <c r="B19" s="328"/>
      <c r="C19" s="329"/>
      <c r="D19" s="329"/>
      <c r="E19" s="329"/>
      <c r="F19" s="328"/>
      <c r="G19" s="329"/>
      <c r="H19" s="21"/>
      <c r="I19" s="21"/>
      <c r="J19" s="82"/>
      <c r="L19" s="5"/>
    </row>
    <row r="20" spans="1:12" ht="12.95" customHeight="1">
      <c r="A20" s="35"/>
      <c r="B20" s="328"/>
      <c r="C20" s="329"/>
      <c r="D20" s="329"/>
      <c r="E20" s="329"/>
      <c r="F20" s="328"/>
      <c r="G20" s="329"/>
      <c r="H20" s="32"/>
      <c r="I20" s="32"/>
      <c r="J20" s="82"/>
      <c r="L20" s="5"/>
    </row>
    <row r="21" spans="1:12" ht="12.95" customHeight="1">
      <c r="A21" s="35"/>
      <c r="B21" s="328"/>
      <c r="C21" s="329"/>
      <c r="D21" s="329"/>
      <c r="E21" s="329"/>
      <c r="F21" s="328"/>
      <c r="G21" s="329"/>
      <c r="H21" s="32"/>
      <c r="I21" s="9"/>
      <c r="J21" s="82"/>
      <c r="L21" s="5"/>
    </row>
    <row r="22" spans="1:12" ht="12.95" customHeight="1">
      <c r="A22" s="35"/>
      <c r="B22" s="328"/>
      <c r="C22" s="329"/>
      <c r="D22" s="329"/>
      <c r="E22" s="329"/>
      <c r="F22" s="328"/>
      <c r="G22" s="329"/>
      <c r="H22" s="20"/>
      <c r="I22" s="11"/>
      <c r="J22" s="82"/>
      <c r="L22" s="5"/>
    </row>
    <row r="23" spans="1:12" ht="12.95" customHeight="1">
      <c r="A23" s="35"/>
      <c r="B23" s="328"/>
      <c r="C23" s="329"/>
      <c r="D23" s="329"/>
      <c r="E23" s="329"/>
      <c r="F23" s="328"/>
      <c r="G23" s="329"/>
      <c r="H23" s="11"/>
      <c r="I23" s="9"/>
      <c r="J23" s="82"/>
      <c r="L23" s="5"/>
    </row>
    <row r="24" spans="1:12" ht="12.95" customHeight="1">
      <c r="A24" s="35"/>
      <c r="B24" s="328"/>
      <c r="C24" s="329"/>
      <c r="D24" s="329"/>
      <c r="E24" s="329"/>
      <c r="F24" s="328"/>
      <c r="G24" s="329"/>
      <c r="H24" s="16"/>
      <c r="I24" s="9"/>
      <c r="J24" s="82"/>
      <c r="L24" s="5"/>
    </row>
    <row r="25" spans="1:12" ht="12.95" customHeight="1">
      <c r="A25" s="35"/>
      <c r="B25" s="328"/>
      <c r="C25" s="329"/>
      <c r="D25" s="329"/>
      <c r="E25" s="329"/>
      <c r="F25" s="328"/>
      <c r="G25" s="329"/>
      <c r="H25" s="16"/>
      <c r="I25" s="9"/>
      <c r="J25" s="82"/>
      <c r="L25" s="5"/>
    </row>
    <row r="26" spans="1:12" ht="12.95" customHeight="1">
      <c r="A26" s="35"/>
      <c r="B26" s="328"/>
      <c r="C26" s="329"/>
      <c r="D26" s="329"/>
      <c r="E26" s="329"/>
      <c r="F26" s="328"/>
      <c r="G26" s="329"/>
      <c r="H26" s="16"/>
      <c r="I26" s="9"/>
      <c r="J26" s="82"/>
      <c r="L26" s="5"/>
    </row>
    <row r="27" spans="1:12" ht="12.95" customHeight="1">
      <c r="A27" s="35"/>
      <c r="B27" s="328"/>
      <c r="C27" s="329"/>
      <c r="D27" s="329"/>
      <c r="E27" s="329"/>
      <c r="F27" s="328"/>
      <c r="G27" s="329"/>
      <c r="H27" s="9"/>
      <c r="I27" s="9"/>
      <c r="J27" s="82"/>
    </row>
    <row r="28" spans="1:12" ht="12.95" customHeight="1">
      <c r="A28" s="35"/>
      <c r="B28" s="328"/>
      <c r="C28" s="329"/>
      <c r="D28" s="329"/>
      <c r="E28" s="329"/>
      <c r="F28" s="328"/>
      <c r="G28" s="329"/>
      <c r="H28" s="9"/>
      <c r="I28" s="9"/>
      <c r="J28" s="82"/>
    </row>
    <row r="29" spans="1:12" ht="12.95" customHeight="1">
      <c r="A29" s="35"/>
      <c r="B29" s="328"/>
      <c r="C29" s="329"/>
      <c r="D29" s="329"/>
      <c r="E29" s="329"/>
      <c r="F29" s="328"/>
      <c r="G29" s="329"/>
      <c r="H29" s="9"/>
      <c r="I29" s="9"/>
      <c r="J29" s="82"/>
    </row>
    <row r="30" spans="1:12" ht="12.95" customHeight="1">
      <c r="A30" s="35"/>
      <c r="B30" s="328"/>
      <c r="C30" s="329"/>
      <c r="D30" s="329"/>
      <c r="E30" s="329"/>
      <c r="F30" s="328"/>
      <c r="G30" s="329"/>
      <c r="H30" s="9"/>
      <c r="I30" s="9"/>
      <c r="J30" s="82"/>
    </row>
    <row r="31" spans="1:12" ht="12.95" customHeight="1">
      <c r="A31" s="35"/>
      <c r="B31" s="328"/>
      <c r="C31" s="329"/>
      <c r="D31" s="329"/>
      <c r="E31" s="329"/>
      <c r="F31" s="328"/>
      <c r="G31" s="329"/>
      <c r="H31" s="9"/>
      <c r="I31" s="9"/>
      <c r="J31" s="82"/>
    </row>
    <row r="32" spans="1:12" ht="12.95" customHeight="1">
      <c r="A32" s="35"/>
      <c r="B32" s="328"/>
      <c r="C32" s="329"/>
      <c r="D32" s="329"/>
      <c r="E32" s="329"/>
      <c r="F32" s="328"/>
      <c r="G32" s="329"/>
      <c r="H32" s="9"/>
      <c r="I32" s="9"/>
      <c r="J32" s="82"/>
    </row>
    <row r="33" spans="1:10" ht="12.95" customHeight="1">
      <c r="A33" s="35"/>
      <c r="B33" s="328"/>
      <c r="C33" s="329"/>
      <c r="D33" s="329"/>
      <c r="E33" s="329"/>
      <c r="F33" s="328"/>
      <c r="G33" s="329"/>
      <c r="H33" s="9"/>
      <c r="I33" s="9"/>
      <c r="J33" s="82"/>
    </row>
    <row r="34" spans="1:10" ht="12.95" customHeight="1">
      <c r="A34" s="35"/>
      <c r="B34" s="328"/>
      <c r="C34" s="329"/>
      <c r="D34" s="329"/>
      <c r="E34" s="329"/>
      <c r="F34" s="328"/>
      <c r="G34" s="329"/>
      <c r="H34" s="9"/>
      <c r="I34" s="9"/>
      <c r="J34" s="82"/>
    </row>
    <row r="35" spans="1:10" ht="12.95" customHeight="1">
      <c r="A35" s="35"/>
      <c r="B35" s="328"/>
      <c r="C35" s="329"/>
      <c r="D35" s="329"/>
      <c r="E35" s="329"/>
      <c r="F35" s="328"/>
      <c r="G35" s="329"/>
      <c r="H35" s="9"/>
      <c r="I35" s="9"/>
      <c r="J35" s="82"/>
    </row>
    <row r="36" spans="1:10" ht="12.95" customHeight="1">
      <c r="A36" s="35"/>
      <c r="B36" s="328"/>
      <c r="C36" s="329"/>
      <c r="D36" s="329"/>
      <c r="E36" s="329"/>
      <c r="F36" s="328"/>
      <c r="G36" s="329"/>
      <c r="H36" s="9"/>
      <c r="I36" s="9"/>
      <c r="J36" s="82"/>
    </row>
    <row r="37" spans="1:10" ht="12.95" customHeight="1">
      <c r="A37" s="35"/>
      <c r="B37" s="328"/>
      <c r="C37" s="329"/>
      <c r="D37" s="329"/>
      <c r="E37" s="329"/>
      <c r="F37" s="328"/>
      <c r="G37" s="329"/>
      <c r="H37" s="9"/>
      <c r="I37" s="9"/>
      <c r="J37" s="82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52" t="s">
        <v>37</v>
      </c>
      <c r="B39" s="352"/>
      <c r="C39" s="352"/>
      <c r="D39" s="352"/>
      <c r="E39" s="352"/>
      <c r="F39" s="355" t="s">
        <v>38</v>
      </c>
      <c r="G39" s="343"/>
      <c r="H39" s="344"/>
      <c r="I39" s="344"/>
      <c r="J39" s="345"/>
    </row>
    <row r="40" spans="1:10" ht="12.95" customHeight="1">
      <c r="A40" s="352" t="s">
        <v>39</v>
      </c>
      <c r="B40" s="352"/>
      <c r="C40" s="352"/>
      <c r="D40" s="352"/>
      <c r="E40" s="352"/>
      <c r="F40" s="356"/>
      <c r="G40" s="346"/>
      <c r="H40" s="347"/>
      <c r="I40" s="347"/>
      <c r="J40" s="348"/>
    </row>
    <row r="41" spans="1:10" ht="12.95" customHeight="1">
      <c r="A41" s="352" t="s">
        <v>40</v>
      </c>
      <c r="B41" s="352"/>
      <c r="C41" s="352"/>
      <c r="D41" s="352"/>
      <c r="E41" s="352"/>
      <c r="F41" s="356"/>
      <c r="G41" s="346"/>
      <c r="H41" s="347"/>
      <c r="I41" s="347"/>
      <c r="J41" s="348"/>
    </row>
    <row r="42" spans="1:10" ht="12.95" customHeight="1">
      <c r="A42" s="352" t="s">
        <v>41</v>
      </c>
      <c r="B42" s="352"/>
      <c r="C42" s="353" t="s">
        <v>42</v>
      </c>
      <c r="D42" s="353"/>
      <c r="E42" s="353"/>
      <c r="F42" s="357"/>
      <c r="G42" s="349"/>
      <c r="H42" s="350"/>
      <c r="I42" s="350"/>
      <c r="J42" s="351"/>
    </row>
    <row r="43" spans="1:10" ht="12.95" customHeight="1">
      <c r="A43" s="354" t="s">
        <v>52</v>
      </c>
      <c r="B43" s="354"/>
      <c r="C43" s="354" t="e">
        <f ca="1">IF(Calcu_ADJ!B9=FALSE,Calcu!T3,Calcu_ADJ!S3)</f>
        <v>#N/A</v>
      </c>
      <c r="D43" s="354"/>
      <c r="E43" s="354"/>
    </row>
    <row r="46" spans="1:10" ht="12.95" customHeight="1">
      <c r="B46" s="1" t="s">
        <v>345</v>
      </c>
    </row>
    <row r="47" spans="1:10" ht="12.95" customHeight="1">
      <c r="B47" s="1" t="s">
        <v>346</v>
      </c>
    </row>
    <row r="48" spans="1:10" ht="12.95" customHeight="1">
      <c r="A48" s="1" t="str">
        <f>Calcu!C84</f>
        <v>실비</v>
      </c>
      <c r="B48" s="1" t="s">
        <v>360</v>
      </c>
    </row>
    <row r="49" spans="1:2" ht="12.95" customHeight="1">
      <c r="A49" s="110"/>
    </row>
    <row r="50" spans="1:2" ht="12.95" customHeight="1">
      <c r="A50" s="1" t="str">
        <f>IF(Calcu_ADJ!B9=FALSE,Calcu!U3,Calcu_ADJ!T3)</f>
        <v>PASS</v>
      </c>
      <c r="B50" s="1" t="s">
        <v>361</v>
      </c>
    </row>
    <row r="52" spans="1:2" ht="12.95" customHeight="1">
      <c r="B52" s="283" t="s">
        <v>489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showGridLines="0" zoomScaleNormal="100" workbookViewId="0"/>
  </sheetViews>
  <sheetFormatPr defaultColWidth="8.77734375" defaultRowHeight="18" customHeight="1"/>
  <cols>
    <col min="1" max="1" width="2.77734375" style="120" customWidth="1"/>
    <col min="2" max="2" width="8.77734375" style="123"/>
    <col min="3" max="3" width="10.77734375" style="123" bestFit="1" customWidth="1"/>
    <col min="4" max="4" width="8.77734375" style="123"/>
    <col min="5" max="21" width="8.77734375" style="121"/>
    <col min="22" max="16384" width="8.77734375" style="120"/>
  </cols>
  <sheetData>
    <row r="1" spans="1:34" ht="15" customHeight="1">
      <c r="A1" s="117" t="s">
        <v>159</v>
      </c>
      <c r="B1" s="118"/>
      <c r="C1" s="118"/>
      <c r="D1" s="118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34" ht="24">
      <c r="B2" s="214" t="s">
        <v>160</v>
      </c>
      <c r="C2" s="214" t="s">
        <v>334</v>
      </c>
      <c r="D2" s="214" t="s">
        <v>363</v>
      </c>
      <c r="E2" s="214" t="s">
        <v>140</v>
      </c>
      <c r="F2" s="214" t="s">
        <v>129</v>
      </c>
      <c r="G2" s="214" t="s">
        <v>62</v>
      </c>
      <c r="H2" s="214" t="s">
        <v>162</v>
      </c>
      <c r="I2" s="214" t="s">
        <v>163</v>
      </c>
      <c r="J2" s="214" t="s">
        <v>164</v>
      </c>
      <c r="K2" s="214" t="s">
        <v>238</v>
      </c>
      <c r="L2" s="214" t="s">
        <v>239</v>
      </c>
      <c r="M2" s="275" t="s">
        <v>466</v>
      </c>
      <c r="N2" s="214" t="s">
        <v>165</v>
      </c>
      <c r="O2" s="214" t="s">
        <v>141</v>
      </c>
      <c r="P2" s="214" t="s">
        <v>166</v>
      </c>
      <c r="Q2" s="214" t="s">
        <v>130</v>
      </c>
      <c r="R2" s="214" t="s">
        <v>146</v>
      </c>
      <c r="S2" s="158" t="s">
        <v>167</v>
      </c>
      <c r="T2" s="158" t="s">
        <v>168</v>
      </c>
      <c r="U2" s="120"/>
    </row>
    <row r="3" spans="1:34" ht="15" customHeight="1">
      <c r="B3" s="122" t="e">
        <f>C3</f>
        <v>#DIV/0!</v>
      </c>
      <c r="C3" s="122" t="e">
        <f>AVERAGE(기본정보!B12:B13)</f>
        <v>#DIV/0!</v>
      </c>
      <c r="D3" s="122" t="str">
        <f>IFERROR(VLOOKUP(Length_1_STD1,R69:U72,3,FALSE),"게이지 블록")</f>
        <v>게이지 블록</v>
      </c>
      <c r="E3" s="122">
        <f>MIN(E9:E49)</f>
        <v>0</v>
      </c>
      <c r="F3" s="122">
        <f>MAX(E9:E49)</f>
        <v>0</v>
      </c>
      <c r="G3" s="122">
        <f>Length_1!I4</f>
        <v>0</v>
      </c>
      <c r="H3" s="122">
        <f>Length_1!J4</f>
        <v>0</v>
      </c>
      <c r="I3" s="122">
        <f>Length_1!K4</f>
        <v>0</v>
      </c>
      <c r="J3" s="122">
        <f>IF(I3="inch",25.4,1)</f>
        <v>1</v>
      </c>
      <c r="K3" s="122">
        <f>MIN(V9:V49)</f>
        <v>0</v>
      </c>
      <c r="L3" s="122">
        <f>MAX(V9:V49)</f>
        <v>0</v>
      </c>
      <c r="M3" s="200" t="str">
        <f>TEXT(L3,IF(L3&gt;=1000,"# ###","G/표준"))</f>
        <v>0</v>
      </c>
      <c r="N3" s="122">
        <f>G3*J3</f>
        <v>0</v>
      </c>
      <c r="O3" s="122">
        <f>H3*J3</f>
        <v>0</v>
      </c>
      <c r="P3" s="122" t="e">
        <f ca="1">OFFSET(Length_1!E3,MATCH($L3,$V9:$V49,0),0)</f>
        <v>#N/A</v>
      </c>
      <c r="Q3" s="122" t="e">
        <f ca="1">OFFSET(Length_1!F3,MATCH($L3,$V9:$V49,0),0)</f>
        <v>#N/A</v>
      </c>
      <c r="R3" s="122" t="e">
        <f ca="1">OFFSET(Length_1!G3,MATCH($L3,$V9:$V49,0),0)</f>
        <v>#N/A</v>
      </c>
      <c r="S3" s="138" t="e">
        <f ca="1">IF(SUM(R66)=0,"","초과")</f>
        <v>#N/A</v>
      </c>
      <c r="T3" s="159" t="str">
        <f>IF(SUM(AG8)=0,"PASS","FAIL")</f>
        <v>PASS</v>
      </c>
      <c r="U3" s="120"/>
    </row>
    <row r="4" spans="1:34" ht="15" customHeight="1">
      <c r="B4" s="118"/>
      <c r="C4" s="118"/>
      <c r="D4" s="11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1:34" ht="15" customHeight="1">
      <c r="A5" s="117" t="s">
        <v>147</v>
      </c>
      <c r="E5" s="118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AA5" s="160" t="s">
        <v>173</v>
      </c>
    </row>
    <row r="6" spans="1:34" ht="15" customHeight="1">
      <c r="B6" s="497" t="s">
        <v>430</v>
      </c>
      <c r="C6" s="508" t="s">
        <v>397</v>
      </c>
      <c r="D6" s="508" t="s">
        <v>395</v>
      </c>
      <c r="E6" s="508" t="s">
        <v>113</v>
      </c>
      <c r="F6" s="508" t="s">
        <v>149</v>
      </c>
      <c r="G6" s="505" t="s">
        <v>381</v>
      </c>
      <c r="H6" s="505"/>
      <c r="I6" s="505"/>
      <c r="J6" s="505"/>
      <c r="K6" s="505"/>
      <c r="L6" s="505"/>
      <c r="M6" s="503" t="s">
        <v>81</v>
      </c>
      <c r="N6" s="275" t="s">
        <v>169</v>
      </c>
      <c r="O6" s="275" t="s">
        <v>150</v>
      </c>
      <c r="P6" s="485" t="s">
        <v>151</v>
      </c>
      <c r="Q6" s="495"/>
      <c r="R6" s="486"/>
      <c r="S6" s="275" t="s">
        <v>152</v>
      </c>
      <c r="T6" s="252" t="s">
        <v>135</v>
      </c>
      <c r="U6" s="275" t="s">
        <v>153</v>
      </c>
      <c r="V6" s="275" t="s">
        <v>113</v>
      </c>
      <c r="W6" s="275" t="s">
        <v>170</v>
      </c>
      <c r="X6" s="485" t="s">
        <v>171</v>
      </c>
      <c r="Y6" s="486"/>
      <c r="Z6" s="124"/>
      <c r="AA6" s="487" t="s">
        <v>109</v>
      </c>
      <c r="AB6" s="488"/>
      <c r="AC6" s="498" t="s">
        <v>469</v>
      </c>
      <c r="AD6" s="499"/>
      <c r="AE6" s="499"/>
      <c r="AF6" s="499"/>
      <c r="AG6" s="499"/>
      <c r="AH6" s="499"/>
    </row>
    <row r="7" spans="1:34" ht="15" customHeight="1">
      <c r="B7" s="497"/>
      <c r="C7" s="509"/>
      <c r="D7" s="509"/>
      <c r="E7" s="509"/>
      <c r="F7" s="509"/>
      <c r="G7" s="255" t="s">
        <v>102</v>
      </c>
      <c r="H7" s="278" t="s">
        <v>154</v>
      </c>
      <c r="I7" s="255" t="s">
        <v>131</v>
      </c>
      <c r="J7" s="278" t="s">
        <v>132</v>
      </c>
      <c r="K7" s="255" t="s">
        <v>133</v>
      </c>
      <c r="L7" s="278" t="s">
        <v>432</v>
      </c>
      <c r="M7" s="504"/>
      <c r="N7" s="275" t="s">
        <v>433</v>
      </c>
      <c r="O7" s="275" t="s">
        <v>434</v>
      </c>
      <c r="P7" s="275" t="s">
        <v>435</v>
      </c>
      <c r="Q7" s="275" t="s">
        <v>436</v>
      </c>
      <c r="R7" s="275" t="s">
        <v>437</v>
      </c>
      <c r="S7" s="275" t="s">
        <v>155</v>
      </c>
      <c r="T7" s="275" t="s">
        <v>439</v>
      </c>
      <c r="U7" s="275" t="s">
        <v>440</v>
      </c>
      <c r="V7" s="275" t="s">
        <v>216</v>
      </c>
      <c r="W7" s="275" t="s">
        <v>442</v>
      </c>
      <c r="X7" s="275" t="s">
        <v>443</v>
      </c>
      <c r="Y7" s="275" t="s">
        <v>110</v>
      </c>
      <c r="Z7" s="124"/>
      <c r="AA7" s="256" t="s">
        <v>445</v>
      </c>
      <c r="AB7" s="256" t="s">
        <v>446</v>
      </c>
      <c r="AC7" s="275" t="s">
        <v>447</v>
      </c>
      <c r="AD7" s="275" t="s">
        <v>110</v>
      </c>
      <c r="AE7" s="275" t="s">
        <v>443</v>
      </c>
      <c r="AF7" s="253" t="s">
        <v>448</v>
      </c>
      <c r="AG7" s="253" t="s">
        <v>449</v>
      </c>
      <c r="AH7" s="253" t="s">
        <v>467</v>
      </c>
    </row>
    <row r="8" spans="1:34" ht="15" customHeight="1">
      <c r="B8" s="497"/>
      <c r="C8" s="510"/>
      <c r="D8" s="510"/>
      <c r="E8" s="510"/>
      <c r="F8" s="510"/>
      <c r="G8" s="278">
        <f>I3</f>
        <v>0</v>
      </c>
      <c r="H8" s="278">
        <f t="shared" ref="H8:L8" si="0">G8</f>
        <v>0</v>
      </c>
      <c r="I8" s="278">
        <f t="shared" si="0"/>
        <v>0</v>
      </c>
      <c r="J8" s="278">
        <f t="shared" si="0"/>
        <v>0</v>
      </c>
      <c r="K8" s="278">
        <f t="shared" si="0"/>
        <v>0</v>
      </c>
      <c r="L8" s="278">
        <f t="shared" si="0"/>
        <v>0</v>
      </c>
      <c r="M8" s="278" t="s">
        <v>188</v>
      </c>
      <c r="N8" s="278" t="s">
        <v>450</v>
      </c>
      <c r="O8" s="278" t="s">
        <v>450</v>
      </c>
      <c r="P8" s="257" t="s">
        <v>144</v>
      </c>
      <c r="Q8" s="257" t="s">
        <v>452</v>
      </c>
      <c r="R8" s="257" t="s">
        <v>452</v>
      </c>
      <c r="S8" s="275" t="s">
        <v>453</v>
      </c>
      <c r="T8" s="257" t="s">
        <v>452</v>
      </c>
      <c r="U8" s="275" t="s">
        <v>453</v>
      </c>
      <c r="V8" s="275" t="s">
        <v>375</v>
      </c>
      <c r="W8" s="275" t="s">
        <v>375</v>
      </c>
      <c r="X8" s="275" t="s">
        <v>375</v>
      </c>
      <c r="Y8" s="275" t="s">
        <v>188</v>
      </c>
      <c r="Z8" s="124"/>
      <c r="AA8" s="256" t="s">
        <v>375</v>
      </c>
      <c r="AB8" s="256" t="s">
        <v>375</v>
      </c>
      <c r="AC8" s="275" t="s">
        <v>188</v>
      </c>
      <c r="AD8" s="275" t="s">
        <v>375</v>
      </c>
      <c r="AE8" s="275" t="s">
        <v>375</v>
      </c>
      <c r="AF8" s="253" t="s">
        <v>375</v>
      </c>
      <c r="AG8" s="308">
        <f>IF(TYPE(MATCH("FAIL",AG9:AG49,0))=16,0,1)</f>
        <v>0</v>
      </c>
      <c r="AH8" s="253" t="s">
        <v>468</v>
      </c>
    </row>
    <row r="9" spans="1:34" ht="15" customHeight="1">
      <c r="B9" s="125" t="b">
        <f>IF(Length_1!V4="",FALSE,TRUE)</f>
        <v>0</v>
      </c>
      <c r="C9" s="122" t="str">
        <f>IF($B9=FALSE,"",Length_1!A4)</f>
        <v/>
      </c>
      <c r="D9" s="122" t="str">
        <f>IF(OR($B9=FALSE,Length_1!T4=""),"",Length_1!T4)</f>
        <v/>
      </c>
      <c r="E9" s="122" t="str">
        <f>IF($B9=FALSE,"",VALUE(Length_1!B4))</f>
        <v/>
      </c>
      <c r="F9" s="122" t="str">
        <f>IF($B9=FALSE,"",Length_1!C4)</f>
        <v/>
      </c>
      <c r="G9" s="126" t="str">
        <f>IF($B9=FALSE,"",Length_1!V4)</f>
        <v/>
      </c>
      <c r="H9" s="126" t="str">
        <f>IF($B9=FALSE,"",Length_1!W4)</f>
        <v/>
      </c>
      <c r="I9" s="126" t="str">
        <f>IF($B9=FALSE,"",Length_1!X4)</f>
        <v/>
      </c>
      <c r="J9" s="126" t="str">
        <f>IF($B9=FALSE,"",Length_1!Y4)</f>
        <v/>
      </c>
      <c r="K9" s="126" t="str">
        <f>IF($B9=FALSE,"",Length_1!Z4)</f>
        <v/>
      </c>
      <c r="L9" s="127" t="str">
        <f t="shared" ref="L9:L49" si="1">IF(B9=FALSE,"",AVERAGE(G9:K9))</f>
        <v/>
      </c>
      <c r="M9" s="139" t="str">
        <f t="shared" ref="M9:M49" si="2">IF(B9=FALSE,"",STDEV(G9:K9)*J$3)</f>
        <v/>
      </c>
      <c r="N9" s="128" t="str">
        <f>IF(B9=FALSE,"",Length_1!D48)</f>
        <v/>
      </c>
      <c r="O9" s="129" t="str">
        <f>IF(B9=FALSE,"",Calcu_ADJ!L9*J$3)</f>
        <v/>
      </c>
      <c r="P9" s="148" t="str">
        <f>IF(B9=FALSE,"",IF(Length_1!D4="Laser",0,11.5*10^-6))</f>
        <v/>
      </c>
      <c r="Q9" s="148" t="str">
        <f ca="1">IF(B9=FALSE,"",OFFSET(Length_1!A48,0,MATCH("열팽창계수",Length_1!$47:$47,0)-1))</f>
        <v/>
      </c>
      <c r="R9" s="149" t="str">
        <f t="shared" ref="R9:R49" si="3">IF(B9=FALSE,"",AVERAGE(P9:Q9))</f>
        <v/>
      </c>
      <c r="S9" s="246" t="str">
        <f t="shared" ref="S9:S49" si="4">IF(B9=FALSE,"",B$3-C$3)</f>
        <v/>
      </c>
      <c r="T9" s="246" t="str">
        <f t="shared" ref="T9:T49" si="5">IF(B9=FALSE,"",P9-Q9)</f>
        <v/>
      </c>
      <c r="U9" s="246" t="str">
        <f t="shared" ref="U9:U49" si="6">IF(B9=FALSE,"",AVERAGE(B$3:C$3)-20)</f>
        <v/>
      </c>
      <c r="V9" s="130" t="str">
        <f t="shared" ref="V9:V49" si="7">IF(B9=FALSE,"",E9*J$3)</f>
        <v/>
      </c>
      <c r="W9" s="131" t="str">
        <f t="shared" ref="W9:W49" si="8">IF(B9=FALSE,"",N9-O9-(R9*S9+T9*U9)*V9)</f>
        <v/>
      </c>
      <c r="X9" s="122" t="str">
        <f>IF($B9=FALSE,"",ROUND(W9,$M$66))</f>
        <v/>
      </c>
      <c r="Y9" s="122" t="str">
        <f>IF($B9=FALSE,"",ROUND(V9+X9,$M$66))</f>
        <v/>
      </c>
      <c r="Z9" s="124"/>
      <c r="AA9" s="190" t="e">
        <f ca="1">IF(Length_1!L4&lt;0,ROUNDUP(Length_1!L4*J$3,$M$66),ROUNDDOWN(Length_1!L4*J$3,$M$66))</f>
        <v>#N/A</v>
      </c>
      <c r="AB9" s="190" t="e">
        <f ca="1">IF(Length_1!M4&lt;0,ROUNDDOWN(Length_1!M4*J$3,$M$66),ROUNDUP(Length_1!M4*J$3,$M$66))</f>
        <v>#N/A</v>
      </c>
      <c r="AC9" s="122" t="e">
        <f t="shared" ref="AC9:AC49" ca="1" si="9">TEXT(V9,IF(V9&gt;=1000,"# ##","")&amp;$P$66)</f>
        <v>#N/A</v>
      </c>
      <c r="AD9" s="122" t="e">
        <f t="shared" ref="AD9:AD49" ca="1" si="10">TEXT(Y9,IF(Y9&gt;=1000,"# ##","")&amp;$P$66)</f>
        <v>#N/A</v>
      </c>
      <c r="AE9" s="200" t="e">
        <f t="shared" ref="AE9:AE49" ca="1" si="11">TEXT(X9,$P$66)</f>
        <v>#N/A</v>
      </c>
      <c r="AF9" s="122" t="e">
        <f t="shared" ref="AF9:AF49" ca="1" si="12">"± "&amp;TEXT(AB9-V9,P$66)</f>
        <v>#N/A</v>
      </c>
      <c r="AG9" s="122" t="str">
        <f>IF($B9=FALSE,"",IF(AND(AA9&lt;=Y9,Y9&lt;=AB9),"PASS","FAIL"))</f>
        <v/>
      </c>
      <c r="AH9" s="200" t="e">
        <f ca="1">S$66</f>
        <v>#N/A</v>
      </c>
    </row>
    <row r="10" spans="1:34" ht="15" customHeight="1">
      <c r="B10" s="125" t="b">
        <f>IF(Length_1!V5="",FALSE,TRUE)</f>
        <v>0</v>
      </c>
      <c r="C10" s="122" t="str">
        <f>IF($B10=FALSE,"",Length_1!A5)</f>
        <v/>
      </c>
      <c r="D10" s="122" t="str">
        <f>IF(OR($B10=FALSE,Length_1!T5=""),"",Length_1!T5)</f>
        <v/>
      </c>
      <c r="E10" s="122" t="str">
        <f>IF($B10=FALSE,"",VALUE(Length_1!B5))</f>
        <v/>
      </c>
      <c r="F10" s="122" t="str">
        <f>IF($B10=FALSE,"",Length_1!C5)</f>
        <v/>
      </c>
      <c r="G10" s="126" t="str">
        <f>IF($B10=FALSE,"",Length_1!V5)</f>
        <v/>
      </c>
      <c r="H10" s="126" t="str">
        <f>IF($B10=FALSE,"",Length_1!W5)</f>
        <v/>
      </c>
      <c r="I10" s="126" t="str">
        <f>IF($B10=FALSE,"",Length_1!X5)</f>
        <v/>
      </c>
      <c r="J10" s="126" t="str">
        <f>IF($B10=FALSE,"",Length_1!Y5)</f>
        <v/>
      </c>
      <c r="K10" s="126" t="str">
        <f>IF($B10=FALSE,"",Length_1!Z5)</f>
        <v/>
      </c>
      <c r="L10" s="127" t="str">
        <f t="shared" si="1"/>
        <v/>
      </c>
      <c r="M10" s="139" t="str">
        <f t="shared" si="2"/>
        <v/>
      </c>
      <c r="N10" s="128" t="str">
        <f>IF(B10=FALSE,"",Length_1!D49)</f>
        <v/>
      </c>
      <c r="O10" s="129" t="str">
        <f>IF(B10=FALSE,"",Calcu_ADJ!L10*J$3)</f>
        <v/>
      </c>
      <c r="P10" s="148" t="str">
        <f>IF(B10=FALSE,"",IF(Length_1!D5="Laser",0,11.5*10^-6))</f>
        <v/>
      </c>
      <c r="Q10" s="148" t="str">
        <f ca="1">IF(B10=FALSE,"",OFFSET(Length_1!A49,0,MATCH("열팽창계수",Length_1!$47:$47,0)-1))</f>
        <v/>
      </c>
      <c r="R10" s="149" t="str">
        <f t="shared" si="3"/>
        <v/>
      </c>
      <c r="S10" s="246" t="str">
        <f t="shared" si="4"/>
        <v/>
      </c>
      <c r="T10" s="246" t="str">
        <f t="shared" si="5"/>
        <v/>
      </c>
      <c r="U10" s="246" t="str">
        <f t="shared" si="6"/>
        <v/>
      </c>
      <c r="V10" s="130" t="str">
        <f t="shared" si="7"/>
        <v/>
      </c>
      <c r="W10" s="131" t="str">
        <f t="shared" si="8"/>
        <v/>
      </c>
      <c r="X10" s="122" t="str">
        <f t="shared" ref="X10:X49" si="13">IF($B10=FALSE,"",ROUND(W10,$M$66))</f>
        <v/>
      </c>
      <c r="Y10" s="122" t="str">
        <f t="shared" ref="Y10:Y49" si="14">IF($B10=FALSE,"",ROUND(V10+X10,$M$66))</f>
        <v/>
      </c>
      <c r="Z10" s="124"/>
      <c r="AA10" s="190" t="e">
        <f ca="1">IF(Length_1!L5&lt;0,ROUNDUP(Length_1!L5*J$3,$M$66),ROUNDDOWN(Length_1!L5*J$3,$M$66))</f>
        <v>#N/A</v>
      </c>
      <c r="AB10" s="190" t="e">
        <f ca="1">IF(Length_1!M5&lt;0,ROUNDDOWN(Length_1!M5*J$3,$M$66),ROUNDUP(Length_1!M5*J$3,$M$66))</f>
        <v>#N/A</v>
      </c>
      <c r="AC10" s="122" t="e">
        <f t="shared" ca="1" si="9"/>
        <v>#N/A</v>
      </c>
      <c r="AD10" s="122" t="e">
        <f t="shared" ca="1" si="10"/>
        <v>#N/A</v>
      </c>
      <c r="AE10" s="200" t="e">
        <f t="shared" ca="1" si="11"/>
        <v>#N/A</v>
      </c>
      <c r="AF10" s="122" t="e">
        <f t="shared" ca="1" si="12"/>
        <v>#N/A</v>
      </c>
      <c r="AG10" s="122" t="str">
        <f t="shared" ref="AG10:AG49" si="15">IF($B10=FALSE,"",IF(AND(AA10&lt;=Y10,Y10&lt;=AB10),"PASS","FAIL"))</f>
        <v/>
      </c>
      <c r="AH10" s="288" t="e">
        <f t="shared" ref="AH10:AH49" ca="1" si="16">S$66</f>
        <v>#N/A</v>
      </c>
    </row>
    <row r="11" spans="1:34" ht="15" customHeight="1">
      <c r="B11" s="125" t="b">
        <f>IF(Length_1!V6="",FALSE,TRUE)</f>
        <v>0</v>
      </c>
      <c r="C11" s="122" t="str">
        <f>IF($B11=FALSE,"",Length_1!A6)</f>
        <v/>
      </c>
      <c r="D11" s="122" t="str">
        <f>IF(OR($B11=FALSE,Length_1!T6=""),"",Length_1!T6)</f>
        <v/>
      </c>
      <c r="E11" s="122" t="str">
        <f>IF($B11=FALSE,"",VALUE(Length_1!B6))</f>
        <v/>
      </c>
      <c r="F11" s="122" t="str">
        <f>IF($B11=FALSE,"",Length_1!C6)</f>
        <v/>
      </c>
      <c r="G11" s="126" t="str">
        <f>IF($B11=FALSE,"",Length_1!V6)</f>
        <v/>
      </c>
      <c r="H11" s="126" t="str">
        <f>IF($B11=FALSE,"",Length_1!W6)</f>
        <v/>
      </c>
      <c r="I11" s="126" t="str">
        <f>IF($B11=FALSE,"",Length_1!X6)</f>
        <v/>
      </c>
      <c r="J11" s="126" t="str">
        <f>IF($B11=FALSE,"",Length_1!Y6)</f>
        <v/>
      </c>
      <c r="K11" s="126" t="str">
        <f>IF($B11=FALSE,"",Length_1!Z6)</f>
        <v/>
      </c>
      <c r="L11" s="127" t="str">
        <f t="shared" si="1"/>
        <v/>
      </c>
      <c r="M11" s="139" t="str">
        <f t="shared" si="2"/>
        <v/>
      </c>
      <c r="N11" s="128" t="str">
        <f>IF(B11=FALSE,"",Length_1!D50)</f>
        <v/>
      </c>
      <c r="O11" s="129" t="str">
        <f>IF(B11=FALSE,"",Calcu_ADJ!L11*J$3)</f>
        <v/>
      </c>
      <c r="P11" s="148" t="str">
        <f>IF(B11=FALSE,"",IF(Length_1!D6="Laser",0,11.5*10^-6))</f>
        <v/>
      </c>
      <c r="Q11" s="148" t="str">
        <f ca="1">IF(B11=FALSE,"",OFFSET(Length_1!A50,0,MATCH("열팽창계수",Length_1!$47:$47,0)-1))</f>
        <v/>
      </c>
      <c r="R11" s="149" t="str">
        <f t="shared" si="3"/>
        <v/>
      </c>
      <c r="S11" s="246" t="str">
        <f t="shared" si="4"/>
        <v/>
      </c>
      <c r="T11" s="246" t="str">
        <f t="shared" si="5"/>
        <v/>
      </c>
      <c r="U11" s="246" t="str">
        <f t="shared" si="6"/>
        <v/>
      </c>
      <c r="V11" s="130" t="str">
        <f t="shared" si="7"/>
        <v/>
      </c>
      <c r="W11" s="131" t="str">
        <f t="shared" si="8"/>
        <v/>
      </c>
      <c r="X11" s="122" t="str">
        <f t="shared" si="13"/>
        <v/>
      </c>
      <c r="Y11" s="122" t="str">
        <f t="shared" si="14"/>
        <v/>
      </c>
      <c r="Z11" s="124"/>
      <c r="AA11" s="190" t="e">
        <f ca="1">IF(Length_1!L6&lt;0,ROUNDUP(Length_1!L6*J$3,$M$66),ROUNDDOWN(Length_1!L6*J$3,$M$66))</f>
        <v>#N/A</v>
      </c>
      <c r="AB11" s="190" t="e">
        <f ca="1">IF(Length_1!M6&lt;0,ROUNDDOWN(Length_1!M6*J$3,$M$66),ROUNDUP(Length_1!M6*J$3,$M$66))</f>
        <v>#N/A</v>
      </c>
      <c r="AC11" s="122" t="e">
        <f t="shared" ca="1" si="9"/>
        <v>#N/A</v>
      </c>
      <c r="AD11" s="122" t="e">
        <f t="shared" ca="1" si="10"/>
        <v>#N/A</v>
      </c>
      <c r="AE11" s="200" t="e">
        <f t="shared" ca="1" si="11"/>
        <v>#N/A</v>
      </c>
      <c r="AF11" s="122" t="e">
        <f t="shared" ca="1" si="12"/>
        <v>#N/A</v>
      </c>
      <c r="AG11" s="122" t="str">
        <f t="shared" si="15"/>
        <v/>
      </c>
      <c r="AH11" s="288" t="e">
        <f t="shared" ca="1" si="16"/>
        <v>#N/A</v>
      </c>
    </row>
    <row r="12" spans="1:34" ht="15" customHeight="1">
      <c r="B12" s="125" t="b">
        <f>IF(Length_1!V7="",FALSE,TRUE)</f>
        <v>0</v>
      </c>
      <c r="C12" s="122" t="str">
        <f>IF($B12=FALSE,"",Length_1!A7)</f>
        <v/>
      </c>
      <c r="D12" s="122" t="str">
        <f>IF(OR($B12=FALSE,Length_1!T7=""),"",Length_1!T7)</f>
        <v/>
      </c>
      <c r="E12" s="122" t="str">
        <f>IF($B12=FALSE,"",VALUE(Length_1!B7))</f>
        <v/>
      </c>
      <c r="F12" s="122" t="str">
        <f>IF($B12=FALSE,"",Length_1!C7)</f>
        <v/>
      </c>
      <c r="G12" s="126" t="str">
        <f>IF($B12=FALSE,"",Length_1!V7)</f>
        <v/>
      </c>
      <c r="H12" s="126" t="str">
        <f>IF($B12=FALSE,"",Length_1!W7)</f>
        <v/>
      </c>
      <c r="I12" s="126" t="str">
        <f>IF($B12=FALSE,"",Length_1!X7)</f>
        <v/>
      </c>
      <c r="J12" s="126" t="str">
        <f>IF($B12=FALSE,"",Length_1!Y7)</f>
        <v/>
      </c>
      <c r="K12" s="126" t="str">
        <f>IF($B12=FALSE,"",Length_1!Z7)</f>
        <v/>
      </c>
      <c r="L12" s="127" t="str">
        <f t="shared" si="1"/>
        <v/>
      </c>
      <c r="M12" s="139" t="str">
        <f t="shared" si="2"/>
        <v/>
      </c>
      <c r="N12" s="128" t="str">
        <f>IF(B12=FALSE,"",Length_1!D51)</f>
        <v/>
      </c>
      <c r="O12" s="129" t="str">
        <f>IF(B12=FALSE,"",Calcu_ADJ!L12*J$3)</f>
        <v/>
      </c>
      <c r="P12" s="148" t="str">
        <f>IF(B12=FALSE,"",IF(Length_1!D7="Laser",0,11.5*10^-6))</f>
        <v/>
      </c>
      <c r="Q12" s="148" t="str">
        <f ca="1">IF(B12=FALSE,"",OFFSET(Length_1!A51,0,MATCH("열팽창계수",Length_1!$47:$47,0)-1))</f>
        <v/>
      </c>
      <c r="R12" s="149" t="str">
        <f t="shared" si="3"/>
        <v/>
      </c>
      <c r="S12" s="246" t="str">
        <f t="shared" si="4"/>
        <v/>
      </c>
      <c r="T12" s="246" t="str">
        <f t="shared" si="5"/>
        <v/>
      </c>
      <c r="U12" s="246" t="str">
        <f t="shared" si="6"/>
        <v/>
      </c>
      <c r="V12" s="130" t="str">
        <f t="shared" si="7"/>
        <v/>
      </c>
      <c r="W12" s="131" t="str">
        <f t="shared" si="8"/>
        <v/>
      </c>
      <c r="X12" s="122" t="str">
        <f t="shared" si="13"/>
        <v/>
      </c>
      <c r="Y12" s="122" t="str">
        <f t="shared" si="14"/>
        <v/>
      </c>
      <c r="Z12" s="124"/>
      <c r="AA12" s="190" t="e">
        <f ca="1">IF(Length_1!L7&lt;0,ROUNDUP(Length_1!L7*J$3,$M$66),ROUNDDOWN(Length_1!L7*J$3,$M$66))</f>
        <v>#N/A</v>
      </c>
      <c r="AB12" s="190" t="e">
        <f ca="1">IF(Length_1!M7&lt;0,ROUNDDOWN(Length_1!M7*J$3,$M$66),ROUNDUP(Length_1!M7*J$3,$M$66))</f>
        <v>#N/A</v>
      </c>
      <c r="AC12" s="122" t="e">
        <f t="shared" ca="1" si="9"/>
        <v>#N/A</v>
      </c>
      <c r="AD12" s="122" t="e">
        <f t="shared" ca="1" si="10"/>
        <v>#N/A</v>
      </c>
      <c r="AE12" s="200" t="e">
        <f t="shared" ca="1" si="11"/>
        <v>#N/A</v>
      </c>
      <c r="AF12" s="122" t="e">
        <f t="shared" ca="1" si="12"/>
        <v>#N/A</v>
      </c>
      <c r="AG12" s="122" t="str">
        <f t="shared" si="15"/>
        <v/>
      </c>
      <c r="AH12" s="288" t="e">
        <f t="shared" ca="1" si="16"/>
        <v>#N/A</v>
      </c>
    </row>
    <row r="13" spans="1:34" ht="15" customHeight="1">
      <c r="B13" s="125" t="b">
        <f>IF(Length_1!V8="",FALSE,TRUE)</f>
        <v>0</v>
      </c>
      <c r="C13" s="122" t="str">
        <f>IF($B13=FALSE,"",Length_1!A8)</f>
        <v/>
      </c>
      <c r="D13" s="122" t="str">
        <f>IF(OR($B13=FALSE,Length_1!T8=""),"",Length_1!T8)</f>
        <v/>
      </c>
      <c r="E13" s="122" t="str">
        <f>IF($B13=FALSE,"",VALUE(Length_1!B8))</f>
        <v/>
      </c>
      <c r="F13" s="122" t="str">
        <f>IF($B13=FALSE,"",Length_1!C8)</f>
        <v/>
      </c>
      <c r="G13" s="126" t="str">
        <f>IF($B13=FALSE,"",Length_1!V8)</f>
        <v/>
      </c>
      <c r="H13" s="126" t="str">
        <f>IF($B13=FALSE,"",Length_1!W8)</f>
        <v/>
      </c>
      <c r="I13" s="126" t="str">
        <f>IF($B13=FALSE,"",Length_1!X8)</f>
        <v/>
      </c>
      <c r="J13" s="126" t="str">
        <f>IF($B13=FALSE,"",Length_1!Y8)</f>
        <v/>
      </c>
      <c r="K13" s="126" t="str">
        <f>IF($B13=FALSE,"",Length_1!Z8)</f>
        <v/>
      </c>
      <c r="L13" s="127" t="str">
        <f t="shared" si="1"/>
        <v/>
      </c>
      <c r="M13" s="139" t="str">
        <f t="shared" si="2"/>
        <v/>
      </c>
      <c r="N13" s="128" t="str">
        <f>IF(B13=FALSE,"",Length_1!D52)</f>
        <v/>
      </c>
      <c r="O13" s="129" t="str">
        <f>IF(B13=FALSE,"",Calcu_ADJ!L13*J$3)</f>
        <v/>
      </c>
      <c r="P13" s="148" t="str">
        <f>IF(B13=FALSE,"",IF(Length_1!D8="Laser",0,11.5*10^-6))</f>
        <v/>
      </c>
      <c r="Q13" s="148" t="str">
        <f ca="1">IF(B13=FALSE,"",OFFSET(Length_1!A52,0,MATCH("열팽창계수",Length_1!$47:$47,0)-1))</f>
        <v/>
      </c>
      <c r="R13" s="149" t="str">
        <f t="shared" si="3"/>
        <v/>
      </c>
      <c r="S13" s="246" t="str">
        <f t="shared" si="4"/>
        <v/>
      </c>
      <c r="T13" s="246" t="str">
        <f t="shared" si="5"/>
        <v/>
      </c>
      <c r="U13" s="246" t="str">
        <f t="shared" si="6"/>
        <v/>
      </c>
      <c r="V13" s="130" t="str">
        <f t="shared" si="7"/>
        <v/>
      </c>
      <c r="W13" s="131" t="str">
        <f t="shared" si="8"/>
        <v/>
      </c>
      <c r="X13" s="122" t="str">
        <f t="shared" si="13"/>
        <v/>
      </c>
      <c r="Y13" s="122" t="str">
        <f t="shared" si="14"/>
        <v/>
      </c>
      <c r="Z13" s="124"/>
      <c r="AA13" s="190" t="e">
        <f ca="1">IF(Length_1!L8&lt;0,ROUNDUP(Length_1!L8*J$3,$M$66),ROUNDDOWN(Length_1!L8*J$3,$M$66))</f>
        <v>#N/A</v>
      </c>
      <c r="AB13" s="190" t="e">
        <f ca="1">IF(Length_1!M8&lt;0,ROUNDDOWN(Length_1!M8*J$3,$M$66),ROUNDUP(Length_1!M8*J$3,$M$66))</f>
        <v>#N/A</v>
      </c>
      <c r="AC13" s="122" t="e">
        <f t="shared" ca="1" si="9"/>
        <v>#N/A</v>
      </c>
      <c r="AD13" s="122" t="e">
        <f t="shared" ca="1" si="10"/>
        <v>#N/A</v>
      </c>
      <c r="AE13" s="200" t="e">
        <f t="shared" ca="1" si="11"/>
        <v>#N/A</v>
      </c>
      <c r="AF13" s="122" t="e">
        <f t="shared" ca="1" si="12"/>
        <v>#N/A</v>
      </c>
      <c r="AG13" s="122" t="str">
        <f t="shared" si="15"/>
        <v/>
      </c>
      <c r="AH13" s="288" t="e">
        <f t="shared" ca="1" si="16"/>
        <v>#N/A</v>
      </c>
    </row>
    <row r="14" spans="1:34" ht="15" customHeight="1">
      <c r="B14" s="125" t="b">
        <f>IF(Length_1!V9="",FALSE,TRUE)</f>
        <v>0</v>
      </c>
      <c r="C14" s="122" t="str">
        <f>IF($B14=FALSE,"",Length_1!A9)</f>
        <v/>
      </c>
      <c r="D14" s="122" t="str">
        <f>IF(OR($B14=FALSE,Length_1!T9=""),"",Length_1!T9)</f>
        <v/>
      </c>
      <c r="E14" s="122" t="str">
        <f>IF($B14=FALSE,"",VALUE(Length_1!B9))</f>
        <v/>
      </c>
      <c r="F14" s="122" t="str">
        <f>IF($B14=FALSE,"",Length_1!C9)</f>
        <v/>
      </c>
      <c r="G14" s="126" t="str">
        <f>IF($B14=FALSE,"",Length_1!V9)</f>
        <v/>
      </c>
      <c r="H14" s="126" t="str">
        <f>IF($B14=FALSE,"",Length_1!W9)</f>
        <v/>
      </c>
      <c r="I14" s="126" t="str">
        <f>IF($B14=FALSE,"",Length_1!X9)</f>
        <v/>
      </c>
      <c r="J14" s="126" t="str">
        <f>IF($B14=FALSE,"",Length_1!Y9)</f>
        <v/>
      </c>
      <c r="K14" s="126" t="str">
        <f>IF($B14=FALSE,"",Length_1!Z9)</f>
        <v/>
      </c>
      <c r="L14" s="127" t="str">
        <f t="shared" si="1"/>
        <v/>
      </c>
      <c r="M14" s="139" t="str">
        <f t="shared" si="2"/>
        <v/>
      </c>
      <c r="N14" s="128" t="str">
        <f>IF(B14=FALSE,"",Length_1!D53)</f>
        <v/>
      </c>
      <c r="O14" s="129" t="str">
        <f>IF(B14=FALSE,"",Calcu_ADJ!L14*J$3)</f>
        <v/>
      </c>
      <c r="P14" s="148" t="str">
        <f>IF(B14=FALSE,"",IF(Length_1!D9="Laser",0,11.5*10^-6))</f>
        <v/>
      </c>
      <c r="Q14" s="148" t="str">
        <f ca="1">IF(B14=FALSE,"",OFFSET(Length_1!A53,0,MATCH("열팽창계수",Length_1!$47:$47,0)-1))</f>
        <v/>
      </c>
      <c r="R14" s="149" t="str">
        <f t="shared" si="3"/>
        <v/>
      </c>
      <c r="S14" s="246" t="str">
        <f t="shared" si="4"/>
        <v/>
      </c>
      <c r="T14" s="246" t="str">
        <f t="shared" si="5"/>
        <v/>
      </c>
      <c r="U14" s="246" t="str">
        <f t="shared" si="6"/>
        <v/>
      </c>
      <c r="V14" s="130" t="str">
        <f t="shared" si="7"/>
        <v/>
      </c>
      <c r="W14" s="131" t="str">
        <f t="shared" si="8"/>
        <v/>
      </c>
      <c r="X14" s="122" t="str">
        <f t="shared" si="13"/>
        <v/>
      </c>
      <c r="Y14" s="122" t="str">
        <f t="shared" si="14"/>
        <v/>
      </c>
      <c r="Z14" s="124"/>
      <c r="AA14" s="190" t="e">
        <f ca="1">IF(Length_1!L9&lt;0,ROUNDUP(Length_1!L9*J$3,$M$66),ROUNDDOWN(Length_1!L9*J$3,$M$66))</f>
        <v>#N/A</v>
      </c>
      <c r="AB14" s="190" t="e">
        <f ca="1">IF(Length_1!M9&lt;0,ROUNDDOWN(Length_1!M9*J$3,$M$66),ROUNDUP(Length_1!M9*J$3,$M$66))</f>
        <v>#N/A</v>
      </c>
      <c r="AC14" s="122" t="e">
        <f t="shared" ca="1" si="9"/>
        <v>#N/A</v>
      </c>
      <c r="AD14" s="122" t="e">
        <f t="shared" ca="1" si="10"/>
        <v>#N/A</v>
      </c>
      <c r="AE14" s="200" t="e">
        <f t="shared" ca="1" si="11"/>
        <v>#N/A</v>
      </c>
      <c r="AF14" s="122" t="e">
        <f t="shared" ca="1" si="12"/>
        <v>#N/A</v>
      </c>
      <c r="AG14" s="122" t="str">
        <f t="shared" si="15"/>
        <v/>
      </c>
      <c r="AH14" s="288" t="e">
        <f t="shared" ca="1" si="16"/>
        <v>#N/A</v>
      </c>
    </row>
    <row r="15" spans="1:34" ht="15" customHeight="1">
      <c r="B15" s="125" t="b">
        <f>IF(Length_1!V10="",FALSE,TRUE)</f>
        <v>0</v>
      </c>
      <c r="C15" s="122" t="str">
        <f>IF($B15=FALSE,"",Length_1!A10)</f>
        <v/>
      </c>
      <c r="D15" s="122" t="str">
        <f>IF(OR($B15=FALSE,Length_1!T10=""),"",Length_1!T10)</f>
        <v/>
      </c>
      <c r="E15" s="122" t="str">
        <f>IF($B15=FALSE,"",VALUE(Length_1!B10))</f>
        <v/>
      </c>
      <c r="F15" s="122" t="str">
        <f>IF($B15=FALSE,"",Length_1!C10)</f>
        <v/>
      </c>
      <c r="G15" s="126" t="str">
        <f>IF($B15=FALSE,"",Length_1!V10)</f>
        <v/>
      </c>
      <c r="H15" s="126" t="str">
        <f>IF($B15=FALSE,"",Length_1!W10)</f>
        <v/>
      </c>
      <c r="I15" s="126" t="str">
        <f>IF($B15=FALSE,"",Length_1!X10)</f>
        <v/>
      </c>
      <c r="J15" s="126" t="str">
        <f>IF($B15=FALSE,"",Length_1!Y10)</f>
        <v/>
      </c>
      <c r="K15" s="126" t="str">
        <f>IF($B15=FALSE,"",Length_1!Z10)</f>
        <v/>
      </c>
      <c r="L15" s="127" t="str">
        <f t="shared" si="1"/>
        <v/>
      </c>
      <c r="M15" s="139" t="str">
        <f t="shared" si="2"/>
        <v/>
      </c>
      <c r="N15" s="128" t="str">
        <f>IF(B15=FALSE,"",Length_1!D54)</f>
        <v/>
      </c>
      <c r="O15" s="129" t="str">
        <f>IF(B15=FALSE,"",Calcu_ADJ!L15*J$3)</f>
        <v/>
      </c>
      <c r="P15" s="148" t="str">
        <f>IF(B15=FALSE,"",IF(Length_1!D10="Laser",0,11.5*10^-6))</f>
        <v/>
      </c>
      <c r="Q15" s="148" t="str">
        <f ca="1">IF(B15=FALSE,"",OFFSET(Length_1!A54,0,MATCH("열팽창계수",Length_1!$47:$47,0)-1))</f>
        <v/>
      </c>
      <c r="R15" s="149" t="str">
        <f t="shared" si="3"/>
        <v/>
      </c>
      <c r="S15" s="246" t="str">
        <f t="shared" si="4"/>
        <v/>
      </c>
      <c r="T15" s="246" t="str">
        <f t="shared" si="5"/>
        <v/>
      </c>
      <c r="U15" s="246" t="str">
        <f t="shared" si="6"/>
        <v/>
      </c>
      <c r="V15" s="130" t="str">
        <f t="shared" si="7"/>
        <v/>
      </c>
      <c r="W15" s="131" t="str">
        <f t="shared" si="8"/>
        <v/>
      </c>
      <c r="X15" s="122" t="str">
        <f t="shared" si="13"/>
        <v/>
      </c>
      <c r="Y15" s="122" t="str">
        <f t="shared" si="14"/>
        <v/>
      </c>
      <c r="Z15" s="124"/>
      <c r="AA15" s="190" t="e">
        <f ca="1">IF(Length_1!L10&lt;0,ROUNDUP(Length_1!L10*J$3,$M$66),ROUNDDOWN(Length_1!L10*J$3,$M$66))</f>
        <v>#N/A</v>
      </c>
      <c r="AB15" s="190" t="e">
        <f ca="1">IF(Length_1!M10&lt;0,ROUNDDOWN(Length_1!M10*J$3,$M$66),ROUNDUP(Length_1!M10*J$3,$M$66))</f>
        <v>#N/A</v>
      </c>
      <c r="AC15" s="122" t="e">
        <f t="shared" ca="1" si="9"/>
        <v>#N/A</v>
      </c>
      <c r="AD15" s="122" t="e">
        <f t="shared" ca="1" si="10"/>
        <v>#N/A</v>
      </c>
      <c r="AE15" s="200" t="e">
        <f t="shared" ca="1" si="11"/>
        <v>#N/A</v>
      </c>
      <c r="AF15" s="122" t="e">
        <f t="shared" ca="1" si="12"/>
        <v>#N/A</v>
      </c>
      <c r="AG15" s="122" t="str">
        <f t="shared" si="15"/>
        <v/>
      </c>
      <c r="AH15" s="288" t="e">
        <f t="shared" ca="1" si="16"/>
        <v>#N/A</v>
      </c>
    </row>
    <row r="16" spans="1:34" ht="15" customHeight="1">
      <c r="B16" s="125" t="b">
        <f>IF(Length_1!V11="",FALSE,TRUE)</f>
        <v>0</v>
      </c>
      <c r="C16" s="122" t="str">
        <f>IF($B16=FALSE,"",Length_1!A11)</f>
        <v/>
      </c>
      <c r="D16" s="122" t="str">
        <f>IF(OR($B16=FALSE,Length_1!T11=""),"",Length_1!T11)</f>
        <v/>
      </c>
      <c r="E16" s="122" t="str">
        <f>IF($B16=FALSE,"",VALUE(Length_1!B11))</f>
        <v/>
      </c>
      <c r="F16" s="122" t="str">
        <f>IF($B16=FALSE,"",Length_1!C11)</f>
        <v/>
      </c>
      <c r="G16" s="126" t="str">
        <f>IF($B16=FALSE,"",Length_1!V11)</f>
        <v/>
      </c>
      <c r="H16" s="126" t="str">
        <f>IF($B16=FALSE,"",Length_1!W11)</f>
        <v/>
      </c>
      <c r="I16" s="126" t="str">
        <f>IF($B16=FALSE,"",Length_1!X11)</f>
        <v/>
      </c>
      <c r="J16" s="126" t="str">
        <f>IF($B16=FALSE,"",Length_1!Y11)</f>
        <v/>
      </c>
      <c r="K16" s="126" t="str">
        <f>IF($B16=FALSE,"",Length_1!Z11)</f>
        <v/>
      </c>
      <c r="L16" s="127" t="str">
        <f t="shared" si="1"/>
        <v/>
      </c>
      <c r="M16" s="139" t="str">
        <f t="shared" si="2"/>
        <v/>
      </c>
      <c r="N16" s="128" t="str">
        <f>IF(B16=FALSE,"",Length_1!D55)</f>
        <v/>
      </c>
      <c r="O16" s="129" t="str">
        <f>IF(B16=FALSE,"",Calcu_ADJ!L16*J$3)</f>
        <v/>
      </c>
      <c r="P16" s="148" t="str">
        <f>IF(B16=FALSE,"",IF(Length_1!D11="Laser",0,11.5*10^-6))</f>
        <v/>
      </c>
      <c r="Q16" s="148" t="str">
        <f ca="1">IF(B16=FALSE,"",OFFSET(Length_1!A55,0,MATCH("열팽창계수",Length_1!$47:$47,0)-1))</f>
        <v/>
      </c>
      <c r="R16" s="149" t="str">
        <f t="shared" si="3"/>
        <v/>
      </c>
      <c r="S16" s="246" t="str">
        <f t="shared" si="4"/>
        <v/>
      </c>
      <c r="T16" s="246" t="str">
        <f t="shared" si="5"/>
        <v/>
      </c>
      <c r="U16" s="246" t="str">
        <f t="shared" si="6"/>
        <v/>
      </c>
      <c r="V16" s="130" t="str">
        <f t="shared" si="7"/>
        <v/>
      </c>
      <c r="W16" s="131" t="str">
        <f t="shared" si="8"/>
        <v/>
      </c>
      <c r="X16" s="122" t="str">
        <f t="shared" si="13"/>
        <v/>
      </c>
      <c r="Y16" s="122" t="str">
        <f t="shared" si="14"/>
        <v/>
      </c>
      <c r="Z16" s="124"/>
      <c r="AA16" s="190" t="e">
        <f ca="1">IF(Length_1!L11&lt;0,ROUNDUP(Length_1!L11*J$3,$M$66),ROUNDDOWN(Length_1!L11*J$3,$M$66))</f>
        <v>#N/A</v>
      </c>
      <c r="AB16" s="190" t="e">
        <f ca="1">IF(Length_1!M11&lt;0,ROUNDDOWN(Length_1!M11*J$3,$M$66),ROUNDUP(Length_1!M11*J$3,$M$66))</f>
        <v>#N/A</v>
      </c>
      <c r="AC16" s="122" t="e">
        <f t="shared" ca="1" si="9"/>
        <v>#N/A</v>
      </c>
      <c r="AD16" s="122" t="e">
        <f t="shared" ca="1" si="10"/>
        <v>#N/A</v>
      </c>
      <c r="AE16" s="200" t="e">
        <f t="shared" ca="1" si="11"/>
        <v>#N/A</v>
      </c>
      <c r="AF16" s="122" t="e">
        <f t="shared" ca="1" si="12"/>
        <v>#N/A</v>
      </c>
      <c r="AG16" s="122" t="str">
        <f t="shared" si="15"/>
        <v/>
      </c>
      <c r="AH16" s="288" t="e">
        <f t="shared" ca="1" si="16"/>
        <v>#N/A</v>
      </c>
    </row>
    <row r="17" spans="2:34" ht="15" customHeight="1">
      <c r="B17" s="125" t="b">
        <f>IF(Length_1!V12="",FALSE,TRUE)</f>
        <v>0</v>
      </c>
      <c r="C17" s="122" t="str">
        <f>IF($B17=FALSE,"",Length_1!A12)</f>
        <v/>
      </c>
      <c r="D17" s="122" t="str">
        <f>IF(OR($B17=FALSE,Length_1!T12=""),"",Length_1!T12)</f>
        <v/>
      </c>
      <c r="E17" s="122" t="str">
        <f>IF($B17=FALSE,"",VALUE(Length_1!B12))</f>
        <v/>
      </c>
      <c r="F17" s="122" t="str">
        <f>IF($B17=FALSE,"",Length_1!C12)</f>
        <v/>
      </c>
      <c r="G17" s="126" t="str">
        <f>IF($B17=FALSE,"",Length_1!V12)</f>
        <v/>
      </c>
      <c r="H17" s="126" t="str">
        <f>IF($B17=FALSE,"",Length_1!W12)</f>
        <v/>
      </c>
      <c r="I17" s="126" t="str">
        <f>IF($B17=FALSE,"",Length_1!X12)</f>
        <v/>
      </c>
      <c r="J17" s="126" t="str">
        <f>IF($B17=FALSE,"",Length_1!Y12)</f>
        <v/>
      </c>
      <c r="K17" s="126" t="str">
        <f>IF($B17=FALSE,"",Length_1!Z12)</f>
        <v/>
      </c>
      <c r="L17" s="127" t="str">
        <f t="shared" si="1"/>
        <v/>
      </c>
      <c r="M17" s="139" t="str">
        <f t="shared" si="2"/>
        <v/>
      </c>
      <c r="N17" s="128" t="str">
        <f>IF(B17=FALSE,"",Length_1!D56)</f>
        <v/>
      </c>
      <c r="O17" s="129" t="str">
        <f>IF(B17=FALSE,"",Calcu_ADJ!L17*J$3)</f>
        <v/>
      </c>
      <c r="P17" s="148" t="str">
        <f>IF(B17=FALSE,"",IF(Length_1!D12="Laser",0,11.5*10^-6))</f>
        <v/>
      </c>
      <c r="Q17" s="148" t="str">
        <f ca="1">IF(B17=FALSE,"",OFFSET(Length_1!A56,0,MATCH("열팽창계수",Length_1!$47:$47,0)-1))</f>
        <v/>
      </c>
      <c r="R17" s="149" t="str">
        <f t="shared" si="3"/>
        <v/>
      </c>
      <c r="S17" s="246" t="str">
        <f t="shared" si="4"/>
        <v/>
      </c>
      <c r="T17" s="246" t="str">
        <f t="shared" si="5"/>
        <v/>
      </c>
      <c r="U17" s="246" t="str">
        <f t="shared" si="6"/>
        <v/>
      </c>
      <c r="V17" s="130" t="str">
        <f t="shared" si="7"/>
        <v/>
      </c>
      <c r="W17" s="131" t="str">
        <f t="shared" si="8"/>
        <v/>
      </c>
      <c r="X17" s="122" t="str">
        <f t="shared" si="13"/>
        <v/>
      </c>
      <c r="Y17" s="122" t="str">
        <f t="shared" si="14"/>
        <v/>
      </c>
      <c r="Z17" s="124"/>
      <c r="AA17" s="190" t="e">
        <f ca="1">IF(Length_1!L12&lt;0,ROUNDUP(Length_1!L12*J$3,$M$66),ROUNDDOWN(Length_1!L12*J$3,$M$66))</f>
        <v>#N/A</v>
      </c>
      <c r="AB17" s="190" t="e">
        <f ca="1">IF(Length_1!M12&lt;0,ROUNDDOWN(Length_1!M12*J$3,$M$66),ROUNDUP(Length_1!M12*J$3,$M$66))</f>
        <v>#N/A</v>
      </c>
      <c r="AC17" s="122" t="e">
        <f t="shared" ca="1" si="9"/>
        <v>#N/A</v>
      </c>
      <c r="AD17" s="122" t="e">
        <f t="shared" ca="1" si="10"/>
        <v>#N/A</v>
      </c>
      <c r="AE17" s="200" t="e">
        <f t="shared" ca="1" si="11"/>
        <v>#N/A</v>
      </c>
      <c r="AF17" s="122" t="e">
        <f t="shared" ca="1" si="12"/>
        <v>#N/A</v>
      </c>
      <c r="AG17" s="122" t="str">
        <f t="shared" si="15"/>
        <v/>
      </c>
      <c r="AH17" s="288" t="e">
        <f t="shared" ca="1" si="16"/>
        <v>#N/A</v>
      </c>
    </row>
    <row r="18" spans="2:34" ht="15" customHeight="1">
      <c r="B18" s="125" t="b">
        <f>IF(Length_1!V13="",FALSE,TRUE)</f>
        <v>0</v>
      </c>
      <c r="C18" s="122" t="str">
        <f>IF($B18=FALSE,"",Length_1!A13)</f>
        <v/>
      </c>
      <c r="D18" s="122" t="str">
        <f>IF(OR($B18=FALSE,Length_1!T13=""),"",Length_1!T13)</f>
        <v/>
      </c>
      <c r="E18" s="122" t="str">
        <f>IF($B18=FALSE,"",VALUE(Length_1!B13))</f>
        <v/>
      </c>
      <c r="F18" s="122" t="str">
        <f>IF($B18=FALSE,"",Length_1!C13)</f>
        <v/>
      </c>
      <c r="G18" s="126" t="str">
        <f>IF($B18=FALSE,"",Length_1!V13)</f>
        <v/>
      </c>
      <c r="H18" s="126" t="str">
        <f>IF($B18=FALSE,"",Length_1!W13)</f>
        <v/>
      </c>
      <c r="I18" s="126" t="str">
        <f>IF($B18=FALSE,"",Length_1!X13)</f>
        <v/>
      </c>
      <c r="J18" s="126" t="str">
        <f>IF($B18=FALSE,"",Length_1!Y13)</f>
        <v/>
      </c>
      <c r="K18" s="126" t="str">
        <f>IF($B18=FALSE,"",Length_1!Z13)</f>
        <v/>
      </c>
      <c r="L18" s="127" t="str">
        <f t="shared" si="1"/>
        <v/>
      </c>
      <c r="M18" s="139" t="str">
        <f t="shared" si="2"/>
        <v/>
      </c>
      <c r="N18" s="128" t="str">
        <f>IF(B18=FALSE,"",Length_1!D57)</f>
        <v/>
      </c>
      <c r="O18" s="129" t="str">
        <f>IF(B18=FALSE,"",Calcu_ADJ!L18*J$3)</f>
        <v/>
      </c>
      <c r="P18" s="148" t="str">
        <f>IF(B18=FALSE,"",IF(Length_1!D13="Laser",0,11.5*10^-6))</f>
        <v/>
      </c>
      <c r="Q18" s="148" t="str">
        <f ca="1">IF(B18=FALSE,"",OFFSET(Length_1!A57,0,MATCH("열팽창계수",Length_1!$47:$47,0)-1))</f>
        <v/>
      </c>
      <c r="R18" s="149" t="str">
        <f t="shared" si="3"/>
        <v/>
      </c>
      <c r="S18" s="246" t="str">
        <f t="shared" si="4"/>
        <v/>
      </c>
      <c r="T18" s="246" t="str">
        <f t="shared" si="5"/>
        <v/>
      </c>
      <c r="U18" s="246" t="str">
        <f t="shared" si="6"/>
        <v/>
      </c>
      <c r="V18" s="130" t="str">
        <f t="shared" si="7"/>
        <v/>
      </c>
      <c r="W18" s="131" t="str">
        <f t="shared" si="8"/>
        <v/>
      </c>
      <c r="X18" s="122" t="str">
        <f t="shared" si="13"/>
        <v/>
      </c>
      <c r="Y18" s="122" t="str">
        <f t="shared" si="14"/>
        <v/>
      </c>
      <c r="Z18" s="124"/>
      <c r="AA18" s="190" t="e">
        <f ca="1">IF(Length_1!L13&lt;0,ROUNDUP(Length_1!L13*J$3,$M$66),ROUNDDOWN(Length_1!L13*J$3,$M$66))</f>
        <v>#N/A</v>
      </c>
      <c r="AB18" s="190" t="e">
        <f ca="1">IF(Length_1!M13&lt;0,ROUNDDOWN(Length_1!M13*J$3,$M$66),ROUNDUP(Length_1!M13*J$3,$M$66))</f>
        <v>#N/A</v>
      </c>
      <c r="AC18" s="122" t="e">
        <f t="shared" ca="1" si="9"/>
        <v>#N/A</v>
      </c>
      <c r="AD18" s="122" t="e">
        <f t="shared" ca="1" si="10"/>
        <v>#N/A</v>
      </c>
      <c r="AE18" s="200" t="e">
        <f t="shared" ca="1" si="11"/>
        <v>#N/A</v>
      </c>
      <c r="AF18" s="122" t="e">
        <f t="shared" ca="1" si="12"/>
        <v>#N/A</v>
      </c>
      <c r="AG18" s="122" t="str">
        <f t="shared" si="15"/>
        <v/>
      </c>
      <c r="AH18" s="288" t="e">
        <f t="shared" ca="1" si="16"/>
        <v>#N/A</v>
      </c>
    </row>
    <row r="19" spans="2:34" ht="15" customHeight="1">
      <c r="B19" s="125" t="b">
        <f>IF(Length_1!V14="",FALSE,TRUE)</f>
        <v>0</v>
      </c>
      <c r="C19" s="122" t="str">
        <f>IF($B19=FALSE,"",Length_1!A14)</f>
        <v/>
      </c>
      <c r="D19" s="122" t="str">
        <f>IF(OR($B19=FALSE,Length_1!T14=""),"",Length_1!T14)</f>
        <v/>
      </c>
      <c r="E19" s="122" t="str">
        <f>IF($B19=FALSE,"",VALUE(Length_1!B14))</f>
        <v/>
      </c>
      <c r="F19" s="122" t="str">
        <f>IF($B19=FALSE,"",Length_1!C14)</f>
        <v/>
      </c>
      <c r="G19" s="126" t="str">
        <f>IF($B19=FALSE,"",Length_1!V14)</f>
        <v/>
      </c>
      <c r="H19" s="126" t="str">
        <f>IF($B19=FALSE,"",Length_1!W14)</f>
        <v/>
      </c>
      <c r="I19" s="126" t="str">
        <f>IF($B19=FALSE,"",Length_1!X14)</f>
        <v/>
      </c>
      <c r="J19" s="126" t="str">
        <f>IF($B19=FALSE,"",Length_1!Y14)</f>
        <v/>
      </c>
      <c r="K19" s="126" t="str">
        <f>IF($B19=FALSE,"",Length_1!Z14)</f>
        <v/>
      </c>
      <c r="L19" s="127" t="str">
        <f t="shared" si="1"/>
        <v/>
      </c>
      <c r="M19" s="139" t="str">
        <f t="shared" si="2"/>
        <v/>
      </c>
      <c r="N19" s="128" t="str">
        <f>IF(B19=FALSE,"",Length_1!D58)</f>
        <v/>
      </c>
      <c r="O19" s="129" t="str">
        <f>IF(B19=FALSE,"",Calcu_ADJ!L19*J$3)</f>
        <v/>
      </c>
      <c r="P19" s="148" t="str">
        <f>IF(B19=FALSE,"",IF(Length_1!D14="Laser",0,11.5*10^-6))</f>
        <v/>
      </c>
      <c r="Q19" s="148" t="str">
        <f ca="1">IF(B19=FALSE,"",OFFSET(Length_1!A58,0,MATCH("열팽창계수",Length_1!$47:$47,0)-1))</f>
        <v/>
      </c>
      <c r="R19" s="149" t="str">
        <f t="shared" si="3"/>
        <v/>
      </c>
      <c r="S19" s="246" t="str">
        <f t="shared" si="4"/>
        <v/>
      </c>
      <c r="T19" s="246" t="str">
        <f t="shared" si="5"/>
        <v/>
      </c>
      <c r="U19" s="246" t="str">
        <f t="shared" si="6"/>
        <v/>
      </c>
      <c r="V19" s="130" t="str">
        <f t="shared" si="7"/>
        <v/>
      </c>
      <c r="W19" s="131" t="str">
        <f t="shared" si="8"/>
        <v/>
      </c>
      <c r="X19" s="122" t="str">
        <f t="shared" si="13"/>
        <v/>
      </c>
      <c r="Y19" s="122" t="str">
        <f t="shared" si="14"/>
        <v/>
      </c>
      <c r="Z19" s="124"/>
      <c r="AA19" s="190" t="e">
        <f ca="1">IF(Length_1!L14&lt;0,ROUNDUP(Length_1!L14*J$3,$M$66),ROUNDDOWN(Length_1!L14*J$3,$M$66))</f>
        <v>#N/A</v>
      </c>
      <c r="AB19" s="190" t="e">
        <f ca="1">IF(Length_1!M14&lt;0,ROUNDDOWN(Length_1!M14*J$3,$M$66),ROUNDUP(Length_1!M14*J$3,$M$66))</f>
        <v>#N/A</v>
      </c>
      <c r="AC19" s="122" t="e">
        <f t="shared" ca="1" si="9"/>
        <v>#N/A</v>
      </c>
      <c r="AD19" s="122" t="e">
        <f t="shared" ca="1" si="10"/>
        <v>#N/A</v>
      </c>
      <c r="AE19" s="200" t="e">
        <f t="shared" ca="1" si="11"/>
        <v>#N/A</v>
      </c>
      <c r="AF19" s="122" t="e">
        <f t="shared" ca="1" si="12"/>
        <v>#N/A</v>
      </c>
      <c r="AG19" s="122" t="str">
        <f t="shared" si="15"/>
        <v/>
      </c>
      <c r="AH19" s="288" t="e">
        <f t="shared" ca="1" si="16"/>
        <v>#N/A</v>
      </c>
    </row>
    <row r="20" spans="2:34" ht="15" customHeight="1">
      <c r="B20" s="125" t="b">
        <f>IF(Length_1!V15="",FALSE,TRUE)</f>
        <v>0</v>
      </c>
      <c r="C20" s="122" t="str">
        <f>IF($B20=FALSE,"",Length_1!A15)</f>
        <v/>
      </c>
      <c r="D20" s="122" t="str">
        <f>IF(OR($B20=FALSE,Length_1!T15=""),"",Length_1!T15)</f>
        <v/>
      </c>
      <c r="E20" s="122" t="str">
        <f>IF($B20=FALSE,"",VALUE(Length_1!B15))</f>
        <v/>
      </c>
      <c r="F20" s="122" t="str">
        <f>IF($B20=FALSE,"",Length_1!C15)</f>
        <v/>
      </c>
      <c r="G20" s="126" t="str">
        <f>IF($B20=FALSE,"",Length_1!V15)</f>
        <v/>
      </c>
      <c r="H20" s="126" t="str">
        <f>IF($B20=FALSE,"",Length_1!W15)</f>
        <v/>
      </c>
      <c r="I20" s="126" t="str">
        <f>IF($B20=FALSE,"",Length_1!X15)</f>
        <v/>
      </c>
      <c r="J20" s="126" t="str">
        <f>IF($B20=FALSE,"",Length_1!Y15)</f>
        <v/>
      </c>
      <c r="K20" s="126" t="str">
        <f>IF($B20=FALSE,"",Length_1!Z15)</f>
        <v/>
      </c>
      <c r="L20" s="127" t="str">
        <f t="shared" si="1"/>
        <v/>
      </c>
      <c r="M20" s="139" t="str">
        <f t="shared" si="2"/>
        <v/>
      </c>
      <c r="N20" s="128" t="str">
        <f>IF(B20=FALSE,"",Length_1!D59)</f>
        <v/>
      </c>
      <c r="O20" s="129" t="str">
        <f>IF(B20=FALSE,"",Calcu_ADJ!L20*J$3)</f>
        <v/>
      </c>
      <c r="P20" s="148" t="str">
        <f>IF(B20=FALSE,"",IF(Length_1!D15="Laser",0,11.5*10^-6))</f>
        <v/>
      </c>
      <c r="Q20" s="148" t="str">
        <f ca="1">IF(B20=FALSE,"",OFFSET(Length_1!A59,0,MATCH("열팽창계수",Length_1!$47:$47,0)-1))</f>
        <v/>
      </c>
      <c r="R20" s="149" t="str">
        <f t="shared" si="3"/>
        <v/>
      </c>
      <c r="S20" s="246" t="str">
        <f t="shared" si="4"/>
        <v/>
      </c>
      <c r="T20" s="246" t="str">
        <f t="shared" si="5"/>
        <v/>
      </c>
      <c r="U20" s="246" t="str">
        <f t="shared" si="6"/>
        <v/>
      </c>
      <c r="V20" s="130" t="str">
        <f t="shared" si="7"/>
        <v/>
      </c>
      <c r="W20" s="131" t="str">
        <f t="shared" si="8"/>
        <v/>
      </c>
      <c r="X20" s="122" t="str">
        <f t="shared" si="13"/>
        <v/>
      </c>
      <c r="Y20" s="122" t="str">
        <f t="shared" si="14"/>
        <v/>
      </c>
      <c r="Z20" s="124"/>
      <c r="AA20" s="190" t="e">
        <f ca="1">IF(Length_1!L15&lt;0,ROUNDUP(Length_1!L15*J$3,$M$66),ROUNDDOWN(Length_1!L15*J$3,$M$66))</f>
        <v>#N/A</v>
      </c>
      <c r="AB20" s="190" t="e">
        <f ca="1">IF(Length_1!M15&lt;0,ROUNDDOWN(Length_1!M15*J$3,$M$66),ROUNDUP(Length_1!M15*J$3,$M$66))</f>
        <v>#N/A</v>
      </c>
      <c r="AC20" s="122" t="e">
        <f t="shared" ca="1" si="9"/>
        <v>#N/A</v>
      </c>
      <c r="AD20" s="122" t="e">
        <f t="shared" ca="1" si="10"/>
        <v>#N/A</v>
      </c>
      <c r="AE20" s="200" t="e">
        <f t="shared" ca="1" si="11"/>
        <v>#N/A</v>
      </c>
      <c r="AF20" s="122" t="e">
        <f t="shared" ca="1" si="12"/>
        <v>#N/A</v>
      </c>
      <c r="AG20" s="122" t="str">
        <f t="shared" si="15"/>
        <v/>
      </c>
      <c r="AH20" s="288" t="e">
        <f t="shared" ca="1" si="16"/>
        <v>#N/A</v>
      </c>
    </row>
    <row r="21" spans="2:34" ht="15" customHeight="1">
      <c r="B21" s="125" t="b">
        <f>IF(Length_1!V16="",FALSE,TRUE)</f>
        <v>0</v>
      </c>
      <c r="C21" s="122" t="str">
        <f>IF($B21=FALSE,"",Length_1!A16)</f>
        <v/>
      </c>
      <c r="D21" s="122" t="str">
        <f>IF(OR($B21=FALSE,Length_1!T16=""),"",Length_1!T16)</f>
        <v/>
      </c>
      <c r="E21" s="122" t="str">
        <f>IF($B21=FALSE,"",VALUE(Length_1!B16))</f>
        <v/>
      </c>
      <c r="F21" s="122" t="str">
        <f>IF($B21=FALSE,"",Length_1!C16)</f>
        <v/>
      </c>
      <c r="G21" s="126" t="str">
        <f>IF($B21=FALSE,"",Length_1!V16)</f>
        <v/>
      </c>
      <c r="H21" s="126" t="str">
        <f>IF($B21=FALSE,"",Length_1!W16)</f>
        <v/>
      </c>
      <c r="I21" s="126" t="str">
        <f>IF($B21=FALSE,"",Length_1!X16)</f>
        <v/>
      </c>
      <c r="J21" s="126" t="str">
        <f>IF($B21=FALSE,"",Length_1!Y16)</f>
        <v/>
      </c>
      <c r="K21" s="126" t="str">
        <f>IF($B21=FALSE,"",Length_1!Z16)</f>
        <v/>
      </c>
      <c r="L21" s="127" t="str">
        <f t="shared" si="1"/>
        <v/>
      </c>
      <c r="M21" s="139" t="str">
        <f t="shared" si="2"/>
        <v/>
      </c>
      <c r="N21" s="128" t="str">
        <f>IF(B21=FALSE,"",Length_1!D60)</f>
        <v/>
      </c>
      <c r="O21" s="129" t="str">
        <f>IF(B21=FALSE,"",Calcu_ADJ!L21*J$3)</f>
        <v/>
      </c>
      <c r="P21" s="148" t="str">
        <f>IF(B21=FALSE,"",IF(Length_1!D16="Laser",0,11.5*10^-6))</f>
        <v/>
      </c>
      <c r="Q21" s="148" t="str">
        <f ca="1">IF(B21=FALSE,"",OFFSET(Length_1!A60,0,MATCH("열팽창계수",Length_1!$47:$47,0)-1))</f>
        <v/>
      </c>
      <c r="R21" s="149" t="str">
        <f t="shared" si="3"/>
        <v/>
      </c>
      <c r="S21" s="246" t="str">
        <f t="shared" si="4"/>
        <v/>
      </c>
      <c r="T21" s="246" t="str">
        <f t="shared" si="5"/>
        <v/>
      </c>
      <c r="U21" s="246" t="str">
        <f t="shared" si="6"/>
        <v/>
      </c>
      <c r="V21" s="130" t="str">
        <f t="shared" si="7"/>
        <v/>
      </c>
      <c r="W21" s="131" t="str">
        <f t="shared" si="8"/>
        <v/>
      </c>
      <c r="X21" s="122" t="str">
        <f t="shared" si="13"/>
        <v/>
      </c>
      <c r="Y21" s="122" t="str">
        <f t="shared" si="14"/>
        <v/>
      </c>
      <c r="Z21" s="124"/>
      <c r="AA21" s="190" t="e">
        <f ca="1">IF(Length_1!L16&lt;0,ROUNDUP(Length_1!L16*J$3,$M$66),ROUNDDOWN(Length_1!L16*J$3,$M$66))</f>
        <v>#N/A</v>
      </c>
      <c r="AB21" s="190" t="e">
        <f ca="1">IF(Length_1!M16&lt;0,ROUNDDOWN(Length_1!M16*J$3,$M$66),ROUNDUP(Length_1!M16*J$3,$M$66))</f>
        <v>#N/A</v>
      </c>
      <c r="AC21" s="122" t="e">
        <f t="shared" ca="1" si="9"/>
        <v>#N/A</v>
      </c>
      <c r="AD21" s="122" t="e">
        <f t="shared" ca="1" si="10"/>
        <v>#N/A</v>
      </c>
      <c r="AE21" s="200" t="e">
        <f t="shared" ca="1" si="11"/>
        <v>#N/A</v>
      </c>
      <c r="AF21" s="122" t="e">
        <f t="shared" ca="1" si="12"/>
        <v>#N/A</v>
      </c>
      <c r="AG21" s="122" t="str">
        <f t="shared" si="15"/>
        <v/>
      </c>
      <c r="AH21" s="288" t="e">
        <f t="shared" ca="1" si="16"/>
        <v>#N/A</v>
      </c>
    </row>
    <row r="22" spans="2:34" ht="15" customHeight="1">
      <c r="B22" s="125" t="b">
        <f>IF(Length_1!V17="",FALSE,TRUE)</f>
        <v>0</v>
      </c>
      <c r="C22" s="122" t="str">
        <f>IF($B22=FALSE,"",Length_1!A17)</f>
        <v/>
      </c>
      <c r="D22" s="122" t="str">
        <f>IF(OR($B22=FALSE,Length_1!T17=""),"",Length_1!T17)</f>
        <v/>
      </c>
      <c r="E22" s="122" t="str">
        <f>IF($B22=FALSE,"",VALUE(Length_1!B17))</f>
        <v/>
      </c>
      <c r="F22" s="122" t="str">
        <f>IF($B22=FALSE,"",Length_1!C17)</f>
        <v/>
      </c>
      <c r="G22" s="126" t="str">
        <f>IF($B22=FALSE,"",Length_1!V17)</f>
        <v/>
      </c>
      <c r="H22" s="126" t="str">
        <f>IF($B22=FALSE,"",Length_1!W17)</f>
        <v/>
      </c>
      <c r="I22" s="126" t="str">
        <f>IF($B22=FALSE,"",Length_1!X17)</f>
        <v/>
      </c>
      <c r="J22" s="126" t="str">
        <f>IF($B22=FALSE,"",Length_1!Y17)</f>
        <v/>
      </c>
      <c r="K22" s="126" t="str">
        <f>IF($B22=FALSE,"",Length_1!Z17)</f>
        <v/>
      </c>
      <c r="L22" s="127" t="str">
        <f t="shared" si="1"/>
        <v/>
      </c>
      <c r="M22" s="139" t="str">
        <f t="shared" si="2"/>
        <v/>
      </c>
      <c r="N22" s="128" t="str">
        <f>IF(B22=FALSE,"",Length_1!D61)</f>
        <v/>
      </c>
      <c r="O22" s="129" t="str">
        <f>IF(B22=FALSE,"",Calcu_ADJ!L22*J$3)</f>
        <v/>
      </c>
      <c r="P22" s="148" t="str">
        <f>IF(B22=FALSE,"",IF(Length_1!D17="Laser",0,11.5*10^-6))</f>
        <v/>
      </c>
      <c r="Q22" s="148" t="str">
        <f ca="1">IF(B22=FALSE,"",OFFSET(Length_1!A61,0,MATCH("열팽창계수",Length_1!$47:$47,0)-1))</f>
        <v/>
      </c>
      <c r="R22" s="149" t="str">
        <f t="shared" si="3"/>
        <v/>
      </c>
      <c r="S22" s="246" t="str">
        <f t="shared" si="4"/>
        <v/>
      </c>
      <c r="T22" s="246" t="str">
        <f t="shared" si="5"/>
        <v/>
      </c>
      <c r="U22" s="246" t="str">
        <f t="shared" si="6"/>
        <v/>
      </c>
      <c r="V22" s="130" t="str">
        <f t="shared" si="7"/>
        <v/>
      </c>
      <c r="W22" s="131" t="str">
        <f t="shared" si="8"/>
        <v/>
      </c>
      <c r="X22" s="122" t="str">
        <f t="shared" si="13"/>
        <v/>
      </c>
      <c r="Y22" s="122" t="str">
        <f t="shared" si="14"/>
        <v/>
      </c>
      <c r="Z22" s="124"/>
      <c r="AA22" s="190" t="e">
        <f ca="1">IF(Length_1!L17&lt;0,ROUNDUP(Length_1!L17*J$3,$M$66),ROUNDDOWN(Length_1!L17*J$3,$M$66))</f>
        <v>#N/A</v>
      </c>
      <c r="AB22" s="190" t="e">
        <f ca="1">IF(Length_1!M17&lt;0,ROUNDDOWN(Length_1!M17*J$3,$M$66),ROUNDUP(Length_1!M17*J$3,$M$66))</f>
        <v>#N/A</v>
      </c>
      <c r="AC22" s="122" t="e">
        <f t="shared" ca="1" si="9"/>
        <v>#N/A</v>
      </c>
      <c r="AD22" s="122" t="e">
        <f t="shared" ca="1" si="10"/>
        <v>#N/A</v>
      </c>
      <c r="AE22" s="200" t="e">
        <f t="shared" ca="1" si="11"/>
        <v>#N/A</v>
      </c>
      <c r="AF22" s="122" t="e">
        <f t="shared" ca="1" si="12"/>
        <v>#N/A</v>
      </c>
      <c r="AG22" s="122" t="str">
        <f t="shared" si="15"/>
        <v/>
      </c>
      <c r="AH22" s="288" t="e">
        <f t="shared" ca="1" si="16"/>
        <v>#N/A</v>
      </c>
    </row>
    <row r="23" spans="2:34" ht="15" customHeight="1">
      <c r="B23" s="125" t="b">
        <f>IF(Length_1!V18="",FALSE,TRUE)</f>
        <v>0</v>
      </c>
      <c r="C23" s="122" t="str">
        <f>IF($B23=FALSE,"",Length_1!A18)</f>
        <v/>
      </c>
      <c r="D23" s="122" t="str">
        <f>IF(OR($B23=FALSE,Length_1!T18=""),"",Length_1!T18)</f>
        <v/>
      </c>
      <c r="E23" s="122" t="str">
        <f>IF($B23=FALSE,"",VALUE(Length_1!B18))</f>
        <v/>
      </c>
      <c r="F23" s="122" t="str">
        <f>IF($B23=FALSE,"",Length_1!C18)</f>
        <v/>
      </c>
      <c r="G23" s="126" t="str">
        <f>IF($B23=FALSE,"",Length_1!V18)</f>
        <v/>
      </c>
      <c r="H23" s="126" t="str">
        <f>IF($B23=FALSE,"",Length_1!W18)</f>
        <v/>
      </c>
      <c r="I23" s="126" t="str">
        <f>IF($B23=FALSE,"",Length_1!X18)</f>
        <v/>
      </c>
      <c r="J23" s="126" t="str">
        <f>IF($B23=FALSE,"",Length_1!Y18)</f>
        <v/>
      </c>
      <c r="K23" s="126" t="str">
        <f>IF($B23=FALSE,"",Length_1!Z18)</f>
        <v/>
      </c>
      <c r="L23" s="127" t="str">
        <f t="shared" si="1"/>
        <v/>
      </c>
      <c r="M23" s="139" t="str">
        <f t="shared" si="2"/>
        <v/>
      </c>
      <c r="N23" s="128" t="str">
        <f>IF(B23=FALSE,"",Length_1!D62)</f>
        <v/>
      </c>
      <c r="O23" s="129" t="str">
        <f>IF(B23=FALSE,"",Calcu_ADJ!L23*J$3)</f>
        <v/>
      </c>
      <c r="P23" s="148" t="str">
        <f>IF(B23=FALSE,"",IF(Length_1!D18="Laser",0,11.5*10^-6))</f>
        <v/>
      </c>
      <c r="Q23" s="148" t="str">
        <f ca="1">IF(B23=FALSE,"",OFFSET(Length_1!A62,0,MATCH("열팽창계수",Length_1!$47:$47,0)-1))</f>
        <v/>
      </c>
      <c r="R23" s="149" t="str">
        <f t="shared" si="3"/>
        <v/>
      </c>
      <c r="S23" s="246" t="str">
        <f t="shared" si="4"/>
        <v/>
      </c>
      <c r="T23" s="246" t="str">
        <f t="shared" si="5"/>
        <v/>
      </c>
      <c r="U23" s="246" t="str">
        <f t="shared" si="6"/>
        <v/>
      </c>
      <c r="V23" s="130" t="str">
        <f t="shared" si="7"/>
        <v/>
      </c>
      <c r="W23" s="131" t="str">
        <f t="shared" si="8"/>
        <v/>
      </c>
      <c r="X23" s="122" t="str">
        <f t="shared" si="13"/>
        <v/>
      </c>
      <c r="Y23" s="122" t="str">
        <f t="shared" si="14"/>
        <v/>
      </c>
      <c r="Z23" s="124"/>
      <c r="AA23" s="190" t="e">
        <f ca="1">IF(Length_1!L18&lt;0,ROUNDUP(Length_1!L18*J$3,$M$66),ROUNDDOWN(Length_1!L18*J$3,$M$66))</f>
        <v>#N/A</v>
      </c>
      <c r="AB23" s="190" t="e">
        <f ca="1">IF(Length_1!M18&lt;0,ROUNDDOWN(Length_1!M18*J$3,$M$66),ROUNDUP(Length_1!M18*J$3,$M$66))</f>
        <v>#N/A</v>
      </c>
      <c r="AC23" s="122" t="e">
        <f t="shared" ca="1" si="9"/>
        <v>#N/A</v>
      </c>
      <c r="AD23" s="122" t="e">
        <f t="shared" ca="1" si="10"/>
        <v>#N/A</v>
      </c>
      <c r="AE23" s="200" t="e">
        <f t="shared" ca="1" si="11"/>
        <v>#N/A</v>
      </c>
      <c r="AF23" s="122" t="e">
        <f t="shared" ca="1" si="12"/>
        <v>#N/A</v>
      </c>
      <c r="AG23" s="122" t="str">
        <f t="shared" si="15"/>
        <v/>
      </c>
      <c r="AH23" s="288" t="e">
        <f t="shared" ca="1" si="16"/>
        <v>#N/A</v>
      </c>
    </row>
    <row r="24" spans="2:34" ht="15" customHeight="1">
      <c r="B24" s="125" t="b">
        <f>IF(Length_1!V19="",FALSE,TRUE)</f>
        <v>0</v>
      </c>
      <c r="C24" s="122" t="str">
        <f>IF($B24=FALSE,"",Length_1!A19)</f>
        <v/>
      </c>
      <c r="D24" s="122" t="str">
        <f>IF(OR($B24=FALSE,Length_1!T19=""),"",Length_1!T19)</f>
        <v/>
      </c>
      <c r="E24" s="122" t="str">
        <f>IF($B24=FALSE,"",VALUE(Length_1!B19))</f>
        <v/>
      </c>
      <c r="F24" s="122" t="str">
        <f>IF($B24=FALSE,"",Length_1!C19)</f>
        <v/>
      </c>
      <c r="G24" s="126" t="str">
        <f>IF($B24=FALSE,"",Length_1!V19)</f>
        <v/>
      </c>
      <c r="H24" s="126" t="str">
        <f>IF($B24=FALSE,"",Length_1!W19)</f>
        <v/>
      </c>
      <c r="I24" s="126" t="str">
        <f>IF($B24=FALSE,"",Length_1!X19)</f>
        <v/>
      </c>
      <c r="J24" s="126" t="str">
        <f>IF($B24=FALSE,"",Length_1!Y19)</f>
        <v/>
      </c>
      <c r="K24" s="126" t="str">
        <f>IF($B24=FALSE,"",Length_1!Z19)</f>
        <v/>
      </c>
      <c r="L24" s="127" t="str">
        <f t="shared" si="1"/>
        <v/>
      </c>
      <c r="M24" s="139" t="str">
        <f t="shared" si="2"/>
        <v/>
      </c>
      <c r="N24" s="128" t="str">
        <f>IF(B24=FALSE,"",Length_1!D63)</f>
        <v/>
      </c>
      <c r="O24" s="129" t="str">
        <f>IF(B24=FALSE,"",Calcu_ADJ!L24*J$3)</f>
        <v/>
      </c>
      <c r="P24" s="148" t="str">
        <f>IF(B24=FALSE,"",IF(Length_1!D19="Laser",0,11.5*10^-6))</f>
        <v/>
      </c>
      <c r="Q24" s="148" t="str">
        <f ca="1">IF(B24=FALSE,"",OFFSET(Length_1!A63,0,MATCH("열팽창계수",Length_1!$47:$47,0)-1))</f>
        <v/>
      </c>
      <c r="R24" s="149" t="str">
        <f t="shared" si="3"/>
        <v/>
      </c>
      <c r="S24" s="246" t="str">
        <f t="shared" si="4"/>
        <v/>
      </c>
      <c r="T24" s="246" t="str">
        <f t="shared" si="5"/>
        <v/>
      </c>
      <c r="U24" s="246" t="str">
        <f t="shared" si="6"/>
        <v/>
      </c>
      <c r="V24" s="130" t="str">
        <f t="shared" si="7"/>
        <v/>
      </c>
      <c r="W24" s="131" t="str">
        <f t="shared" si="8"/>
        <v/>
      </c>
      <c r="X24" s="122" t="str">
        <f t="shared" si="13"/>
        <v/>
      </c>
      <c r="Y24" s="122" t="str">
        <f t="shared" si="14"/>
        <v/>
      </c>
      <c r="Z24" s="124"/>
      <c r="AA24" s="190" t="e">
        <f ca="1">IF(Length_1!L19&lt;0,ROUNDUP(Length_1!L19*J$3,$M$66),ROUNDDOWN(Length_1!L19*J$3,$M$66))</f>
        <v>#N/A</v>
      </c>
      <c r="AB24" s="190" t="e">
        <f ca="1">IF(Length_1!M19&lt;0,ROUNDDOWN(Length_1!M19*J$3,$M$66),ROUNDUP(Length_1!M19*J$3,$M$66))</f>
        <v>#N/A</v>
      </c>
      <c r="AC24" s="122" t="e">
        <f t="shared" ca="1" si="9"/>
        <v>#N/A</v>
      </c>
      <c r="AD24" s="122" t="e">
        <f t="shared" ca="1" si="10"/>
        <v>#N/A</v>
      </c>
      <c r="AE24" s="200" t="e">
        <f t="shared" ca="1" si="11"/>
        <v>#N/A</v>
      </c>
      <c r="AF24" s="122" t="e">
        <f t="shared" ca="1" si="12"/>
        <v>#N/A</v>
      </c>
      <c r="AG24" s="122" t="str">
        <f t="shared" si="15"/>
        <v/>
      </c>
      <c r="AH24" s="288" t="e">
        <f t="shared" ca="1" si="16"/>
        <v>#N/A</v>
      </c>
    </row>
    <row r="25" spans="2:34" ht="15" customHeight="1">
      <c r="B25" s="125" t="b">
        <f>IF(Length_1!V20="",FALSE,TRUE)</f>
        <v>0</v>
      </c>
      <c r="C25" s="122" t="str">
        <f>IF($B25=FALSE,"",Length_1!A20)</f>
        <v/>
      </c>
      <c r="D25" s="122" t="str">
        <f>IF(OR($B25=FALSE,Length_1!T20=""),"",Length_1!T20)</f>
        <v/>
      </c>
      <c r="E25" s="122" t="str">
        <f>IF($B25=FALSE,"",VALUE(Length_1!B20))</f>
        <v/>
      </c>
      <c r="F25" s="122" t="str">
        <f>IF($B25=FALSE,"",Length_1!C20)</f>
        <v/>
      </c>
      <c r="G25" s="126" t="str">
        <f>IF($B25=FALSE,"",Length_1!V20)</f>
        <v/>
      </c>
      <c r="H25" s="126" t="str">
        <f>IF($B25=FALSE,"",Length_1!W20)</f>
        <v/>
      </c>
      <c r="I25" s="126" t="str">
        <f>IF($B25=FALSE,"",Length_1!X20)</f>
        <v/>
      </c>
      <c r="J25" s="126" t="str">
        <f>IF($B25=FALSE,"",Length_1!Y20)</f>
        <v/>
      </c>
      <c r="K25" s="126" t="str">
        <f>IF($B25=FALSE,"",Length_1!Z20)</f>
        <v/>
      </c>
      <c r="L25" s="127" t="str">
        <f t="shared" si="1"/>
        <v/>
      </c>
      <c r="M25" s="139" t="str">
        <f t="shared" si="2"/>
        <v/>
      </c>
      <c r="N25" s="128" t="str">
        <f>IF(B25=FALSE,"",Length_1!D64)</f>
        <v/>
      </c>
      <c r="O25" s="129" t="str">
        <f>IF(B25=FALSE,"",Calcu_ADJ!L25*J$3)</f>
        <v/>
      </c>
      <c r="P25" s="148" t="str">
        <f>IF(B25=FALSE,"",IF(Length_1!D20="Laser",0,11.5*10^-6))</f>
        <v/>
      </c>
      <c r="Q25" s="148" t="str">
        <f ca="1">IF(B25=FALSE,"",OFFSET(Length_1!A64,0,MATCH("열팽창계수",Length_1!$47:$47,0)-1))</f>
        <v/>
      </c>
      <c r="R25" s="149" t="str">
        <f t="shared" si="3"/>
        <v/>
      </c>
      <c r="S25" s="246" t="str">
        <f t="shared" si="4"/>
        <v/>
      </c>
      <c r="T25" s="246" t="str">
        <f t="shared" si="5"/>
        <v/>
      </c>
      <c r="U25" s="246" t="str">
        <f t="shared" si="6"/>
        <v/>
      </c>
      <c r="V25" s="130" t="str">
        <f t="shared" si="7"/>
        <v/>
      </c>
      <c r="W25" s="131" t="str">
        <f t="shared" si="8"/>
        <v/>
      </c>
      <c r="X25" s="122" t="str">
        <f t="shared" si="13"/>
        <v/>
      </c>
      <c r="Y25" s="122" t="str">
        <f t="shared" si="14"/>
        <v/>
      </c>
      <c r="Z25" s="124"/>
      <c r="AA25" s="190" t="e">
        <f ca="1">IF(Length_1!L20&lt;0,ROUNDUP(Length_1!L20*J$3,$M$66),ROUNDDOWN(Length_1!L20*J$3,$M$66))</f>
        <v>#N/A</v>
      </c>
      <c r="AB25" s="190" t="e">
        <f ca="1">IF(Length_1!M20&lt;0,ROUNDDOWN(Length_1!M20*J$3,$M$66),ROUNDUP(Length_1!M20*J$3,$M$66))</f>
        <v>#N/A</v>
      </c>
      <c r="AC25" s="122" t="e">
        <f t="shared" ca="1" si="9"/>
        <v>#N/A</v>
      </c>
      <c r="AD25" s="122" t="e">
        <f t="shared" ca="1" si="10"/>
        <v>#N/A</v>
      </c>
      <c r="AE25" s="200" t="e">
        <f t="shared" ca="1" si="11"/>
        <v>#N/A</v>
      </c>
      <c r="AF25" s="122" t="e">
        <f t="shared" ca="1" si="12"/>
        <v>#N/A</v>
      </c>
      <c r="AG25" s="122" t="str">
        <f t="shared" si="15"/>
        <v/>
      </c>
      <c r="AH25" s="288" t="e">
        <f t="shared" ca="1" si="16"/>
        <v>#N/A</v>
      </c>
    </row>
    <row r="26" spans="2:34" ht="15" customHeight="1">
      <c r="B26" s="125" t="b">
        <f>IF(Length_1!V21="",FALSE,TRUE)</f>
        <v>0</v>
      </c>
      <c r="C26" s="122" t="str">
        <f>IF($B26=FALSE,"",Length_1!A21)</f>
        <v/>
      </c>
      <c r="D26" s="122" t="str">
        <f>IF(OR($B26=FALSE,Length_1!T21=""),"",Length_1!T21)</f>
        <v/>
      </c>
      <c r="E26" s="122" t="str">
        <f>IF($B26=FALSE,"",VALUE(Length_1!B21))</f>
        <v/>
      </c>
      <c r="F26" s="122" t="str">
        <f>IF($B26=FALSE,"",Length_1!C21)</f>
        <v/>
      </c>
      <c r="G26" s="126" t="str">
        <f>IF($B26=FALSE,"",Length_1!V21)</f>
        <v/>
      </c>
      <c r="H26" s="126" t="str">
        <f>IF($B26=FALSE,"",Length_1!W21)</f>
        <v/>
      </c>
      <c r="I26" s="126" t="str">
        <f>IF($B26=FALSE,"",Length_1!X21)</f>
        <v/>
      </c>
      <c r="J26" s="126" t="str">
        <f>IF($B26=FALSE,"",Length_1!Y21)</f>
        <v/>
      </c>
      <c r="K26" s="126" t="str">
        <f>IF($B26=FALSE,"",Length_1!Z21)</f>
        <v/>
      </c>
      <c r="L26" s="127" t="str">
        <f t="shared" si="1"/>
        <v/>
      </c>
      <c r="M26" s="139" t="str">
        <f t="shared" si="2"/>
        <v/>
      </c>
      <c r="N26" s="128" t="str">
        <f>IF(B26=FALSE,"",Length_1!D65)</f>
        <v/>
      </c>
      <c r="O26" s="129" t="str">
        <f>IF(B26=FALSE,"",Calcu_ADJ!L26*J$3)</f>
        <v/>
      </c>
      <c r="P26" s="148" t="str">
        <f>IF(B26=FALSE,"",IF(Length_1!D21="Laser",0,11.5*10^-6))</f>
        <v/>
      </c>
      <c r="Q26" s="148" t="str">
        <f ca="1">IF(B26=FALSE,"",OFFSET(Length_1!A65,0,MATCH("열팽창계수",Length_1!$47:$47,0)-1))</f>
        <v/>
      </c>
      <c r="R26" s="149" t="str">
        <f t="shared" si="3"/>
        <v/>
      </c>
      <c r="S26" s="246" t="str">
        <f t="shared" si="4"/>
        <v/>
      </c>
      <c r="T26" s="246" t="str">
        <f t="shared" si="5"/>
        <v/>
      </c>
      <c r="U26" s="246" t="str">
        <f t="shared" si="6"/>
        <v/>
      </c>
      <c r="V26" s="130" t="str">
        <f t="shared" si="7"/>
        <v/>
      </c>
      <c r="W26" s="131" t="str">
        <f t="shared" si="8"/>
        <v/>
      </c>
      <c r="X26" s="122" t="str">
        <f t="shared" si="13"/>
        <v/>
      </c>
      <c r="Y26" s="122" t="str">
        <f t="shared" si="14"/>
        <v/>
      </c>
      <c r="Z26" s="124"/>
      <c r="AA26" s="190" t="e">
        <f ca="1">IF(Length_1!L21&lt;0,ROUNDUP(Length_1!L21*J$3,$M$66),ROUNDDOWN(Length_1!L21*J$3,$M$66))</f>
        <v>#N/A</v>
      </c>
      <c r="AB26" s="190" t="e">
        <f ca="1">IF(Length_1!M21&lt;0,ROUNDDOWN(Length_1!M21*J$3,$M$66),ROUNDUP(Length_1!M21*J$3,$M$66))</f>
        <v>#N/A</v>
      </c>
      <c r="AC26" s="122" t="e">
        <f t="shared" ca="1" si="9"/>
        <v>#N/A</v>
      </c>
      <c r="AD26" s="122" t="e">
        <f t="shared" ca="1" si="10"/>
        <v>#N/A</v>
      </c>
      <c r="AE26" s="200" t="e">
        <f t="shared" ca="1" si="11"/>
        <v>#N/A</v>
      </c>
      <c r="AF26" s="122" t="e">
        <f t="shared" ca="1" si="12"/>
        <v>#N/A</v>
      </c>
      <c r="AG26" s="122" t="str">
        <f t="shared" si="15"/>
        <v/>
      </c>
      <c r="AH26" s="288" t="e">
        <f t="shared" ca="1" si="16"/>
        <v>#N/A</v>
      </c>
    </row>
    <row r="27" spans="2:34" ht="15" customHeight="1">
      <c r="B27" s="125" t="b">
        <f>IF(Length_1!V22="",FALSE,TRUE)</f>
        <v>0</v>
      </c>
      <c r="C27" s="122" t="str">
        <f>IF($B27=FALSE,"",Length_1!A22)</f>
        <v/>
      </c>
      <c r="D27" s="122" t="str">
        <f>IF(OR($B27=FALSE,Length_1!T22=""),"",Length_1!T22)</f>
        <v/>
      </c>
      <c r="E27" s="122" t="str">
        <f>IF($B27=FALSE,"",VALUE(Length_1!B22))</f>
        <v/>
      </c>
      <c r="F27" s="122" t="str">
        <f>IF($B27=FALSE,"",Length_1!C22)</f>
        <v/>
      </c>
      <c r="G27" s="126" t="str">
        <f>IF($B27=FALSE,"",Length_1!V22)</f>
        <v/>
      </c>
      <c r="H27" s="126" t="str">
        <f>IF($B27=FALSE,"",Length_1!W22)</f>
        <v/>
      </c>
      <c r="I27" s="126" t="str">
        <f>IF($B27=FALSE,"",Length_1!X22)</f>
        <v/>
      </c>
      <c r="J27" s="126" t="str">
        <f>IF($B27=FALSE,"",Length_1!Y22)</f>
        <v/>
      </c>
      <c r="K27" s="126" t="str">
        <f>IF($B27=FALSE,"",Length_1!Z22)</f>
        <v/>
      </c>
      <c r="L27" s="127" t="str">
        <f t="shared" si="1"/>
        <v/>
      </c>
      <c r="M27" s="139" t="str">
        <f t="shared" si="2"/>
        <v/>
      </c>
      <c r="N27" s="128" t="str">
        <f>IF(B27=FALSE,"",Length_1!D66)</f>
        <v/>
      </c>
      <c r="O27" s="129" t="str">
        <f>IF(B27=FALSE,"",Calcu_ADJ!L27*J$3)</f>
        <v/>
      </c>
      <c r="P27" s="148" t="str">
        <f>IF(B27=FALSE,"",IF(Length_1!D22="Laser",0,11.5*10^-6))</f>
        <v/>
      </c>
      <c r="Q27" s="148" t="str">
        <f ca="1">IF(B27=FALSE,"",OFFSET(Length_1!A66,0,MATCH("열팽창계수",Length_1!$47:$47,0)-1))</f>
        <v/>
      </c>
      <c r="R27" s="149" t="str">
        <f t="shared" si="3"/>
        <v/>
      </c>
      <c r="S27" s="246" t="str">
        <f t="shared" si="4"/>
        <v/>
      </c>
      <c r="T27" s="246" t="str">
        <f t="shared" si="5"/>
        <v/>
      </c>
      <c r="U27" s="246" t="str">
        <f t="shared" si="6"/>
        <v/>
      </c>
      <c r="V27" s="130" t="str">
        <f t="shared" si="7"/>
        <v/>
      </c>
      <c r="W27" s="131" t="str">
        <f t="shared" si="8"/>
        <v/>
      </c>
      <c r="X27" s="122" t="str">
        <f t="shared" si="13"/>
        <v/>
      </c>
      <c r="Y27" s="122" t="str">
        <f t="shared" si="14"/>
        <v/>
      </c>
      <c r="Z27" s="124"/>
      <c r="AA27" s="190" t="e">
        <f ca="1">IF(Length_1!L22&lt;0,ROUNDUP(Length_1!L22*J$3,$M$66),ROUNDDOWN(Length_1!L22*J$3,$M$66))</f>
        <v>#N/A</v>
      </c>
      <c r="AB27" s="190" t="e">
        <f ca="1">IF(Length_1!M22&lt;0,ROUNDDOWN(Length_1!M22*J$3,$M$66),ROUNDUP(Length_1!M22*J$3,$M$66))</f>
        <v>#N/A</v>
      </c>
      <c r="AC27" s="122" t="e">
        <f t="shared" ca="1" si="9"/>
        <v>#N/A</v>
      </c>
      <c r="AD27" s="122" t="e">
        <f t="shared" ca="1" si="10"/>
        <v>#N/A</v>
      </c>
      <c r="AE27" s="200" t="e">
        <f t="shared" ca="1" si="11"/>
        <v>#N/A</v>
      </c>
      <c r="AF27" s="122" t="e">
        <f t="shared" ca="1" si="12"/>
        <v>#N/A</v>
      </c>
      <c r="AG27" s="122" t="str">
        <f t="shared" si="15"/>
        <v/>
      </c>
      <c r="AH27" s="288" t="e">
        <f t="shared" ca="1" si="16"/>
        <v>#N/A</v>
      </c>
    </row>
    <row r="28" spans="2:34" ht="15" customHeight="1">
      <c r="B28" s="125" t="b">
        <f>IF(Length_1!V23="",FALSE,TRUE)</f>
        <v>0</v>
      </c>
      <c r="C28" s="122" t="str">
        <f>IF($B28=FALSE,"",Length_1!A23)</f>
        <v/>
      </c>
      <c r="D28" s="122" t="str">
        <f>IF(OR($B28=FALSE,Length_1!T23=""),"",Length_1!T23)</f>
        <v/>
      </c>
      <c r="E28" s="122" t="str">
        <f>IF($B28=FALSE,"",VALUE(Length_1!B23))</f>
        <v/>
      </c>
      <c r="F28" s="122" t="str">
        <f>IF($B28=FALSE,"",Length_1!C23)</f>
        <v/>
      </c>
      <c r="G28" s="126" t="str">
        <f>IF($B28=FALSE,"",Length_1!V23)</f>
        <v/>
      </c>
      <c r="H28" s="126" t="str">
        <f>IF($B28=FALSE,"",Length_1!W23)</f>
        <v/>
      </c>
      <c r="I28" s="126" t="str">
        <f>IF($B28=FALSE,"",Length_1!X23)</f>
        <v/>
      </c>
      <c r="J28" s="126" t="str">
        <f>IF($B28=FALSE,"",Length_1!Y23)</f>
        <v/>
      </c>
      <c r="K28" s="126" t="str">
        <f>IF($B28=FALSE,"",Length_1!Z23)</f>
        <v/>
      </c>
      <c r="L28" s="127" t="str">
        <f t="shared" si="1"/>
        <v/>
      </c>
      <c r="M28" s="139" t="str">
        <f t="shared" si="2"/>
        <v/>
      </c>
      <c r="N28" s="128" t="str">
        <f>IF(B28=FALSE,"",Length_1!D67)</f>
        <v/>
      </c>
      <c r="O28" s="129" t="str">
        <f>IF(B28=FALSE,"",Calcu_ADJ!L28*J$3)</f>
        <v/>
      </c>
      <c r="P28" s="148" t="str">
        <f>IF(B28=FALSE,"",IF(Length_1!D23="Laser",0,11.5*10^-6))</f>
        <v/>
      </c>
      <c r="Q28" s="148" t="str">
        <f ca="1">IF(B28=FALSE,"",OFFSET(Length_1!A67,0,MATCH("열팽창계수",Length_1!$47:$47,0)-1))</f>
        <v/>
      </c>
      <c r="R28" s="149" t="str">
        <f t="shared" si="3"/>
        <v/>
      </c>
      <c r="S28" s="246" t="str">
        <f t="shared" si="4"/>
        <v/>
      </c>
      <c r="T28" s="246" t="str">
        <f t="shared" si="5"/>
        <v/>
      </c>
      <c r="U28" s="246" t="str">
        <f t="shared" si="6"/>
        <v/>
      </c>
      <c r="V28" s="130" t="str">
        <f t="shared" si="7"/>
        <v/>
      </c>
      <c r="W28" s="131" t="str">
        <f t="shared" si="8"/>
        <v/>
      </c>
      <c r="X28" s="122" t="str">
        <f t="shared" si="13"/>
        <v/>
      </c>
      <c r="Y28" s="122" t="str">
        <f t="shared" si="14"/>
        <v/>
      </c>
      <c r="Z28" s="124"/>
      <c r="AA28" s="190" t="e">
        <f ca="1">IF(Length_1!L23&lt;0,ROUNDUP(Length_1!L23*J$3,$M$66),ROUNDDOWN(Length_1!L23*J$3,$M$66))</f>
        <v>#N/A</v>
      </c>
      <c r="AB28" s="190" t="e">
        <f ca="1">IF(Length_1!M23&lt;0,ROUNDDOWN(Length_1!M23*J$3,$M$66),ROUNDUP(Length_1!M23*J$3,$M$66))</f>
        <v>#N/A</v>
      </c>
      <c r="AC28" s="122" t="e">
        <f t="shared" ca="1" si="9"/>
        <v>#N/A</v>
      </c>
      <c r="AD28" s="122" t="e">
        <f t="shared" ca="1" si="10"/>
        <v>#N/A</v>
      </c>
      <c r="AE28" s="200" t="e">
        <f t="shared" ca="1" si="11"/>
        <v>#N/A</v>
      </c>
      <c r="AF28" s="122" t="e">
        <f t="shared" ca="1" si="12"/>
        <v>#N/A</v>
      </c>
      <c r="AG28" s="122" t="str">
        <f t="shared" si="15"/>
        <v/>
      </c>
      <c r="AH28" s="288" t="e">
        <f t="shared" ca="1" si="16"/>
        <v>#N/A</v>
      </c>
    </row>
    <row r="29" spans="2:34" ht="15" customHeight="1">
      <c r="B29" s="125" t="b">
        <f>IF(Length_1!V24="",FALSE,TRUE)</f>
        <v>0</v>
      </c>
      <c r="C29" s="122" t="str">
        <f>IF($B29=FALSE,"",Length_1!A24)</f>
        <v/>
      </c>
      <c r="D29" s="122" t="str">
        <f>IF(OR($B29=FALSE,Length_1!T24=""),"",Length_1!T24)</f>
        <v/>
      </c>
      <c r="E29" s="122" t="str">
        <f>IF($B29=FALSE,"",VALUE(Length_1!B24))</f>
        <v/>
      </c>
      <c r="F29" s="122" t="str">
        <f>IF($B29=FALSE,"",Length_1!C24)</f>
        <v/>
      </c>
      <c r="G29" s="126" t="str">
        <f>IF($B29=FALSE,"",Length_1!V24)</f>
        <v/>
      </c>
      <c r="H29" s="126" t="str">
        <f>IF($B29=FALSE,"",Length_1!W24)</f>
        <v/>
      </c>
      <c r="I29" s="126" t="str">
        <f>IF($B29=FALSE,"",Length_1!X24)</f>
        <v/>
      </c>
      <c r="J29" s="126" t="str">
        <f>IF($B29=FALSE,"",Length_1!Y24)</f>
        <v/>
      </c>
      <c r="K29" s="126" t="str">
        <f>IF($B29=FALSE,"",Length_1!Z24)</f>
        <v/>
      </c>
      <c r="L29" s="127" t="str">
        <f t="shared" si="1"/>
        <v/>
      </c>
      <c r="M29" s="139" t="str">
        <f t="shared" si="2"/>
        <v/>
      </c>
      <c r="N29" s="128" t="str">
        <f>IF(B29=FALSE,"",Length_1!D68)</f>
        <v/>
      </c>
      <c r="O29" s="129" t="str">
        <f>IF(B29=FALSE,"",Calcu_ADJ!L29*J$3)</f>
        <v/>
      </c>
      <c r="P29" s="148" t="str">
        <f>IF(B29=FALSE,"",IF(Length_1!D24="Laser",0,11.5*10^-6))</f>
        <v/>
      </c>
      <c r="Q29" s="148" t="str">
        <f ca="1">IF(B29=FALSE,"",OFFSET(Length_1!A68,0,MATCH("열팽창계수",Length_1!$47:$47,0)-1))</f>
        <v/>
      </c>
      <c r="R29" s="149" t="str">
        <f t="shared" si="3"/>
        <v/>
      </c>
      <c r="S29" s="246" t="str">
        <f t="shared" si="4"/>
        <v/>
      </c>
      <c r="T29" s="246" t="str">
        <f t="shared" si="5"/>
        <v/>
      </c>
      <c r="U29" s="246" t="str">
        <f t="shared" si="6"/>
        <v/>
      </c>
      <c r="V29" s="130" t="str">
        <f t="shared" si="7"/>
        <v/>
      </c>
      <c r="W29" s="131" t="str">
        <f t="shared" si="8"/>
        <v/>
      </c>
      <c r="X29" s="122" t="str">
        <f t="shared" si="13"/>
        <v/>
      </c>
      <c r="Y29" s="122" t="str">
        <f t="shared" si="14"/>
        <v/>
      </c>
      <c r="Z29" s="124"/>
      <c r="AA29" s="190" t="e">
        <f ca="1">IF(Length_1!L24&lt;0,ROUNDUP(Length_1!L24*J$3,$M$66),ROUNDDOWN(Length_1!L24*J$3,$M$66))</f>
        <v>#N/A</v>
      </c>
      <c r="AB29" s="190" t="e">
        <f ca="1">IF(Length_1!M24&lt;0,ROUNDDOWN(Length_1!M24*J$3,$M$66),ROUNDUP(Length_1!M24*J$3,$M$66))</f>
        <v>#N/A</v>
      </c>
      <c r="AC29" s="122" t="e">
        <f t="shared" ca="1" si="9"/>
        <v>#N/A</v>
      </c>
      <c r="AD29" s="122" t="e">
        <f t="shared" ca="1" si="10"/>
        <v>#N/A</v>
      </c>
      <c r="AE29" s="200" t="e">
        <f t="shared" ca="1" si="11"/>
        <v>#N/A</v>
      </c>
      <c r="AF29" s="122" t="e">
        <f t="shared" ca="1" si="12"/>
        <v>#N/A</v>
      </c>
      <c r="AG29" s="122" t="str">
        <f t="shared" si="15"/>
        <v/>
      </c>
      <c r="AH29" s="288" t="e">
        <f t="shared" ca="1" si="16"/>
        <v>#N/A</v>
      </c>
    </row>
    <row r="30" spans="2:34" ht="15" customHeight="1">
      <c r="B30" s="125" t="b">
        <f>IF(Length_1!V25="",FALSE,TRUE)</f>
        <v>0</v>
      </c>
      <c r="C30" s="122" t="str">
        <f>IF($B30=FALSE,"",Length_1!A25)</f>
        <v/>
      </c>
      <c r="D30" s="122" t="str">
        <f>IF(OR($B30=FALSE,Length_1!T25=""),"",Length_1!T25)</f>
        <v/>
      </c>
      <c r="E30" s="122" t="str">
        <f>IF($B30=FALSE,"",VALUE(Length_1!B25))</f>
        <v/>
      </c>
      <c r="F30" s="122" t="str">
        <f>IF($B30=FALSE,"",Length_1!C25)</f>
        <v/>
      </c>
      <c r="G30" s="126" t="str">
        <f>IF($B30=FALSE,"",Length_1!V25)</f>
        <v/>
      </c>
      <c r="H30" s="126" t="str">
        <f>IF($B30=FALSE,"",Length_1!W25)</f>
        <v/>
      </c>
      <c r="I30" s="126" t="str">
        <f>IF($B30=FALSE,"",Length_1!X25)</f>
        <v/>
      </c>
      <c r="J30" s="126" t="str">
        <f>IF($B30=FALSE,"",Length_1!Y25)</f>
        <v/>
      </c>
      <c r="K30" s="126" t="str">
        <f>IF($B30=FALSE,"",Length_1!Z25)</f>
        <v/>
      </c>
      <c r="L30" s="127" t="str">
        <f t="shared" si="1"/>
        <v/>
      </c>
      <c r="M30" s="139" t="str">
        <f t="shared" si="2"/>
        <v/>
      </c>
      <c r="N30" s="128" t="str">
        <f>IF(B30=FALSE,"",Length_1!D69)</f>
        <v/>
      </c>
      <c r="O30" s="129" t="str">
        <f>IF(B30=FALSE,"",Calcu_ADJ!L30*J$3)</f>
        <v/>
      </c>
      <c r="P30" s="148" t="str">
        <f>IF(B30=FALSE,"",IF(Length_1!D25="Laser",0,11.5*10^-6))</f>
        <v/>
      </c>
      <c r="Q30" s="148" t="str">
        <f ca="1">IF(B30=FALSE,"",OFFSET(Length_1!A69,0,MATCH("열팽창계수",Length_1!$47:$47,0)-1))</f>
        <v/>
      </c>
      <c r="R30" s="149" t="str">
        <f t="shared" si="3"/>
        <v/>
      </c>
      <c r="S30" s="246" t="str">
        <f t="shared" si="4"/>
        <v/>
      </c>
      <c r="T30" s="246" t="str">
        <f t="shared" si="5"/>
        <v/>
      </c>
      <c r="U30" s="246" t="str">
        <f t="shared" si="6"/>
        <v/>
      </c>
      <c r="V30" s="130" t="str">
        <f t="shared" si="7"/>
        <v/>
      </c>
      <c r="W30" s="131" t="str">
        <f t="shared" si="8"/>
        <v/>
      </c>
      <c r="X30" s="122" t="str">
        <f t="shared" si="13"/>
        <v/>
      </c>
      <c r="Y30" s="122" t="str">
        <f t="shared" si="14"/>
        <v/>
      </c>
      <c r="Z30" s="124"/>
      <c r="AA30" s="190" t="e">
        <f ca="1">IF(Length_1!L25&lt;0,ROUNDUP(Length_1!L25*J$3,$M$66),ROUNDDOWN(Length_1!L25*J$3,$M$66))</f>
        <v>#N/A</v>
      </c>
      <c r="AB30" s="190" t="e">
        <f ca="1">IF(Length_1!M25&lt;0,ROUNDDOWN(Length_1!M25*J$3,$M$66),ROUNDUP(Length_1!M25*J$3,$M$66))</f>
        <v>#N/A</v>
      </c>
      <c r="AC30" s="122" t="e">
        <f t="shared" ca="1" si="9"/>
        <v>#N/A</v>
      </c>
      <c r="AD30" s="122" t="e">
        <f t="shared" ca="1" si="10"/>
        <v>#N/A</v>
      </c>
      <c r="AE30" s="200" t="e">
        <f t="shared" ca="1" si="11"/>
        <v>#N/A</v>
      </c>
      <c r="AF30" s="122" t="e">
        <f t="shared" ca="1" si="12"/>
        <v>#N/A</v>
      </c>
      <c r="AG30" s="122" t="str">
        <f t="shared" si="15"/>
        <v/>
      </c>
      <c r="AH30" s="288" t="e">
        <f t="shared" ca="1" si="16"/>
        <v>#N/A</v>
      </c>
    </row>
    <row r="31" spans="2:34" ht="15" customHeight="1">
      <c r="B31" s="125" t="b">
        <f>IF(Length_1!V26="",FALSE,TRUE)</f>
        <v>0</v>
      </c>
      <c r="C31" s="122" t="str">
        <f>IF($B31=FALSE,"",Length_1!A26)</f>
        <v/>
      </c>
      <c r="D31" s="122" t="str">
        <f>IF(OR($B31=FALSE,Length_1!T26=""),"",Length_1!T26)</f>
        <v/>
      </c>
      <c r="E31" s="122" t="str">
        <f>IF($B31=FALSE,"",VALUE(Length_1!B26))</f>
        <v/>
      </c>
      <c r="F31" s="122" t="str">
        <f>IF($B31=FALSE,"",Length_1!C26)</f>
        <v/>
      </c>
      <c r="G31" s="126" t="str">
        <f>IF($B31=FALSE,"",Length_1!V26)</f>
        <v/>
      </c>
      <c r="H31" s="126" t="str">
        <f>IF($B31=FALSE,"",Length_1!W26)</f>
        <v/>
      </c>
      <c r="I31" s="126" t="str">
        <f>IF($B31=FALSE,"",Length_1!X26)</f>
        <v/>
      </c>
      <c r="J31" s="126" t="str">
        <f>IF($B31=FALSE,"",Length_1!Y26)</f>
        <v/>
      </c>
      <c r="K31" s="126" t="str">
        <f>IF($B31=FALSE,"",Length_1!Z26)</f>
        <v/>
      </c>
      <c r="L31" s="127" t="str">
        <f t="shared" si="1"/>
        <v/>
      </c>
      <c r="M31" s="139" t="str">
        <f t="shared" si="2"/>
        <v/>
      </c>
      <c r="N31" s="128" t="str">
        <f>IF(B31=FALSE,"",Length_1!D70)</f>
        <v/>
      </c>
      <c r="O31" s="129" t="str">
        <f>IF(B31=FALSE,"",Calcu_ADJ!L31*J$3)</f>
        <v/>
      </c>
      <c r="P31" s="148" t="str">
        <f>IF(B31=FALSE,"",IF(Length_1!D26="Laser",0,11.5*10^-6))</f>
        <v/>
      </c>
      <c r="Q31" s="148" t="str">
        <f ca="1">IF(B31=FALSE,"",OFFSET(Length_1!A70,0,MATCH("열팽창계수",Length_1!$47:$47,0)-1))</f>
        <v/>
      </c>
      <c r="R31" s="149" t="str">
        <f t="shared" si="3"/>
        <v/>
      </c>
      <c r="S31" s="246" t="str">
        <f t="shared" si="4"/>
        <v/>
      </c>
      <c r="T31" s="246" t="str">
        <f t="shared" si="5"/>
        <v/>
      </c>
      <c r="U31" s="246" t="str">
        <f t="shared" si="6"/>
        <v/>
      </c>
      <c r="V31" s="130" t="str">
        <f t="shared" si="7"/>
        <v/>
      </c>
      <c r="W31" s="131" t="str">
        <f t="shared" si="8"/>
        <v/>
      </c>
      <c r="X31" s="122" t="str">
        <f t="shared" si="13"/>
        <v/>
      </c>
      <c r="Y31" s="122" t="str">
        <f t="shared" si="14"/>
        <v/>
      </c>
      <c r="Z31" s="124"/>
      <c r="AA31" s="190" t="e">
        <f ca="1">IF(Length_1!L26&lt;0,ROUNDUP(Length_1!L26*J$3,$M$66),ROUNDDOWN(Length_1!L26*J$3,$M$66))</f>
        <v>#N/A</v>
      </c>
      <c r="AB31" s="190" t="e">
        <f ca="1">IF(Length_1!M26&lt;0,ROUNDDOWN(Length_1!M26*J$3,$M$66),ROUNDUP(Length_1!M26*J$3,$M$66))</f>
        <v>#N/A</v>
      </c>
      <c r="AC31" s="122" t="e">
        <f t="shared" ca="1" si="9"/>
        <v>#N/A</v>
      </c>
      <c r="AD31" s="122" t="e">
        <f t="shared" ca="1" si="10"/>
        <v>#N/A</v>
      </c>
      <c r="AE31" s="200" t="e">
        <f t="shared" ca="1" si="11"/>
        <v>#N/A</v>
      </c>
      <c r="AF31" s="122" t="e">
        <f t="shared" ca="1" si="12"/>
        <v>#N/A</v>
      </c>
      <c r="AG31" s="122" t="str">
        <f t="shared" si="15"/>
        <v/>
      </c>
      <c r="AH31" s="288" t="e">
        <f t="shared" ca="1" si="16"/>
        <v>#N/A</v>
      </c>
    </row>
    <row r="32" spans="2:34" ht="15" customHeight="1">
      <c r="B32" s="125" t="b">
        <f>IF(Length_1!V27="",FALSE,TRUE)</f>
        <v>0</v>
      </c>
      <c r="C32" s="122" t="str">
        <f>IF($B32=FALSE,"",Length_1!A27)</f>
        <v/>
      </c>
      <c r="D32" s="122" t="str">
        <f>IF(OR($B32=FALSE,Length_1!T27=""),"",Length_1!T27)</f>
        <v/>
      </c>
      <c r="E32" s="122" t="str">
        <f>IF($B32=FALSE,"",VALUE(Length_1!B27))</f>
        <v/>
      </c>
      <c r="F32" s="122" t="str">
        <f>IF($B32=FALSE,"",Length_1!C27)</f>
        <v/>
      </c>
      <c r="G32" s="126" t="str">
        <f>IF($B32=FALSE,"",Length_1!V27)</f>
        <v/>
      </c>
      <c r="H32" s="126" t="str">
        <f>IF($B32=FALSE,"",Length_1!W27)</f>
        <v/>
      </c>
      <c r="I32" s="126" t="str">
        <f>IF($B32=FALSE,"",Length_1!X27)</f>
        <v/>
      </c>
      <c r="J32" s="126" t="str">
        <f>IF($B32=FALSE,"",Length_1!Y27)</f>
        <v/>
      </c>
      <c r="K32" s="126" t="str">
        <f>IF($B32=FALSE,"",Length_1!Z27)</f>
        <v/>
      </c>
      <c r="L32" s="127" t="str">
        <f t="shared" si="1"/>
        <v/>
      </c>
      <c r="M32" s="139" t="str">
        <f t="shared" si="2"/>
        <v/>
      </c>
      <c r="N32" s="128" t="str">
        <f>IF(B32=FALSE,"",Length_1!D71)</f>
        <v/>
      </c>
      <c r="O32" s="129" t="str">
        <f>IF(B32=FALSE,"",Calcu_ADJ!L32*J$3)</f>
        <v/>
      </c>
      <c r="P32" s="148" t="str">
        <f>IF(B32=FALSE,"",IF(Length_1!D27="Laser",0,11.5*10^-6))</f>
        <v/>
      </c>
      <c r="Q32" s="148" t="str">
        <f ca="1">IF(B32=FALSE,"",OFFSET(Length_1!A71,0,MATCH("열팽창계수",Length_1!$47:$47,0)-1))</f>
        <v/>
      </c>
      <c r="R32" s="149" t="str">
        <f t="shared" si="3"/>
        <v/>
      </c>
      <c r="S32" s="246" t="str">
        <f t="shared" si="4"/>
        <v/>
      </c>
      <c r="T32" s="246" t="str">
        <f t="shared" si="5"/>
        <v/>
      </c>
      <c r="U32" s="246" t="str">
        <f t="shared" si="6"/>
        <v/>
      </c>
      <c r="V32" s="130" t="str">
        <f t="shared" si="7"/>
        <v/>
      </c>
      <c r="W32" s="131" t="str">
        <f t="shared" si="8"/>
        <v/>
      </c>
      <c r="X32" s="122" t="str">
        <f t="shared" si="13"/>
        <v/>
      </c>
      <c r="Y32" s="122" t="str">
        <f t="shared" si="14"/>
        <v/>
      </c>
      <c r="Z32" s="124"/>
      <c r="AA32" s="190" t="e">
        <f ca="1">IF(Length_1!L27&lt;0,ROUNDUP(Length_1!L27*J$3,$M$66),ROUNDDOWN(Length_1!L27*J$3,$M$66))</f>
        <v>#N/A</v>
      </c>
      <c r="AB32" s="190" t="e">
        <f ca="1">IF(Length_1!M27&lt;0,ROUNDDOWN(Length_1!M27*J$3,$M$66),ROUNDUP(Length_1!M27*J$3,$M$66))</f>
        <v>#N/A</v>
      </c>
      <c r="AC32" s="122" t="e">
        <f t="shared" ca="1" si="9"/>
        <v>#N/A</v>
      </c>
      <c r="AD32" s="122" t="e">
        <f t="shared" ca="1" si="10"/>
        <v>#N/A</v>
      </c>
      <c r="AE32" s="200" t="e">
        <f t="shared" ca="1" si="11"/>
        <v>#N/A</v>
      </c>
      <c r="AF32" s="122" t="e">
        <f t="shared" ca="1" si="12"/>
        <v>#N/A</v>
      </c>
      <c r="AG32" s="122" t="str">
        <f t="shared" si="15"/>
        <v/>
      </c>
      <c r="AH32" s="288" t="e">
        <f t="shared" ca="1" si="16"/>
        <v>#N/A</v>
      </c>
    </row>
    <row r="33" spans="2:34" ht="15" customHeight="1">
      <c r="B33" s="125" t="b">
        <f>IF(Length_1!V28="",FALSE,TRUE)</f>
        <v>0</v>
      </c>
      <c r="C33" s="122" t="str">
        <f>IF($B33=FALSE,"",Length_1!A28)</f>
        <v/>
      </c>
      <c r="D33" s="122" t="str">
        <f>IF(OR($B33=FALSE,Length_1!T28=""),"",Length_1!T28)</f>
        <v/>
      </c>
      <c r="E33" s="122" t="str">
        <f>IF($B33=FALSE,"",VALUE(Length_1!B28))</f>
        <v/>
      </c>
      <c r="F33" s="122" t="str">
        <f>IF($B33=FALSE,"",Length_1!C28)</f>
        <v/>
      </c>
      <c r="G33" s="126" t="str">
        <f>IF($B33=FALSE,"",Length_1!V28)</f>
        <v/>
      </c>
      <c r="H33" s="126" t="str">
        <f>IF($B33=FALSE,"",Length_1!W28)</f>
        <v/>
      </c>
      <c r="I33" s="126" t="str">
        <f>IF($B33=FALSE,"",Length_1!X28)</f>
        <v/>
      </c>
      <c r="J33" s="126" t="str">
        <f>IF($B33=FALSE,"",Length_1!Y28)</f>
        <v/>
      </c>
      <c r="K33" s="126" t="str">
        <f>IF($B33=FALSE,"",Length_1!Z28)</f>
        <v/>
      </c>
      <c r="L33" s="127" t="str">
        <f t="shared" si="1"/>
        <v/>
      </c>
      <c r="M33" s="139" t="str">
        <f t="shared" si="2"/>
        <v/>
      </c>
      <c r="N33" s="128" t="str">
        <f>IF(B33=FALSE,"",Length_1!D72)</f>
        <v/>
      </c>
      <c r="O33" s="129" t="str">
        <f>IF(B33=FALSE,"",Calcu_ADJ!L33*J$3)</f>
        <v/>
      </c>
      <c r="P33" s="148" t="str">
        <f>IF(B33=FALSE,"",IF(Length_1!D28="Laser",0,11.5*10^-6))</f>
        <v/>
      </c>
      <c r="Q33" s="148" t="str">
        <f ca="1">IF(B33=FALSE,"",OFFSET(Length_1!A72,0,MATCH("열팽창계수",Length_1!$47:$47,0)-1))</f>
        <v/>
      </c>
      <c r="R33" s="149" t="str">
        <f t="shared" si="3"/>
        <v/>
      </c>
      <c r="S33" s="246" t="str">
        <f t="shared" si="4"/>
        <v/>
      </c>
      <c r="T33" s="246" t="str">
        <f t="shared" si="5"/>
        <v/>
      </c>
      <c r="U33" s="246" t="str">
        <f t="shared" si="6"/>
        <v/>
      </c>
      <c r="V33" s="130" t="str">
        <f t="shared" si="7"/>
        <v/>
      </c>
      <c r="W33" s="131" t="str">
        <f t="shared" si="8"/>
        <v/>
      </c>
      <c r="X33" s="122" t="str">
        <f t="shared" si="13"/>
        <v/>
      </c>
      <c r="Y33" s="122" t="str">
        <f t="shared" si="14"/>
        <v/>
      </c>
      <c r="Z33" s="124"/>
      <c r="AA33" s="190" t="e">
        <f ca="1">IF(Length_1!L28&lt;0,ROUNDUP(Length_1!L28*J$3,$M$66),ROUNDDOWN(Length_1!L28*J$3,$M$66))</f>
        <v>#N/A</v>
      </c>
      <c r="AB33" s="190" t="e">
        <f ca="1">IF(Length_1!M28&lt;0,ROUNDDOWN(Length_1!M28*J$3,$M$66),ROUNDUP(Length_1!M28*J$3,$M$66))</f>
        <v>#N/A</v>
      </c>
      <c r="AC33" s="122" t="e">
        <f t="shared" ca="1" si="9"/>
        <v>#N/A</v>
      </c>
      <c r="AD33" s="122" t="e">
        <f t="shared" ca="1" si="10"/>
        <v>#N/A</v>
      </c>
      <c r="AE33" s="200" t="e">
        <f t="shared" ca="1" si="11"/>
        <v>#N/A</v>
      </c>
      <c r="AF33" s="122" t="e">
        <f t="shared" ca="1" si="12"/>
        <v>#N/A</v>
      </c>
      <c r="AG33" s="122" t="str">
        <f t="shared" si="15"/>
        <v/>
      </c>
      <c r="AH33" s="288" t="e">
        <f t="shared" ca="1" si="16"/>
        <v>#N/A</v>
      </c>
    </row>
    <row r="34" spans="2:34" ht="15" customHeight="1">
      <c r="B34" s="125" t="b">
        <f>IF(Length_1!V29="",FALSE,TRUE)</f>
        <v>0</v>
      </c>
      <c r="C34" s="122" t="str">
        <f>IF($B34=FALSE,"",Length_1!A29)</f>
        <v/>
      </c>
      <c r="D34" s="122" t="str">
        <f>IF(OR($B34=FALSE,Length_1!T29=""),"",Length_1!T29)</f>
        <v/>
      </c>
      <c r="E34" s="122" t="str">
        <f>IF($B34=FALSE,"",VALUE(Length_1!B29))</f>
        <v/>
      </c>
      <c r="F34" s="122" t="str">
        <f>IF($B34=FALSE,"",Length_1!C29)</f>
        <v/>
      </c>
      <c r="G34" s="126" t="str">
        <f>IF($B34=FALSE,"",Length_1!V29)</f>
        <v/>
      </c>
      <c r="H34" s="126" t="str">
        <f>IF($B34=FALSE,"",Length_1!W29)</f>
        <v/>
      </c>
      <c r="I34" s="126" t="str">
        <f>IF($B34=FALSE,"",Length_1!X29)</f>
        <v/>
      </c>
      <c r="J34" s="126" t="str">
        <f>IF($B34=FALSE,"",Length_1!Y29)</f>
        <v/>
      </c>
      <c r="K34" s="126" t="str">
        <f>IF($B34=FALSE,"",Length_1!Z29)</f>
        <v/>
      </c>
      <c r="L34" s="127" t="str">
        <f t="shared" si="1"/>
        <v/>
      </c>
      <c r="M34" s="139" t="str">
        <f t="shared" si="2"/>
        <v/>
      </c>
      <c r="N34" s="128" t="str">
        <f>IF(B34=FALSE,"",Length_1!D73)</f>
        <v/>
      </c>
      <c r="O34" s="129" t="str">
        <f>IF(B34=FALSE,"",Calcu_ADJ!L34*J$3)</f>
        <v/>
      </c>
      <c r="P34" s="148" t="str">
        <f>IF(B34=FALSE,"",IF(Length_1!D29="Laser",0,11.5*10^-6))</f>
        <v/>
      </c>
      <c r="Q34" s="148" t="str">
        <f ca="1">IF(B34=FALSE,"",OFFSET(Length_1!A73,0,MATCH("열팽창계수",Length_1!$47:$47,0)-1))</f>
        <v/>
      </c>
      <c r="R34" s="149" t="str">
        <f t="shared" si="3"/>
        <v/>
      </c>
      <c r="S34" s="246" t="str">
        <f t="shared" si="4"/>
        <v/>
      </c>
      <c r="T34" s="246" t="str">
        <f t="shared" si="5"/>
        <v/>
      </c>
      <c r="U34" s="246" t="str">
        <f t="shared" si="6"/>
        <v/>
      </c>
      <c r="V34" s="130" t="str">
        <f t="shared" si="7"/>
        <v/>
      </c>
      <c r="W34" s="131" t="str">
        <f t="shared" si="8"/>
        <v/>
      </c>
      <c r="X34" s="122" t="str">
        <f t="shared" si="13"/>
        <v/>
      </c>
      <c r="Y34" s="122" t="str">
        <f t="shared" si="14"/>
        <v/>
      </c>
      <c r="Z34" s="124"/>
      <c r="AA34" s="190" t="e">
        <f ca="1">IF(Length_1!L29&lt;0,ROUNDUP(Length_1!L29*J$3,$M$66),ROUNDDOWN(Length_1!L29*J$3,$M$66))</f>
        <v>#N/A</v>
      </c>
      <c r="AB34" s="190" t="e">
        <f ca="1">IF(Length_1!M29&lt;0,ROUNDDOWN(Length_1!M29*J$3,$M$66),ROUNDUP(Length_1!M29*J$3,$M$66))</f>
        <v>#N/A</v>
      </c>
      <c r="AC34" s="122" t="e">
        <f t="shared" ca="1" si="9"/>
        <v>#N/A</v>
      </c>
      <c r="AD34" s="122" t="e">
        <f t="shared" ca="1" si="10"/>
        <v>#N/A</v>
      </c>
      <c r="AE34" s="200" t="e">
        <f t="shared" ca="1" si="11"/>
        <v>#N/A</v>
      </c>
      <c r="AF34" s="122" t="e">
        <f t="shared" ca="1" si="12"/>
        <v>#N/A</v>
      </c>
      <c r="AG34" s="122" t="str">
        <f t="shared" si="15"/>
        <v/>
      </c>
      <c r="AH34" s="288" t="e">
        <f t="shared" ca="1" si="16"/>
        <v>#N/A</v>
      </c>
    </row>
    <row r="35" spans="2:34" ht="15" customHeight="1">
      <c r="B35" s="125" t="b">
        <f>IF(Length_1!V30="",FALSE,TRUE)</f>
        <v>0</v>
      </c>
      <c r="C35" s="122" t="str">
        <f>IF($B35=FALSE,"",Length_1!A30)</f>
        <v/>
      </c>
      <c r="D35" s="122" t="str">
        <f>IF(OR($B35=FALSE,Length_1!T30=""),"",Length_1!T30)</f>
        <v/>
      </c>
      <c r="E35" s="122" t="str">
        <f>IF($B35=FALSE,"",VALUE(Length_1!B30))</f>
        <v/>
      </c>
      <c r="F35" s="122" t="str">
        <f>IF($B35=FALSE,"",Length_1!C30)</f>
        <v/>
      </c>
      <c r="G35" s="126" t="str">
        <f>IF($B35=FALSE,"",Length_1!V30)</f>
        <v/>
      </c>
      <c r="H35" s="126" t="str">
        <f>IF($B35=FALSE,"",Length_1!W30)</f>
        <v/>
      </c>
      <c r="I35" s="126" t="str">
        <f>IF($B35=FALSE,"",Length_1!X30)</f>
        <v/>
      </c>
      <c r="J35" s="126" t="str">
        <f>IF($B35=FALSE,"",Length_1!Y30)</f>
        <v/>
      </c>
      <c r="K35" s="126" t="str">
        <f>IF($B35=FALSE,"",Length_1!Z30)</f>
        <v/>
      </c>
      <c r="L35" s="127" t="str">
        <f t="shared" si="1"/>
        <v/>
      </c>
      <c r="M35" s="139" t="str">
        <f t="shared" si="2"/>
        <v/>
      </c>
      <c r="N35" s="128" t="str">
        <f>IF(B35=FALSE,"",Length_1!D74)</f>
        <v/>
      </c>
      <c r="O35" s="129" t="str">
        <f>IF(B35=FALSE,"",Calcu_ADJ!L35*J$3)</f>
        <v/>
      </c>
      <c r="P35" s="148" t="str">
        <f>IF(B35=FALSE,"",IF(Length_1!D30="Laser",0,11.5*10^-6))</f>
        <v/>
      </c>
      <c r="Q35" s="148" t="str">
        <f ca="1">IF(B35=FALSE,"",OFFSET(Length_1!A74,0,MATCH("열팽창계수",Length_1!$47:$47,0)-1))</f>
        <v/>
      </c>
      <c r="R35" s="149" t="str">
        <f t="shared" si="3"/>
        <v/>
      </c>
      <c r="S35" s="246" t="str">
        <f t="shared" si="4"/>
        <v/>
      </c>
      <c r="T35" s="246" t="str">
        <f t="shared" si="5"/>
        <v/>
      </c>
      <c r="U35" s="246" t="str">
        <f t="shared" si="6"/>
        <v/>
      </c>
      <c r="V35" s="130" t="str">
        <f t="shared" si="7"/>
        <v/>
      </c>
      <c r="W35" s="131" t="str">
        <f t="shared" si="8"/>
        <v/>
      </c>
      <c r="X35" s="122" t="str">
        <f t="shared" si="13"/>
        <v/>
      </c>
      <c r="Y35" s="122" t="str">
        <f t="shared" si="14"/>
        <v/>
      </c>
      <c r="Z35" s="124"/>
      <c r="AA35" s="190" t="e">
        <f ca="1">IF(Length_1!L30&lt;0,ROUNDUP(Length_1!L30*J$3,$M$66),ROUNDDOWN(Length_1!L30*J$3,$M$66))</f>
        <v>#N/A</v>
      </c>
      <c r="AB35" s="190" t="e">
        <f ca="1">IF(Length_1!M30&lt;0,ROUNDDOWN(Length_1!M30*J$3,$M$66),ROUNDUP(Length_1!M30*J$3,$M$66))</f>
        <v>#N/A</v>
      </c>
      <c r="AC35" s="122" t="e">
        <f t="shared" ca="1" si="9"/>
        <v>#N/A</v>
      </c>
      <c r="AD35" s="122" t="e">
        <f t="shared" ca="1" si="10"/>
        <v>#N/A</v>
      </c>
      <c r="AE35" s="200" t="e">
        <f t="shared" ca="1" si="11"/>
        <v>#N/A</v>
      </c>
      <c r="AF35" s="122" t="e">
        <f t="shared" ca="1" si="12"/>
        <v>#N/A</v>
      </c>
      <c r="AG35" s="122" t="str">
        <f t="shared" si="15"/>
        <v/>
      </c>
      <c r="AH35" s="288" t="e">
        <f t="shared" ca="1" si="16"/>
        <v>#N/A</v>
      </c>
    </row>
    <row r="36" spans="2:34" ht="15" customHeight="1">
      <c r="B36" s="125" t="b">
        <f>IF(Length_1!V31="",FALSE,TRUE)</f>
        <v>0</v>
      </c>
      <c r="C36" s="122" t="str">
        <f>IF($B36=FALSE,"",Length_1!A31)</f>
        <v/>
      </c>
      <c r="D36" s="122" t="str">
        <f>IF(OR($B36=FALSE,Length_1!T31=""),"",Length_1!T31)</f>
        <v/>
      </c>
      <c r="E36" s="122" t="str">
        <f>IF($B36=FALSE,"",VALUE(Length_1!B31))</f>
        <v/>
      </c>
      <c r="F36" s="122" t="str">
        <f>IF($B36=FALSE,"",Length_1!C31)</f>
        <v/>
      </c>
      <c r="G36" s="126" t="str">
        <f>IF($B36=FALSE,"",Length_1!V31)</f>
        <v/>
      </c>
      <c r="H36" s="126" t="str">
        <f>IF($B36=FALSE,"",Length_1!W31)</f>
        <v/>
      </c>
      <c r="I36" s="126" t="str">
        <f>IF($B36=FALSE,"",Length_1!X31)</f>
        <v/>
      </c>
      <c r="J36" s="126" t="str">
        <f>IF($B36=FALSE,"",Length_1!Y31)</f>
        <v/>
      </c>
      <c r="K36" s="126" t="str">
        <f>IF($B36=FALSE,"",Length_1!Z31)</f>
        <v/>
      </c>
      <c r="L36" s="127" t="str">
        <f t="shared" si="1"/>
        <v/>
      </c>
      <c r="M36" s="139" t="str">
        <f t="shared" si="2"/>
        <v/>
      </c>
      <c r="N36" s="128" t="str">
        <f>IF(B36=FALSE,"",Length_1!D75)</f>
        <v/>
      </c>
      <c r="O36" s="129" t="str">
        <f>IF(B36=FALSE,"",Calcu_ADJ!L36*J$3)</f>
        <v/>
      </c>
      <c r="P36" s="148" t="str">
        <f>IF(B36=FALSE,"",IF(Length_1!D31="Laser",0,11.5*10^-6))</f>
        <v/>
      </c>
      <c r="Q36" s="148" t="str">
        <f ca="1">IF(B36=FALSE,"",OFFSET(Length_1!A75,0,MATCH("열팽창계수",Length_1!$47:$47,0)-1))</f>
        <v/>
      </c>
      <c r="R36" s="149" t="str">
        <f t="shared" si="3"/>
        <v/>
      </c>
      <c r="S36" s="246" t="str">
        <f t="shared" si="4"/>
        <v/>
      </c>
      <c r="T36" s="246" t="str">
        <f t="shared" si="5"/>
        <v/>
      </c>
      <c r="U36" s="246" t="str">
        <f t="shared" si="6"/>
        <v/>
      </c>
      <c r="V36" s="130" t="str">
        <f t="shared" si="7"/>
        <v/>
      </c>
      <c r="W36" s="131" t="str">
        <f t="shared" si="8"/>
        <v/>
      </c>
      <c r="X36" s="122" t="str">
        <f t="shared" si="13"/>
        <v/>
      </c>
      <c r="Y36" s="122" t="str">
        <f t="shared" si="14"/>
        <v/>
      </c>
      <c r="Z36" s="124"/>
      <c r="AA36" s="190" t="e">
        <f ca="1">IF(Length_1!L31&lt;0,ROUNDUP(Length_1!L31*J$3,$M$66),ROUNDDOWN(Length_1!L31*J$3,$M$66))</f>
        <v>#N/A</v>
      </c>
      <c r="AB36" s="190" t="e">
        <f ca="1">IF(Length_1!M31&lt;0,ROUNDDOWN(Length_1!M31*J$3,$M$66),ROUNDUP(Length_1!M31*J$3,$M$66))</f>
        <v>#N/A</v>
      </c>
      <c r="AC36" s="122" t="e">
        <f t="shared" ca="1" si="9"/>
        <v>#N/A</v>
      </c>
      <c r="AD36" s="122" t="e">
        <f t="shared" ca="1" si="10"/>
        <v>#N/A</v>
      </c>
      <c r="AE36" s="200" t="e">
        <f t="shared" ca="1" si="11"/>
        <v>#N/A</v>
      </c>
      <c r="AF36" s="122" t="e">
        <f t="shared" ca="1" si="12"/>
        <v>#N/A</v>
      </c>
      <c r="AG36" s="122" t="str">
        <f t="shared" si="15"/>
        <v/>
      </c>
      <c r="AH36" s="288" t="e">
        <f t="shared" ca="1" si="16"/>
        <v>#N/A</v>
      </c>
    </row>
    <row r="37" spans="2:34" ht="15" customHeight="1">
      <c r="B37" s="125" t="b">
        <f>IF(Length_1!V32="",FALSE,TRUE)</f>
        <v>0</v>
      </c>
      <c r="C37" s="122" t="str">
        <f>IF($B37=FALSE,"",Length_1!A32)</f>
        <v/>
      </c>
      <c r="D37" s="122" t="str">
        <f>IF(OR($B37=FALSE,Length_1!T32=""),"",Length_1!T32)</f>
        <v/>
      </c>
      <c r="E37" s="122" t="str">
        <f>IF($B37=FALSE,"",VALUE(Length_1!B32))</f>
        <v/>
      </c>
      <c r="F37" s="122" t="str">
        <f>IF($B37=FALSE,"",Length_1!C32)</f>
        <v/>
      </c>
      <c r="G37" s="126" t="str">
        <f>IF($B37=FALSE,"",Length_1!V32)</f>
        <v/>
      </c>
      <c r="H37" s="126" t="str">
        <f>IF($B37=FALSE,"",Length_1!W32)</f>
        <v/>
      </c>
      <c r="I37" s="126" t="str">
        <f>IF($B37=FALSE,"",Length_1!X32)</f>
        <v/>
      </c>
      <c r="J37" s="126" t="str">
        <f>IF($B37=FALSE,"",Length_1!Y32)</f>
        <v/>
      </c>
      <c r="K37" s="126" t="str">
        <f>IF($B37=FALSE,"",Length_1!Z32)</f>
        <v/>
      </c>
      <c r="L37" s="127" t="str">
        <f t="shared" si="1"/>
        <v/>
      </c>
      <c r="M37" s="139" t="str">
        <f t="shared" si="2"/>
        <v/>
      </c>
      <c r="N37" s="128" t="str">
        <f>IF(B37=FALSE,"",Length_1!D76)</f>
        <v/>
      </c>
      <c r="O37" s="129" t="str">
        <f>IF(B37=FALSE,"",Calcu_ADJ!L37*J$3)</f>
        <v/>
      </c>
      <c r="P37" s="148" t="str">
        <f>IF(B37=FALSE,"",IF(Length_1!D32="Laser",0,11.5*10^-6))</f>
        <v/>
      </c>
      <c r="Q37" s="148" t="str">
        <f ca="1">IF(B37=FALSE,"",OFFSET(Length_1!A76,0,MATCH("열팽창계수",Length_1!$47:$47,0)-1))</f>
        <v/>
      </c>
      <c r="R37" s="149" t="str">
        <f t="shared" si="3"/>
        <v/>
      </c>
      <c r="S37" s="246" t="str">
        <f t="shared" si="4"/>
        <v/>
      </c>
      <c r="T37" s="246" t="str">
        <f t="shared" si="5"/>
        <v/>
      </c>
      <c r="U37" s="246" t="str">
        <f t="shared" si="6"/>
        <v/>
      </c>
      <c r="V37" s="130" t="str">
        <f t="shared" si="7"/>
        <v/>
      </c>
      <c r="W37" s="131" t="str">
        <f t="shared" si="8"/>
        <v/>
      </c>
      <c r="X37" s="122" t="str">
        <f t="shared" si="13"/>
        <v/>
      </c>
      <c r="Y37" s="122" t="str">
        <f t="shared" si="14"/>
        <v/>
      </c>
      <c r="Z37" s="124"/>
      <c r="AA37" s="190" t="e">
        <f ca="1">IF(Length_1!L32&lt;0,ROUNDUP(Length_1!L32*J$3,$M$66),ROUNDDOWN(Length_1!L32*J$3,$M$66))</f>
        <v>#N/A</v>
      </c>
      <c r="AB37" s="190" t="e">
        <f ca="1">IF(Length_1!M32&lt;0,ROUNDDOWN(Length_1!M32*J$3,$M$66),ROUNDUP(Length_1!M32*J$3,$M$66))</f>
        <v>#N/A</v>
      </c>
      <c r="AC37" s="122" t="e">
        <f t="shared" ca="1" si="9"/>
        <v>#N/A</v>
      </c>
      <c r="AD37" s="122" t="e">
        <f t="shared" ca="1" si="10"/>
        <v>#N/A</v>
      </c>
      <c r="AE37" s="200" t="e">
        <f t="shared" ca="1" si="11"/>
        <v>#N/A</v>
      </c>
      <c r="AF37" s="122" t="e">
        <f t="shared" ca="1" si="12"/>
        <v>#N/A</v>
      </c>
      <c r="AG37" s="122" t="str">
        <f t="shared" si="15"/>
        <v/>
      </c>
      <c r="AH37" s="288" t="e">
        <f t="shared" ca="1" si="16"/>
        <v>#N/A</v>
      </c>
    </row>
    <row r="38" spans="2:34" ht="15" customHeight="1">
      <c r="B38" s="125" t="b">
        <f>IF(Length_1!V33="",FALSE,TRUE)</f>
        <v>0</v>
      </c>
      <c r="C38" s="122" t="str">
        <f>IF($B38=FALSE,"",Length_1!A33)</f>
        <v/>
      </c>
      <c r="D38" s="122" t="str">
        <f>IF(OR($B38=FALSE,Length_1!T33=""),"",Length_1!T33)</f>
        <v/>
      </c>
      <c r="E38" s="122" t="str">
        <f>IF($B38=FALSE,"",VALUE(Length_1!B33))</f>
        <v/>
      </c>
      <c r="F38" s="122" t="str">
        <f>IF($B38=FALSE,"",Length_1!C33)</f>
        <v/>
      </c>
      <c r="G38" s="126" t="str">
        <f>IF($B38=FALSE,"",Length_1!V33)</f>
        <v/>
      </c>
      <c r="H38" s="126" t="str">
        <f>IF($B38=FALSE,"",Length_1!W33)</f>
        <v/>
      </c>
      <c r="I38" s="126" t="str">
        <f>IF($B38=FALSE,"",Length_1!X33)</f>
        <v/>
      </c>
      <c r="J38" s="126" t="str">
        <f>IF($B38=FALSE,"",Length_1!Y33)</f>
        <v/>
      </c>
      <c r="K38" s="126" t="str">
        <f>IF($B38=FALSE,"",Length_1!Z33)</f>
        <v/>
      </c>
      <c r="L38" s="127" t="str">
        <f t="shared" si="1"/>
        <v/>
      </c>
      <c r="M38" s="139" t="str">
        <f t="shared" si="2"/>
        <v/>
      </c>
      <c r="N38" s="128" t="str">
        <f>IF(B38=FALSE,"",Length_1!D77)</f>
        <v/>
      </c>
      <c r="O38" s="129" t="str">
        <f>IF(B38=FALSE,"",Calcu_ADJ!L38*J$3)</f>
        <v/>
      </c>
      <c r="P38" s="148" t="str">
        <f>IF(B38=FALSE,"",IF(Length_1!D33="Laser",0,11.5*10^-6))</f>
        <v/>
      </c>
      <c r="Q38" s="148" t="str">
        <f ca="1">IF(B38=FALSE,"",OFFSET(Length_1!A77,0,MATCH("열팽창계수",Length_1!$47:$47,0)-1))</f>
        <v/>
      </c>
      <c r="R38" s="149" t="str">
        <f t="shared" si="3"/>
        <v/>
      </c>
      <c r="S38" s="246" t="str">
        <f t="shared" si="4"/>
        <v/>
      </c>
      <c r="T38" s="246" t="str">
        <f t="shared" si="5"/>
        <v/>
      </c>
      <c r="U38" s="246" t="str">
        <f t="shared" si="6"/>
        <v/>
      </c>
      <c r="V38" s="130" t="str">
        <f t="shared" si="7"/>
        <v/>
      </c>
      <c r="W38" s="131" t="str">
        <f t="shared" si="8"/>
        <v/>
      </c>
      <c r="X38" s="122" t="str">
        <f t="shared" si="13"/>
        <v/>
      </c>
      <c r="Y38" s="122" t="str">
        <f t="shared" si="14"/>
        <v/>
      </c>
      <c r="Z38" s="124"/>
      <c r="AA38" s="190" t="e">
        <f ca="1">IF(Length_1!L33&lt;0,ROUNDUP(Length_1!L33*J$3,$M$66),ROUNDDOWN(Length_1!L33*J$3,$M$66))</f>
        <v>#N/A</v>
      </c>
      <c r="AB38" s="190" t="e">
        <f ca="1">IF(Length_1!M33&lt;0,ROUNDDOWN(Length_1!M33*J$3,$M$66),ROUNDUP(Length_1!M33*J$3,$M$66))</f>
        <v>#N/A</v>
      </c>
      <c r="AC38" s="122" t="e">
        <f t="shared" ca="1" si="9"/>
        <v>#N/A</v>
      </c>
      <c r="AD38" s="122" t="e">
        <f t="shared" ca="1" si="10"/>
        <v>#N/A</v>
      </c>
      <c r="AE38" s="200" t="e">
        <f t="shared" ca="1" si="11"/>
        <v>#N/A</v>
      </c>
      <c r="AF38" s="122" t="e">
        <f t="shared" ca="1" si="12"/>
        <v>#N/A</v>
      </c>
      <c r="AG38" s="122" t="str">
        <f t="shared" si="15"/>
        <v/>
      </c>
      <c r="AH38" s="288" t="e">
        <f t="shared" ca="1" si="16"/>
        <v>#N/A</v>
      </c>
    </row>
    <row r="39" spans="2:34" ht="15" customHeight="1">
      <c r="B39" s="125" t="b">
        <f>IF(Length_1!V34="",FALSE,TRUE)</f>
        <v>0</v>
      </c>
      <c r="C39" s="122" t="str">
        <f>IF($B39=FALSE,"",Length_1!A34)</f>
        <v/>
      </c>
      <c r="D39" s="122" t="str">
        <f>IF(OR($B39=FALSE,Length_1!T34=""),"",Length_1!T34)</f>
        <v/>
      </c>
      <c r="E39" s="122" t="str">
        <f>IF($B39=FALSE,"",VALUE(Length_1!B34))</f>
        <v/>
      </c>
      <c r="F39" s="122" t="str">
        <f>IF($B39=FALSE,"",Length_1!C34)</f>
        <v/>
      </c>
      <c r="G39" s="126" t="str">
        <f>IF($B39=FALSE,"",Length_1!V34)</f>
        <v/>
      </c>
      <c r="H39" s="126" t="str">
        <f>IF($B39=FALSE,"",Length_1!W34)</f>
        <v/>
      </c>
      <c r="I39" s="126" t="str">
        <f>IF($B39=FALSE,"",Length_1!X34)</f>
        <v/>
      </c>
      <c r="J39" s="126" t="str">
        <f>IF($B39=FALSE,"",Length_1!Y34)</f>
        <v/>
      </c>
      <c r="K39" s="126" t="str">
        <f>IF($B39=FALSE,"",Length_1!Z34)</f>
        <v/>
      </c>
      <c r="L39" s="127" t="str">
        <f t="shared" si="1"/>
        <v/>
      </c>
      <c r="M39" s="139" t="str">
        <f t="shared" si="2"/>
        <v/>
      </c>
      <c r="N39" s="128" t="str">
        <f>IF(B39=FALSE,"",Length_1!D78)</f>
        <v/>
      </c>
      <c r="O39" s="129" t="str">
        <f>IF(B39=FALSE,"",Calcu_ADJ!L39*J$3)</f>
        <v/>
      </c>
      <c r="P39" s="148" t="str">
        <f>IF(B39=FALSE,"",IF(Length_1!D34="Laser",0,11.5*10^-6))</f>
        <v/>
      </c>
      <c r="Q39" s="148" t="str">
        <f ca="1">IF(B39=FALSE,"",OFFSET(Length_1!A78,0,MATCH("열팽창계수",Length_1!$47:$47,0)-1))</f>
        <v/>
      </c>
      <c r="R39" s="149" t="str">
        <f t="shared" si="3"/>
        <v/>
      </c>
      <c r="S39" s="246" t="str">
        <f t="shared" si="4"/>
        <v/>
      </c>
      <c r="T39" s="246" t="str">
        <f t="shared" si="5"/>
        <v/>
      </c>
      <c r="U39" s="246" t="str">
        <f t="shared" si="6"/>
        <v/>
      </c>
      <c r="V39" s="130" t="str">
        <f t="shared" si="7"/>
        <v/>
      </c>
      <c r="W39" s="131" t="str">
        <f t="shared" si="8"/>
        <v/>
      </c>
      <c r="X39" s="122" t="str">
        <f t="shared" si="13"/>
        <v/>
      </c>
      <c r="Y39" s="122" t="str">
        <f t="shared" si="14"/>
        <v/>
      </c>
      <c r="Z39" s="124"/>
      <c r="AA39" s="190" t="e">
        <f ca="1">IF(Length_1!L34&lt;0,ROUNDUP(Length_1!L34*J$3,$M$66),ROUNDDOWN(Length_1!L34*J$3,$M$66))</f>
        <v>#N/A</v>
      </c>
      <c r="AB39" s="190" t="e">
        <f ca="1">IF(Length_1!M34&lt;0,ROUNDDOWN(Length_1!M34*J$3,$M$66),ROUNDUP(Length_1!M34*J$3,$M$66))</f>
        <v>#N/A</v>
      </c>
      <c r="AC39" s="122" t="e">
        <f t="shared" ca="1" si="9"/>
        <v>#N/A</v>
      </c>
      <c r="AD39" s="122" t="e">
        <f t="shared" ca="1" si="10"/>
        <v>#N/A</v>
      </c>
      <c r="AE39" s="200" t="e">
        <f t="shared" ca="1" si="11"/>
        <v>#N/A</v>
      </c>
      <c r="AF39" s="122" t="e">
        <f t="shared" ca="1" si="12"/>
        <v>#N/A</v>
      </c>
      <c r="AG39" s="122" t="str">
        <f t="shared" si="15"/>
        <v/>
      </c>
      <c r="AH39" s="288" t="e">
        <f t="shared" ca="1" si="16"/>
        <v>#N/A</v>
      </c>
    </row>
    <row r="40" spans="2:34" ht="15" customHeight="1">
      <c r="B40" s="125" t="b">
        <f>IF(Length_1!V35="",FALSE,TRUE)</f>
        <v>0</v>
      </c>
      <c r="C40" s="122" t="str">
        <f>IF($B40=FALSE,"",Length_1!A35)</f>
        <v/>
      </c>
      <c r="D40" s="122" t="str">
        <f>IF(OR($B40=FALSE,Length_1!T35=""),"",Length_1!T35)</f>
        <v/>
      </c>
      <c r="E40" s="122" t="str">
        <f>IF($B40=FALSE,"",VALUE(Length_1!B35))</f>
        <v/>
      </c>
      <c r="F40" s="122" t="str">
        <f>IF($B40=FALSE,"",Length_1!C35)</f>
        <v/>
      </c>
      <c r="G40" s="126" t="str">
        <f>IF($B40=FALSE,"",Length_1!V35)</f>
        <v/>
      </c>
      <c r="H40" s="126" t="str">
        <f>IF($B40=FALSE,"",Length_1!W35)</f>
        <v/>
      </c>
      <c r="I40" s="126" t="str">
        <f>IF($B40=FALSE,"",Length_1!X35)</f>
        <v/>
      </c>
      <c r="J40" s="126" t="str">
        <f>IF($B40=FALSE,"",Length_1!Y35)</f>
        <v/>
      </c>
      <c r="K40" s="126" t="str">
        <f>IF($B40=FALSE,"",Length_1!Z35)</f>
        <v/>
      </c>
      <c r="L40" s="127" t="str">
        <f t="shared" si="1"/>
        <v/>
      </c>
      <c r="M40" s="139" t="str">
        <f t="shared" si="2"/>
        <v/>
      </c>
      <c r="N40" s="128" t="str">
        <f>IF(B40=FALSE,"",Length_1!D79)</f>
        <v/>
      </c>
      <c r="O40" s="129" t="str">
        <f>IF(B40=FALSE,"",Calcu_ADJ!L40*J$3)</f>
        <v/>
      </c>
      <c r="P40" s="148" t="str">
        <f>IF(B40=FALSE,"",IF(Length_1!D35="Laser",0,11.5*10^-6))</f>
        <v/>
      </c>
      <c r="Q40" s="148" t="str">
        <f ca="1">IF(B40=FALSE,"",OFFSET(Length_1!A79,0,MATCH("열팽창계수",Length_1!$47:$47,0)-1))</f>
        <v/>
      </c>
      <c r="R40" s="149" t="str">
        <f t="shared" si="3"/>
        <v/>
      </c>
      <c r="S40" s="246" t="str">
        <f t="shared" si="4"/>
        <v/>
      </c>
      <c r="T40" s="246" t="str">
        <f t="shared" si="5"/>
        <v/>
      </c>
      <c r="U40" s="246" t="str">
        <f t="shared" si="6"/>
        <v/>
      </c>
      <c r="V40" s="130" t="str">
        <f t="shared" si="7"/>
        <v/>
      </c>
      <c r="W40" s="131" t="str">
        <f t="shared" si="8"/>
        <v/>
      </c>
      <c r="X40" s="122" t="str">
        <f t="shared" si="13"/>
        <v/>
      </c>
      <c r="Y40" s="122" t="str">
        <f t="shared" si="14"/>
        <v/>
      </c>
      <c r="Z40" s="124"/>
      <c r="AA40" s="190" t="e">
        <f ca="1">IF(Length_1!L35&lt;0,ROUNDUP(Length_1!L35*J$3,$M$66),ROUNDDOWN(Length_1!L35*J$3,$M$66))</f>
        <v>#N/A</v>
      </c>
      <c r="AB40" s="190" t="e">
        <f ca="1">IF(Length_1!M35&lt;0,ROUNDDOWN(Length_1!M35*J$3,$M$66),ROUNDUP(Length_1!M35*J$3,$M$66))</f>
        <v>#N/A</v>
      </c>
      <c r="AC40" s="122" t="e">
        <f t="shared" ca="1" si="9"/>
        <v>#N/A</v>
      </c>
      <c r="AD40" s="122" t="e">
        <f t="shared" ca="1" si="10"/>
        <v>#N/A</v>
      </c>
      <c r="AE40" s="200" t="e">
        <f t="shared" ca="1" si="11"/>
        <v>#N/A</v>
      </c>
      <c r="AF40" s="122" t="e">
        <f t="shared" ca="1" si="12"/>
        <v>#N/A</v>
      </c>
      <c r="AG40" s="122" t="str">
        <f t="shared" si="15"/>
        <v/>
      </c>
      <c r="AH40" s="288" t="e">
        <f t="shared" ca="1" si="16"/>
        <v>#N/A</v>
      </c>
    </row>
    <row r="41" spans="2:34" ht="15" customHeight="1">
      <c r="B41" s="125" t="b">
        <f>IF(Length_1!V36="",FALSE,TRUE)</f>
        <v>0</v>
      </c>
      <c r="C41" s="122" t="str">
        <f>IF($B41=FALSE,"",Length_1!A36)</f>
        <v/>
      </c>
      <c r="D41" s="122" t="str">
        <f>IF(OR($B41=FALSE,Length_1!T36=""),"",Length_1!T36)</f>
        <v/>
      </c>
      <c r="E41" s="122" t="str">
        <f>IF($B41=FALSE,"",VALUE(Length_1!B36))</f>
        <v/>
      </c>
      <c r="F41" s="122" t="str">
        <f>IF($B41=FALSE,"",Length_1!C36)</f>
        <v/>
      </c>
      <c r="G41" s="126" t="str">
        <f>IF($B41=FALSE,"",Length_1!V36)</f>
        <v/>
      </c>
      <c r="H41" s="126" t="str">
        <f>IF($B41=FALSE,"",Length_1!W36)</f>
        <v/>
      </c>
      <c r="I41" s="126" t="str">
        <f>IF($B41=FALSE,"",Length_1!X36)</f>
        <v/>
      </c>
      <c r="J41" s="126" t="str">
        <f>IF($B41=FALSE,"",Length_1!Y36)</f>
        <v/>
      </c>
      <c r="K41" s="126" t="str">
        <f>IF($B41=FALSE,"",Length_1!Z36)</f>
        <v/>
      </c>
      <c r="L41" s="127" t="str">
        <f t="shared" si="1"/>
        <v/>
      </c>
      <c r="M41" s="139" t="str">
        <f t="shared" si="2"/>
        <v/>
      </c>
      <c r="N41" s="128" t="str">
        <f>IF(B41=FALSE,"",Length_1!D80)</f>
        <v/>
      </c>
      <c r="O41" s="129" t="str">
        <f>IF(B41=FALSE,"",Calcu_ADJ!L41*J$3)</f>
        <v/>
      </c>
      <c r="P41" s="148" t="str">
        <f>IF(B41=FALSE,"",IF(Length_1!D36="Laser",0,11.5*10^-6))</f>
        <v/>
      </c>
      <c r="Q41" s="148" t="str">
        <f ca="1">IF(B41=FALSE,"",OFFSET(Length_1!A80,0,MATCH("열팽창계수",Length_1!$47:$47,0)-1))</f>
        <v/>
      </c>
      <c r="R41" s="149" t="str">
        <f t="shared" si="3"/>
        <v/>
      </c>
      <c r="S41" s="246" t="str">
        <f t="shared" si="4"/>
        <v/>
      </c>
      <c r="T41" s="246" t="str">
        <f t="shared" si="5"/>
        <v/>
      </c>
      <c r="U41" s="246" t="str">
        <f t="shared" si="6"/>
        <v/>
      </c>
      <c r="V41" s="130" t="str">
        <f t="shared" si="7"/>
        <v/>
      </c>
      <c r="W41" s="131" t="str">
        <f t="shared" si="8"/>
        <v/>
      </c>
      <c r="X41" s="122" t="str">
        <f t="shared" si="13"/>
        <v/>
      </c>
      <c r="Y41" s="122" t="str">
        <f t="shared" si="14"/>
        <v/>
      </c>
      <c r="Z41" s="124"/>
      <c r="AA41" s="190" t="e">
        <f ca="1">IF(Length_1!L36&lt;0,ROUNDUP(Length_1!L36*J$3,$M$66),ROUNDDOWN(Length_1!L36*J$3,$M$66))</f>
        <v>#N/A</v>
      </c>
      <c r="AB41" s="190" t="e">
        <f ca="1">IF(Length_1!M36&lt;0,ROUNDDOWN(Length_1!M36*J$3,$M$66),ROUNDUP(Length_1!M36*J$3,$M$66))</f>
        <v>#N/A</v>
      </c>
      <c r="AC41" s="122" t="e">
        <f t="shared" ca="1" si="9"/>
        <v>#N/A</v>
      </c>
      <c r="AD41" s="122" t="e">
        <f t="shared" ca="1" si="10"/>
        <v>#N/A</v>
      </c>
      <c r="AE41" s="200" t="e">
        <f t="shared" ca="1" si="11"/>
        <v>#N/A</v>
      </c>
      <c r="AF41" s="122" t="e">
        <f t="shared" ca="1" si="12"/>
        <v>#N/A</v>
      </c>
      <c r="AG41" s="122" t="str">
        <f t="shared" si="15"/>
        <v/>
      </c>
      <c r="AH41" s="288" t="e">
        <f t="shared" ca="1" si="16"/>
        <v>#N/A</v>
      </c>
    </row>
    <row r="42" spans="2:34" ht="15" customHeight="1">
      <c r="B42" s="125" t="b">
        <f>IF(Length_1!V37="",FALSE,TRUE)</f>
        <v>0</v>
      </c>
      <c r="C42" s="122" t="str">
        <f>IF($B42=FALSE,"",Length_1!A37)</f>
        <v/>
      </c>
      <c r="D42" s="122" t="str">
        <f>IF(OR($B42=FALSE,Length_1!T37=""),"",Length_1!T37)</f>
        <v/>
      </c>
      <c r="E42" s="122" t="str">
        <f>IF($B42=FALSE,"",VALUE(Length_1!B37))</f>
        <v/>
      </c>
      <c r="F42" s="122" t="str">
        <f>IF($B42=FALSE,"",Length_1!C37)</f>
        <v/>
      </c>
      <c r="G42" s="126" t="str">
        <f>IF($B42=FALSE,"",Length_1!V37)</f>
        <v/>
      </c>
      <c r="H42" s="126" t="str">
        <f>IF($B42=FALSE,"",Length_1!W37)</f>
        <v/>
      </c>
      <c r="I42" s="126" t="str">
        <f>IF($B42=FALSE,"",Length_1!X37)</f>
        <v/>
      </c>
      <c r="J42" s="126" t="str">
        <f>IF($B42=FALSE,"",Length_1!Y37)</f>
        <v/>
      </c>
      <c r="K42" s="126" t="str">
        <f>IF($B42=FALSE,"",Length_1!Z37)</f>
        <v/>
      </c>
      <c r="L42" s="127" t="str">
        <f t="shared" si="1"/>
        <v/>
      </c>
      <c r="M42" s="139" t="str">
        <f t="shared" si="2"/>
        <v/>
      </c>
      <c r="N42" s="128" t="str">
        <f>IF(B42=FALSE,"",Length_1!D81)</f>
        <v/>
      </c>
      <c r="O42" s="129" t="str">
        <f>IF(B42=FALSE,"",Calcu_ADJ!L42*J$3)</f>
        <v/>
      </c>
      <c r="P42" s="148" t="str">
        <f>IF(B42=FALSE,"",IF(Length_1!D37="Laser",0,11.5*10^-6))</f>
        <v/>
      </c>
      <c r="Q42" s="148" t="str">
        <f ca="1">IF(B42=FALSE,"",OFFSET(Length_1!A81,0,MATCH("열팽창계수",Length_1!$47:$47,0)-1))</f>
        <v/>
      </c>
      <c r="R42" s="149" t="str">
        <f t="shared" si="3"/>
        <v/>
      </c>
      <c r="S42" s="246" t="str">
        <f t="shared" si="4"/>
        <v/>
      </c>
      <c r="T42" s="246" t="str">
        <f t="shared" si="5"/>
        <v/>
      </c>
      <c r="U42" s="246" t="str">
        <f t="shared" si="6"/>
        <v/>
      </c>
      <c r="V42" s="130" t="str">
        <f t="shared" si="7"/>
        <v/>
      </c>
      <c r="W42" s="131" t="str">
        <f t="shared" si="8"/>
        <v/>
      </c>
      <c r="X42" s="122" t="str">
        <f t="shared" si="13"/>
        <v/>
      </c>
      <c r="Y42" s="122" t="str">
        <f t="shared" si="14"/>
        <v/>
      </c>
      <c r="Z42" s="124"/>
      <c r="AA42" s="190" t="e">
        <f ca="1">IF(Length_1!L37&lt;0,ROUNDUP(Length_1!L37*J$3,$M$66),ROUNDDOWN(Length_1!L37*J$3,$M$66))</f>
        <v>#N/A</v>
      </c>
      <c r="AB42" s="190" t="e">
        <f ca="1">IF(Length_1!M37&lt;0,ROUNDDOWN(Length_1!M37*J$3,$M$66),ROUNDUP(Length_1!M37*J$3,$M$66))</f>
        <v>#N/A</v>
      </c>
      <c r="AC42" s="122" t="e">
        <f t="shared" ca="1" si="9"/>
        <v>#N/A</v>
      </c>
      <c r="AD42" s="122" t="e">
        <f t="shared" ca="1" si="10"/>
        <v>#N/A</v>
      </c>
      <c r="AE42" s="200" t="e">
        <f t="shared" ca="1" si="11"/>
        <v>#N/A</v>
      </c>
      <c r="AF42" s="122" t="e">
        <f t="shared" ca="1" si="12"/>
        <v>#N/A</v>
      </c>
      <c r="AG42" s="122" t="str">
        <f t="shared" si="15"/>
        <v/>
      </c>
      <c r="AH42" s="288" t="e">
        <f t="shared" ca="1" si="16"/>
        <v>#N/A</v>
      </c>
    </row>
    <row r="43" spans="2:34" ht="15" customHeight="1">
      <c r="B43" s="125" t="b">
        <f>IF(Length_1!V38="",FALSE,TRUE)</f>
        <v>0</v>
      </c>
      <c r="C43" s="122" t="str">
        <f>IF($B43=FALSE,"",Length_1!A38)</f>
        <v/>
      </c>
      <c r="D43" s="122" t="str">
        <f>IF(OR($B43=FALSE,Length_1!T38=""),"",Length_1!T38)</f>
        <v/>
      </c>
      <c r="E43" s="122" t="str">
        <f>IF($B43=FALSE,"",VALUE(Length_1!B38))</f>
        <v/>
      </c>
      <c r="F43" s="122" t="str">
        <f>IF($B43=FALSE,"",Length_1!C38)</f>
        <v/>
      </c>
      <c r="G43" s="126" t="str">
        <f>IF($B43=FALSE,"",Length_1!V38)</f>
        <v/>
      </c>
      <c r="H43" s="126" t="str">
        <f>IF($B43=FALSE,"",Length_1!W38)</f>
        <v/>
      </c>
      <c r="I43" s="126" t="str">
        <f>IF($B43=FALSE,"",Length_1!X38)</f>
        <v/>
      </c>
      <c r="J43" s="126" t="str">
        <f>IF($B43=FALSE,"",Length_1!Y38)</f>
        <v/>
      </c>
      <c r="K43" s="126" t="str">
        <f>IF($B43=FALSE,"",Length_1!Z38)</f>
        <v/>
      </c>
      <c r="L43" s="127" t="str">
        <f t="shared" si="1"/>
        <v/>
      </c>
      <c r="M43" s="139" t="str">
        <f t="shared" si="2"/>
        <v/>
      </c>
      <c r="N43" s="128" t="str">
        <f>IF(B43=FALSE,"",Length_1!D82)</f>
        <v/>
      </c>
      <c r="O43" s="129" t="str">
        <f>IF(B43=FALSE,"",Calcu_ADJ!L43*J$3)</f>
        <v/>
      </c>
      <c r="P43" s="148" t="str">
        <f>IF(B43=FALSE,"",IF(Length_1!D38="Laser",0,11.5*10^-6))</f>
        <v/>
      </c>
      <c r="Q43" s="148" t="str">
        <f ca="1">IF(B43=FALSE,"",OFFSET(Length_1!A82,0,MATCH("열팽창계수",Length_1!$47:$47,0)-1))</f>
        <v/>
      </c>
      <c r="R43" s="149" t="str">
        <f t="shared" si="3"/>
        <v/>
      </c>
      <c r="S43" s="246" t="str">
        <f t="shared" si="4"/>
        <v/>
      </c>
      <c r="T43" s="246" t="str">
        <f t="shared" si="5"/>
        <v/>
      </c>
      <c r="U43" s="246" t="str">
        <f t="shared" si="6"/>
        <v/>
      </c>
      <c r="V43" s="130" t="str">
        <f t="shared" si="7"/>
        <v/>
      </c>
      <c r="W43" s="131" t="str">
        <f t="shared" si="8"/>
        <v/>
      </c>
      <c r="X43" s="122" t="str">
        <f t="shared" si="13"/>
        <v/>
      </c>
      <c r="Y43" s="122" t="str">
        <f t="shared" si="14"/>
        <v/>
      </c>
      <c r="Z43" s="124"/>
      <c r="AA43" s="190" t="e">
        <f ca="1">IF(Length_1!L38&lt;0,ROUNDUP(Length_1!L38*J$3,$M$66),ROUNDDOWN(Length_1!L38*J$3,$M$66))</f>
        <v>#N/A</v>
      </c>
      <c r="AB43" s="190" t="e">
        <f ca="1">IF(Length_1!M38&lt;0,ROUNDDOWN(Length_1!M38*J$3,$M$66),ROUNDUP(Length_1!M38*J$3,$M$66))</f>
        <v>#N/A</v>
      </c>
      <c r="AC43" s="122" t="e">
        <f t="shared" ca="1" si="9"/>
        <v>#N/A</v>
      </c>
      <c r="AD43" s="122" t="e">
        <f t="shared" ca="1" si="10"/>
        <v>#N/A</v>
      </c>
      <c r="AE43" s="200" t="e">
        <f t="shared" ca="1" si="11"/>
        <v>#N/A</v>
      </c>
      <c r="AF43" s="122" t="e">
        <f t="shared" ca="1" si="12"/>
        <v>#N/A</v>
      </c>
      <c r="AG43" s="122" t="str">
        <f t="shared" si="15"/>
        <v/>
      </c>
      <c r="AH43" s="288" t="e">
        <f t="shared" ca="1" si="16"/>
        <v>#N/A</v>
      </c>
    </row>
    <row r="44" spans="2:34" ht="15" customHeight="1">
      <c r="B44" s="125" t="b">
        <f>IF(Length_1!V39="",FALSE,TRUE)</f>
        <v>0</v>
      </c>
      <c r="C44" s="122" t="str">
        <f>IF($B44=FALSE,"",Length_1!A39)</f>
        <v/>
      </c>
      <c r="D44" s="122" t="str">
        <f>IF(OR($B44=FALSE,Length_1!T39=""),"",Length_1!T39)</f>
        <v/>
      </c>
      <c r="E44" s="122" t="str">
        <f>IF($B44=FALSE,"",VALUE(Length_1!B39))</f>
        <v/>
      </c>
      <c r="F44" s="122" t="str">
        <f>IF($B44=FALSE,"",Length_1!C39)</f>
        <v/>
      </c>
      <c r="G44" s="126" t="str">
        <f>IF($B44=FALSE,"",Length_1!V39)</f>
        <v/>
      </c>
      <c r="H44" s="126" t="str">
        <f>IF($B44=FALSE,"",Length_1!W39)</f>
        <v/>
      </c>
      <c r="I44" s="126" t="str">
        <f>IF($B44=FALSE,"",Length_1!X39)</f>
        <v/>
      </c>
      <c r="J44" s="126" t="str">
        <f>IF($B44=FALSE,"",Length_1!Y39)</f>
        <v/>
      </c>
      <c r="K44" s="126" t="str">
        <f>IF($B44=FALSE,"",Length_1!Z39)</f>
        <v/>
      </c>
      <c r="L44" s="127" t="str">
        <f t="shared" si="1"/>
        <v/>
      </c>
      <c r="M44" s="139" t="str">
        <f t="shared" si="2"/>
        <v/>
      </c>
      <c r="N44" s="128" t="str">
        <f>IF(B44=FALSE,"",Length_1!D83)</f>
        <v/>
      </c>
      <c r="O44" s="129" t="str">
        <f>IF(B44=FALSE,"",Calcu_ADJ!L44*J$3)</f>
        <v/>
      </c>
      <c r="P44" s="148" t="str">
        <f>IF(B44=FALSE,"",IF(Length_1!D39="Laser",0,11.5*10^-6))</f>
        <v/>
      </c>
      <c r="Q44" s="148" t="str">
        <f ca="1">IF(B44=FALSE,"",OFFSET(Length_1!A83,0,MATCH("열팽창계수",Length_1!$47:$47,0)-1))</f>
        <v/>
      </c>
      <c r="R44" s="149" t="str">
        <f t="shared" si="3"/>
        <v/>
      </c>
      <c r="S44" s="246" t="str">
        <f t="shared" si="4"/>
        <v/>
      </c>
      <c r="T44" s="246" t="str">
        <f t="shared" si="5"/>
        <v/>
      </c>
      <c r="U44" s="246" t="str">
        <f t="shared" si="6"/>
        <v/>
      </c>
      <c r="V44" s="130" t="str">
        <f t="shared" si="7"/>
        <v/>
      </c>
      <c r="W44" s="131" t="str">
        <f t="shared" si="8"/>
        <v/>
      </c>
      <c r="X44" s="122" t="str">
        <f t="shared" si="13"/>
        <v/>
      </c>
      <c r="Y44" s="122" t="str">
        <f t="shared" si="14"/>
        <v/>
      </c>
      <c r="Z44" s="124"/>
      <c r="AA44" s="190" t="e">
        <f ca="1">IF(Length_1!L39&lt;0,ROUNDUP(Length_1!L39*J$3,$M$66),ROUNDDOWN(Length_1!L39*J$3,$M$66))</f>
        <v>#N/A</v>
      </c>
      <c r="AB44" s="190" t="e">
        <f ca="1">IF(Length_1!M39&lt;0,ROUNDDOWN(Length_1!M39*J$3,$M$66),ROUNDUP(Length_1!M39*J$3,$M$66))</f>
        <v>#N/A</v>
      </c>
      <c r="AC44" s="122" t="e">
        <f t="shared" ca="1" si="9"/>
        <v>#N/A</v>
      </c>
      <c r="AD44" s="122" t="e">
        <f t="shared" ca="1" si="10"/>
        <v>#N/A</v>
      </c>
      <c r="AE44" s="200" t="e">
        <f t="shared" ca="1" si="11"/>
        <v>#N/A</v>
      </c>
      <c r="AF44" s="122" t="e">
        <f t="shared" ca="1" si="12"/>
        <v>#N/A</v>
      </c>
      <c r="AG44" s="122" t="str">
        <f t="shared" si="15"/>
        <v/>
      </c>
      <c r="AH44" s="288" t="e">
        <f t="shared" ca="1" si="16"/>
        <v>#N/A</v>
      </c>
    </row>
    <row r="45" spans="2:34" ht="15" customHeight="1">
      <c r="B45" s="125" t="b">
        <f>IF(Length_1!V40="",FALSE,TRUE)</f>
        <v>0</v>
      </c>
      <c r="C45" s="122" t="str">
        <f>IF($B45=FALSE,"",Length_1!A40)</f>
        <v/>
      </c>
      <c r="D45" s="122" t="str">
        <f>IF(OR($B45=FALSE,Length_1!T40=""),"",Length_1!T40)</f>
        <v/>
      </c>
      <c r="E45" s="122" t="str">
        <f>IF($B45=FALSE,"",VALUE(Length_1!B40))</f>
        <v/>
      </c>
      <c r="F45" s="122" t="str">
        <f>IF($B45=FALSE,"",Length_1!C40)</f>
        <v/>
      </c>
      <c r="G45" s="126" t="str">
        <f>IF($B45=FALSE,"",Length_1!V40)</f>
        <v/>
      </c>
      <c r="H45" s="126" t="str">
        <f>IF($B45=FALSE,"",Length_1!W40)</f>
        <v/>
      </c>
      <c r="I45" s="126" t="str">
        <f>IF($B45=FALSE,"",Length_1!X40)</f>
        <v/>
      </c>
      <c r="J45" s="126" t="str">
        <f>IF($B45=FALSE,"",Length_1!Y40)</f>
        <v/>
      </c>
      <c r="K45" s="126" t="str">
        <f>IF($B45=FALSE,"",Length_1!Z40)</f>
        <v/>
      </c>
      <c r="L45" s="127" t="str">
        <f t="shared" si="1"/>
        <v/>
      </c>
      <c r="M45" s="139" t="str">
        <f t="shared" si="2"/>
        <v/>
      </c>
      <c r="N45" s="128" t="str">
        <f>IF(B45=FALSE,"",Length_1!D84)</f>
        <v/>
      </c>
      <c r="O45" s="129" t="str">
        <f>IF(B45=FALSE,"",Calcu_ADJ!L45*J$3)</f>
        <v/>
      </c>
      <c r="P45" s="148" t="str">
        <f>IF(B45=FALSE,"",IF(Length_1!D40="Laser",0,11.5*10^-6))</f>
        <v/>
      </c>
      <c r="Q45" s="148" t="str">
        <f ca="1">IF(B45=FALSE,"",OFFSET(Length_1!A84,0,MATCH("열팽창계수",Length_1!$47:$47,0)-1))</f>
        <v/>
      </c>
      <c r="R45" s="149" t="str">
        <f t="shared" si="3"/>
        <v/>
      </c>
      <c r="S45" s="246" t="str">
        <f t="shared" si="4"/>
        <v/>
      </c>
      <c r="T45" s="246" t="str">
        <f t="shared" si="5"/>
        <v/>
      </c>
      <c r="U45" s="246" t="str">
        <f t="shared" si="6"/>
        <v/>
      </c>
      <c r="V45" s="130" t="str">
        <f t="shared" si="7"/>
        <v/>
      </c>
      <c r="W45" s="131" t="str">
        <f t="shared" si="8"/>
        <v/>
      </c>
      <c r="X45" s="122" t="str">
        <f t="shared" si="13"/>
        <v/>
      </c>
      <c r="Y45" s="122" t="str">
        <f t="shared" si="14"/>
        <v/>
      </c>
      <c r="Z45" s="124"/>
      <c r="AA45" s="190" t="e">
        <f ca="1">IF(Length_1!L40&lt;0,ROUNDUP(Length_1!L40*J$3,$M$66),ROUNDDOWN(Length_1!L40*J$3,$M$66))</f>
        <v>#N/A</v>
      </c>
      <c r="AB45" s="190" t="e">
        <f ca="1">IF(Length_1!M40&lt;0,ROUNDDOWN(Length_1!M40*J$3,$M$66),ROUNDUP(Length_1!M40*J$3,$M$66))</f>
        <v>#N/A</v>
      </c>
      <c r="AC45" s="122" t="e">
        <f t="shared" ca="1" si="9"/>
        <v>#N/A</v>
      </c>
      <c r="AD45" s="122" t="e">
        <f t="shared" ca="1" si="10"/>
        <v>#N/A</v>
      </c>
      <c r="AE45" s="200" t="e">
        <f t="shared" ca="1" si="11"/>
        <v>#N/A</v>
      </c>
      <c r="AF45" s="122" t="e">
        <f t="shared" ca="1" si="12"/>
        <v>#N/A</v>
      </c>
      <c r="AG45" s="122" t="str">
        <f t="shared" si="15"/>
        <v/>
      </c>
      <c r="AH45" s="288" t="e">
        <f t="shared" ca="1" si="16"/>
        <v>#N/A</v>
      </c>
    </row>
    <row r="46" spans="2:34" ht="15" customHeight="1">
      <c r="B46" s="125" t="b">
        <f>IF(Length_1!V41="",FALSE,TRUE)</f>
        <v>0</v>
      </c>
      <c r="C46" s="122" t="str">
        <f>IF($B46=FALSE,"",Length_1!A41)</f>
        <v/>
      </c>
      <c r="D46" s="122" t="str">
        <f>IF(OR($B46=FALSE,Length_1!T41=""),"",Length_1!T41)</f>
        <v/>
      </c>
      <c r="E46" s="122" t="str">
        <f>IF($B46=FALSE,"",VALUE(Length_1!B41))</f>
        <v/>
      </c>
      <c r="F46" s="122" t="str">
        <f>IF($B46=FALSE,"",Length_1!C41)</f>
        <v/>
      </c>
      <c r="G46" s="126" t="str">
        <f>IF($B46=FALSE,"",Length_1!V41)</f>
        <v/>
      </c>
      <c r="H46" s="126" t="str">
        <f>IF($B46=FALSE,"",Length_1!W41)</f>
        <v/>
      </c>
      <c r="I46" s="126" t="str">
        <f>IF($B46=FALSE,"",Length_1!X41)</f>
        <v/>
      </c>
      <c r="J46" s="126" t="str">
        <f>IF($B46=FALSE,"",Length_1!Y41)</f>
        <v/>
      </c>
      <c r="K46" s="126" t="str">
        <f>IF($B46=FALSE,"",Length_1!Z41)</f>
        <v/>
      </c>
      <c r="L46" s="127" t="str">
        <f t="shared" si="1"/>
        <v/>
      </c>
      <c r="M46" s="139" t="str">
        <f t="shared" si="2"/>
        <v/>
      </c>
      <c r="N46" s="128" t="str">
        <f>IF(B46=FALSE,"",Length_1!D85)</f>
        <v/>
      </c>
      <c r="O46" s="129" t="str">
        <f>IF(B46=FALSE,"",Calcu_ADJ!L46*J$3)</f>
        <v/>
      </c>
      <c r="P46" s="148" t="str">
        <f>IF(B46=FALSE,"",IF(Length_1!D41="Laser",0,11.5*10^-6))</f>
        <v/>
      </c>
      <c r="Q46" s="148" t="str">
        <f ca="1">IF(B46=FALSE,"",OFFSET(Length_1!A85,0,MATCH("열팽창계수",Length_1!$47:$47,0)-1))</f>
        <v/>
      </c>
      <c r="R46" s="149" t="str">
        <f t="shared" si="3"/>
        <v/>
      </c>
      <c r="S46" s="246" t="str">
        <f t="shared" si="4"/>
        <v/>
      </c>
      <c r="T46" s="246" t="str">
        <f t="shared" si="5"/>
        <v/>
      </c>
      <c r="U46" s="246" t="str">
        <f t="shared" si="6"/>
        <v/>
      </c>
      <c r="V46" s="130" t="str">
        <f t="shared" si="7"/>
        <v/>
      </c>
      <c r="W46" s="131" t="str">
        <f t="shared" si="8"/>
        <v/>
      </c>
      <c r="X46" s="122" t="str">
        <f t="shared" si="13"/>
        <v/>
      </c>
      <c r="Y46" s="122" t="str">
        <f t="shared" si="14"/>
        <v/>
      </c>
      <c r="Z46" s="124"/>
      <c r="AA46" s="190" t="e">
        <f ca="1">IF(Length_1!L41&lt;0,ROUNDUP(Length_1!L41*J$3,$M$66),ROUNDDOWN(Length_1!L41*J$3,$M$66))</f>
        <v>#N/A</v>
      </c>
      <c r="AB46" s="190" t="e">
        <f ca="1">IF(Length_1!M41&lt;0,ROUNDDOWN(Length_1!M41*J$3,$M$66),ROUNDUP(Length_1!M41*J$3,$M$66))</f>
        <v>#N/A</v>
      </c>
      <c r="AC46" s="122" t="e">
        <f t="shared" ca="1" si="9"/>
        <v>#N/A</v>
      </c>
      <c r="AD46" s="122" t="e">
        <f t="shared" ca="1" si="10"/>
        <v>#N/A</v>
      </c>
      <c r="AE46" s="200" t="e">
        <f t="shared" ca="1" si="11"/>
        <v>#N/A</v>
      </c>
      <c r="AF46" s="122" t="e">
        <f t="shared" ca="1" si="12"/>
        <v>#N/A</v>
      </c>
      <c r="AG46" s="122" t="str">
        <f t="shared" si="15"/>
        <v/>
      </c>
      <c r="AH46" s="288" t="e">
        <f t="shared" ca="1" si="16"/>
        <v>#N/A</v>
      </c>
    </row>
    <row r="47" spans="2:34" ht="15" customHeight="1">
      <c r="B47" s="125" t="b">
        <f>IF(Length_1!V42="",FALSE,TRUE)</f>
        <v>0</v>
      </c>
      <c r="C47" s="122" t="str">
        <f>IF($B47=FALSE,"",Length_1!A42)</f>
        <v/>
      </c>
      <c r="D47" s="122" t="str">
        <f>IF(OR($B47=FALSE,Length_1!T42=""),"",Length_1!T42)</f>
        <v/>
      </c>
      <c r="E47" s="122" t="str">
        <f>IF($B47=FALSE,"",VALUE(Length_1!B42))</f>
        <v/>
      </c>
      <c r="F47" s="122" t="str">
        <f>IF($B47=FALSE,"",Length_1!C42)</f>
        <v/>
      </c>
      <c r="G47" s="126" t="str">
        <f>IF($B47=FALSE,"",Length_1!V42)</f>
        <v/>
      </c>
      <c r="H47" s="126" t="str">
        <f>IF($B47=FALSE,"",Length_1!W42)</f>
        <v/>
      </c>
      <c r="I47" s="126" t="str">
        <f>IF($B47=FALSE,"",Length_1!X42)</f>
        <v/>
      </c>
      <c r="J47" s="126" t="str">
        <f>IF($B47=FALSE,"",Length_1!Y42)</f>
        <v/>
      </c>
      <c r="K47" s="126" t="str">
        <f>IF($B47=FALSE,"",Length_1!Z42)</f>
        <v/>
      </c>
      <c r="L47" s="127" t="str">
        <f t="shared" si="1"/>
        <v/>
      </c>
      <c r="M47" s="139" t="str">
        <f t="shared" si="2"/>
        <v/>
      </c>
      <c r="N47" s="128" t="str">
        <f>IF(B47=FALSE,"",Length_1!D86)</f>
        <v/>
      </c>
      <c r="O47" s="129" t="str">
        <f>IF(B47=FALSE,"",Calcu_ADJ!L47*J$3)</f>
        <v/>
      </c>
      <c r="P47" s="148" t="str">
        <f>IF(B47=FALSE,"",IF(Length_1!D42="Laser",0,11.5*10^-6))</f>
        <v/>
      </c>
      <c r="Q47" s="148" t="str">
        <f ca="1">IF(B47=FALSE,"",OFFSET(Length_1!A86,0,MATCH("열팽창계수",Length_1!$47:$47,0)-1))</f>
        <v/>
      </c>
      <c r="R47" s="149" t="str">
        <f t="shared" si="3"/>
        <v/>
      </c>
      <c r="S47" s="246" t="str">
        <f t="shared" si="4"/>
        <v/>
      </c>
      <c r="T47" s="246" t="str">
        <f t="shared" si="5"/>
        <v/>
      </c>
      <c r="U47" s="246" t="str">
        <f t="shared" si="6"/>
        <v/>
      </c>
      <c r="V47" s="130" t="str">
        <f t="shared" si="7"/>
        <v/>
      </c>
      <c r="W47" s="131" t="str">
        <f t="shared" si="8"/>
        <v/>
      </c>
      <c r="X47" s="122" t="str">
        <f t="shared" si="13"/>
        <v/>
      </c>
      <c r="Y47" s="122" t="str">
        <f t="shared" si="14"/>
        <v/>
      </c>
      <c r="Z47" s="124"/>
      <c r="AA47" s="190" t="e">
        <f ca="1">IF(Length_1!L42&lt;0,ROUNDUP(Length_1!L42*J$3,$M$66),ROUNDDOWN(Length_1!L42*J$3,$M$66))</f>
        <v>#N/A</v>
      </c>
      <c r="AB47" s="190" t="e">
        <f ca="1">IF(Length_1!M42&lt;0,ROUNDDOWN(Length_1!M42*J$3,$M$66),ROUNDUP(Length_1!M42*J$3,$M$66))</f>
        <v>#N/A</v>
      </c>
      <c r="AC47" s="122" t="e">
        <f t="shared" ca="1" si="9"/>
        <v>#N/A</v>
      </c>
      <c r="AD47" s="122" t="e">
        <f t="shared" ca="1" si="10"/>
        <v>#N/A</v>
      </c>
      <c r="AE47" s="200" t="e">
        <f t="shared" ca="1" si="11"/>
        <v>#N/A</v>
      </c>
      <c r="AF47" s="122" t="e">
        <f t="shared" ca="1" si="12"/>
        <v>#N/A</v>
      </c>
      <c r="AG47" s="122" t="str">
        <f t="shared" si="15"/>
        <v/>
      </c>
      <c r="AH47" s="288" t="e">
        <f t="shared" ca="1" si="16"/>
        <v>#N/A</v>
      </c>
    </row>
    <row r="48" spans="2:34" ht="15" customHeight="1">
      <c r="B48" s="125" t="b">
        <f>IF(Length_1!V43="",FALSE,TRUE)</f>
        <v>0</v>
      </c>
      <c r="C48" s="122" t="str">
        <f>IF($B48=FALSE,"",Length_1!A43)</f>
        <v/>
      </c>
      <c r="D48" s="122" t="str">
        <f>IF(OR($B48=FALSE,Length_1!T43=""),"",Length_1!T43)</f>
        <v/>
      </c>
      <c r="E48" s="122" t="str">
        <f>IF($B48=FALSE,"",VALUE(Length_1!B43))</f>
        <v/>
      </c>
      <c r="F48" s="122" t="str">
        <f>IF($B48=FALSE,"",Length_1!C43)</f>
        <v/>
      </c>
      <c r="G48" s="126" t="str">
        <f>IF($B48=FALSE,"",Length_1!V43)</f>
        <v/>
      </c>
      <c r="H48" s="126" t="str">
        <f>IF($B48=FALSE,"",Length_1!W43)</f>
        <v/>
      </c>
      <c r="I48" s="126" t="str">
        <f>IF($B48=FALSE,"",Length_1!X43)</f>
        <v/>
      </c>
      <c r="J48" s="126" t="str">
        <f>IF($B48=FALSE,"",Length_1!Y43)</f>
        <v/>
      </c>
      <c r="K48" s="126" t="str">
        <f>IF($B48=FALSE,"",Length_1!Z43)</f>
        <v/>
      </c>
      <c r="L48" s="127" t="str">
        <f t="shared" si="1"/>
        <v/>
      </c>
      <c r="M48" s="139" t="str">
        <f t="shared" si="2"/>
        <v/>
      </c>
      <c r="N48" s="128" t="str">
        <f>IF(B48=FALSE,"",Length_1!D87)</f>
        <v/>
      </c>
      <c r="O48" s="129" t="str">
        <f>IF(B48=FALSE,"",Calcu_ADJ!L48*J$3)</f>
        <v/>
      </c>
      <c r="P48" s="148" t="str">
        <f>IF(B48=FALSE,"",IF(Length_1!D43="Laser",0,11.5*10^-6))</f>
        <v/>
      </c>
      <c r="Q48" s="148" t="str">
        <f ca="1">IF(B48=FALSE,"",OFFSET(Length_1!A87,0,MATCH("열팽창계수",Length_1!$47:$47,0)-1))</f>
        <v/>
      </c>
      <c r="R48" s="149" t="str">
        <f t="shared" si="3"/>
        <v/>
      </c>
      <c r="S48" s="246" t="str">
        <f t="shared" si="4"/>
        <v/>
      </c>
      <c r="T48" s="246" t="str">
        <f t="shared" si="5"/>
        <v/>
      </c>
      <c r="U48" s="246" t="str">
        <f t="shared" si="6"/>
        <v/>
      </c>
      <c r="V48" s="130" t="str">
        <f t="shared" si="7"/>
        <v/>
      </c>
      <c r="W48" s="131" t="str">
        <f t="shared" si="8"/>
        <v/>
      </c>
      <c r="X48" s="122" t="str">
        <f t="shared" si="13"/>
        <v/>
      </c>
      <c r="Y48" s="122" t="str">
        <f t="shared" si="14"/>
        <v/>
      </c>
      <c r="Z48" s="124"/>
      <c r="AA48" s="190" t="e">
        <f ca="1">IF(Length_1!L43&lt;0,ROUNDUP(Length_1!L43*J$3,$M$66),ROUNDDOWN(Length_1!L43*J$3,$M$66))</f>
        <v>#N/A</v>
      </c>
      <c r="AB48" s="190" t="e">
        <f ca="1">IF(Length_1!M43&lt;0,ROUNDDOWN(Length_1!M43*J$3,$M$66),ROUNDUP(Length_1!M43*J$3,$M$66))</f>
        <v>#N/A</v>
      </c>
      <c r="AC48" s="122" t="e">
        <f t="shared" ca="1" si="9"/>
        <v>#N/A</v>
      </c>
      <c r="AD48" s="122" t="e">
        <f t="shared" ca="1" si="10"/>
        <v>#N/A</v>
      </c>
      <c r="AE48" s="200" t="e">
        <f t="shared" ca="1" si="11"/>
        <v>#N/A</v>
      </c>
      <c r="AF48" s="122" t="e">
        <f t="shared" ca="1" si="12"/>
        <v>#N/A</v>
      </c>
      <c r="AG48" s="122" t="str">
        <f t="shared" si="15"/>
        <v/>
      </c>
      <c r="AH48" s="288" t="e">
        <f t="shared" ca="1" si="16"/>
        <v>#N/A</v>
      </c>
    </row>
    <row r="49" spans="1:34" ht="15" customHeight="1">
      <c r="B49" s="125" t="b">
        <f>IF(Length_1!V44="",FALSE,TRUE)</f>
        <v>0</v>
      </c>
      <c r="C49" s="122" t="str">
        <f>IF($B49=FALSE,"",Length_1!A44)</f>
        <v/>
      </c>
      <c r="D49" s="122" t="str">
        <f>IF(OR($B49=FALSE,Length_1!T44=""),"",Length_1!T44)</f>
        <v/>
      </c>
      <c r="E49" s="122" t="str">
        <f>IF($B49=FALSE,"",VALUE(Length_1!B44))</f>
        <v/>
      </c>
      <c r="F49" s="122" t="str">
        <f>IF($B49=FALSE,"",Length_1!C44)</f>
        <v/>
      </c>
      <c r="G49" s="126" t="str">
        <f>IF($B49=FALSE,"",Length_1!V44)</f>
        <v/>
      </c>
      <c r="H49" s="126" t="str">
        <f>IF($B49=FALSE,"",Length_1!W44)</f>
        <v/>
      </c>
      <c r="I49" s="126" t="str">
        <f>IF($B49=FALSE,"",Length_1!X44)</f>
        <v/>
      </c>
      <c r="J49" s="126" t="str">
        <f>IF($B49=FALSE,"",Length_1!Y44)</f>
        <v/>
      </c>
      <c r="K49" s="126" t="str">
        <f>IF($B49=FALSE,"",Length_1!Z44)</f>
        <v/>
      </c>
      <c r="L49" s="127" t="str">
        <f t="shared" si="1"/>
        <v/>
      </c>
      <c r="M49" s="139" t="str">
        <f t="shared" si="2"/>
        <v/>
      </c>
      <c r="N49" s="128" t="str">
        <f>IF(B49=FALSE,"",Length_1!D88)</f>
        <v/>
      </c>
      <c r="O49" s="129" t="str">
        <f>IF(B49=FALSE,"",Calcu_ADJ!L49*J$3)</f>
        <v/>
      </c>
      <c r="P49" s="148" t="str">
        <f>IF(B49=FALSE,"",IF(Length_1!D44="Laser",0,11.5*10^-6))</f>
        <v/>
      </c>
      <c r="Q49" s="148" t="str">
        <f ca="1">IF(B49=FALSE,"",OFFSET(Length_1!A88,0,MATCH("열팽창계수",Length_1!$47:$47,0)-1))</f>
        <v/>
      </c>
      <c r="R49" s="149" t="str">
        <f t="shared" si="3"/>
        <v/>
      </c>
      <c r="S49" s="246" t="str">
        <f t="shared" si="4"/>
        <v/>
      </c>
      <c r="T49" s="246" t="str">
        <f t="shared" si="5"/>
        <v/>
      </c>
      <c r="U49" s="246" t="str">
        <f t="shared" si="6"/>
        <v/>
      </c>
      <c r="V49" s="130" t="str">
        <f t="shared" si="7"/>
        <v/>
      </c>
      <c r="W49" s="131" t="str">
        <f t="shared" si="8"/>
        <v/>
      </c>
      <c r="X49" s="122" t="str">
        <f t="shared" si="13"/>
        <v/>
      </c>
      <c r="Y49" s="122" t="str">
        <f t="shared" si="14"/>
        <v/>
      </c>
      <c r="Z49" s="124"/>
      <c r="AA49" s="190" t="e">
        <f ca="1">IF(Length_1!L44&lt;0,ROUNDUP(Length_1!L44*J$3,$M$66),ROUNDDOWN(Length_1!L44*J$3,$M$66))</f>
        <v>#N/A</v>
      </c>
      <c r="AB49" s="190" t="e">
        <f ca="1">IF(Length_1!M44&lt;0,ROUNDDOWN(Length_1!M44*J$3,$M$66),ROUNDUP(Length_1!M44*J$3,$M$66))</f>
        <v>#N/A</v>
      </c>
      <c r="AC49" s="122" t="e">
        <f t="shared" ca="1" si="9"/>
        <v>#N/A</v>
      </c>
      <c r="AD49" s="122" t="e">
        <f t="shared" ca="1" si="10"/>
        <v>#N/A</v>
      </c>
      <c r="AE49" s="200" t="e">
        <f t="shared" ca="1" si="11"/>
        <v>#N/A</v>
      </c>
      <c r="AF49" s="122" t="e">
        <f t="shared" ca="1" si="12"/>
        <v>#N/A</v>
      </c>
      <c r="AG49" s="122" t="str">
        <f t="shared" si="15"/>
        <v/>
      </c>
      <c r="AH49" s="288" t="e">
        <f t="shared" ca="1" si="16"/>
        <v>#N/A</v>
      </c>
    </row>
    <row r="50" spans="1:34" ht="15" customHeight="1">
      <c r="N50" s="119"/>
      <c r="O50" s="119"/>
      <c r="P50" s="119"/>
      <c r="Q50" s="119"/>
      <c r="R50" s="119"/>
      <c r="S50" s="119"/>
      <c r="T50" s="119"/>
      <c r="X50" s="119"/>
    </row>
    <row r="51" spans="1:34" ht="15" customHeight="1">
      <c r="A51" s="117" t="s">
        <v>172</v>
      </c>
      <c r="C51" s="118"/>
      <c r="D51" s="118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</row>
    <row r="52" spans="1:34" ht="15" customHeight="1">
      <c r="A52" s="117"/>
      <c r="B52" s="489"/>
      <c r="C52" s="489" t="s">
        <v>174</v>
      </c>
      <c r="D52" s="511" t="s">
        <v>175</v>
      </c>
      <c r="E52" s="489" t="s">
        <v>176</v>
      </c>
      <c r="F52" s="489" t="s">
        <v>149</v>
      </c>
      <c r="G52" s="485">
        <v>1</v>
      </c>
      <c r="H52" s="495"/>
      <c r="I52" s="495"/>
      <c r="J52" s="495"/>
      <c r="K52" s="486"/>
      <c r="L52" s="214">
        <v>2</v>
      </c>
      <c r="M52" s="485">
        <v>3</v>
      </c>
      <c r="N52" s="495"/>
      <c r="O52" s="495"/>
      <c r="P52" s="486"/>
      <c r="Q52" s="485">
        <v>4</v>
      </c>
      <c r="R52" s="486"/>
      <c r="S52" s="214">
        <v>5</v>
      </c>
      <c r="T52" s="491" t="s">
        <v>494</v>
      </c>
      <c r="U52" s="485" t="s">
        <v>523</v>
      </c>
      <c r="V52" s="486"/>
      <c r="W52" s="284"/>
    </row>
    <row r="53" spans="1:34" ht="15" customHeight="1">
      <c r="A53" s="117"/>
      <c r="B53" s="490"/>
      <c r="C53" s="490"/>
      <c r="D53" s="510"/>
      <c r="E53" s="490"/>
      <c r="F53" s="490"/>
      <c r="G53" s="275" t="s">
        <v>178</v>
      </c>
      <c r="H53" s="275" t="s">
        <v>457</v>
      </c>
      <c r="I53" s="275" t="s">
        <v>458</v>
      </c>
      <c r="J53" s="485" t="s">
        <v>179</v>
      </c>
      <c r="K53" s="486"/>
      <c r="L53" s="214" t="s">
        <v>180</v>
      </c>
      <c r="M53" s="485" t="s">
        <v>178</v>
      </c>
      <c r="N53" s="486"/>
      <c r="O53" s="485" t="s">
        <v>181</v>
      </c>
      <c r="P53" s="486"/>
      <c r="Q53" s="485" t="s">
        <v>182</v>
      </c>
      <c r="R53" s="486"/>
      <c r="S53" s="214" t="s">
        <v>183</v>
      </c>
      <c r="T53" s="492"/>
      <c r="U53" s="305" t="s">
        <v>524</v>
      </c>
      <c r="V53" s="305" t="s">
        <v>525</v>
      </c>
      <c r="W53" s="284"/>
    </row>
    <row r="54" spans="1:34" ht="15" customHeight="1">
      <c r="B54" s="214" t="s">
        <v>185</v>
      </c>
      <c r="C54" s="141" t="s">
        <v>192</v>
      </c>
      <c r="D54" s="142" t="s">
        <v>193</v>
      </c>
      <c r="E54" s="157" t="e">
        <f ca="1">OFFSET(N$8,MATCH(L$3,V$9:V$49,0),0)</f>
        <v>#N/A</v>
      </c>
      <c r="F54" s="143" t="s">
        <v>188</v>
      </c>
      <c r="G54" s="192" t="e">
        <f ca="1">OFFSET(Length_1!F47,MATCH(L3,V9:V49,0),0)</f>
        <v>#N/A</v>
      </c>
      <c r="H54" s="122" t="e">
        <f ca="1">OFFSET(Length_1!F47,MATCH(L3,V9:V49,0),1)/IF(Length_1!J48="L=m",1000,1)+IF(Length_1_STD1="Laser Interferometer",5*10^-3,0)</f>
        <v>#N/A</v>
      </c>
      <c r="I54" s="122" t="e">
        <f ca="1">OFFSET(Length_1!F47,MATCH(L3,V9:V49,0),3)</f>
        <v>#N/A</v>
      </c>
      <c r="J54" s="193" t="e">
        <f ca="1">SQRT(SUMSQ(G54,H54*L3))/I54/IF(Length_1_STD1="Gauge block",1000,1)</f>
        <v>#N/A</v>
      </c>
      <c r="K54" s="144" t="s">
        <v>190</v>
      </c>
      <c r="L54" s="146" t="s">
        <v>194</v>
      </c>
      <c r="M54" s="122"/>
      <c r="N54" s="122"/>
      <c r="O54" s="129">
        <v>1</v>
      </c>
      <c r="P54" s="122"/>
      <c r="Q54" s="203" t="e">
        <f t="shared" ref="Q54:Q61" ca="1" si="17">ABS(J54*O54)</f>
        <v>#N/A</v>
      </c>
      <c r="R54" s="144" t="s">
        <v>190</v>
      </c>
      <c r="S54" s="122" t="s">
        <v>195</v>
      </c>
      <c r="T54" s="289">
        <f t="shared" ref="T54:T61" si="18">IF(S54="∞",0,Q54^4/S54)</f>
        <v>0</v>
      </c>
      <c r="U54" s="261" t="str">
        <f t="shared" ref="U54:U61" si="19">IF(OR(L54="직사각형",L54="삼각형"),Q54,"")</f>
        <v/>
      </c>
      <c r="V54" s="261" t="e">
        <f ca="1">IF(OR(L54="직사각형",L54="삼각형"),"",Q54)</f>
        <v>#N/A</v>
      </c>
      <c r="W54" s="284"/>
    </row>
    <row r="55" spans="1:34" ht="15" customHeight="1">
      <c r="B55" s="214" t="s">
        <v>191</v>
      </c>
      <c r="C55" s="141" t="s">
        <v>186</v>
      </c>
      <c r="D55" s="142" t="s">
        <v>187</v>
      </c>
      <c r="E55" s="157" t="e">
        <f ca="1">OFFSET(O$8,MATCH(L$3,V$9:V$49,0),0)</f>
        <v>#N/A</v>
      </c>
      <c r="F55" s="143" t="s">
        <v>188</v>
      </c>
      <c r="G55" s="144">
        <f>IF(MAX(M9:M49)=0,O3*1000,MAX(M9:M49)*1000)</f>
        <v>0</v>
      </c>
      <c r="H55" s="122">
        <f>IF(MAX(M9:M49)=0,2,1)</f>
        <v>2</v>
      </c>
      <c r="I55" s="145">
        <f>IF(MAX(M9:M49)=0,3,5)</f>
        <v>3</v>
      </c>
      <c r="J55" s="150">
        <f>G55/(H55*SQRT(I55))</f>
        <v>0</v>
      </c>
      <c r="K55" s="144" t="s">
        <v>142</v>
      </c>
      <c r="L55" s="146" t="str">
        <f>IF(MAX(M9:M49)=0,"직사각형","t")</f>
        <v>직사각형</v>
      </c>
      <c r="M55" s="122"/>
      <c r="N55" s="122"/>
      <c r="O55" s="129">
        <v>-1</v>
      </c>
      <c r="P55" s="122"/>
      <c r="Q55" s="203">
        <f>ABS(J55*O55)</f>
        <v>0</v>
      </c>
      <c r="R55" s="144" t="s">
        <v>190</v>
      </c>
      <c r="S55" s="190" t="str">
        <f>IF(MAX(M9:M49)=0,"∞",I55-1)</f>
        <v>∞</v>
      </c>
      <c r="T55" s="289">
        <f t="shared" si="18"/>
        <v>0</v>
      </c>
      <c r="U55" s="261">
        <f t="shared" si="19"/>
        <v>0</v>
      </c>
      <c r="V55" s="261" t="str">
        <f t="shared" ref="V55:V61" si="20">IF(OR(L55="직사각형",L55="삼각형"),"",Q55)</f>
        <v/>
      </c>
      <c r="W55" s="284"/>
    </row>
    <row r="56" spans="1:34" ht="15" customHeight="1">
      <c r="B56" s="214" t="s">
        <v>82</v>
      </c>
      <c r="C56" s="141" t="s">
        <v>143</v>
      </c>
      <c r="D56" s="142" t="s">
        <v>134</v>
      </c>
      <c r="E56" s="148" t="e">
        <f ca="1">OFFSET(R$8,MATCH(L$3,V$9:V$49,0),0)</f>
        <v>#N/A</v>
      </c>
      <c r="F56" s="143" t="s">
        <v>144</v>
      </c>
      <c r="G56" s="262">
        <f>1*10^-6</f>
        <v>9.9999999999999995E-7</v>
      </c>
      <c r="H56" s="201">
        <v>1</v>
      </c>
      <c r="I56" s="263">
        <v>3</v>
      </c>
      <c r="J56" s="264">
        <f>SQRT((G56/SQRT(I56)/2)^2+(G56/SQRT(I56)/2)^2)</f>
        <v>4.0824829046386305E-7</v>
      </c>
      <c r="K56" s="143" t="s">
        <v>144</v>
      </c>
      <c r="L56" s="146" t="s">
        <v>348</v>
      </c>
      <c r="M56" s="144">
        <f>G57</f>
        <v>0.5</v>
      </c>
      <c r="N56" s="122">
        <f>L3*1000</f>
        <v>0</v>
      </c>
      <c r="O56" s="129">
        <f>-M56*N56</f>
        <v>0</v>
      </c>
      <c r="P56" s="122" t="s">
        <v>145</v>
      </c>
      <c r="Q56" s="203">
        <f t="shared" si="17"/>
        <v>0</v>
      </c>
      <c r="R56" s="144" t="s">
        <v>142</v>
      </c>
      <c r="S56" s="122">
        <v>100</v>
      </c>
      <c r="T56" s="289">
        <f t="shared" si="18"/>
        <v>0</v>
      </c>
      <c r="U56" s="261">
        <f t="shared" si="19"/>
        <v>0</v>
      </c>
      <c r="V56" s="261" t="str">
        <f t="shared" si="20"/>
        <v/>
      </c>
      <c r="W56" s="284"/>
    </row>
    <row r="57" spans="1:34" ht="15" customHeight="1">
      <c r="B57" s="214" t="s">
        <v>83</v>
      </c>
      <c r="C57" s="141" t="s">
        <v>152</v>
      </c>
      <c r="D57" s="142" t="s">
        <v>137</v>
      </c>
      <c r="E57" s="202" t="str">
        <f>S9</f>
        <v/>
      </c>
      <c r="F57" s="143" t="s">
        <v>158</v>
      </c>
      <c r="G57" s="144">
        <f>IF(기본정보!H12=1,1,0.5)</f>
        <v>0.5</v>
      </c>
      <c r="H57" s="201">
        <v>1</v>
      </c>
      <c r="I57" s="145">
        <v>3</v>
      </c>
      <c r="J57" s="150">
        <f>G57/SQRT(I57)</f>
        <v>0.28867513459481292</v>
      </c>
      <c r="K57" s="143" t="s">
        <v>158</v>
      </c>
      <c r="L57" s="146" t="s">
        <v>199</v>
      </c>
      <c r="M57" s="148" t="e">
        <f ca="1">E56</f>
        <v>#N/A</v>
      </c>
      <c r="N57" s="122">
        <f>L3*1000</f>
        <v>0</v>
      </c>
      <c r="O57" s="129" t="e">
        <f ca="1">-M57*N57</f>
        <v>#N/A</v>
      </c>
      <c r="P57" s="122" t="s">
        <v>200</v>
      </c>
      <c r="Q57" s="203" t="e">
        <f ca="1">ABS(J57*O57)</f>
        <v>#N/A</v>
      </c>
      <c r="R57" s="144" t="s">
        <v>142</v>
      </c>
      <c r="S57" s="122">
        <v>12</v>
      </c>
      <c r="T57" s="289" t="e">
        <f t="shared" ca="1" si="18"/>
        <v>#N/A</v>
      </c>
      <c r="U57" s="261" t="e">
        <f t="shared" ca="1" si="19"/>
        <v>#N/A</v>
      </c>
      <c r="V57" s="261" t="str">
        <f t="shared" si="20"/>
        <v/>
      </c>
      <c r="W57" s="284"/>
    </row>
    <row r="58" spans="1:34" ht="15" customHeight="1">
      <c r="B58" s="214" t="s">
        <v>198</v>
      </c>
      <c r="C58" s="141" t="s">
        <v>135</v>
      </c>
      <c r="D58" s="142" t="s">
        <v>136</v>
      </c>
      <c r="E58" s="151" t="e">
        <f ca="1">OFFSET(T$8,MATCH(L$3,V$9:V$49,0),0)</f>
        <v>#N/A</v>
      </c>
      <c r="F58" s="143" t="s">
        <v>144</v>
      </c>
      <c r="G58" s="262">
        <f>1*10^-6</f>
        <v>9.9999999999999995E-7</v>
      </c>
      <c r="H58" s="201">
        <v>1</v>
      </c>
      <c r="I58" s="263">
        <v>3</v>
      </c>
      <c r="J58" s="264">
        <f>SQRT((G58/SQRT(I58))^2+(G58/SQRT(I58))^2)</f>
        <v>8.1649658092772609E-7</v>
      </c>
      <c r="K58" s="143" t="s">
        <v>144</v>
      </c>
      <c r="L58" s="146" t="s">
        <v>348</v>
      </c>
      <c r="M58" s="144">
        <f>E59</f>
        <v>0.1</v>
      </c>
      <c r="N58" s="122">
        <f>L3*1000</f>
        <v>0</v>
      </c>
      <c r="O58" s="129">
        <f>-M58*N58</f>
        <v>0</v>
      </c>
      <c r="P58" s="122" t="s">
        <v>196</v>
      </c>
      <c r="Q58" s="203">
        <f>ABS(J58*O58)</f>
        <v>0</v>
      </c>
      <c r="R58" s="144" t="s">
        <v>142</v>
      </c>
      <c r="S58" s="122">
        <v>100</v>
      </c>
      <c r="T58" s="289">
        <f t="shared" si="18"/>
        <v>0</v>
      </c>
      <c r="U58" s="261">
        <f t="shared" si="19"/>
        <v>0</v>
      </c>
      <c r="V58" s="261" t="str">
        <f t="shared" si="20"/>
        <v/>
      </c>
      <c r="W58" s="284"/>
    </row>
    <row r="59" spans="1:34" ht="15" customHeight="1">
      <c r="B59" s="214" t="s">
        <v>201</v>
      </c>
      <c r="C59" s="141" t="s">
        <v>138</v>
      </c>
      <c r="D59" s="142" t="s">
        <v>139</v>
      </c>
      <c r="E59" s="202">
        <f>MAX(U9,0.1)</f>
        <v>0.1</v>
      </c>
      <c r="F59" s="143" t="s">
        <v>158</v>
      </c>
      <c r="G59" s="144">
        <f>IF(기본정보!H12=1,3,1)</f>
        <v>1</v>
      </c>
      <c r="H59" s="201">
        <v>1</v>
      </c>
      <c r="I59" s="145">
        <v>3</v>
      </c>
      <c r="J59" s="150">
        <f>G59/SQRT(I59)</f>
        <v>0.57735026918962584</v>
      </c>
      <c r="K59" s="143" t="s">
        <v>158</v>
      </c>
      <c r="L59" s="146" t="s">
        <v>199</v>
      </c>
      <c r="M59" s="151" t="e">
        <f ca="1">E58</f>
        <v>#N/A</v>
      </c>
      <c r="N59" s="122">
        <f>L3*1000</f>
        <v>0</v>
      </c>
      <c r="O59" s="129" t="e">
        <f ca="1">-M59*N59</f>
        <v>#N/A</v>
      </c>
      <c r="P59" s="122" t="s">
        <v>200</v>
      </c>
      <c r="Q59" s="203" t="e">
        <f t="shared" ca="1" si="17"/>
        <v>#N/A</v>
      </c>
      <c r="R59" s="144" t="s">
        <v>142</v>
      </c>
      <c r="S59" s="122">
        <v>12</v>
      </c>
      <c r="T59" s="289" t="e">
        <f t="shared" ca="1" si="18"/>
        <v>#N/A</v>
      </c>
      <c r="U59" s="261" t="e">
        <f t="shared" ca="1" si="19"/>
        <v>#N/A</v>
      </c>
      <c r="V59" s="261" t="str">
        <f t="shared" si="20"/>
        <v/>
      </c>
      <c r="W59" s="284"/>
    </row>
    <row r="60" spans="1:34" ht="15" customHeight="1">
      <c r="B60" s="214" t="s">
        <v>202</v>
      </c>
      <c r="C60" s="141" t="s">
        <v>203</v>
      </c>
      <c r="D60" s="142" t="s">
        <v>529</v>
      </c>
      <c r="E60" s="122">
        <v>0</v>
      </c>
      <c r="F60" s="143" t="s">
        <v>188</v>
      </c>
      <c r="G60" s="122">
        <f>O3*1000</f>
        <v>0</v>
      </c>
      <c r="H60" s="122">
        <v>2</v>
      </c>
      <c r="I60" s="145">
        <v>3</v>
      </c>
      <c r="J60" s="152">
        <f>G60/H60/SQRT(I60)</f>
        <v>0</v>
      </c>
      <c r="K60" s="144" t="s">
        <v>142</v>
      </c>
      <c r="L60" s="146" t="s">
        <v>204</v>
      </c>
      <c r="M60" s="122"/>
      <c r="N60" s="122"/>
      <c r="O60" s="129">
        <v>1</v>
      </c>
      <c r="P60" s="122"/>
      <c r="Q60" s="203">
        <f t="shared" si="17"/>
        <v>0</v>
      </c>
      <c r="R60" s="144" t="s">
        <v>190</v>
      </c>
      <c r="S60" s="122" t="s">
        <v>197</v>
      </c>
      <c r="T60" s="289">
        <f t="shared" si="18"/>
        <v>0</v>
      </c>
      <c r="U60" s="261">
        <f t="shared" si="19"/>
        <v>0</v>
      </c>
      <c r="V60" s="261" t="str">
        <f t="shared" si="20"/>
        <v/>
      </c>
      <c r="W60" s="284"/>
    </row>
    <row r="61" spans="1:34" ht="15" customHeight="1">
      <c r="B61" s="214" t="s">
        <v>205</v>
      </c>
      <c r="C61" s="141" t="s">
        <v>332</v>
      </c>
      <c r="D61" s="142" t="s">
        <v>383</v>
      </c>
      <c r="E61" s="122">
        <v>0</v>
      </c>
      <c r="F61" s="143" t="s">
        <v>206</v>
      </c>
      <c r="G61" s="200">
        <f>(L3-(L3*COS(RADIANS(0.5))))*1000</f>
        <v>0</v>
      </c>
      <c r="H61" s="201">
        <v>1</v>
      </c>
      <c r="I61" s="145">
        <v>3</v>
      </c>
      <c r="J61" s="152">
        <f>G61/SQRT(I61)</f>
        <v>0</v>
      </c>
      <c r="K61" s="144" t="s">
        <v>142</v>
      </c>
      <c r="L61" s="146" t="s">
        <v>204</v>
      </c>
      <c r="M61" s="122"/>
      <c r="N61" s="122"/>
      <c r="O61" s="129">
        <v>1</v>
      </c>
      <c r="P61" s="122"/>
      <c r="Q61" s="203">
        <f t="shared" si="17"/>
        <v>0</v>
      </c>
      <c r="R61" s="144" t="s">
        <v>142</v>
      </c>
      <c r="S61" s="122" t="s">
        <v>195</v>
      </c>
      <c r="T61" s="289">
        <f t="shared" si="18"/>
        <v>0</v>
      </c>
      <c r="U61" s="261">
        <f t="shared" si="19"/>
        <v>0</v>
      </c>
      <c r="V61" s="261" t="str">
        <f t="shared" si="20"/>
        <v/>
      </c>
      <c r="W61" s="284"/>
    </row>
    <row r="62" spans="1:34" ht="15" customHeight="1">
      <c r="B62" s="214" t="s">
        <v>207</v>
      </c>
      <c r="C62" s="141" t="s">
        <v>208</v>
      </c>
      <c r="D62" s="142" t="s">
        <v>333</v>
      </c>
      <c r="E62" s="157" t="e">
        <f ca="1">E54-E55-(E56*E57+E58*E59)*L3</f>
        <v>#N/A</v>
      </c>
      <c r="F62" s="143" t="s">
        <v>188</v>
      </c>
      <c r="G62" s="500"/>
      <c r="H62" s="501"/>
      <c r="I62" s="501"/>
      <c r="J62" s="501"/>
      <c r="K62" s="501"/>
      <c r="L62" s="501"/>
      <c r="M62" s="501"/>
      <c r="N62" s="501"/>
      <c r="O62" s="501"/>
      <c r="P62" s="502"/>
      <c r="Q62" s="204" t="e">
        <f ca="1">SQRT(SUMSQ(Q54:Q61))</f>
        <v>#N/A</v>
      </c>
      <c r="R62" s="144" t="s">
        <v>142</v>
      </c>
      <c r="S62" s="211" t="e">
        <f ca="1">IF(T62=0,"∞",ROUNDDOWN(Q62^4/T62,0))</f>
        <v>#N/A</v>
      </c>
      <c r="T62" s="299" t="e">
        <f ca="1">SUM(T54:T61)</f>
        <v>#N/A</v>
      </c>
      <c r="U62" s="266" t="e">
        <f ca="1">SQRT(SUMSQ(U54:U61))</f>
        <v>#N/A</v>
      </c>
      <c r="V62" s="266" t="e">
        <f ca="1">SQRT(SUMSQ(V54:V61))</f>
        <v>#N/A</v>
      </c>
      <c r="W62" s="287"/>
      <c r="X62" s="287"/>
      <c r="Y62" s="287"/>
    </row>
    <row r="63" spans="1:34" ht="15" customHeight="1">
      <c r="T63" s="124"/>
      <c r="U63" s="124"/>
    </row>
    <row r="64" spans="1:34" ht="15" customHeight="1">
      <c r="B64" s="156"/>
      <c r="C64" s="485" t="s">
        <v>210</v>
      </c>
      <c r="D64" s="495"/>
      <c r="E64" s="495"/>
      <c r="F64" s="495"/>
      <c r="G64" s="486"/>
      <c r="H64" s="214" t="s">
        <v>211</v>
      </c>
      <c r="I64" s="214" t="s">
        <v>212</v>
      </c>
      <c r="J64" s="485" t="s">
        <v>213</v>
      </c>
      <c r="K64" s="495"/>
      <c r="L64" s="495"/>
      <c r="M64" s="486"/>
      <c r="N64" s="295" t="s">
        <v>344</v>
      </c>
      <c r="O64" s="485" t="s">
        <v>214</v>
      </c>
      <c r="P64" s="495"/>
      <c r="Q64" s="486"/>
      <c r="R64" s="491" t="s">
        <v>500</v>
      </c>
      <c r="S64" s="485" t="s">
        <v>535</v>
      </c>
      <c r="T64" s="486"/>
      <c r="U64" s="120"/>
    </row>
    <row r="65" spans="2:31" ht="15" customHeight="1">
      <c r="B65" s="156"/>
      <c r="C65" s="156">
        <v>1</v>
      </c>
      <c r="D65" s="156">
        <v>2</v>
      </c>
      <c r="E65" s="156" t="s">
        <v>216</v>
      </c>
      <c r="F65" s="156" t="s">
        <v>217</v>
      </c>
      <c r="G65" s="156" t="s">
        <v>218</v>
      </c>
      <c r="H65" s="156" t="s">
        <v>219</v>
      </c>
      <c r="I65" s="156" t="s">
        <v>220</v>
      </c>
      <c r="J65" s="295" t="s">
        <v>482</v>
      </c>
      <c r="K65" s="295" t="s">
        <v>221</v>
      </c>
      <c r="L65" s="295" t="s">
        <v>76</v>
      </c>
      <c r="M65" s="295" t="s">
        <v>211</v>
      </c>
      <c r="N65" s="296"/>
      <c r="O65" s="295" t="s">
        <v>503</v>
      </c>
      <c r="P65" s="295" t="s">
        <v>221</v>
      </c>
      <c r="Q65" s="295" t="s">
        <v>222</v>
      </c>
      <c r="R65" s="490"/>
      <c r="S65" s="306" t="s">
        <v>538</v>
      </c>
      <c r="T65" s="306" t="s">
        <v>539</v>
      </c>
      <c r="U65" s="120"/>
    </row>
    <row r="66" spans="2:31" ht="15" customHeight="1">
      <c r="B66" s="156" t="s">
        <v>210</v>
      </c>
      <c r="C66" s="135" t="e">
        <f ca="1">E77*Q62</f>
        <v>#N/A</v>
      </c>
      <c r="D66" s="135"/>
      <c r="E66" s="135"/>
      <c r="F66" s="137" t="str">
        <f>R62</f>
        <v>μm</v>
      </c>
      <c r="G66" s="161" t="e">
        <f ca="1">C66/1000</f>
        <v>#N/A</v>
      </c>
      <c r="H66" s="161" t="e">
        <f ca="1">MAX(G66:G67)</f>
        <v>#N/A</v>
      </c>
      <c r="I66" s="191">
        <f>O3</f>
        <v>0</v>
      </c>
      <c r="J66" s="134" t="e">
        <f ca="1">IF(H66&lt;0.00001,6,IF(H66&lt;0.0001,5,IF(H66&lt;0.001,4,IF(H66&lt;0.01,3,IF(H66&lt;0.1,2,IF(H66&lt;1,1,IF(H66&lt;10,0,IF(H66&lt;100,-1,-2))))))))+K67</f>
        <v>#N/A</v>
      </c>
      <c r="K66" s="134" t="e">
        <f ca="1">J66+IF(AND(H65="μm",I65="mm"),3,0)</f>
        <v>#N/A</v>
      </c>
      <c r="L66" s="288">
        <f>IFERROR(LEN(I66)-FIND(".",I66),0)</f>
        <v>0</v>
      </c>
      <c r="M66" s="289" t="e">
        <f ca="1">IF(M67=TRUE,MIN(K66:L66),K66)</f>
        <v>#N/A</v>
      </c>
      <c r="N66" s="191" t="e">
        <f ca="1">ABS((H66-ROUND(H66,M66))/H66*100)</f>
        <v>#N/A</v>
      </c>
      <c r="O66" s="288" t="e">
        <f ca="1">OFFSET(P70,MATCH(J66,O71:O80,0),0)</f>
        <v>#N/A</v>
      </c>
      <c r="P66" s="288" t="e">
        <f ca="1">OFFSET(P70,MATCH(M66,O71:O80,0),0)</f>
        <v>#N/A</v>
      </c>
      <c r="Q66" s="288" t="str">
        <f ca="1">OFFSET(P70,MATCH(L66,O71:O80,0),0)</f>
        <v>0</v>
      </c>
      <c r="R66" s="138" t="e">
        <f ca="1">IF(H66=G66,0,1)</f>
        <v>#N/A</v>
      </c>
      <c r="S66" s="163" t="e">
        <f ca="1">TEXT(IF(N66&gt;5,ROUNDUP(H66,M66),ROUND(H66,M66)),P66)</f>
        <v>#N/A</v>
      </c>
      <c r="T66" s="163" t="e">
        <f ca="1">S66&amp;" "&amp;H65</f>
        <v>#N/A</v>
      </c>
      <c r="U66" s="120"/>
    </row>
    <row r="67" spans="2:31" ht="15" customHeight="1">
      <c r="B67" s="156" t="s">
        <v>223</v>
      </c>
      <c r="C67" s="136" t="e">
        <f ca="1">$P$3</f>
        <v>#N/A</v>
      </c>
      <c r="D67" s="137" t="e">
        <f ca="1">$Q$3</f>
        <v>#N/A</v>
      </c>
      <c r="E67" s="137">
        <f>L3</f>
        <v>0</v>
      </c>
      <c r="F67" s="137" t="e">
        <f ca="1">$R$3</f>
        <v>#N/A</v>
      </c>
      <c r="G67" s="162" t="e">
        <f ca="1">SQRT(SUMSQ(C67,D67*E67))/1000</f>
        <v>#N/A</v>
      </c>
      <c r="J67" s="290" t="s">
        <v>491</v>
      </c>
      <c r="K67" s="288">
        <f>IF(O67=TRUE,1,기본정보!$A$47)</f>
        <v>1</v>
      </c>
      <c r="L67" s="290" t="s">
        <v>492</v>
      </c>
      <c r="M67" s="288" t="b">
        <f>IF(O67=TRUE,FALSE,기본정보!$A$52)</f>
        <v>0</v>
      </c>
      <c r="N67" s="290" t="s">
        <v>493</v>
      </c>
      <c r="O67" s="288" t="b">
        <f>기본정보!$A$46=0</f>
        <v>1</v>
      </c>
      <c r="P67" s="124"/>
      <c r="Q67" s="120"/>
      <c r="R67" s="120"/>
      <c r="S67" s="120"/>
      <c r="T67" s="120"/>
      <c r="U67" s="120"/>
    </row>
    <row r="68" spans="2:31" ht="15" customHeight="1">
      <c r="B68" s="121"/>
      <c r="C68" s="121"/>
      <c r="D68" s="121"/>
      <c r="O68" s="124"/>
      <c r="P68" s="124"/>
      <c r="Q68" s="120"/>
      <c r="R68" s="120"/>
      <c r="S68" s="120"/>
      <c r="T68" s="120"/>
      <c r="U68" s="120"/>
    </row>
    <row r="69" spans="2:31" ht="15" customHeight="1">
      <c r="B69" s="140" t="s">
        <v>209</v>
      </c>
      <c r="C69" s="284"/>
      <c r="D69" s="284"/>
      <c r="E69" s="284"/>
      <c r="F69" s="284"/>
      <c r="G69" s="284"/>
      <c r="H69" s="284"/>
      <c r="I69" s="141" t="s">
        <v>53</v>
      </c>
      <c r="J69" s="141" t="s">
        <v>215</v>
      </c>
      <c r="K69" s="123"/>
      <c r="L69" s="286"/>
      <c r="M69" s="286"/>
      <c r="N69" s="286"/>
      <c r="O69" s="276" t="s">
        <v>225</v>
      </c>
      <c r="P69" s="276" t="s">
        <v>224</v>
      </c>
      <c r="R69" s="215" t="s">
        <v>364</v>
      </c>
      <c r="S69" s="279"/>
      <c r="T69" s="215" t="s">
        <v>368</v>
      </c>
      <c r="U69" s="279"/>
      <c r="V69" s="121"/>
      <c r="W69" s="121"/>
      <c r="X69" s="121"/>
      <c r="Y69" s="121"/>
      <c r="Z69" s="124"/>
      <c r="AA69" s="124"/>
    </row>
    <row r="70" spans="2:31" ht="15" customHeight="1">
      <c r="B70" s="493" t="s">
        <v>495</v>
      </c>
      <c r="C70" s="494"/>
      <c r="D70" s="491" t="s">
        <v>511</v>
      </c>
      <c r="E70" s="305" t="s">
        <v>512</v>
      </c>
      <c r="F70" s="305" t="s">
        <v>513</v>
      </c>
      <c r="G70" s="305" t="s">
        <v>514</v>
      </c>
      <c r="H70" s="284"/>
      <c r="I70" s="141"/>
      <c r="J70" s="141">
        <v>95.45</v>
      </c>
      <c r="K70" s="123"/>
      <c r="L70" s="286"/>
      <c r="M70" s="286"/>
      <c r="N70" s="286"/>
      <c r="O70" s="277" t="s">
        <v>227</v>
      </c>
      <c r="P70" s="277" t="s">
        <v>226</v>
      </c>
      <c r="R70" s="215" t="s">
        <v>365</v>
      </c>
      <c r="S70" s="279"/>
      <c r="T70" s="215" t="s">
        <v>369</v>
      </c>
      <c r="U70" s="279"/>
      <c r="V70" s="121"/>
      <c r="W70" s="121"/>
      <c r="X70" s="121"/>
      <c r="Y70" s="121"/>
      <c r="Z70" s="124"/>
      <c r="AA70" s="124"/>
    </row>
    <row r="71" spans="2:31" ht="15" customHeight="1">
      <c r="B71" s="296" t="s">
        <v>496</v>
      </c>
      <c r="C71" s="297" t="s">
        <v>497</v>
      </c>
      <c r="D71" s="490"/>
      <c r="E71" s="304" t="e">
        <f ca="1">U62</f>
        <v>#N/A</v>
      </c>
      <c r="F71" s="304" t="e">
        <f ca="1">V62</f>
        <v>#N/A</v>
      </c>
      <c r="G71" s="265" t="e">
        <f ca="1">V62/U62</f>
        <v>#N/A</v>
      </c>
      <c r="H71" s="284"/>
      <c r="I71" s="122">
        <v>1</v>
      </c>
      <c r="J71" s="122">
        <v>13.97</v>
      </c>
      <c r="K71" s="123"/>
      <c r="L71" s="286"/>
      <c r="M71" s="286"/>
      <c r="N71" s="286"/>
      <c r="O71" s="132">
        <v>0</v>
      </c>
      <c r="P71" s="133" t="s">
        <v>228</v>
      </c>
      <c r="R71" s="215" t="s">
        <v>366</v>
      </c>
      <c r="S71" s="279"/>
      <c r="T71" s="215" t="s">
        <v>370</v>
      </c>
      <c r="U71" s="279"/>
      <c r="V71" s="121"/>
      <c r="W71" s="121"/>
      <c r="X71" s="121"/>
      <c r="Y71" s="121"/>
      <c r="Z71" s="124"/>
      <c r="AA71" s="124"/>
    </row>
    <row r="72" spans="2:31" ht="15" customHeight="1">
      <c r="B72" s="288">
        <v>1</v>
      </c>
      <c r="C72" s="261">
        <f ca="1">IFERROR(LARGE(U54:U61,B72),0)</f>
        <v>0</v>
      </c>
      <c r="D72" s="305" t="s">
        <v>515</v>
      </c>
      <c r="E72" s="496" t="e">
        <f ca="1">SQRT(SUMSQ(C74:C79,V54:V61))</f>
        <v>#N/A</v>
      </c>
      <c r="F72" s="496"/>
      <c r="G72" s="506" t="e">
        <f ca="1">E72/SQRT(SUMSQ(E73,F73))</f>
        <v>#N/A</v>
      </c>
      <c r="H72" s="284"/>
      <c r="I72" s="122">
        <v>2</v>
      </c>
      <c r="J72" s="122">
        <v>4.53</v>
      </c>
      <c r="K72" s="123"/>
      <c r="L72" s="286"/>
      <c r="M72" s="286"/>
      <c r="N72" s="286"/>
      <c r="O72" s="132">
        <v>1</v>
      </c>
      <c r="P72" s="133" t="s">
        <v>229</v>
      </c>
      <c r="R72" s="215" t="s">
        <v>367</v>
      </c>
      <c r="S72" s="279"/>
      <c r="T72" s="215" t="s">
        <v>371</v>
      </c>
      <c r="U72" s="279"/>
      <c r="V72" s="123"/>
      <c r="W72" s="123"/>
      <c r="X72" s="121"/>
      <c r="Y72" s="121"/>
      <c r="Z72" s="124"/>
      <c r="AA72" s="124"/>
    </row>
    <row r="73" spans="2:31" ht="15" customHeight="1">
      <c r="B73" s="288">
        <v>2</v>
      </c>
      <c r="C73" s="261">
        <f ca="1">IFERROR(LARGE(U54:U61,B73),0)</f>
        <v>0</v>
      </c>
      <c r="D73" s="305" t="s">
        <v>516</v>
      </c>
      <c r="E73" s="294">
        <f ca="1">C72</f>
        <v>0</v>
      </c>
      <c r="F73" s="294">
        <f ca="1">C73</f>
        <v>0</v>
      </c>
      <c r="G73" s="507"/>
      <c r="H73" s="284"/>
      <c r="I73" s="122">
        <v>3</v>
      </c>
      <c r="J73" s="122">
        <v>3.31</v>
      </c>
      <c r="K73" s="123"/>
      <c r="L73" s="286"/>
      <c r="M73" s="286"/>
      <c r="N73" s="286"/>
      <c r="O73" s="132">
        <v>2</v>
      </c>
      <c r="P73" s="133" t="s">
        <v>230</v>
      </c>
      <c r="U73" s="123"/>
      <c r="V73" s="123"/>
      <c r="W73" s="123"/>
      <c r="X73" s="121"/>
      <c r="Y73" s="121"/>
      <c r="Z73" s="124"/>
      <c r="AA73" s="124"/>
    </row>
    <row r="74" spans="2:31" ht="15" customHeight="1">
      <c r="B74" s="288">
        <v>3</v>
      </c>
      <c r="C74" s="298">
        <f ca="1">IFERROR(LARGE(U54:U61,B74),0)</f>
        <v>0</v>
      </c>
      <c r="D74" s="497" t="s">
        <v>517</v>
      </c>
      <c r="E74" s="198" t="s">
        <v>518</v>
      </c>
      <c r="F74" s="198" t="s">
        <v>519</v>
      </c>
      <c r="G74" s="198" t="s">
        <v>520</v>
      </c>
      <c r="H74" s="284"/>
      <c r="I74" s="122">
        <v>4</v>
      </c>
      <c r="J74" s="122">
        <v>2.87</v>
      </c>
      <c r="K74" s="123"/>
      <c r="L74" s="286"/>
      <c r="M74" s="286"/>
      <c r="N74" s="286"/>
      <c r="O74" s="132">
        <v>3</v>
      </c>
      <c r="P74" s="133" t="s">
        <v>231</v>
      </c>
      <c r="U74" s="123"/>
      <c r="V74" s="123"/>
      <c r="W74" s="123"/>
      <c r="X74" s="121"/>
      <c r="Y74" s="121"/>
      <c r="Z74" s="124"/>
      <c r="AA74" s="121"/>
    </row>
    <row r="75" spans="2:31" ht="15" customHeight="1">
      <c r="B75" s="288">
        <v>4</v>
      </c>
      <c r="C75" s="298">
        <f ca="1">IFERROR(LARGE(U54:U61,B75),0)</f>
        <v>0</v>
      </c>
      <c r="D75" s="497"/>
      <c r="E75" s="288">
        <f ca="1">OFFSET(G53,MATCH(E73,U54:U61,0),0)/IF(OFFSET(H53,MATCH(E73,U54:U61,0),0)="",1,OFFSET(H53,MATCH(E73,U54:U61,0),0))</f>
        <v>0</v>
      </c>
      <c r="F75" s="288">
        <f ca="1">OFFSET(G53,MATCH(F73,U54:U61,0),0)/IF(OFFSET(H53,MATCH(F73,U54:U61,0),0)="",1,OFFSET(H53,MATCH(F73,U54:U61,0),0))</f>
        <v>0</v>
      </c>
      <c r="G75" s="274" t="e">
        <f ca="1">ABS(E75-F75)/(E75+F75)</f>
        <v>#DIV/0!</v>
      </c>
      <c r="H75" s="284"/>
      <c r="I75" s="122">
        <v>5</v>
      </c>
      <c r="J75" s="122">
        <v>2.65</v>
      </c>
      <c r="K75" s="123"/>
      <c r="L75" s="286"/>
      <c r="M75" s="286"/>
      <c r="N75" s="286"/>
      <c r="O75" s="132">
        <v>4</v>
      </c>
      <c r="P75" s="133" t="s">
        <v>232</v>
      </c>
      <c r="V75" s="121"/>
      <c r="W75" s="121"/>
      <c r="X75" s="121"/>
      <c r="Y75" s="121"/>
      <c r="Z75" s="121"/>
      <c r="AA75" s="121"/>
    </row>
    <row r="76" spans="2:31" ht="15" customHeight="1">
      <c r="B76" s="288">
        <v>5</v>
      </c>
      <c r="C76" s="298">
        <f ca="1">IFERROR(LARGE(U54:U61,B76),0)</f>
        <v>0</v>
      </c>
      <c r="D76" s="305" t="s">
        <v>521</v>
      </c>
      <c r="E76" s="189" t="e">
        <f ca="1">IF(AND(G71&lt;0.3,G72&lt;0.3),"사다리꼴","정규")</f>
        <v>#N/A</v>
      </c>
      <c r="F76" s="285"/>
      <c r="G76" s="285"/>
      <c r="H76" s="284"/>
      <c r="I76" s="122">
        <v>6</v>
      </c>
      <c r="J76" s="122">
        <v>2.52</v>
      </c>
      <c r="K76" s="123"/>
      <c r="L76" s="286"/>
      <c r="M76" s="286"/>
      <c r="N76" s="286"/>
      <c r="O76" s="132">
        <v>5</v>
      </c>
      <c r="P76" s="133" t="s">
        <v>233</v>
      </c>
      <c r="V76" s="121"/>
      <c r="W76" s="121"/>
      <c r="X76" s="121"/>
      <c r="Y76" s="121"/>
      <c r="Z76" s="121"/>
      <c r="AA76" s="121"/>
    </row>
    <row r="77" spans="2:31" ht="15" customHeight="1">
      <c r="B77" s="288">
        <v>6</v>
      </c>
      <c r="C77" s="298">
        <f ca="1">IFERROR(LARGE(U54:U61,B77),0)</f>
        <v>0</v>
      </c>
      <c r="D77" s="305" t="s">
        <v>522</v>
      </c>
      <c r="E77" s="200" t="e">
        <f ca="1">IF(E76="정규",IF(OR(S62="∞",S62&gt;=10),2,OFFSET(J70,MATCH(S62,I71:I80,0),0)),ROUND((1-SQRT((1-0.95)*(1-G75^2)))/SQRT((1+G75^2)/6),2))</f>
        <v>#N/A</v>
      </c>
      <c r="F77" s="285"/>
      <c r="G77" s="285"/>
      <c r="H77" s="284"/>
      <c r="I77" s="122">
        <v>7</v>
      </c>
      <c r="J77" s="122">
        <v>2.4300000000000002</v>
      </c>
      <c r="K77" s="123"/>
      <c r="L77" s="286"/>
      <c r="M77" s="286"/>
      <c r="N77" s="286"/>
      <c r="O77" s="132">
        <v>6</v>
      </c>
      <c r="P77" s="133" t="s">
        <v>234</v>
      </c>
      <c r="V77" s="121"/>
      <c r="W77" s="121"/>
      <c r="X77" s="121"/>
      <c r="Y77" s="121"/>
      <c r="Z77" s="121"/>
      <c r="AA77" s="121"/>
    </row>
    <row r="78" spans="2:31" ht="15" customHeight="1">
      <c r="B78" s="288">
        <v>7</v>
      </c>
      <c r="C78" s="298">
        <f ca="1">IFERROR(LARGE(U54:U61,B78),0)</f>
        <v>0</v>
      </c>
      <c r="D78" s="290" t="s">
        <v>490</v>
      </c>
      <c r="E78" s="280" t="e">
        <f ca="1">IF(E76="사다리꼴","(신뢰수준 95 %,","(신뢰수준 약 95 %,")</f>
        <v>#N/A</v>
      </c>
      <c r="F78" s="280" t="e">
        <f ca="1">E77&amp;IF(E76="사다리꼴"," "&amp;E76&amp;" 확률분포)",")")</f>
        <v>#N/A</v>
      </c>
      <c r="G78" s="284"/>
      <c r="H78" s="284"/>
      <c r="I78" s="122">
        <v>8</v>
      </c>
      <c r="J78" s="122">
        <v>2.37</v>
      </c>
      <c r="K78" s="123"/>
      <c r="L78" s="286"/>
      <c r="M78" s="286"/>
      <c r="N78" s="286"/>
      <c r="O78" s="132">
        <v>7</v>
      </c>
      <c r="P78" s="133" t="s">
        <v>235</v>
      </c>
      <c r="V78" s="121"/>
      <c r="W78" s="121"/>
      <c r="X78" s="121"/>
      <c r="Y78" s="121"/>
      <c r="Z78" s="121"/>
      <c r="AA78" s="121"/>
    </row>
    <row r="79" spans="2:31" ht="15" customHeight="1">
      <c r="B79" s="288">
        <v>8</v>
      </c>
      <c r="C79" s="298">
        <f ca="1">IFERROR(LARGE(U54:U61,B79),0)</f>
        <v>0</v>
      </c>
      <c r="D79" s="284"/>
      <c r="E79" s="284"/>
      <c r="F79" s="284"/>
      <c r="G79" s="284"/>
      <c r="H79" s="284"/>
      <c r="I79" s="122">
        <v>9</v>
      </c>
      <c r="J79" s="122">
        <v>2.3199999999999998</v>
      </c>
      <c r="K79" s="123"/>
      <c r="L79" s="286"/>
      <c r="M79" s="286"/>
      <c r="N79" s="286"/>
      <c r="O79" s="132">
        <v>8</v>
      </c>
      <c r="P79" s="133" t="s">
        <v>236</v>
      </c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</row>
    <row r="80" spans="2:31" ht="15" customHeight="1">
      <c r="B80" s="284"/>
      <c r="C80" s="284"/>
      <c r="D80" s="284"/>
      <c r="E80" s="284"/>
      <c r="F80" s="284"/>
      <c r="G80" s="284"/>
      <c r="H80" s="284"/>
      <c r="I80" s="122" t="s">
        <v>54</v>
      </c>
      <c r="J80" s="122">
        <v>2</v>
      </c>
      <c r="K80" s="123"/>
      <c r="L80" s="286"/>
      <c r="M80" s="286"/>
      <c r="N80" s="286"/>
      <c r="O80" s="132">
        <v>9</v>
      </c>
      <c r="P80" s="133" t="s">
        <v>237</v>
      </c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</row>
    <row r="81" spans="2:28" ht="15" customHeight="1">
      <c r="B81" s="121"/>
      <c r="C81" s="121"/>
      <c r="D81" s="119"/>
      <c r="E81" s="120"/>
      <c r="Q81" s="120"/>
      <c r="R81" s="120"/>
      <c r="S81" s="120"/>
      <c r="T81" s="120"/>
      <c r="U81" s="120"/>
    </row>
    <row r="82" spans="2:28" ht="18" customHeight="1">
      <c r="B82" s="121"/>
      <c r="C82" s="121"/>
      <c r="D82" s="121"/>
      <c r="E82" s="73"/>
      <c r="F82" s="73"/>
      <c r="G82" s="73"/>
      <c r="K82" s="120"/>
      <c r="L82" s="120"/>
      <c r="M82" s="120"/>
      <c r="Q82" s="120"/>
      <c r="R82" s="120"/>
      <c r="S82" s="120"/>
      <c r="T82" s="120"/>
      <c r="V82" s="121"/>
      <c r="W82" s="121"/>
    </row>
    <row r="83" spans="2:28" ht="18" customHeight="1">
      <c r="B83" s="121"/>
      <c r="C83" s="121"/>
      <c r="D83" s="121"/>
      <c r="I83" s="187"/>
      <c r="J83" s="124"/>
      <c r="K83" s="124"/>
      <c r="P83" s="120"/>
      <c r="Q83" s="120"/>
      <c r="R83" s="120"/>
      <c r="Z83" s="121"/>
      <c r="AA83" s="121"/>
      <c r="AB83" s="121"/>
    </row>
    <row r="84" spans="2:28" ht="18" customHeight="1">
      <c r="B84" s="121"/>
      <c r="C84" s="121"/>
      <c r="D84" s="121"/>
      <c r="I84" s="187"/>
      <c r="J84" s="124"/>
      <c r="K84" s="124"/>
      <c r="P84" s="120"/>
      <c r="Q84" s="120"/>
      <c r="R84" s="120"/>
      <c r="V84" s="121"/>
      <c r="W84" s="121"/>
      <c r="X84" s="121"/>
      <c r="Y84" s="121"/>
      <c r="Z84" s="121"/>
      <c r="AA84" s="121"/>
      <c r="AB84" s="121"/>
    </row>
    <row r="85" spans="2:28" ht="18" customHeight="1">
      <c r="B85" s="121"/>
      <c r="C85" s="121"/>
      <c r="D85" s="121"/>
      <c r="J85" s="124"/>
      <c r="K85" s="124"/>
      <c r="P85" s="120"/>
      <c r="Q85" s="120"/>
      <c r="R85" s="120"/>
      <c r="V85" s="121"/>
      <c r="W85" s="121"/>
      <c r="X85" s="121"/>
      <c r="Y85" s="121"/>
      <c r="Z85" s="121"/>
      <c r="AA85" s="121"/>
      <c r="AB85" s="121"/>
    </row>
    <row r="86" spans="2:28" ht="18" customHeight="1">
      <c r="B86" s="121"/>
      <c r="C86" s="121"/>
      <c r="D86" s="121"/>
      <c r="P86" s="120"/>
      <c r="Q86" s="120"/>
      <c r="R86" s="120"/>
    </row>
  </sheetData>
  <mergeCells count="36">
    <mergeCell ref="D74:D75"/>
    <mergeCell ref="U52:V52"/>
    <mergeCell ref="T52:T53"/>
    <mergeCell ref="B70:C70"/>
    <mergeCell ref="J64:M64"/>
    <mergeCell ref="O64:Q64"/>
    <mergeCell ref="R64:R65"/>
    <mergeCell ref="G62:P62"/>
    <mergeCell ref="M52:P52"/>
    <mergeCell ref="Q52:R52"/>
    <mergeCell ref="M53:N53"/>
    <mergeCell ref="O53:P53"/>
    <mergeCell ref="Q53:R53"/>
    <mergeCell ref="D70:D71"/>
    <mergeCell ref="E72:F72"/>
    <mergeCell ref="B52:B53"/>
    <mergeCell ref="X6:Y6"/>
    <mergeCell ref="AA6:AB6"/>
    <mergeCell ref="AC6:AH6"/>
    <mergeCell ref="G72:G73"/>
    <mergeCell ref="C64:G64"/>
    <mergeCell ref="G52:K52"/>
    <mergeCell ref="J53:K53"/>
    <mergeCell ref="C52:C53"/>
    <mergeCell ref="D52:D53"/>
    <mergeCell ref="E52:E53"/>
    <mergeCell ref="F52:F53"/>
    <mergeCell ref="S64:T64"/>
    <mergeCell ref="G6:L6"/>
    <mergeCell ref="M6:M7"/>
    <mergeCell ref="P6:R6"/>
    <mergeCell ref="B6:B8"/>
    <mergeCell ref="C6:C8"/>
    <mergeCell ref="D6:D8"/>
    <mergeCell ref="E6:E8"/>
    <mergeCell ref="F6:F8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1" bestFit="1" customWidth="1"/>
    <col min="2" max="2" width="6.6640625" style="91" bestFit="1" customWidth="1"/>
    <col min="3" max="3" width="8.88671875" style="91"/>
    <col min="4" max="4" width="6.6640625" style="91" bestFit="1" customWidth="1"/>
    <col min="5" max="13" width="1.77734375" style="91" customWidth="1"/>
    <col min="14" max="15" width="6" style="91" bestFit="1" customWidth="1"/>
    <col min="16" max="16" width="7.5546875" style="91" bestFit="1" customWidth="1"/>
    <col min="17" max="17" width="4" style="91" bestFit="1" customWidth="1"/>
    <col min="18" max="18" width="5.33203125" style="91" bestFit="1" customWidth="1"/>
    <col min="19" max="19" width="4" style="91" bestFit="1" customWidth="1"/>
    <col min="20" max="21" width="6.5546875" style="91" bestFit="1" customWidth="1"/>
    <col min="22" max="22" width="8.44140625" style="91" bestFit="1" customWidth="1"/>
    <col min="23" max="23" width="6.6640625" style="91" bestFit="1" customWidth="1"/>
    <col min="24" max="24" width="5.33203125" style="91" bestFit="1" customWidth="1"/>
    <col min="25" max="25" width="8.33203125" style="91" bestFit="1" customWidth="1"/>
    <col min="26" max="27" width="4" style="91" bestFit="1" customWidth="1"/>
    <col min="28" max="34" width="1.77734375" style="91" customWidth="1"/>
    <col min="35" max="35" width="7.5546875" style="91" bestFit="1" customWidth="1"/>
    <col min="36" max="16384" width="8.88671875" style="91"/>
  </cols>
  <sheetData>
    <row r="1" spans="1:36">
      <c r="A1" s="116" t="s">
        <v>118</v>
      </c>
      <c r="B1" s="116" t="s">
        <v>66</v>
      </c>
      <c r="C1" s="116" t="s">
        <v>67</v>
      </c>
      <c r="D1" s="116" t="s">
        <v>119</v>
      </c>
      <c r="E1" s="116"/>
      <c r="F1" s="116"/>
      <c r="G1" s="116"/>
      <c r="H1" s="116"/>
      <c r="I1" s="116"/>
      <c r="J1" s="116"/>
      <c r="K1" s="116"/>
      <c r="L1" s="116"/>
      <c r="M1" s="116"/>
      <c r="N1" s="116" t="s">
        <v>120</v>
      </c>
      <c r="O1" s="116" t="s">
        <v>121</v>
      </c>
      <c r="P1" s="116" t="s">
        <v>68</v>
      </c>
      <c r="Q1" s="116" t="s">
        <v>122</v>
      </c>
      <c r="R1" s="116" t="s">
        <v>70</v>
      </c>
      <c r="S1" s="116" t="s">
        <v>69</v>
      </c>
      <c r="T1" s="116" t="s">
        <v>71</v>
      </c>
      <c r="U1" s="116" t="s">
        <v>123</v>
      </c>
      <c r="V1" s="116" t="s">
        <v>72</v>
      </c>
      <c r="W1" s="116" t="s">
        <v>73</v>
      </c>
      <c r="X1" s="116" t="s">
        <v>124</v>
      </c>
      <c r="Y1" s="116" t="s">
        <v>125</v>
      </c>
      <c r="Z1" s="116" t="s">
        <v>126</v>
      </c>
      <c r="AA1" s="116" t="s">
        <v>127</v>
      </c>
      <c r="AB1" s="116"/>
      <c r="AC1" s="116"/>
      <c r="AD1" s="116"/>
      <c r="AE1" s="116"/>
      <c r="AF1" s="116"/>
      <c r="AG1" s="116"/>
      <c r="AH1" s="116"/>
      <c r="AI1" s="116" t="s">
        <v>128</v>
      </c>
      <c r="AJ1" s="194" t="s">
        <v>339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6" s="12" customFormat="1" ht="33" customHeight="1">
      <c r="A1" s="15" t="s">
        <v>112</v>
      </c>
    </row>
    <row r="2" spans="1:26" s="12" customFormat="1" ht="17.100000000000001" customHeight="1">
      <c r="A2" s="17" t="s">
        <v>43</v>
      </c>
      <c r="B2" s="17"/>
      <c r="E2" s="92" t="s">
        <v>63</v>
      </c>
      <c r="H2" s="92" t="s">
        <v>75</v>
      </c>
      <c r="L2" s="17" t="s">
        <v>44</v>
      </c>
      <c r="O2" s="17" t="s">
        <v>45</v>
      </c>
      <c r="V2" s="17" t="s">
        <v>483</v>
      </c>
    </row>
    <row r="3" spans="1:26" s="12" customFormat="1" ht="13.5">
      <c r="A3" s="14" t="s">
        <v>396</v>
      </c>
      <c r="B3" s="14" t="s">
        <v>113</v>
      </c>
      <c r="C3" s="14" t="s">
        <v>60</v>
      </c>
      <c r="D3" s="14" t="s">
        <v>412</v>
      </c>
      <c r="E3" s="14" t="s">
        <v>55</v>
      </c>
      <c r="F3" s="14" t="s">
        <v>56</v>
      </c>
      <c r="G3" s="14" t="s">
        <v>51</v>
      </c>
      <c r="H3" s="13" t="s">
        <v>46</v>
      </c>
      <c r="I3" s="14" t="s">
        <v>62</v>
      </c>
      <c r="J3" s="14" t="s">
        <v>76</v>
      </c>
      <c r="K3" s="14" t="s">
        <v>47</v>
      </c>
      <c r="L3" s="14" t="s">
        <v>48</v>
      </c>
      <c r="M3" s="41" t="s">
        <v>49</v>
      </c>
      <c r="N3" s="41" t="s">
        <v>50</v>
      </c>
      <c r="O3" s="41" t="s">
        <v>64</v>
      </c>
      <c r="P3" s="41" t="s">
        <v>65</v>
      </c>
      <c r="Q3" s="112" t="s">
        <v>114</v>
      </c>
      <c r="R3" s="112" t="s">
        <v>115</v>
      </c>
      <c r="S3" s="41" t="s">
        <v>116</v>
      </c>
      <c r="T3" s="41" t="s">
        <v>395</v>
      </c>
      <c r="V3" s="41" t="s">
        <v>64</v>
      </c>
      <c r="W3" s="41" t="s">
        <v>65</v>
      </c>
      <c r="X3" s="112" t="s">
        <v>114</v>
      </c>
      <c r="Y3" s="112" t="s">
        <v>115</v>
      </c>
      <c r="Z3" s="41" t="s">
        <v>116</v>
      </c>
    </row>
    <row r="4" spans="1:26" s="12" customFormat="1" ht="17.100000000000001" customHeight="1">
      <c r="A4" s="111"/>
      <c r="B4" s="111"/>
      <c r="C4" s="23"/>
      <c r="D4" s="245"/>
      <c r="E4" s="23"/>
      <c r="F4" s="55"/>
      <c r="G4" s="42"/>
      <c r="H4" s="23"/>
      <c r="I4" s="23"/>
      <c r="J4" s="93"/>
      <c r="K4" s="42"/>
      <c r="L4" s="23"/>
      <c r="M4" s="23"/>
      <c r="N4" s="23"/>
      <c r="O4" s="23"/>
      <c r="P4" s="23"/>
      <c r="Q4" s="113"/>
      <c r="R4" s="113"/>
      <c r="S4" s="23"/>
      <c r="T4" s="23"/>
      <c r="V4" s="23"/>
      <c r="W4" s="23"/>
      <c r="X4" s="113"/>
      <c r="Y4" s="113"/>
      <c r="Z4" s="23"/>
    </row>
    <row r="5" spans="1:26" s="12" customFormat="1" ht="17.100000000000001" customHeight="1">
      <c r="A5" s="111"/>
      <c r="B5" s="111"/>
      <c r="C5" s="23"/>
      <c r="D5" s="245"/>
      <c r="E5" s="23"/>
      <c r="F5" s="55"/>
      <c r="G5" s="42"/>
      <c r="H5" s="23"/>
      <c r="I5" s="23"/>
      <c r="J5" s="93"/>
      <c r="K5" s="42"/>
      <c r="L5" s="23"/>
      <c r="M5" s="24"/>
      <c r="N5" s="24"/>
      <c r="O5" s="24"/>
      <c r="P5" s="24"/>
      <c r="Q5" s="114"/>
      <c r="R5" s="114"/>
      <c r="S5" s="24"/>
      <c r="T5" s="24"/>
      <c r="V5" s="24"/>
      <c r="W5" s="24"/>
      <c r="X5" s="114"/>
      <c r="Y5" s="114"/>
      <c r="Z5" s="24"/>
    </row>
    <row r="6" spans="1:26" s="12" customFormat="1" ht="17.100000000000001" customHeight="1">
      <c r="A6" s="111"/>
      <c r="B6" s="111"/>
      <c r="C6" s="23"/>
      <c r="D6" s="245"/>
      <c r="E6" s="23"/>
      <c r="F6" s="55"/>
      <c r="G6" s="42"/>
      <c r="H6" s="23"/>
      <c r="I6" s="23"/>
      <c r="J6" s="93"/>
      <c r="K6" s="42"/>
      <c r="L6" s="23"/>
      <c r="M6" s="24"/>
      <c r="N6" s="24"/>
      <c r="O6" s="24"/>
      <c r="P6" s="24"/>
      <c r="Q6" s="114"/>
      <c r="R6" s="114"/>
      <c r="S6" s="24"/>
      <c r="T6" s="24"/>
      <c r="V6" s="24"/>
      <c r="W6" s="24"/>
      <c r="X6" s="114"/>
      <c r="Y6" s="114"/>
      <c r="Z6" s="24"/>
    </row>
    <row r="7" spans="1:26" s="12" customFormat="1" ht="17.100000000000001" customHeight="1">
      <c r="A7" s="111"/>
      <c r="B7" s="111"/>
      <c r="C7" s="23"/>
      <c r="D7" s="245"/>
      <c r="E7" s="23"/>
      <c r="F7" s="55"/>
      <c r="G7" s="42"/>
      <c r="H7" s="23"/>
      <c r="I7" s="23"/>
      <c r="J7" s="93"/>
      <c r="K7" s="42"/>
      <c r="L7" s="23"/>
      <c r="M7" s="24"/>
      <c r="N7" s="24"/>
      <c r="O7" s="24"/>
      <c r="P7" s="24"/>
      <c r="Q7" s="114"/>
      <c r="R7" s="114"/>
      <c r="S7" s="24"/>
      <c r="T7" s="24"/>
      <c r="V7" s="24"/>
      <c r="W7" s="24"/>
      <c r="X7" s="114"/>
      <c r="Y7" s="114"/>
      <c r="Z7" s="24"/>
    </row>
    <row r="8" spans="1:26" s="12" customFormat="1" ht="17.100000000000001" customHeight="1">
      <c r="A8" s="111"/>
      <c r="B8" s="111"/>
      <c r="C8" s="23"/>
      <c r="D8" s="245"/>
      <c r="E8" s="23"/>
      <c r="F8" s="55"/>
      <c r="G8" s="42"/>
      <c r="H8" s="23"/>
      <c r="I8" s="23"/>
      <c r="J8" s="93"/>
      <c r="K8" s="42"/>
      <c r="L8" s="23"/>
      <c r="M8" s="24"/>
      <c r="N8" s="24"/>
      <c r="O8" s="24"/>
      <c r="P8" s="24"/>
      <c r="Q8" s="114"/>
      <c r="R8" s="114"/>
      <c r="S8" s="24"/>
      <c r="T8" s="24"/>
      <c r="V8" s="24"/>
      <c r="W8" s="24"/>
      <c r="X8" s="114"/>
      <c r="Y8" s="114"/>
      <c r="Z8" s="24"/>
    </row>
    <row r="9" spans="1:26" s="12" customFormat="1" ht="17.100000000000001" customHeight="1">
      <c r="A9" s="111"/>
      <c r="B9" s="111"/>
      <c r="C9" s="23"/>
      <c r="D9" s="245"/>
      <c r="E9" s="23"/>
      <c r="F9" s="55"/>
      <c r="G9" s="42"/>
      <c r="H9" s="23"/>
      <c r="I9" s="23"/>
      <c r="J9" s="93"/>
      <c r="K9" s="42"/>
      <c r="L9" s="23"/>
      <c r="M9" s="24"/>
      <c r="N9" s="24"/>
      <c r="O9" s="24"/>
      <c r="P9" s="24"/>
      <c r="Q9" s="114"/>
      <c r="R9" s="114"/>
      <c r="S9" s="24"/>
      <c r="T9" s="24"/>
      <c r="V9" s="24"/>
      <c r="W9" s="24"/>
      <c r="X9" s="114"/>
      <c r="Y9" s="114"/>
      <c r="Z9" s="24"/>
    </row>
    <row r="10" spans="1:26" s="12" customFormat="1" ht="17.100000000000001" customHeight="1">
      <c r="A10" s="111"/>
      <c r="B10" s="111"/>
      <c r="C10" s="23"/>
      <c r="D10" s="245"/>
      <c r="E10" s="23"/>
      <c r="F10" s="55"/>
      <c r="G10" s="42"/>
      <c r="H10" s="23"/>
      <c r="I10" s="23"/>
      <c r="J10" s="93"/>
      <c r="K10" s="42"/>
      <c r="L10" s="23"/>
      <c r="M10" s="24"/>
      <c r="N10" s="24"/>
      <c r="O10" s="24"/>
      <c r="P10" s="24"/>
      <c r="Q10" s="114"/>
      <c r="R10" s="114"/>
      <c r="S10" s="24"/>
      <c r="T10" s="24"/>
      <c r="V10" s="24"/>
      <c r="W10" s="24"/>
      <c r="X10" s="114"/>
      <c r="Y10" s="114"/>
      <c r="Z10" s="24"/>
    </row>
    <row r="11" spans="1:26" s="12" customFormat="1" ht="17.100000000000001" customHeight="1">
      <c r="A11" s="111"/>
      <c r="B11" s="111"/>
      <c r="C11" s="23"/>
      <c r="D11" s="245"/>
      <c r="E11" s="23"/>
      <c r="F11" s="55"/>
      <c r="G11" s="42"/>
      <c r="H11" s="23"/>
      <c r="I11" s="23"/>
      <c r="J11" s="93"/>
      <c r="K11" s="42"/>
      <c r="L11" s="23"/>
      <c r="M11" s="24"/>
      <c r="N11" s="24"/>
      <c r="O11" s="24"/>
      <c r="P11" s="24"/>
      <c r="Q11" s="114"/>
      <c r="R11" s="114"/>
      <c r="S11" s="24"/>
      <c r="T11" s="24"/>
      <c r="V11" s="24"/>
      <c r="W11" s="24"/>
      <c r="X11" s="114"/>
      <c r="Y11" s="114"/>
      <c r="Z11" s="24"/>
    </row>
    <row r="12" spans="1:26" s="12" customFormat="1" ht="17.100000000000001" customHeight="1">
      <c r="A12" s="111"/>
      <c r="B12" s="111"/>
      <c r="C12" s="23"/>
      <c r="D12" s="245"/>
      <c r="E12" s="23"/>
      <c r="F12" s="55"/>
      <c r="G12" s="42"/>
      <c r="H12" s="23"/>
      <c r="I12" s="23"/>
      <c r="J12" s="93"/>
      <c r="K12" s="42"/>
      <c r="L12" s="23"/>
      <c r="M12" s="24"/>
      <c r="N12" s="24"/>
      <c r="O12" s="24"/>
      <c r="P12" s="24"/>
      <c r="Q12" s="114"/>
      <c r="R12" s="114"/>
      <c r="S12" s="24"/>
      <c r="T12" s="24"/>
      <c r="V12" s="24"/>
      <c r="W12" s="24"/>
      <c r="X12" s="114"/>
      <c r="Y12" s="114"/>
      <c r="Z12" s="24"/>
    </row>
    <row r="13" spans="1:26" s="12" customFormat="1" ht="17.100000000000001" customHeight="1">
      <c r="A13" s="111"/>
      <c r="B13" s="111"/>
      <c r="C13" s="23"/>
      <c r="D13" s="245"/>
      <c r="E13" s="23"/>
      <c r="F13" s="55"/>
      <c r="G13" s="42"/>
      <c r="H13" s="23"/>
      <c r="I13" s="23"/>
      <c r="J13" s="93"/>
      <c r="K13" s="42"/>
      <c r="L13" s="23"/>
      <c r="M13" s="24"/>
      <c r="N13" s="24"/>
      <c r="O13" s="24"/>
      <c r="P13" s="24"/>
      <c r="Q13" s="114"/>
      <c r="R13" s="114"/>
      <c r="S13" s="24"/>
      <c r="T13" s="24"/>
      <c r="V13" s="24"/>
      <c r="W13" s="24"/>
      <c r="X13" s="114"/>
      <c r="Y13" s="114"/>
      <c r="Z13" s="24"/>
    </row>
    <row r="14" spans="1:26" s="12" customFormat="1" ht="17.100000000000001" customHeight="1">
      <c r="A14" s="111"/>
      <c r="B14" s="111"/>
      <c r="C14" s="23"/>
      <c r="D14" s="245"/>
      <c r="E14" s="23"/>
      <c r="F14" s="55"/>
      <c r="G14" s="42"/>
      <c r="H14" s="23"/>
      <c r="I14" s="23"/>
      <c r="J14" s="93"/>
      <c r="K14" s="42"/>
      <c r="L14" s="23"/>
      <c r="M14" s="24"/>
      <c r="N14" s="24"/>
      <c r="O14" s="24"/>
      <c r="P14" s="24"/>
      <c r="Q14" s="114"/>
      <c r="R14" s="114"/>
      <c r="S14" s="24"/>
      <c r="T14" s="24"/>
      <c r="V14" s="24"/>
      <c r="W14" s="24"/>
      <c r="X14" s="114"/>
      <c r="Y14" s="114"/>
      <c r="Z14" s="24"/>
    </row>
    <row r="15" spans="1:26" s="12" customFormat="1" ht="17.100000000000001" customHeight="1">
      <c r="A15" s="111"/>
      <c r="B15" s="111"/>
      <c r="C15" s="23"/>
      <c r="D15" s="245"/>
      <c r="E15" s="23"/>
      <c r="F15" s="55"/>
      <c r="G15" s="42"/>
      <c r="H15" s="23"/>
      <c r="I15" s="23"/>
      <c r="J15" s="93"/>
      <c r="K15" s="42"/>
      <c r="L15" s="24"/>
      <c r="M15" s="24"/>
      <c r="N15" s="24"/>
      <c r="O15" s="24"/>
      <c r="P15" s="24"/>
      <c r="Q15" s="114"/>
      <c r="R15" s="114"/>
      <c r="S15" s="24"/>
      <c r="T15" s="24"/>
      <c r="V15" s="24"/>
      <c r="W15" s="24"/>
      <c r="X15" s="114"/>
      <c r="Y15" s="114"/>
      <c r="Z15" s="24"/>
    </row>
    <row r="16" spans="1:26" s="12" customFormat="1" ht="17.100000000000001" customHeight="1">
      <c r="A16" s="111"/>
      <c r="B16" s="111"/>
      <c r="C16" s="23"/>
      <c r="D16" s="245"/>
      <c r="E16" s="23"/>
      <c r="F16" s="55"/>
      <c r="G16" s="42"/>
      <c r="H16" s="23"/>
      <c r="I16" s="23"/>
      <c r="J16" s="93"/>
      <c r="K16" s="42"/>
      <c r="L16" s="24"/>
      <c r="M16" s="24"/>
      <c r="N16" s="24"/>
      <c r="O16" s="24"/>
      <c r="P16" s="24"/>
      <c r="Q16" s="114"/>
      <c r="R16" s="114"/>
      <c r="S16" s="24"/>
      <c r="T16" s="24"/>
      <c r="V16" s="24"/>
      <c r="W16" s="24"/>
      <c r="X16" s="114"/>
      <c r="Y16" s="114"/>
      <c r="Z16" s="24"/>
    </row>
    <row r="17" spans="1:26" s="12" customFormat="1" ht="17.100000000000001" customHeight="1">
      <c r="A17" s="111"/>
      <c r="B17" s="111"/>
      <c r="C17" s="23"/>
      <c r="D17" s="245"/>
      <c r="E17" s="23"/>
      <c r="F17" s="55"/>
      <c r="G17" s="42"/>
      <c r="H17" s="23"/>
      <c r="I17" s="23"/>
      <c r="J17" s="93"/>
      <c r="K17" s="42"/>
      <c r="L17" s="24"/>
      <c r="M17" s="24"/>
      <c r="N17" s="24"/>
      <c r="O17" s="24"/>
      <c r="P17" s="24"/>
      <c r="Q17" s="114"/>
      <c r="R17" s="114"/>
      <c r="S17" s="24"/>
      <c r="T17" s="24"/>
      <c r="V17" s="24"/>
      <c r="W17" s="24"/>
      <c r="X17" s="114"/>
      <c r="Y17" s="114"/>
      <c r="Z17" s="24"/>
    </row>
    <row r="18" spans="1:26" s="12" customFormat="1" ht="17.100000000000001" customHeight="1">
      <c r="A18" s="111"/>
      <c r="B18" s="111"/>
      <c r="C18" s="23"/>
      <c r="D18" s="245"/>
      <c r="E18" s="23"/>
      <c r="F18" s="55"/>
      <c r="G18" s="42"/>
      <c r="H18" s="23"/>
      <c r="I18" s="23"/>
      <c r="J18" s="93"/>
      <c r="K18" s="42"/>
      <c r="L18" s="24"/>
      <c r="M18" s="24"/>
      <c r="N18" s="24"/>
      <c r="O18" s="24"/>
      <c r="P18" s="24"/>
      <c r="Q18" s="114"/>
      <c r="R18" s="114"/>
      <c r="S18" s="24"/>
      <c r="T18" s="24"/>
      <c r="V18" s="24"/>
      <c r="W18" s="24"/>
      <c r="X18" s="114"/>
      <c r="Y18" s="114"/>
      <c r="Z18" s="24"/>
    </row>
    <row r="19" spans="1:26" s="12" customFormat="1" ht="17.100000000000001" customHeight="1">
      <c r="A19" s="111"/>
      <c r="B19" s="111"/>
      <c r="C19" s="113"/>
      <c r="D19" s="245"/>
      <c r="E19" s="113"/>
      <c r="F19" s="113"/>
      <c r="G19" s="113"/>
      <c r="H19" s="113"/>
      <c r="I19" s="113"/>
      <c r="J19" s="113"/>
      <c r="K19" s="113"/>
      <c r="L19" s="114"/>
      <c r="M19" s="114"/>
      <c r="N19" s="114"/>
      <c r="O19" s="114"/>
      <c r="P19" s="114"/>
      <c r="Q19" s="114"/>
      <c r="R19" s="114"/>
      <c r="S19" s="114"/>
      <c r="T19" s="114"/>
      <c r="V19" s="114"/>
      <c r="W19" s="114"/>
      <c r="X19" s="114"/>
      <c r="Y19" s="114"/>
      <c r="Z19" s="114"/>
    </row>
    <row r="20" spans="1:26" s="12" customFormat="1" ht="17.100000000000001" customHeight="1">
      <c r="A20" s="111"/>
      <c r="B20" s="111"/>
      <c r="C20" s="113"/>
      <c r="D20" s="245"/>
      <c r="E20" s="113"/>
      <c r="F20" s="113"/>
      <c r="G20" s="113"/>
      <c r="H20" s="113"/>
      <c r="I20" s="113"/>
      <c r="J20" s="113"/>
      <c r="K20" s="113"/>
      <c r="L20" s="114"/>
      <c r="M20" s="114"/>
      <c r="N20" s="114"/>
      <c r="O20" s="114"/>
      <c r="P20" s="114"/>
      <c r="Q20" s="114"/>
      <c r="R20" s="114"/>
      <c r="S20" s="114"/>
      <c r="T20" s="114"/>
      <c r="V20" s="114"/>
      <c r="W20" s="114"/>
      <c r="X20" s="114"/>
      <c r="Y20" s="114"/>
      <c r="Z20" s="114"/>
    </row>
    <row r="21" spans="1:26" s="12" customFormat="1" ht="17.100000000000001" customHeight="1">
      <c r="A21" s="111"/>
      <c r="B21" s="111"/>
      <c r="C21" s="113"/>
      <c r="D21" s="245"/>
      <c r="E21" s="113"/>
      <c r="F21" s="113"/>
      <c r="G21" s="113"/>
      <c r="H21" s="113"/>
      <c r="I21" s="113"/>
      <c r="J21" s="113"/>
      <c r="K21" s="113"/>
      <c r="L21" s="114"/>
      <c r="M21" s="114"/>
      <c r="N21" s="114"/>
      <c r="O21" s="114"/>
      <c r="P21" s="114"/>
      <c r="Q21" s="114"/>
      <c r="R21" s="114"/>
      <c r="S21" s="114"/>
      <c r="T21" s="114"/>
      <c r="V21" s="114"/>
      <c r="W21" s="114"/>
      <c r="X21" s="114"/>
      <c r="Y21" s="114"/>
      <c r="Z21" s="114"/>
    </row>
    <row r="22" spans="1:26" s="12" customFormat="1" ht="17.100000000000001" customHeight="1">
      <c r="A22" s="111"/>
      <c r="B22" s="111"/>
      <c r="C22" s="113"/>
      <c r="D22" s="245"/>
      <c r="E22" s="113"/>
      <c r="F22" s="113"/>
      <c r="G22" s="113"/>
      <c r="H22" s="113"/>
      <c r="I22" s="113"/>
      <c r="J22" s="113"/>
      <c r="K22" s="113"/>
      <c r="L22" s="114"/>
      <c r="M22" s="114"/>
      <c r="N22" s="114"/>
      <c r="O22" s="114"/>
      <c r="P22" s="114"/>
      <c r="Q22" s="114"/>
      <c r="R22" s="114"/>
      <c r="S22" s="114"/>
      <c r="T22" s="114"/>
      <c r="V22" s="114"/>
      <c r="W22" s="114"/>
      <c r="X22" s="114"/>
      <c r="Y22" s="114"/>
      <c r="Z22" s="114"/>
    </row>
    <row r="23" spans="1:26" s="12" customFormat="1" ht="17.100000000000001" customHeight="1">
      <c r="A23" s="111"/>
      <c r="B23" s="111"/>
      <c r="C23" s="113"/>
      <c r="D23" s="245"/>
      <c r="E23" s="113"/>
      <c r="F23" s="113"/>
      <c r="G23" s="113"/>
      <c r="H23" s="113"/>
      <c r="I23" s="113"/>
      <c r="J23" s="113"/>
      <c r="K23" s="113"/>
      <c r="L23" s="114"/>
      <c r="M23" s="114"/>
      <c r="N23" s="114"/>
      <c r="O23" s="114"/>
      <c r="P23" s="114"/>
      <c r="Q23" s="114"/>
      <c r="R23" s="114"/>
      <c r="S23" s="114"/>
      <c r="T23" s="114"/>
      <c r="V23" s="114"/>
      <c r="W23" s="114"/>
      <c r="X23" s="114"/>
      <c r="Y23" s="114"/>
      <c r="Z23" s="114"/>
    </row>
    <row r="24" spans="1:26" s="12" customFormat="1" ht="17.100000000000001" customHeight="1">
      <c r="A24" s="111"/>
      <c r="B24" s="111"/>
      <c r="C24" s="113"/>
      <c r="D24" s="245"/>
      <c r="E24" s="113"/>
      <c r="F24" s="113"/>
      <c r="G24" s="113"/>
      <c r="H24" s="113"/>
      <c r="I24" s="113"/>
      <c r="J24" s="113"/>
      <c r="K24" s="113"/>
      <c r="L24" s="114"/>
      <c r="M24" s="114"/>
      <c r="N24" s="114"/>
      <c r="O24" s="114"/>
      <c r="P24" s="114"/>
      <c r="Q24" s="114"/>
      <c r="R24" s="114"/>
      <c r="S24" s="114"/>
      <c r="T24" s="114"/>
      <c r="V24" s="114"/>
      <c r="W24" s="114"/>
      <c r="X24" s="114"/>
      <c r="Y24" s="114"/>
      <c r="Z24" s="114"/>
    </row>
    <row r="25" spans="1:26" s="12" customFormat="1" ht="17.100000000000001" customHeight="1">
      <c r="A25" s="111"/>
      <c r="B25" s="111"/>
      <c r="C25" s="113"/>
      <c r="D25" s="245"/>
      <c r="E25" s="113"/>
      <c r="F25" s="113"/>
      <c r="G25" s="113"/>
      <c r="H25" s="113"/>
      <c r="I25" s="113"/>
      <c r="J25" s="113"/>
      <c r="K25" s="113"/>
      <c r="L25" s="114"/>
      <c r="M25" s="114"/>
      <c r="N25" s="114"/>
      <c r="O25" s="114"/>
      <c r="P25" s="114"/>
      <c r="Q25" s="114"/>
      <c r="R25" s="114"/>
      <c r="S25" s="114"/>
      <c r="T25" s="114"/>
      <c r="V25" s="114"/>
      <c r="W25" s="114"/>
      <c r="X25" s="114"/>
      <c r="Y25" s="114"/>
      <c r="Z25" s="114"/>
    </row>
    <row r="26" spans="1:26" s="12" customFormat="1" ht="17.100000000000001" customHeight="1">
      <c r="A26" s="111"/>
      <c r="B26" s="111"/>
      <c r="C26" s="113"/>
      <c r="D26" s="245"/>
      <c r="E26" s="113"/>
      <c r="F26" s="113"/>
      <c r="G26" s="113"/>
      <c r="H26" s="113"/>
      <c r="I26" s="113"/>
      <c r="J26" s="113"/>
      <c r="K26" s="113"/>
      <c r="L26" s="114"/>
      <c r="M26" s="114"/>
      <c r="N26" s="114"/>
      <c r="O26" s="114"/>
      <c r="P26" s="114"/>
      <c r="Q26" s="114"/>
      <c r="R26" s="114"/>
      <c r="S26" s="114"/>
      <c r="T26" s="114"/>
      <c r="V26" s="114"/>
      <c r="W26" s="114"/>
      <c r="X26" s="114"/>
      <c r="Y26" s="114"/>
      <c r="Z26" s="114"/>
    </row>
    <row r="27" spans="1:26" s="12" customFormat="1" ht="17.100000000000001" customHeight="1">
      <c r="A27" s="111"/>
      <c r="B27" s="111"/>
      <c r="C27" s="113"/>
      <c r="D27" s="245"/>
      <c r="E27" s="113"/>
      <c r="F27" s="113"/>
      <c r="G27" s="113"/>
      <c r="H27" s="113"/>
      <c r="I27" s="113"/>
      <c r="J27" s="113"/>
      <c r="K27" s="113"/>
      <c r="L27" s="114"/>
      <c r="M27" s="114"/>
      <c r="N27" s="114"/>
      <c r="O27" s="114"/>
      <c r="P27" s="114"/>
      <c r="Q27" s="114"/>
      <c r="R27" s="114"/>
      <c r="S27" s="114"/>
      <c r="T27" s="114"/>
      <c r="V27" s="114"/>
      <c r="W27" s="114"/>
      <c r="X27" s="114"/>
      <c r="Y27" s="114"/>
      <c r="Z27" s="114"/>
    </row>
    <row r="28" spans="1:26" s="12" customFormat="1" ht="17.100000000000001" customHeight="1">
      <c r="A28" s="111"/>
      <c r="B28" s="111"/>
      <c r="C28" s="113"/>
      <c r="D28" s="245"/>
      <c r="E28" s="113"/>
      <c r="F28" s="113"/>
      <c r="G28" s="113"/>
      <c r="H28" s="113"/>
      <c r="I28" s="113"/>
      <c r="J28" s="113"/>
      <c r="K28" s="113"/>
      <c r="L28" s="114"/>
      <c r="M28" s="114"/>
      <c r="N28" s="114"/>
      <c r="O28" s="114"/>
      <c r="P28" s="114"/>
      <c r="Q28" s="114"/>
      <c r="R28" s="114"/>
      <c r="S28" s="114"/>
      <c r="T28" s="114"/>
      <c r="V28" s="114"/>
      <c r="W28" s="114"/>
      <c r="X28" s="114"/>
      <c r="Y28" s="114"/>
      <c r="Z28" s="114"/>
    </row>
    <row r="29" spans="1:26" s="12" customFormat="1" ht="17.100000000000001" customHeight="1">
      <c r="A29" s="111"/>
      <c r="B29" s="111"/>
      <c r="C29" s="113"/>
      <c r="D29" s="245"/>
      <c r="E29" s="113"/>
      <c r="F29" s="113"/>
      <c r="G29" s="113"/>
      <c r="H29" s="113"/>
      <c r="I29" s="113"/>
      <c r="J29" s="113"/>
      <c r="K29" s="113"/>
      <c r="L29" s="114"/>
      <c r="M29" s="114"/>
      <c r="N29" s="114"/>
      <c r="O29" s="114"/>
      <c r="P29" s="114"/>
      <c r="Q29" s="114"/>
      <c r="R29" s="114"/>
      <c r="S29" s="114"/>
      <c r="T29" s="114"/>
      <c r="V29" s="114"/>
      <c r="W29" s="114"/>
      <c r="X29" s="114"/>
      <c r="Y29" s="114"/>
      <c r="Z29" s="114"/>
    </row>
    <row r="30" spans="1:26" s="12" customFormat="1" ht="17.100000000000001" customHeight="1">
      <c r="A30" s="111"/>
      <c r="B30" s="111"/>
      <c r="C30" s="113"/>
      <c r="D30" s="245"/>
      <c r="E30" s="113"/>
      <c r="F30" s="113"/>
      <c r="G30" s="113"/>
      <c r="H30" s="113"/>
      <c r="I30" s="113"/>
      <c r="J30" s="113"/>
      <c r="K30" s="113"/>
      <c r="L30" s="114"/>
      <c r="M30" s="114"/>
      <c r="N30" s="114"/>
      <c r="O30" s="114"/>
      <c r="P30" s="114"/>
      <c r="Q30" s="114"/>
      <c r="R30" s="114"/>
      <c r="S30" s="114"/>
      <c r="T30" s="114"/>
      <c r="V30" s="114"/>
      <c r="W30" s="114"/>
      <c r="X30" s="114"/>
      <c r="Y30" s="114"/>
      <c r="Z30" s="114"/>
    </row>
    <row r="31" spans="1:26" s="12" customFormat="1" ht="17.100000000000001" customHeight="1">
      <c r="A31" s="111"/>
      <c r="B31" s="111"/>
      <c r="C31" s="113"/>
      <c r="D31" s="245"/>
      <c r="E31" s="113"/>
      <c r="F31" s="113"/>
      <c r="G31" s="113"/>
      <c r="H31" s="113"/>
      <c r="I31" s="113"/>
      <c r="J31" s="113"/>
      <c r="K31" s="113"/>
      <c r="L31" s="114"/>
      <c r="M31" s="114"/>
      <c r="N31" s="114"/>
      <c r="O31" s="114"/>
      <c r="P31" s="114"/>
      <c r="Q31" s="114"/>
      <c r="R31" s="114"/>
      <c r="S31" s="114"/>
      <c r="T31" s="114"/>
      <c r="V31" s="114"/>
      <c r="W31" s="114"/>
      <c r="X31" s="114"/>
      <c r="Y31" s="114"/>
      <c r="Z31" s="114"/>
    </row>
    <row r="32" spans="1:26" s="12" customFormat="1" ht="17.100000000000001" customHeight="1">
      <c r="A32" s="111"/>
      <c r="B32" s="111"/>
      <c r="C32" s="113"/>
      <c r="D32" s="245"/>
      <c r="E32" s="113"/>
      <c r="F32" s="113"/>
      <c r="G32" s="113"/>
      <c r="H32" s="113"/>
      <c r="I32" s="113"/>
      <c r="J32" s="113"/>
      <c r="K32" s="113"/>
      <c r="L32" s="114"/>
      <c r="M32" s="114"/>
      <c r="N32" s="114"/>
      <c r="O32" s="114"/>
      <c r="P32" s="114"/>
      <c r="Q32" s="114"/>
      <c r="R32" s="114"/>
      <c r="S32" s="114"/>
      <c r="T32" s="114"/>
      <c r="V32" s="114"/>
      <c r="W32" s="114"/>
      <c r="X32" s="114"/>
      <c r="Y32" s="114"/>
      <c r="Z32" s="114"/>
    </row>
    <row r="33" spans="1:26" s="12" customFormat="1" ht="17.100000000000001" customHeight="1">
      <c r="A33" s="111"/>
      <c r="B33" s="111"/>
      <c r="C33" s="113"/>
      <c r="D33" s="245"/>
      <c r="E33" s="113"/>
      <c r="F33" s="113"/>
      <c r="G33" s="113"/>
      <c r="H33" s="113"/>
      <c r="I33" s="113"/>
      <c r="J33" s="113"/>
      <c r="K33" s="113"/>
      <c r="L33" s="114"/>
      <c r="M33" s="114"/>
      <c r="N33" s="114"/>
      <c r="O33" s="114"/>
      <c r="P33" s="114"/>
      <c r="Q33" s="114"/>
      <c r="R33" s="114"/>
      <c r="S33" s="114"/>
      <c r="T33" s="114"/>
      <c r="V33" s="114"/>
      <c r="W33" s="114"/>
      <c r="X33" s="114"/>
      <c r="Y33" s="114"/>
      <c r="Z33" s="114"/>
    </row>
    <row r="34" spans="1:26" s="12" customFormat="1" ht="17.100000000000001" customHeight="1">
      <c r="A34" s="111"/>
      <c r="B34" s="111"/>
      <c r="C34" s="113"/>
      <c r="D34" s="245"/>
      <c r="E34" s="113"/>
      <c r="F34" s="113"/>
      <c r="G34" s="113"/>
      <c r="H34" s="113"/>
      <c r="I34" s="113"/>
      <c r="J34" s="113"/>
      <c r="K34" s="113"/>
      <c r="L34" s="114"/>
      <c r="M34" s="114"/>
      <c r="N34" s="114"/>
      <c r="O34" s="114"/>
      <c r="P34" s="114"/>
      <c r="Q34" s="114"/>
      <c r="R34" s="114"/>
      <c r="S34" s="114"/>
      <c r="T34" s="114"/>
      <c r="V34" s="114"/>
      <c r="W34" s="114"/>
      <c r="X34" s="114"/>
      <c r="Y34" s="114"/>
      <c r="Z34" s="114"/>
    </row>
    <row r="35" spans="1:26" s="12" customFormat="1" ht="17.100000000000001" customHeight="1">
      <c r="A35" s="111"/>
      <c r="B35" s="111"/>
      <c r="C35" s="113"/>
      <c r="D35" s="245"/>
      <c r="E35" s="113"/>
      <c r="F35" s="113"/>
      <c r="G35" s="113"/>
      <c r="H35" s="113"/>
      <c r="I35" s="113"/>
      <c r="J35" s="113"/>
      <c r="K35" s="113"/>
      <c r="L35" s="114"/>
      <c r="M35" s="114"/>
      <c r="N35" s="114"/>
      <c r="O35" s="114"/>
      <c r="P35" s="114"/>
      <c r="Q35" s="114"/>
      <c r="R35" s="114"/>
      <c r="S35" s="114"/>
      <c r="T35" s="114"/>
      <c r="V35" s="114"/>
      <c r="W35" s="114"/>
      <c r="X35" s="114"/>
      <c r="Y35" s="114"/>
      <c r="Z35" s="114"/>
    </row>
    <row r="36" spans="1:26" s="12" customFormat="1" ht="17.100000000000001" customHeight="1">
      <c r="A36" s="111"/>
      <c r="B36" s="111"/>
      <c r="C36" s="113"/>
      <c r="D36" s="245"/>
      <c r="E36" s="113"/>
      <c r="F36" s="113"/>
      <c r="G36" s="113"/>
      <c r="H36" s="113"/>
      <c r="I36" s="113"/>
      <c r="J36" s="113"/>
      <c r="K36" s="113"/>
      <c r="L36" s="114"/>
      <c r="M36" s="114"/>
      <c r="N36" s="114"/>
      <c r="O36" s="114"/>
      <c r="P36" s="114"/>
      <c r="Q36" s="114"/>
      <c r="R36" s="114"/>
      <c r="S36" s="114"/>
      <c r="T36" s="114"/>
      <c r="V36" s="114"/>
      <c r="W36" s="114"/>
      <c r="X36" s="114"/>
      <c r="Y36" s="114"/>
      <c r="Z36" s="114"/>
    </row>
    <row r="37" spans="1:26" s="12" customFormat="1" ht="17.100000000000001" customHeight="1">
      <c r="A37" s="111"/>
      <c r="B37" s="111"/>
      <c r="C37" s="113"/>
      <c r="D37" s="245"/>
      <c r="E37" s="113"/>
      <c r="F37" s="113"/>
      <c r="G37" s="113"/>
      <c r="H37" s="113"/>
      <c r="I37" s="113"/>
      <c r="J37" s="113"/>
      <c r="K37" s="113"/>
      <c r="L37" s="114"/>
      <c r="M37" s="114"/>
      <c r="N37" s="114"/>
      <c r="O37" s="114"/>
      <c r="P37" s="114"/>
      <c r="Q37" s="114"/>
      <c r="R37" s="114"/>
      <c r="S37" s="114"/>
      <c r="T37" s="114"/>
      <c r="V37" s="114"/>
      <c r="W37" s="114"/>
      <c r="X37" s="114"/>
      <c r="Y37" s="114"/>
      <c r="Z37" s="114"/>
    </row>
    <row r="38" spans="1:26" s="12" customFormat="1" ht="17.100000000000001" customHeight="1">
      <c r="A38" s="111"/>
      <c r="B38" s="111"/>
      <c r="C38" s="113"/>
      <c r="D38" s="245"/>
      <c r="E38" s="113"/>
      <c r="F38" s="113"/>
      <c r="G38" s="113"/>
      <c r="H38" s="113"/>
      <c r="I38" s="113"/>
      <c r="J38" s="113"/>
      <c r="K38" s="113"/>
      <c r="L38" s="114"/>
      <c r="M38" s="114"/>
      <c r="N38" s="114"/>
      <c r="O38" s="114"/>
      <c r="P38" s="114"/>
      <c r="Q38" s="114"/>
      <c r="R38" s="114"/>
      <c r="S38" s="114"/>
      <c r="T38" s="114"/>
      <c r="V38" s="114"/>
      <c r="W38" s="114"/>
      <c r="X38" s="114"/>
      <c r="Y38" s="114"/>
      <c r="Z38" s="114"/>
    </row>
    <row r="39" spans="1:26" s="12" customFormat="1" ht="17.100000000000001" customHeight="1">
      <c r="A39" s="111"/>
      <c r="B39" s="111"/>
      <c r="C39" s="113"/>
      <c r="D39" s="245"/>
      <c r="E39" s="113"/>
      <c r="F39" s="113"/>
      <c r="G39" s="113"/>
      <c r="H39" s="113"/>
      <c r="I39" s="113"/>
      <c r="J39" s="113"/>
      <c r="K39" s="113"/>
      <c r="L39" s="114"/>
      <c r="M39" s="114"/>
      <c r="N39" s="114"/>
      <c r="O39" s="114"/>
      <c r="P39" s="114"/>
      <c r="Q39" s="114"/>
      <c r="R39" s="114"/>
      <c r="S39" s="114"/>
      <c r="T39" s="114"/>
      <c r="V39" s="114"/>
      <c r="W39" s="114"/>
      <c r="X39" s="114"/>
      <c r="Y39" s="114"/>
      <c r="Z39" s="114"/>
    </row>
    <row r="40" spans="1:26" s="12" customFormat="1" ht="17.100000000000001" customHeight="1">
      <c r="A40" s="111"/>
      <c r="B40" s="111"/>
      <c r="C40" s="113"/>
      <c r="D40" s="245"/>
      <c r="E40" s="113"/>
      <c r="F40" s="113"/>
      <c r="G40" s="113"/>
      <c r="H40" s="113"/>
      <c r="I40" s="113"/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V40" s="114"/>
      <c r="W40" s="114"/>
      <c r="X40" s="114"/>
      <c r="Y40" s="114"/>
      <c r="Z40" s="114"/>
    </row>
    <row r="41" spans="1:26" s="12" customFormat="1" ht="17.100000000000001" customHeight="1">
      <c r="A41" s="111"/>
      <c r="B41" s="111"/>
      <c r="C41" s="113"/>
      <c r="D41" s="245"/>
      <c r="E41" s="113"/>
      <c r="F41" s="113"/>
      <c r="G41" s="113"/>
      <c r="H41" s="113"/>
      <c r="I41" s="113"/>
      <c r="J41" s="113"/>
      <c r="K41" s="113"/>
      <c r="L41" s="114"/>
      <c r="M41" s="114"/>
      <c r="N41" s="114"/>
      <c r="O41" s="114"/>
      <c r="P41" s="114"/>
      <c r="Q41" s="114"/>
      <c r="R41" s="114"/>
      <c r="S41" s="114"/>
      <c r="T41" s="114"/>
      <c r="V41" s="114"/>
      <c r="W41" s="114"/>
      <c r="X41" s="114"/>
      <c r="Y41" s="114"/>
      <c r="Z41" s="114"/>
    </row>
    <row r="42" spans="1:26" s="12" customFormat="1" ht="17.100000000000001" customHeight="1">
      <c r="A42" s="111"/>
      <c r="B42" s="111"/>
      <c r="C42" s="113"/>
      <c r="D42" s="245"/>
      <c r="E42" s="113"/>
      <c r="F42" s="113"/>
      <c r="G42" s="113"/>
      <c r="H42" s="113"/>
      <c r="I42" s="113"/>
      <c r="J42" s="113"/>
      <c r="K42" s="113"/>
      <c r="L42" s="114"/>
      <c r="M42" s="114"/>
      <c r="N42" s="114"/>
      <c r="O42" s="114"/>
      <c r="P42" s="114"/>
      <c r="Q42" s="114"/>
      <c r="R42" s="114"/>
      <c r="S42" s="114"/>
      <c r="T42" s="114"/>
      <c r="V42" s="114"/>
      <c r="W42" s="114"/>
      <c r="X42" s="114"/>
      <c r="Y42" s="114"/>
      <c r="Z42" s="114"/>
    </row>
    <row r="43" spans="1:26" s="12" customFormat="1" ht="17.100000000000001" customHeight="1">
      <c r="A43" s="111"/>
      <c r="B43" s="111"/>
      <c r="C43" s="113"/>
      <c r="D43" s="245"/>
      <c r="E43" s="113"/>
      <c r="F43" s="113"/>
      <c r="G43" s="113"/>
      <c r="H43" s="113"/>
      <c r="I43" s="113"/>
      <c r="J43" s="113"/>
      <c r="K43" s="113"/>
      <c r="L43" s="114"/>
      <c r="M43" s="114"/>
      <c r="N43" s="114"/>
      <c r="O43" s="114"/>
      <c r="P43" s="114"/>
      <c r="Q43" s="114"/>
      <c r="R43" s="114"/>
      <c r="S43" s="114"/>
      <c r="T43" s="114"/>
      <c r="V43" s="114"/>
      <c r="W43" s="114"/>
      <c r="X43" s="114"/>
      <c r="Y43" s="114"/>
      <c r="Z43" s="114"/>
    </row>
    <row r="44" spans="1:26" s="12" customFormat="1" ht="17.100000000000001" customHeight="1">
      <c r="A44" s="111"/>
      <c r="B44" s="111"/>
      <c r="C44" s="23"/>
      <c r="D44" s="245"/>
      <c r="E44" s="23"/>
      <c r="F44" s="55"/>
      <c r="G44" s="42"/>
      <c r="H44" s="23"/>
      <c r="I44" s="23"/>
      <c r="J44" s="93"/>
      <c r="K44" s="42"/>
      <c r="L44" s="24"/>
      <c r="M44" s="24"/>
      <c r="N44" s="24"/>
      <c r="O44" s="24"/>
      <c r="P44" s="24"/>
      <c r="Q44" s="114"/>
      <c r="R44" s="114"/>
      <c r="S44" s="24"/>
      <c r="T44" s="24"/>
      <c r="V44" s="24"/>
      <c r="W44" s="24"/>
      <c r="X44" s="114"/>
      <c r="Y44" s="114"/>
      <c r="Z44" s="24"/>
    </row>
    <row r="45" spans="1:26" s="12" customFormat="1" ht="17.100000000000001" customHeight="1"/>
    <row r="46" spans="1:26" s="12" customFormat="1" ht="17.100000000000001" customHeight="1">
      <c r="A46" s="17" t="s">
        <v>117</v>
      </c>
    </row>
    <row r="47" spans="1:26" s="19" customFormat="1" ht="18" customHeight="1">
      <c r="A47" s="209" t="s">
        <v>351</v>
      </c>
      <c r="B47" s="209" t="s">
        <v>352</v>
      </c>
      <c r="C47" s="209" t="s">
        <v>353</v>
      </c>
      <c r="D47" s="209" t="s">
        <v>354</v>
      </c>
      <c r="E47" s="209" t="s">
        <v>353</v>
      </c>
      <c r="F47" s="209" t="s">
        <v>526</v>
      </c>
      <c r="G47" s="209" t="s">
        <v>488</v>
      </c>
      <c r="H47" s="209" t="s">
        <v>355</v>
      </c>
      <c r="I47" s="209" t="s">
        <v>356</v>
      </c>
      <c r="J47" s="209" t="s">
        <v>124</v>
      </c>
      <c r="K47" s="209" t="s">
        <v>357</v>
      </c>
      <c r="L47" s="209" t="s">
        <v>386</v>
      </c>
      <c r="M47" s="209" t="s">
        <v>387</v>
      </c>
      <c r="N47" s="209" t="s">
        <v>388</v>
      </c>
      <c r="O47" s="209" t="s">
        <v>389</v>
      </c>
      <c r="P47" s="209" t="s">
        <v>390</v>
      </c>
      <c r="Q47" s="209" t="s">
        <v>527</v>
      </c>
      <c r="R47" s="209" t="s">
        <v>391</v>
      </c>
      <c r="S47" s="209" t="s">
        <v>392</v>
      </c>
      <c r="T47" s="209" t="s">
        <v>393</v>
      </c>
      <c r="U47" s="209" t="s">
        <v>394</v>
      </c>
    </row>
    <row r="48" spans="1:26" ht="17.100000000000001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47"/>
      <c r="L48" s="115"/>
      <c r="M48" s="115"/>
      <c r="N48" s="115"/>
      <c r="O48" s="115"/>
      <c r="P48" s="115"/>
      <c r="Q48" s="115"/>
      <c r="R48" s="115"/>
      <c r="S48" s="115"/>
      <c r="T48" s="115"/>
      <c r="U48" s="115"/>
    </row>
    <row r="49" spans="1:21" ht="17.100000000000001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47"/>
      <c r="L49" s="115"/>
      <c r="M49" s="115"/>
      <c r="N49" s="115"/>
      <c r="O49" s="115"/>
      <c r="P49" s="115"/>
      <c r="Q49" s="115"/>
      <c r="R49" s="115"/>
      <c r="S49" s="115"/>
      <c r="T49" s="115"/>
      <c r="U49" s="115"/>
    </row>
    <row r="50" spans="1:21" ht="17.100000000000001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47"/>
      <c r="L50" s="115"/>
      <c r="M50" s="115"/>
      <c r="N50" s="115"/>
      <c r="O50" s="115"/>
      <c r="P50" s="115"/>
      <c r="Q50" s="115"/>
      <c r="R50" s="115"/>
      <c r="S50" s="115"/>
      <c r="T50" s="115"/>
      <c r="U50" s="115"/>
    </row>
    <row r="51" spans="1:21" ht="17.100000000000001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47"/>
      <c r="L51" s="115"/>
      <c r="M51" s="115"/>
      <c r="N51" s="115"/>
      <c r="O51" s="115"/>
      <c r="P51" s="115"/>
      <c r="Q51" s="115"/>
      <c r="R51" s="115"/>
      <c r="S51" s="115"/>
      <c r="T51" s="115"/>
      <c r="U51" s="115"/>
    </row>
    <row r="52" spans="1:21" ht="17.100000000000001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47"/>
      <c r="L52" s="115"/>
      <c r="M52" s="115"/>
      <c r="N52" s="115"/>
      <c r="O52" s="115"/>
      <c r="P52" s="115"/>
      <c r="Q52" s="115"/>
      <c r="R52" s="115"/>
      <c r="S52" s="115"/>
      <c r="T52" s="115"/>
      <c r="U52" s="115"/>
    </row>
    <row r="53" spans="1:21" ht="17.100000000000001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47"/>
      <c r="L53" s="115"/>
      <c r="M53" s="115"/>
      <c r="N53" s="115"/>
      <c r="O53" s="115"/>
      <c r="P53" s="115"/>
      <c r="Q53" s="115"/>
      <c r="R53" s="115"/>
      <c r="S53" s="115"/>
      <c r="T53" s="115"/>
      <c r="U53" s="115"/>
    </row>
    <row r="54" spans="1:21" ht="17.100000000000001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47"/>
      <c r="L54" s="115"/>
      <c r="M54" s="115"/>
      <c r="N54" s="115"/>
      <c r="O54" s="115"/>
      <c r="P54" s="115"/>
      <c r="Q54" s="115"/>
      <c r="R54" s="115"/>
      <c r="S54" s="115"/>
      <c r="T54" s="115"/>
      <c r="U54" s="115"/>
    </row>
    <row r="55" spans="1:21" ht="17.100000000000001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47"/>
      <c r="L55" s="115"/>
      <c r="M55" s="115"/>
      <c r="N55" s="115"/>
      <c r="O55" s="115"/>
      <c r="P55" s="115"/>
      <c r="Q55" s="115"/>
      <c r="R55" s="115"/>
      <c r="S55" s="115"/>
      <c r="T55" s="115"/>
      <c r="U55" s="115"/>
    </row>
    <row r="56" spans="1:21" ht="17.100000000000001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47"/>
      <c r="L56" s="115"/>
      <c r="M56" s="115"/>
      <c r="N56" s="115"/>
      <c r="O56" s="115"/>
      <c r="P56" s="115"/>
      <c r="Q56" s="115"/>
      <c r="R56" s="115"/>
      <c r="S56" s="115"/>
      <c r="T56" s="115"/>
      <c r="U56" s="115"/>
    </row>
    <row r="57" spans="1:21" ht="17.100000000000001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47"/>
      <c r="L57" s="115"/>
      <c r="M57" s="115"/>
      <c r="N57" s="115"/>
      <c r="O57" s="115"/>
      <c r="P57" s="115"/>
      <c r="Q57" s="115"/>
      <c r="R57" s="115"/>
      <c r="S57" s="115"/>
      <c r="T57" s="115"/>
      <c r="U57" s="115"/>
    </row>
    <row r="58" spans="1:21" ht="17.100000000000001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47"/>
      <c r="L58" s="115"/>
      <c r="M58" s="115"/>
      <c r="N58" s="115"/>
      <c r="O58" s="115"/>
      <c r="P58" s="115"/>
      <c r="Q58" s="115"/>
      <c r="R58" s="115"/>
      <c r="S58" s="115"/>
      <c r="T58" s="115"/>
      <c r="U58" s="115"/>
    </row>
    <row r="59" spans="1:21" ht="17.100000000000001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</row>
    <row r="60" spans="1:21" ht="17.100000000000001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</row>
    <row r="61" spans="1:21" ht="17.100000000000001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</row>
    <row r="62" spans="1:21" ht="17.100000000000001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</row>
    <row r="63" spans="1:21" ht="17.100000000000001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</row>
    <row r="64" spans="1:21" ht="17.100000000000001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</row>
    <row r="65" spans="1:21" ht="17.100000000000001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</row>
    <row r="66" spans="1:21" ht="17.100000000000001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</row>
    <row r="67" spans="1:21" ht="17.100000000000001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</row>
    <row r="68" spans="1:21" ht="17.100000000000001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</row>
    <row r="69" spans="1:21" ht="17.100000000000001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</row>
    <row r="70" spans="1:21" ht="17.100000000000001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</row>
    <row r="71" spans="1:21" ht="17.100000000000001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</row>
    <row r="72" spans="1:21" ht="17.100000000000001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</row>
    <row r="73" spans="1:21" ht="17.100000000000001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</row>
    <row r="74" spans="1:21" ht="17.100000000000001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</row>
    <row r="75" spans="1:21" ht="17.100000000000001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</row>
    <row r="76" spans="1:21" ht="17.100000000000001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</row>
    <row r="77" spans="1:21" ht="17.100000000000001" customHeight="1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</row>
    <row r="78" spans="1:21" ht="17.100000000000001" customHeight="1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</row>
    <row r="79" spans="1:21" ht="17.100000000000001" customHeight="1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</row>
    <row r="80" spans="1:21" ht="17.100000000000001" customHeight="1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</row>
    <row r="81" spans="1:26" ht="17.100000000000001" customHeight="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</row>
    <row r="82" spans="1:26" ht="17.100000000000001" customHeight="1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</row>
    <row r="83" spans="1:26" ht="17.100000000000001" customHeight="1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</row>
    <row r="84" spans="1:26" ht="17.100000000000001" customHeight="1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</row>
    <row r="85" spans="1:26" ht="17.100000000000001" customHeight="1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</row>
    <row r="86" spans="1:26" ht="17.100000000000001" customHeight="1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</row>
    <row r="87" spans="1:26" ht="17.100000000000001" customHeight="1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</row>
    <row r="88" spans="1:26" ht="17.100000000000001" customHeight="1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</row>
    <row r="89" spans="1:26" ht="17.100000000000001" customHeight="1">
      <c r="V89" s="12"/>
      <c r="W89" s="12"/>
      <c r="X89" s="12"/>
      <c r="Y89" s="12"/>
      <c r="Z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2.77734375" style="37" customWidth="1"/>
    <col min="9" max="12" width="3.77734375" style="37" customWidth="1"/>
    <col min="13" max="16384" width="10.77734375" style="37"/>
  </cols>
  <sheetData>
    <row r="1" spans="1:12" s="47" customFormat="1" ht="33" customHeight="1">
      <c r="A1" s="358" t="s">
        <v>34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 s="47" customFormat="1" ht="33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</row>
    <row r="3" spans="1:12" s="47" customFormat="1" ht="12.75" customHeight="1">
      <c r="A3" s="48" t="s">
        <v>103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7"/>
      <c r="D4" s="87"/>
      <c r="E4" s="87"/>
      <c r="F4" s="96"/>
      <c r="G4" s="87"/>
      <c r="H4" s="97"/>
      <c r="I4" s="88"/>
      <c r="J4" s="88"/>
      <c r="K4" s="88"/>
      <c r="L4" s="96"/>
    </row>
    <row r="5" spans="1:12" s="36" customFormat="1" ht="15" customHeight="1"/>
    <row r="6" spans="1:12" s="38" customFormat="1" ht="15" customHeight="1">
      <c r="D6" s="54" t="str">
        <f>"○ 품명 : "&amp;기본정보!C$5</f>
        <v xml:space="preserve">○ 품명 : </v>
      </c>
      <c r="E6" s="54"/>
    </row>
    <row r="7" spans="1:12" s="38" customFormat="1" ht="15" customHeight="1">
      <c r="D7" s="54" t="str">
        <f>"○ 제작회사 : "&amp;기본정보!C$6</f>
        <v xml:space="preserve">○ 제작회사 : </v>
      </c>
      <c r="E7" s="54"/>
    </row>
    <row r="8" spans="1:12" s="38" customFormat="1" ht="15" customHeight="1">
      <c r="D8" s="54" t="str">
        <f>"○ 형식 : "&amp;기본정보!C$7</f>
        <v xml:space="preserve">○ 형식 : </v>
      </c>
      <c r="E8" s="54"/>
    </row>
    <row r="9" spans="1:12" s="38" customFormat="1" ht="15" customHeight="1">
      <c r="D9" s="54" t="str">
        <f>"○ 기기번호 : "&amp;기본정보!C$8</f>
        <v xml:space="preserve">○ 기기번호 : </v>
      </c>
      <c r="E9" s="54"/>
    </row>
    <row r="10" spans="1:12" s="38" customFormat="1" ht="15" customHeight="1">
      <c r="D10" s="54" t="str">
        <f>"○ 교정범위 : ("&amp;Calcu!K3&amp;" ~ "&amp;Calcu!M3&amp;") mm"</f>
        <v>○ 교정범위 : (0 ~ 0) mm</v>
      </c>
    </row>
    <row r="11" spans="1:12" s="38" customFormat="1" ht="15" customHeight="1">
      <c r="D11" s="54" t="str">
        <f ca="1">"○ 최소눈금 : "&amp;Calcu!O3&amp;" mm"</f>
        <v>○ 최소눈금 : 0 mm</v>
      </c>
      <c r="E11" s="54"/>
    </row>
    <row r="12" spans="1:12" s="38" customFormat="1" ht="15" customHeight="1">
      <c r="D12" s="54"/>
      <c r="E12" s="54"/>
    </row>
    <row r="13" spans="1:12" s="38" customFormat="1" ht="15" customHeight="1">
      <c r="A13" s="44"/>
      <c r="B13" s="44"/>
      <c r="D13" s="231" t="s">
        <v>405</v>
      </c>
      <c r="F13" s="236"/>
      <c r="G13" s="236"/>
      <c r="H13" s="236"/>
      <c r="I13" s="236"/>
      <c r="J13" s="236"/>
      <c r="K13" s="236"/>
    </row>
    <row r="14" spans="1:12" s="38" customFormat="1" ht="15" customHeight="1">
      <c r="A14" s="44"/>
      <c r="B14" s="44"/>
      <c r="D14" s="231"/>
      <c r="F14" s="236"/>
      <c r="G14" s="236"/>
      <c r="H14" s="236"/>
      <c r="I14" s="236"/>
      <c r="J14" s="236"/>
      <c r="K14" s="236"/>
    </row>
    <row r="15" spans="1:12" s="38" customFormat="1" ht="15" customHeight="1">
      <c r="A15" s="44"/>
      <c r="B15" s="44"/>
      <c r="D15" s="236"/>
      <c r="E15" s="232" t="s">
        <v>401</v>
      </c>
      <c r="F15" s="232" t="s">
        <v>402</v>
      </c>
      <c r="G15" s="233" t="s">
        <v>404</v>
      </c>
      <c r="H15" s="233" t="s">
        <v>362</v>
      </c>
      <c r="I15" s="236"/>
      <c r="J15" s="237"/>
      <c r="K15" s="237"/>
    </row>
    <row r="16" spans="1:12" s="38" customFormat="1" ht="15" customHeight="1">
      <c r="A16" s="44"/>
      <c r="B16" s="44"/>
      <c r="D16" s="236"/>
      <c r="E16" s="234"/>
      <c r="F16" s="234" t="s">
        <v>403</v>
      </c>
      <c r="G16" s="235" t="s">
        <v>243</v>
      </c>
      <c r="H16" s="235" t="s">
        <v>243</v>
      </c>
      <c r="I16" s="236"/>
      <c r="J16" s="237"/>
      <c r="K16" s="237"/>
    </row>
    <row r="17" spans="1:9" s="38" customFormat="1" ht="15" customHeight="1">
      <c r="A17" s="44" t="str">
        <f>IF(Calcu!B9=TRUE,"","삭제")</f>
        <v>삭제</v>
      </c>
      <c r="B17" s="44"/>
      <c r="E17" s="51" t="str">
        <f>Calcu!C9</f>
        <v/>
      </c>
      <c r="F17" s="51" t="str">
        <f>Calcu!D9</f>
        <v/>
      </c>
      <c r="G17" s="51" t="e">
        <f ca="1">Calcu!AC9</f>
        <v>#N/A</v>
      </c>
      <c r="H17" s="51" t="e">
        <f ca="1">Calcu!AE9</f>
        <v>#N/A</v>
      </c>
      <c r="I17" s="236"/>
    </row>
    <row r="18" spans="1:9" s="38" customFormat="1" ht="15" customHeight="1">
      <c r="A18" s="44" t="str">
        <f>IF(Calcu!B10=TRUE,"","삭제")</f>
        <v>삭제</v>
      </c>
      <c r="B18" s="44"/>
      <c r="E18" s="51" t="str">
        <f>Calcu!C10</f>
        <v/>
      </c>
      <c r="F18" s="51" t="str">
        <f>Calcu!D10</f>
        <v/>
      </c>
      <c r="G18" s="51" t="e">
        <f ca="1">Calcu!AC10</f>
        <v>#N/A</v>
      </c>
      <c r="H18" s="51" t="e">
        <f ca="1">Calcu!AE10</f>
        <v>#N/A</v>
      </c>
      <c r="I18" s="236"/>
    </row>
    <row r="19" spans="1:9" s="38" customFormat="1" ht="15" customHeight="1">
      <c r="A19" s="44" t="str">
        <f>IF(Calcu!B11=TRUE,"","삭제")</f>
        <v>삭제</v>
      </c>
      <c r="B19" s="44"/>
      <c r="E19" s="51" t="str">
        <f>Calcu!C11</f>
        <v/>
      </c>
      <c r="F19" s="51" t="str">
        <f>Calcu!D11</f>
        <v/>
      </c>
      <c r="G19" s="51" t="e">
        <f ca="1">Calcu!AC11</f>
        <v>#N/A</v>
      </c>
      <c r="H19" s="51" t="e">
        <f ca="1">Calcu!AE11</f>
        <v>#N/A</v>
      </c>
      <c r="I19" s="236"/>
    </row>
    <row r="20" spans="1:9" s="38" customFormat="1" ht="15" customHeight="1">
      <c r="A20" s="44" t="str">
        <f>IF(Calcu!B12=TRUE,"","삭제")</f>
        <v>삭제</v>
      </c>
      <c r="B20" s="44"/>
      <c r="E20" s="51" t="str">
        <f>Calcu!C12</f>
        <v/>
      </c>
      <c r="F20" s="51" t="str">
        <f>Calcu!D12</f>
        <v/>
      </c>
      <c r="G20" s="51" t="e">
        <f ca="1">Calcu!AC12</f>
        <v>#N/A</v>
      </c>
      <c r="H20" s="51" t="e">
        <f ca="1">Calcu!AE12</f>
        <v>#N/A</v>
      </c>
      <c r="I20" s="37"/>
    </row>
    <row r="21" spans="1:9" s="38" customFormat="1" ht="15" customHeight="1">
      <c r="A21" s="44" t="str">
        <f>IF(Calcu!B13=TRUE,"","삭제")</f>
        <v>삭제</v>
      </c>
      <c r="B21" s="44"/>
      <c r="E21" s="51" t="str">
        <f>Calcu!C13</f>
        <v/>
      </c>
      <c r="F21" s="51" t="str">
        <f>Calcu!D13</f>
        <v/>
      </c>
      <c r="G21" s="51" t="e">
        <f ca="1">Calcu!AC13</f>
        <v>#N/A</v>
      </c>
      <c r="H21" s="51" t="e">
        <f ca="1">Calcu!AE13</f>
        <v>#N/A</v>
      </c>
      <c r="I21" s="37"/>
    </row>
    <row r="22" spans="1:9" s="38" customFormat="1" ht="15" customHeight="1">
      <c r="A22" s="44" t="str">
        <f>IF(Calcu!B14=TRUE,"","삭제")</f>
        <v>삭제</v>
      </c>
      <c r="B22" s="44"/>
      <c r="E22" s="51" t="str">
        <f>Calcu!C14</f>
        <v/>
      </c>
      <c r="F22" s="51" t="str">
        <f>Calcu!D14</f>
        <v/>
      </c>
      <c r="G22" s="51" t="e">
        <f ca="1">Calcu!AC14</f>
        <v>#N/A</v>
      </c>
      <c r="H22" s="51" t="e">
        <f ca="1">Calcu!AE14</f>
        <v>#N/A</v>
      </c>
      <c r="I22" s="37"/>
    </row>
    <row r="23" spans="1:9" s="38" customFormat="1" ht="15" customHeight="1">
      <c r="A23" s="44" t="str">
        <f>IF(Calcu!B15=TRUE,"","삭제")</f>
        <v>삭제</v>
      </c>
      <c r="B23" s="44"/>
      <c r="E23" s="51" t="str">
        <f>Calcu!C15</f>
        <v/>
      </c>
      <c r="F23" s="51" t="str">
        <f>Calcu!D15</f>
        <v/>
      </c>
      <c r="G23" s="51" t="e">
        <f ca="1">Calcu!AC15</f>
        <v>#N/A</v>
      </c>
      <c r="H23" s="51" t="e">
        <f ca="1">Calcu!AE15</f>
        <v>#N/A</v>
      </c>
      <c r="I23" s="37"/>
    </row>
    <row r="24" spans="1:9" s="38" customFormat="1" ht="15" customHeight="1">
      <c r="A24" s="44" t="str">
        <f>IF(Calcu!B16=TRUE,"","삭제")</f>
        <v>삭제</v>
      </c>
      <c r="B24" s="44"/>
      <c r="E24" s="51" t="str">
        <f>Calcu!C16</f>
        <v/>
      </c>
      <c r="F24" s="51" t="str">
        <f>Calcu!D16</f>
        <v/>
      </c>
      <c r="G24" s="51" t="e">
        <f ca="1">Calcu!AC16</f>
        <v>#N/A</v>
      </c>
      <c r="H24" s="51" t="e">
        <f ca="1">Calcu!AE16</f>
        <v>#N/A</v>
      </c>
      <c r="I24" s="37"/>
    </row>
    <row r="25" spans="1:9" s="38" customFormat="1" ht="15" customHeight="1">
      <c r="A25" s="44" t="str">
        <f>IF(Calcu!B17=TRUE,"","삭제")</f>
        <v>삭제</v>
      </c>
      <c r="B25" s="44"/>
      <c r="E25" s="51" t="str">
        <f>Calcu!C17</f>
        <v/>
      </c>
      <c r="F25" s="51" t="str">
        <f>Calcu!D17</f>
        <v/>
      </c>
      <c r="G25" s="51" t="e">
        <f ca="1">Calcu!AC17</f>
        <v>#N/A</v>
      </c>
      <c r="H25" s="51" t="e">
        <f ca="1">Calcu!AE17</f>
        <v>#N/A</v>
      </c>
      <c r="I25" s="37"/>
    </row>
    <row r="26" spans="1:9" s="38" customFormat="1" ht="15" customHeight="1">
      <c r="A26" s="44" t="str">
        <f>IF(Calcu!B18=TRUE,"","삭제")</f>
        <v>삭제</v>
      </c>
      <c r="B26" s="44"/>
      <c r="E26" s="51" t="str">
        <f>Calcu!C18</f>
        <v/>
      </c>
      <c r="F26" s="51" t="str">
        <f>Calcu!D18</f>
        <v/>
      </c>
      <c r="G26" s="51" t="e">
        <f ca="1">Calcu!AC18</f>
        <v>#N/A</v>
      </c>
      <c r="H26" s="51" t="e">
        <f ca="1">Calcu!AE18</f>
        <v>#N/A</v>
      </c>
      <c r="I26" s="37"/>
    </row>
    <row r="27" spans="1:9" s="38" customFormat="1" ht="15" customHeight="1">
      <c r="A27" s="44" t="str">
        <f>IF(Calcu!B19=TRUE,"","삭제")</f>
        <v>삭제</v>
      </c>
      <c r="B27" s="44"/>
      <c r="E27" s="51" t="str">
        <f>Calcu!C19</f>
        <v/>
      </c>
      <c r="F27" s="51" t="str">
        <f>Calcu!D19</f>
        <v/>
      </c>
      <c r="G27" s="51" t="e">
        <f ca="1">Calcu!AC19</f>
        <v>#N/A</v>
      </c>
      <c r="H27" s="51" t="e">
        <f ca="1">Calcu!AE19</f>
        <v>#N/A</v>
      </c>
      <c r="I27" s="37"/>
    </row>
    <row r="28" spans="1:9" s="38" customFormat="1" ht="15" customHeight="1">
      <c r="A28" s="44" t="str">
        <f>IF(Calcu!B20=TRUE,"","삭제")</f>
        <v>삭제</v>
      </c>
      <c r="B28" s="44"/>
      <c r="E28" s="51" t="str">
        <f>Calcu!C20</f>
        <v/>
      </c>
      <c r="F28" s="51" t="str">
        <f>Calcu!D20</f>
        <v/>
      </c>
      <c r="G28" s="51" t="e">
        <f ca="1">Calcu!AC20</f>
        <v>#N/A</v>
      </c>
      <c r="H28" s="51" t="e">
        <f ca="1">Calcu!AE20</f>
        <v>#N/A</v>
      </c>
      <c r="I28" s="37"/>
    </row>
    <row r="29" spans="1:9" s="38" customFormat="1" ht="15" customHeight="1">
      <c r="A29" s="44" t="str">
        <f>IF(Calcu!B21=TRUE,"","삭제")</f>
        <v>삭제</v>
      </c>
      <c r="B29" s="44"/>
      <c r="E29" s="51" t="str">
        <f>Calcu!C21</f>
        <v/>
      </c>
      <c r="F29" s="51" t="str">
        <f>Calcu!D21</f>
        <v/>
      </c>
      <c r="G29" s="51" t="e">
        <f ca="1">Calcu!AC21</f>
        <v>#N/A</v>
      </c>
      <c r="H29" s="51" t="e">
        <f ca="1">Calcu!AE21</f>
        <v>#N/A</v>
      </c>
      <c r="I29" s="37"/>
    </row>
    <row r="30" spans="1:9" s="38" customFormat="1" ht="15" customHeight="1">
      <c r="A30" s="44" t="str">
        <f>IF(Calcu!B22=TRUE,"","삭제")</f>
        <v>삭제</v>
      </c>
      <c r="B30" s="44"/>
      <c r="E30" s="51" t="str">
        <f>Calcu!C22</f>
        <v/>
      </c>
      <c r="F30" s="51" t="str">
        <f>Calcu!D22</f>
        <v/>
      </c>
      <c r="G30" s="51" t="e">
        <f ca="1">Calcu!AC22</f>
        <v>#N/A</v>
      </c>
      <c r="H30" s="51" t="e">
        <f ca="1">Calcu!AE22</f>
        <v>#N/A</v>
      </c>
      <c r="I30" s="37"/>
    </row>
    <row r="31" spans="1:9" s="38" customFormat="1" ht="15" customHeight="1">
      <c r="A31" s="44" t="str">
        <f>IF(Calcu!B23=TRUE,"","삭제")</f>
        <v>삭제</v>
      </c>
      <c r="B31" s="44"/>
      <c r="E31" s="51" t="str">
        <f>Calcu!C23</f>
        <v/>
      </c>
      <c r="F31" s="51" t="str">
        <f>Calcu!D23</f>
        <v/>
      </c>
      <c r="G31" s="51" t="e">
        <f ca="1">Calcu!AC23</f>
        <v>#N/A</v>
      </c>
      <c r="H31" s="51" t="e">
        <f ca="1">Calcu!AE23</f>
        <v>#N/A</v>
      </c>
      <c r="I31" s="37"/>
    </row>
    <row r="32" spans="1:9" s="38" customFormat="1" ht="15" customHeight="1">
      <c r="A32" s="44" t="str">
        <f>IF(Calcu!B24=TRUE,"","삭제")</f>
        <v>삭제</v>
      </c>
      <c r="B32" s="44"/>
      <c r="E32" s="51" t="str">
        <f>Calcu!C24</f>
        <v/>
      </c>
      <c r="F32" s="51" t="str">
        <f>Calcu!D24</f>
        <v/>
      </c>
      <c r="G32" s="51" t="e">
        <f ca="1">Calcu!AC24</f>
        <v>#N/A</v>
      </c>
      <c r="H32" s="51" t="e">
        <f ca="1">Calcu!AE24</f>
        <v>#N/A</v>
      </c>
      <c r="I32" s="37"/>
    </row>
    <row r="33" spans="1:9" s="38" customFormat="1" ht="15" customHeight="1">
      <c r="A33" s="44" t="str">
        <f>IF(Calcu!B25=TRUE,"","삭제")</f>
        <v>삭제</v>
      </c>
      <c r="B33" s="44"/>
      <c r="E33" s="51" t="str">
        <f>Calcu!C25</f>
        <v/>
      </c>
      <c r="F33" s="51" t="str">
        <f>Calcu!D25</f>
        <v/>
      </c>
      <c r="G33" s="51" t="e">
        <f ca="1">Calcu!AC25</f>
        <v>#N/A</v>
      </c>
      <c r="H33" s="51" t="e">
        <f ca="1">Calcu!AE25</f>
        <v>#N/A</v>
      </c>
      <c r="I33" s="37"/>
    </row>
    <row r="34" spans="1:9" s="38" customFormat="1" ht="15" customHeight="1">
      <c r="A34" s="44" t="str">
        <f>IF(Calcu!B26=TRUE,"","삭제")</f>
        <v>삭제</v>
      </c>
      <c r="B34" s="44"/>
      <c r="E34" s="51" t="str">
        <f>Calcu!C26</f>
        <v/>
      </c>
      <c r="F34" s="51" t="str">
        <f>Calcu!D26</f>
        <v/>
      </c>
      <c r="G34" s="51" t="e">
        <f ca="1">Calcu!AC26</f>
        <v>#N/A</v>
      </c>
      <c r="H34" s="51" t="e">
        <f ca="1">Calcu!AE26</f>
        <v>#N/A</v>
      </c>
      <c r="I34" s="37"/>
    </row>
    <row r="35" spans="1:9" s="38" customFormat="1" ht="15" customHeight="1">
      <c r="A35" s="44" t="str">
        <f>IF(Calcu!B27=TRUE,"","삭제")</f>
        <v>삭제</v>
      </c>
      <c r="B35" s="44"/>
      <c r="E35" s="51" t="str">
        <f>Calcu!C27</f>
        <v/>
      </c>
      <c r="F35" s="51" t="str">
        <f>Calcu!D27</f>
        <v/>
      </c>
      <c r="G35" s="51" t="e">
        <f ca="1">Calcu!AC27</f>
        <v>#N/A</v>
      </c>
      <c r="H35" s="51" t="e">
        <f ca="1">Calcu!AE27</f>
        <v>#N/A</v>
      </c>
      <c r="I35" s="37"/>
    </row>
    <row r="36" spans="1:9" s="38" customFormat="1" ht="15" customHeight="1">
      <c r="A36" s="44" t="str">
        <f>IF(Calcu!B28=TRUE,"","삭제")</f>
        <v>삭제</v>
      </c>
      <c r="B36" s="44"/>
      <c r="E36" s="51" t="str">
        <f>Calcu!C28</f>
        <v/>
      </c>
      <c r="F36" s="51" t="str">
        <f>Calcu!D28</f>
        <v/>
      </c>
      <c r="G36" s="51" t="e">
        <f ca="1">Calcu!AC28</f>
        <v>#N/A</v>
      </c>
      <c r="H36" s="51" t="e">
        <f ca="1">Calcu!AE28</f>
        <v>#N/A</v>
      </c>
      <c r="I36" s="37"/>
    </row>
    <row r="37" spans="1:9" s="38" customFormat="1" ht="15" customHeight="1">
      <c r="A37" s="44" t="str">
        <f>IF(Calcu!B29=TRUE,"","삭제")</f>
        <v>삭제</v>
      </c>
      <c r="B37" s="44"/>
      <c r="E37" s="51" t="str">
        <f>Calcu!C29</f>
        <v/>
      </c>
      <c r="F37" s="51" t="str">
        <f>Calcu!D29</f>
        <v/>
      </c>
      <c r="G37" s="51" t="e">
        <f ca="1">Calcu!AC29</f>
        <v>#N/A</v>
      </c>
      <c r="H37" s="51" t="e">
        <f ca="1">Calcu!AE29</f>
        <v>#N/A</v>
      </c>
      <c r="I37" s="37"/>
    </row>
    <row r="38" spans="1:9" s="38" customFormat="1" ht="15" customHeight="1">
      <c r="A38" s="44" t="str">
        <f>IF(Calcu!B30=TRUE,"","삭제")</f>
        <v>삭제</v>
      </c>
      <c r="B38" s="44"/>
      <c r="E38" s="51" t="str">
        <f>Calcu!C30</f>
        <v/>
      </c>
      <c r="F38" s="51" t="str">
        <f>Calcu!D30</f>
        <v/>
      </c>
      <c r="G38" s="51" t="e">
        <f ca="1">Calcu!AC30</f>
        <v>#N/A</v>
      </c>
      <c r="H38" s="51" t="e">
        <f ca="1">Calcu!AE30</f>
        <v>#N/A</v>
      </c>
      <c r="I38" s="37"/>
    </row>
    <row r="39" spans="1:9" s="38" customFormat="1" ht="15" customHeight="1">
      <c r="A39" s="44" t="str">
        <f>IF(Calcu!B31=TRUE,"","삭제")</f>
        <v>삭제</v>
      </c>
      <c r="B39" s="44"/>
      <c r="E39" s="51" t="str">
        <f>Calcu!C31</f>
        <v/>
      </c>
      <c r="F39" s="51" t="str">
        <f>Calcu!D31</f>
        <v/>
      </c>
      <c r="G39" s="51" t="e">
        <f ca="1">Calcu!AC31</f>
        <v>#N/A</v>
      </c>
      <c r="H39" s="51" t="e">
        <f ca="1">Calcu!AE31</f>
        <v>#N/A</v>
      </c>
      <c r="I39" s="37"/>
    </row>
    <row r="40" spans="1:9" s="38" customFormat="1" ht="15" customHeight="1">
      <c r="A40" s="44" t="str">
        <f>IF(Calcu!B32=TRUE,"","삭제")</f>
        <v>삭제</v>
      </c>
      <c r="B40" s="44"/>
      <c r="E40" s="51" t="str">
        <f>Calcu!C32</f>
        <v/>
      </c>
      <c r="F40" s="51" t="str">
        <f>Calcu!D32</f>
        <v/>
      </c>
      <c r="G40" s="51" t="e">
        <f ca="1">Calcu!AC32</f>
        <v>#N/A</v>
      </c>
      <c r="H40" s="51" t="e">
        <f ca="1">Calcu!AE32</f>
        <v>#N/A</v>
      </c>
      <c r="I40" s="37"/>
    </row>
    <row r="41" spans="1:9" s="38" customFormat="1" ht="15" customHeight="1">
      <c r="A41" s="44" t="str">
        <f>IF(Calcu!B33=TRUE,"","삭제")</f>
        <v>삭제</v>
      </c>
      <c r="B41" s="44"/>
      <c r="E41" s="51" t="str">
        <f>Calcu!C33</f>
        <v/>
      </c>
      <c r="F41" s="51" t="str">
        <f>Calcu!D33</f>
        <v/>
      </c>
      <c r="G41" s="51" t="e">
        <f ca="1">Calcu!AC33</f>
        <v>#N/A</v>
      </c>
      <c r="H41" s="51" t="e">
        <f ca="1">Calcu!AE33</f>
        <v>#N/A</v>
      </c>
      <c r="I41" s="37"/>
    </row>
    <row r="42" spans="1:9" s="38" customFormat="1" ht="15" customHeight="1">
      <c r="A42" s="44" t="str">
        <f>IF(Calcu!B34=TRUE,"","삭제")</f>
        <v>삭제</v>
      </c>
      <c r="B42" s="44"/>
      <c r="E42" s="51" t="str">
        <f>Calcu!C34</f>
        <v/>
      </c>
      <c r="F42" s="51" t="str">
        <f>Calcu!D34</f>
        <v/>
      </c>
      <c r="G42" s="51" t="e">
        <f ca="1">Calcu!AC34</f>
        <v>#N/A</v>
      </c>
      <c r="H42" s="51" t="e">
        <f ca="1">Calcu!AE34</f>
        <v>#N/A</v>
      </c>
      <c r="I42" s="37"/>
    </row>
    <row r="43" spans="1:9" s="38" customFormat="1" ht="15" customHeight="1">
      <c r="A43" s="44" t="str">
        <f>IF(Calcu!B35=TRUE,"","삭제")</f>
        <v>삭제</v>
      </c>
      <c r="B43" s="44"/>
      <c r="E43" s="51" t="str">
        <f>Calcu!C35</f>
        <v/>
      </c>
      <c r="F43" s="51" t="str">
        <f>Calcu!D35</f>
        <v/>
      </c>
      <c r="G43" s="51" t="e">
        <f ca="1">Calcu!AC35</f>
        <v>#N/A</v>
      </c>
      <c r="H43" s="51" t="e">
        <f ca="1">Calcu!AE35</f>
        <v>#N/A</v>
      </c>
      <c r="I43" s="37"/>
    </row>
    <row r="44" spans="1:9" s="38" customFormat="1" ht="15" customHeight="1">
      <c r="A44" s="44" t="str">
        <f>IF(Calcu!B36=TRUE,"","삭제")</f>
        <v>삭제</v>
      </c>
      <c r="B44" s="44"/>
      <c r="E44" s="51" t="str">
        <f>Calcu!C36</f>
        <v/>
      </c>
      <c r="F44" s="51" t="str">
        <f>Calcu!D36</f>
        <v/>
      </c>
      <c r="G44" s="51" t="e">
        <f ca="1">Calcu!AC36</f>
        <v>#N/A</v>
      </c>
      <c r="H44" s="51" t="e">
        <f ca="1">Calcu!AE36</f>
        <v>#N/A</v>
      </c>
      <c r="I44" s="37"/>
    </row>
    <row r="45" spans="1:9" s="38" customFormat="1" ht="15" customHeight="1">
      <c r="A45" s="44" t="str">
        <f>IF(Calcu!B37=TRUE,"","삭제")</f>
        <v>삭제</v>
      </c>
      <c r="B45" s="44"/>
      <c r="E45" s="51" t="str">
        <f>Calcu!C37</f>
        <v/>
      </c>
      <c r="F45" s="51" t="str">
        <f>Calcu!D37</f>
        <v/>
      </c>
      <c r="G45" s="51" t="e">
        <f ca="1">Calcu!AC37</f>
        <v>#N/A</v>
      </c>
      <c r="H45" s="51" t="e">
        <f ca="1">Calcu!AE37</f>
        <v>#N/A</v>
      </c>
      <c r="I45" s="37"/>
    </row>
    <row r="46" spans="1:9" s="38" customFormat="1" ht="15" customHeight="1">
      <c r="A46" s="44" t="str">
        <f>IF(Calcu!B38=TRUE,"","삭제")</f>
        <v>삭제</v>
      </c>
      <c r="B46" s="44"/>
      <c r="E46" s="51" t="str">
        <f>Calcu!C38</f>
        <v/>
      </c>
      <c r="F46" s="51" t="str">
        <f>Calcu!D38</f>
        <v/>
      </c>
      <c r="G46" s="51" t="e">
        <f ca="1">Calcu!AC38</f>
        <v>#N/A</v>
      </c>
      <c r="H46" s="51" t="e">
        <f ca="1">Calcu!AE38</f>
        <v>#N/A</v>
      </c>
      <c r="I46" s="37"/>
    </row>
    <row r="47" spans="1:9" s="38" customFormat="1" ht="15" customHeight="1">
      <c r="A47" s="44" t="str">
        <f>IF(Calcu!B39=TRUE,"","삭제")</f>
        <v>삭제</v>
      </c>
      <c r="B47" s="44"/>
      <c r="E47" s="51" t="str">
        <f>Calcu!C39</f>
        <v/>
      </c>
      <c r="F47" s="51" t="str">
        <f>Calcu!D39</f>
        <v/>
      </c>
      <c r="G47" s="51" t="e">
        <f ca="1">Calcu!AC39</f>
        <v>#N/A</v>
      </c>
      <c r="H47" s="51" t="e">
        <f ca="1">Calcu!AE39</f>
        <v>#N/A</v>
      </c>
      <c r="I47" s="37"/>
    </row>
    <row r="48" spans="1:9" s="38" customFormat="1" ht="15" customHeight="1">
      <c r="A48" s="44" t="str">
        <f>IF(Calcu!B40=TRUE,"","삭제")</f>
        <v>삭제</v>
      </c>
      <c r="B48" s="44"/>
      <c r="E48" s="51" t="str">
        <f>Calcu!C40</f>
        <v/>
      </c>
      <c r="F48" s="51" t="str">
        <f>Calcu!D40</f>
        <v/>
      </c>
      <c r="G48" s="51" t="e">
        <f ca="1">Calcu!AC40</f>
        <v>#N/A</v>
      </c>
      <c r="H48" s="51" t="e">
        <f ca="1">Calcu!AE40</f>
        <v>#N/A</v>
      </c>
      <c r="I48" s="37"/>
    </row>
    <row r="49" spans="1:9" s="38" customFormat="1" ht="15" customHeight="1">
      <c r="A49" s="44" t="str">
        <f>IF(Calcu!B41=TRUE,"","삭제")</f>
        <v>삭제</v>
      </c>
      <c r="B49" s="44"/>
      <c r="E49" s="51" t="str">
        <f>Calcu!C41</f>
        <v/>
      </c>
      <c r="F49" s="51" t="str">
        <f>Calcu!D41</f>
        <v/>
      </c>
      <c r="G49" s="51" t="e">
        <f ca="1">Calcu!AC41</f>
        <v>#N/A</v>
      </c>
      <c r="H49" s="51" t="e">
        <f ca="1">Calcu!AE41</f>
        <v>#N/A</v>
      </c>
      <c r="I49" s="37"/>
    </row>
    <row r="50" spans="1:9" s="38" customFormat="1" ht="15" customHeight="1">
      <c r="A50" s="44" t="str">
        <f>IF(Calcu!B42=TRUE,"","삭제")</f>
        <v>삭제</v>
      </c>
      <c r="B50" s="44"/>
      <c r="E50" s="51" t="str">
        <f>Calcu!C42</f>
        <v/>
      </c>
      <c r="F50" s="51" t="str">
        <f>Calcu!D42</f>
        <v/>
      </c>
      <c r="G50" s="51" t="e">
        <f ca="1">Calcu!AC42</f>
        <v>#N/A</v>
      </c>
      <c r="H50" s="51" t="e">
        <f ca="1">Calcu!AE42</f>
        <v>#N/A</v>
      </c>
      <c r="I50" s="37"/>
    </row>
    <row r="51" spans="1:9" s="38" customFormat="1" ht="15" customHeight="1">
      <c r="A51" s="44" t="str">
        <f>IF(Calcu!B43=TRUE,"","삭제")</f>
        <v>삭제</v>
      </c>
      <c r="B51" s="44"/>
      <c r="E51" s="51" t="str">
        <f>Calcu!C43</f>
        <v/>
      </c>
      <c r="F51" s="51" t="str">
        <f>Calcu!D43</f>
        <v/>
      </c>
      <c r="G51" s="51" t="e">
        <f ca="1">Calcu!AC43</f>
        <v>#N/A</v>
      </c>
      <c r="H51" s="51" t="e">
        <f ca="1">Calcu!AE43</f>
        <v>#N/A</v>
      </c>
      <c r="I51" s="37"/>
    </row>
    <row r="52" spans="1:9" s="38" customFormat="1" ht="15" customHeight="1">
      <c r="A52" s="44" t="str">
        <f>IF(Calcu!B44=TRUE,"","삭제")</f>
        <v>삭제</v>
      </c>
      <c r="B52" s="44"/>
      <c r="E52" s="51" t="str">
        <f>Calcu!C44</f>
        <v/>
      </c>
      <c r="F52" s="51" t="str">
        <f>Calcu!D44</f>
        <v/>
      </c>
      <c r="G52" s="51" t="e">
        <f ca="1">Calcu!AC44</f>
        <v>#N/A</v>
      </c>
      <c r="H52" s="51" t="e">
        <f ca="1">Calcu!AE44</f>
        <v>#N/A</v>
      </c>
      <c r="I52" s="37"/>
    </row>
    <row r="53" spans="1:9" s="38" customFormat="1" ht="15" customHeight="1">
      <c r="A53" s="44" t="str">
        <f>IF(Calcu!B45=TRUE,"","삭제")</f>
        <v>삭제</v>
      </c>
      <c r="B53" s="44"/>
      <c r="E53" s="51" t="str">
        <f>Calcu!C45</f>
        <v/>
      </c>
      <c r="F53" s="51" t="str">
        <f>Calcu!D45</f>
        <v/>
      </c>
      <c r="G53" s="51" t="e">
        <f ca="1">Calcu!AC45</f>
        <v>#N/A</v>
      </c>
      <c r="H53" s="51" t="e">
        <f ca="1">Calcu!AE45</f>
        <v>#N/A</v>
      </c>
      <c r="I53" s="37"/>
    </row>
    <row r="54" spans="1:9" s="38" customFormat="1" ht="15" customHeight="1">
      <c r="A54" s="44" t="str">
        <f>IF(Calcu!B46=TRUE,"","삭제")</f>
        <v>삭제</v>
      </c>
      <c r="B54" s="44"/>
      <c r="E54" s="51" t="str">
        <f>Calcu!C46</f>
        <v/>
      </c>
      <c r="F54" s="51" t="str">
        <f>Calcu!D46</f>
        <v/>
      </c>
      <c r="G54" s="51" t="e">
        <f ca="1">Calcu!AC46</f>
        <v>#N/A</v>
      </c>
      <c r="H54" s="51" t="e">
        <f ca="1">Calcu!AE46</f>
        <v>#N/A</v>
      </c>
      <c r="I54" s="37"/>
    </row>
    <row r="55" spans="1:9" s="38" customFormat="1" ht="15" customHeight="1">
      <c r="A55" s="44" t="str">
        <f>IF(Calcu!B47=TRUE,"","삭제")</f>
        <v>삭제</v>
      </c>
      <c r="B55" s="44"/>
      <c r="E55" s="51" t="str">
        <f>Calcu!C47</f>
        <v/>
      </c>
      <c r="F55" s="51" t="str">
        <f>Calcu!D47</f>
        <v/>
      </c>
      <c r="G55" s="51" t="e">
        <f ca="1">Calcu!AC47</f>
        <v>#N/A</v>
      </c>
      <c r="H55" s="51" t="e">
        <f ca="1">Calcu!AE47</f>
        <v>#N/A</v>
      </c>
      <c r="I55" s="37"/>
    </row>
    <row r="56" spans="1:9" s="38" customFormat="1" ht="15" customHeight="1">
      <c r="A56" s="44" t="str">
        <f>IF(Calcu!B48=TRUE,"","삭제")</f>
        <v>삭제</v>
      </c>
      <c r="B56" s="44"/>
      <c r="E56" s="51" t="str">
        <f>Calcu!C48</f>
        <v/>
      </c>
      <c r="F56" s="51" t="str">
        <f>Calcu!D48</f>
        <v/>
      </c>
      <c r="G56" s="51" t="e">
        <f ca="1">Calcu!AC48</f>
        <v>#N/A</v>
      </c>
      <c r="H56" s="51" t="e">
        <f ca="1">Calcu!AE48</f>
        <v>#N/A</v>
      </c>
      <c r="I56" s="37"/>
    </row>
    <row r="57" spans="1:9" s="38" customFormat="1" ht="15" customHeight="1">
      <c r="A57" s="44" t="str">
        <f>IF(Calcu!B49=TRUE,"","삭제")</f>
        <v>삭제</v>
      </c>
      <c r="B57" s="44"/>
      <c r="E57" s="51" t="str">
        <f>Calcu!C49</f>
        <v/>
      </c>
      <c r="F57" s="51" t="str">
        <f>Calcu!D49</f>
        <v/>
      </c>
      <c r="G57" s="51" t="e">
        <f ca="1">Calcu!AC49</f>
        <v>#N/A</v>
      </c>
      <c r="H57" s="51" t="e">
        <f ca="1">Calcu!AE49</f>
        <v>#N/A</v>
      </c>
      <c r="I57" s="37"/>
    </row>
    <row r="58" spans="1:9" s="38" customFormat="1" ht="15" customHeight="1">
      <c r="A58" s="44"/>
      <c r="D58" s="36"/>
      <c r="E58" s="36"/>
      <c r="F58" s="36"/>
      <c r="G58" s="36"/>
      <c r="H58" s="36"/>
    </row>
    <row r="59" spans="1:9" s="38" customFormat="1" ht="15" customHeight="1">
      <c r="A59" s="44"/>
      <c r="D59" s="38" t="e">
        <f ca="1">"● 측정불확도 : "&amp;Calcu!T66</f>
        <v>#N/A</v>
      </c>
    </row>
    <row r="60" spans="1:9" s="38" customFormat="1" ht="15" customHeight="1">
      <c r="A60" s="44"/>
      <c r="E60" s="53" t="e">
        <f ca="1">IF(Calcu!E76="사다리꼴","(신뢰수준 95 %,","(신뢰수준 약 95 %,")</f>
        <v>#N/A</v>
      </c>
      <c r="F60" s="210" t="e">
        <f ca="1">Calcu!E77&amp;IF(Calcu!E76="사다리꼴",", 사다리꼴 확률분포)",")")</f>
        <v>#N/A</v>
      </c>
    </row>
    <row r="61" spans="1:9" s="38" customFormat="1" ht="15" customHeight="1">
      <c r="D61" s="238"/>
      <c r="E61" s="238"/>
      <c r="F61" s="238"/>
      <c r="G61" s="238"/>
      <c r="H61" s="238"/>
      <c r="I61" s="239"/>
    </row>
    <row r="62" spans="1:9" s="38" customFormat="1" ht="15" customHeight="1"/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3.77734375" style="37" customWidth="1"/>
    <col min="5" max="8" width="12.77734375" style="37" customWidth="1"/>
    <col min="9" max="12" width="3.77734375" style="37" customWidth="1"/>
    <col min="13" max="16384" width="10.77734375" style="37"/>
  </cols>
  <sheetData>
    <row r="1" spans="1:12" s="47" customFormat="1" ht="33" customHeight="1">
      <c r="A1" s="359" t="s">
        <v>58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</row>
    <row r="2" spans="1:12" s="47" customFormat="1" ht="33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</row>
    <row r="3" spans="1:12" s="47" customFormat="1" ht="12.75" customHeight="1">
      <c r="A3" s="48" t="s">
        <v>57</v>
      </c>
      <c r="B3" s="48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7"/>
      <c r="D4" s="87"/>
      <c r="E4" s="87"/>
      <c r="F4" s="96"/>
      <c r="G4" s="87"/>
      <c r="H4" s="97"/>
      <c r="I4" s="88"/>
      <c r="J4" s="88"/>
      <c r="K4" s="88"/>
      <c r="L4" s="96"/>
    </row>
    <row r="5" spans="1:12" s="36" customFormat="1" ht="15" customHeight="1"/>
    <row r="6" spans="1:12" s="38" customFormat="1" ht="15" customHeight="1">
      <c r="D6" s="54" t="str">
        <f>"○ Description : "&amp;기본정보!C$5</f>
        <v xml:space="preserve">○ Description : </v>
      </c>
      <c r="E6" s="54"/>
    </row>
    <row r="7" spans="1:12" s="38" customFormat="1" ht="15" customHeight="1">
      <c r="D7" s="54" t="str">
        <f>"○ Manufacturer  : "&amp;기본정보!C$6</f>
        <v xml:space="preserve">○ Manufacturer  : </v>
      </c>
      <c r="E7" s="54"/>
    </row>
    <row r="8" spans="1:12" s="38" customFormat="1" ht="15" customHeight="1">
      <c r="D8" s="54" t="str">
        <f>"○ Model Name : "&amp;기본정보!C$7</f>
        <v xml:space="preserve">○ Model Name : </v>
      </c>
      <c r="E8" s="54"/>
    </row>
    <row r="9" spans="1:12" s="38" customFormat="1" ht="15" customHeight="1">
      <c r="D9" s="54" t="str">
        <f>"○ Serial Number : "&amp;기본정보!C$8</f>
        <v xml:space="preserve">○ Serial Number : </v>
      </c>
      <c r="E9" s="54"/>
    </row>
    <row r="10" spans="1:12" s="38" customFormat="1" ht="15" customHeight="1">
      <c r="D10" s="54" t="str">
        <f>"○ Range : ("&amp;Calcu!K3&amp;" ~ "&amp;Calcu!M3&amp;") mm"</f>
        <v>○ Range : (0 ~ 0) mm</v>
      </c>
    </row>
    <row r="11" spans="1:12" s="38" customFormat="1" ht="15" customHeight="1">
      <c r="D11" s="54" t="str">
        <f ca="1">"○ Resolution : "&amp;Calcu!O3&amp;" mm"</f>
        <v>○ Resolution : 0 mm</v>
      </c>
      <c r="E11" s="54"/>
    </row>
    <row r="12" spans="1:12" s="38" customFormat="1" ht="15" customHeight="1">
      <c r="D12" s="54"/>
      <c r="E12" s="54"/>
    </row>
    <row r="13" spans="1:12" s="38" customFormat="1" ht="15" customHeight="1">
      <c r="A13" s="44"/>
      <c r="B13" s="44"/>
      <c r="D13" s="231" t="s">
        <v>406</v>
      </c>
      <c r="F13" s="236"/>
      <c r="G13" s="236"/>
      <c r="H13" s="236"/>
      <c r="I13" s="236"/>
      <c r="J13" s="236"/>
      <c r="K13" s="236"/>
    </row>
    <row r="14" spans="1:12" s="38" customFormat="1" ht="15" customHeight="1">
      <c r="A14" s="44"/>
      <c r="B14" s="44"/>
      <c r="D14" s="231"/>
      <c r="F14" s="236"/>
      <c r="G14" s="236"/>
      <c r="H14" s="236"/>
      <c r="I14" s="236"/>
      <c r="J14" s="236"/>
      <c r="K14" s="236"/>
    </row>
    <row r="15" spans="1:12" s="38" customFormat="1" ht="15" customHeight="1">
      <c r="A15" s="44"/>
      <c r="B15" s="44"/>
      <c r="D15" s="236"/>
      <c r="E15" s="232" t="s">
        <v>407</v>
      </c>
      <c r="F15" s="232" t="s">
        <v>403</v>
      </c>
      <c r="G15" s="233" t="s">
        <v>408</v>
      </c>
      <c r="H15" s="233" t="s">
        <v>409</v>
      </c>
      <c r="I15" s="236"/>
      <c r="J15" s="237"/>
      <c r="K15" s="237"/>
    </row>
    <row r="16" spans="1:12" s="38" customFormat="1" ht="15" customHeight="1">
      <c r="A16" s="44"/>
      <c r="B16" s="44"/>
      <c r="D16" s="236"/>
      <c r="E16" s="234"/>
      <c r="F16" s="234"/>
      <c r="G16" s="235" t="s">
        <v>410</v>
      </c>
      <c r="H16" s="235" t="s">
        <v>411</v>
      </c>
      <c r="I16" s="236"/>
      <c r="J16" s="237"/>
      <c r="K16" s="237"/>
    </row>
    <row r="17" spans="1:9" s="38" customFormat="1" ht="15" customHeight="1">
      <c r="A17" s="44" t="str">
        <f>IF(Calcu!B9=TRUE,"","삭제")</f>
        <v>삭제</v>
      </c>
      <c r="B17" s="44"/>
      <c r="E17" s="51" t="str">
        <f>Calcu!C9</f>
        <v/>
      </c>
      <c r="F17" s="51" t="str">
        <f>Calcu!D9</f>
        <v/>
      </c>
      <c r="G17" s="51" t="e">
        <f ca="1">Calcu!AC9</f>
        <v>#N/A</v>
      </c>
      <c r="H17" s="51" t="e">
        <f ca="1">Calcu!AE9</f>
        <v>#N/A</v>
      </c>
      <c r="I17" s="236"/>
    </row>
    <row r="18" spans="1:9" s="38" customFormat="1" ht="15" customHeight="1">
      <c r="A18" s="44" t="str">
        <f>IF(Calcu!B10=TRUE,"","삭제")</f>
        <v>삭제</v>
      </c>
      <c r="B18" s="44"/>
      <c r="E18" s="51" t="str">
        <f>Calcu!C10</f>
        <v/>
      </c>
      <c r="F18" s="51" t="str">
        <f>Calcu!D10</f>
        <v/>
      </c>
      <c r="G18" s="51" t="e">
        <f ca="1">Calcu!AC10</f>
        <v>#N/A</v>
      </c>
      <c r="H18" s="51" t="e">
        <f ca="1">Calcu!AE10</f>
        <v>#N/A</v>
      </c>
      <c r="I18" s="236"/>
    </row>
    <row r="19" spans="1:9" s="38" customFormat="1" ht="15" customHeight="1">
      <c r="A19" s="44" t="str">
        <f>IF(Calcu!B11=TRUE,"","삭제")</f>
        <v>삭제</v>
      </c>
      <c r="B19" s="44"/>
      <c r="E19" s="51" t="str">
        <f>Calcu!C11</f>
        <v/>
      </c>
      <c r="F19" s="51" t="str">
        <f>Calcu!D11</f>
        <v/>
      </c>
      <c r="G19" s="51" t="e">
        <f ca="1">Calcu!AC11</f>
        <v>#N/A</v>
      </c>
      <c r="H19" s="51" t="e">
        <f ca="1">Calcu!AE11</f>
        <v>#N/A</v>
      </c>
      <c r="I19" s="236"/>
    </row>
    <row r="20" spans="1:9" s="38" customFormat="1" ht="15" customHeight="1">
      <c r="A20" s="44" t="str">
        <f>IF(Calcu!B12=TRUE,"","삭제")</f>
        <v>삭제</v>
      </c>
      <c r="B20" s="44"/>
      <c r="E20" s="51" t="str">
        <f>Calcu!C12</f>
        <v/>
      </c>
      <c r="F20" s="51" t="str">
        <f>Calcu!D12</f>
        <v/>
      </c>
      <c r="G20" s="51" t="e">
        <f ca="1">Calcu!AC12</f>
        <v>#N/A</v>
      </c>
      <c r="H20" s="51" t="e">
        <f ca="1">Calcu!AE12</f>
        <v>#N/A</v>
      </c>
      <c r="I20" s="37"/>
    </row>
    <row r="21" spans="1:9" s="38" customFormat="1" ht="15" customHeight="1">
      <c r="A21" s="44" t="str">
        <f>IF(Calcu!B13=TRUE,"","삭제")</f>
        <v>삭제</v>
      </c>
      <c r="B21" s="44"/>
      <c r="E21" s="51" t="str">
        <f>Calcu!C13</f>
        <v/>
      </c>
      <c r="F21" s="51" t="str">
        <f>Calcu!D13</f>
        <v/>
      </c>
      <c r="G21" s="51" t="e">
        <f ca="1">Calcu!AC13</f>
        <v>#N/A</v>
      </c>
      <c r="H21" s="51" t="e">
        <f ca="1">Calcu!AE13</f>
        <v>#N/A</v>
      </c>
      <c r="I21" s="37"/>
    </row>
    <row r="22" spans="1:9" s="38" customFormat="1" ht="15" customHeight="1">
      <c r="A22" s="44" t="str">
        <f>IF(Calcu!B14=TRUE,"","삭제")</f>
        <v>삭제</v>
      </c>
      <c r="B22" s="44"/>
      <c r="E22" s="51" t="str">
        <f>Calcu!C14</f>
        <v/>
      </c>
      <c r="F22" s="51" t="str">
        <f>Calcu!D14</f>
        <v/>
      </c>
      <c r="G22" s="51" t="e">
        <f ca="1">Calcu!AC14</f>
        <v>#N/A</v>
      </c>
      <c r="H22" s="51" t="e">
        <f ca="1">Calcu!AE14</f>
        <v>#N/A</v>
      </c>
      <c r="I22" s="37"/>
    </row>
    <row r="23" spans="1:9" s="38" customFormat="1" ht="15" customHeight="1">
      <c r="A23" s="44" t="str">
        <f>IF(Calcu!B15=TRUE,"","삭제")</f>
        <v>삭제</v>
      </c>
      <c r="B23" s="44"/>
      <c r="E23" s="51" t="str">
        <f>Calcu!C15</f>
        <v/>
      </c>
      <c r="F23" s="51" t="str">
        <f>Calcu!D15</f>
        <v/>
      </c>
      <c r="G23" s="51" t="e">
        <f ca="1">Calcu!AC15</f>
        <v>#N/A</v>
      </c>
      <c r="H23" s="51" t="e">
        <f ca="1">Calcu!AE15</f>
        <v>#N/A</v>
      </c>
      <c r="I23" s="37"/>
    </row>
    <row r="24" spans="1:9" s="38" customFormat="1" ht="15" customHeight="1">
      <c r="A24" s="44" t="str">
        <f>IF(Calcu!B16=TRUE,"","삭제")</f>
        <v>삭제</v>
      </c>
      <c r="B24" s="44"/>
      <c r="E24" s="51" t="str">
        <f>Calcu!C16</f>
        <v/>
      </c>
      <c r="F24" s="51" t="str">
        <f>Calcu!D16</f>
        <v/>
      </c>
      <c r="G24" s="51" t="e">
        <f ca="1">Calcu!AC16</f>
        <v>#N/A</v>
      </c>
      <c r="H24" s="51" t="e">
        <f ca="1">Calcu!AE16</f>
        <v>#N/A</v>
      </c>
      <c r="I24" s="37"/>
    </row>
    <row r="25" spans="1:9" s="38" customFormat="1" ht="15" customHeight="1">
      <c r="A25" s="44" t="str">
        <f>IF(Calcu!B17=TRUE,"","삭제")</f>
        <v>삭제</v>
      </c>
      <c r="B25" s="44"/>
      <c r="E25" s="51" t="str">
        <f>Calcu!C17</f>
        <v/>
      </c>
      <c r="F25" s="51" t="str">
        <f>Calcu!D17</f>
        <v/>
      </c>
      <c r="G25" s="51" t="e">
        <f ca="1">Calcu!AC17</f>
        <v>#N/A</v>
      </c>
      <c r="H25" s="51" t="e">
        <f ca="1">Calcu!AE17</f>
        <v>#N/A</v>
      </c>
      <c r="I25" s="37"/>
    </row>
    <row r="26" spans="1:9" s="38" customFormat="1" ht="15" customHeight="1">
      <c r="A26" s="44" t="str">
        <f>IF(Calcu!B18=TRUE,"","삭제")</f>
        <v>삭제</v>
      </c>
      <c r="B26" s="44"/>
      <c r="E26" s="51" t="str">
        <f>Calcu!C18</f>
        <v/>
      </c>
      <c r="F26" s="51" t="str">
        <f>Calcu!D18</f>
        <v/>
      </c>
      <c r="G26" s="51" t="e">
        <f ca="1">Calcu!AC18</f>
        <v>#N/A</v>
      </c>
      <c r="H26" s="51" t="e">
        <f ca="1">Calcu!AE18</f>
        <v>#N/A</v>
      </c>
      <c r="I26" s="37"/>
    </row>
    <row r="27" spans="1:9" s="38" customFormat="1" ht="15" customHeight="1">
      <c r="A27" s="44" t="str">
        <f>IF(Calcu!B19=TRUE,"","삭제")</f>
        <v>삭제</v>
      </c>
      <c r="B27" s="44"/>
      <c r="E27" s="51" t="str">
        <f>Calcu!C19</f>
        <v/>
      </c>
      <c r="F27" s="51" t="str">
        <f>Calcu!D19</f>
        <v/>
      </c>
      <c r="G27" s="51" t="e">
        <f ca="1">Calcu!AC19</f>
        <v>#N/A</v>
      </c>
      <c r="H27" s="51" t="e">
        <f ca="1">Calcu!AE19</f>
        <v>#N/A</v>
      </c>
      <c r="I27" s="37"/>
    </row>
    <row r="28" spans="1:9" s="38" customFormat="1" ht="15" customHeight="1">
      <c r="A28" s="44" t="str">
        <f>IF(Calcu!B20=TRUE,"","삭제")</f>
        <v>삭제</v>
      </c>
      <c r="B28" s="44"/>
      <c r="E28" s="51" t="str">
        <f>Calcu!C20</f>
        <v/>
      </c>
      <c r="F28" s="51" t="str">
        <f>Calcu!D20</f>
        <v/>
      </c>
      <c r="G28" s="51" t="e">
        <f ca="1">Calcu!AC20</f>
        <v>#N/A</v>
      </c>
      <c r="H28" s="51" t="e">
        <f ca="1">Calcu!AE20</f>
        <v>#N/A</v>
      </c>
      <c r="I28" s="37"/>
    </row>
    <row r="29" spans="1:9" s="38" customFormat="1" ht="15" customHeight="1">
      <c r="A29" s="44" t="str">
        <f>IF(Calcu!B21=TRUE,"","삭제")</f>
        <v>삭제</v>
      </c>
      <c r="B29" s="44"/>
      <c r="E29" s="51" t="str">
        <f>Calcu!C21</f>
        <v/>
      </c>
      <c r="F29" s="51" t="str">
        <f>Calcu!D21</f>
        <v/>
      </c>
      <c r="G29" s="51" t="e">
        <f ca="1">Calcu!AC21</f>
        <v>#N/A</v>
      </c>
      <c r="H29" s="51" t="e">
        <f ca="1">Calcu!AE21</f>
        <v>#N/A</v>
      </c>
      <c r="I29" s="37"/>
    </row>
    <row r="30" spans="1:9" s="38" customFormat="1" ht="15" customHeight="1">
      <c r="A30" s="44" t="str">
        <f>IF(Calcu!B22=TRUE,"","삭제")</f>
        <v>삭제</v>
      </c>
      <c r="B30" s="44"/>
      <c r="E30" s="51" t="str">
        <f>Calcu!C22</f>
        <v/>
      </c>
      <c r="F30" s="51" t="str">
        <f>Calcu!D22</f>
        <v/>
      </c>
      <c r="G30" s="51" t="e">
        <f ca="1">Calcu!AC22</f>
        <v>#N/A</v>
      </c>
      <c r="H30" s="51" t="e">
        <f ca="1">Calcu!AE22</f>
        <v>#N/A</v>
      </c>
      <c r="I30" s="37"/>
    </row>
    <row r="31" spans="1:9" s="38" customFormat="1" ht="15" customHeight="1">
      <c r="A31" s="44" t="str">
        <f>IF(Calcu!B23=TRUE,"","삭제")</f>
        <v>삭제</v>
      </c>
      <c r="B31" s="44"/>
      <c r="E31" s="51" t="str">
        <f>Calcu!C23</f>
        <v/>
      </c>
      <c r="F31" s="51" t="str">
        <f>Calcu!D23</f>
        <v/>
      </c>
      <c r="G31" s="51" t="e">
        <f ca="1">Calcu!AC23</f>
        <v>#N/A</v>
      </c>
      <c r="H31" s="51" t="e">
        <f ca="1">Calcu!AE23</f>
        <v>#N/A</v>
      </c>
      <c r="I31" s="37"/>
    </row>
    <row r="32" spans="1:9" s="38" customFormat="1" ht="15" customHeight="1">
      <c r="A32" s="44" t="str">
        <f>IF(Calcu!B24=TRUE,"","삭제")</f>
        <v>삭제</v>
      </c>
      <c r="B32" s="44"/>
      <c r="E32" s="51" t="str">
        <f>Calcu!C24</f>
        <v/>
      </c>
      <c r="F32" s="51" t="str">
        <f>Calcu!D24</f>
        <v/>
      </c>
      <c r="G32" s="51" t="e">
        <f ca="1">Calcu!AC24</f>
        <v>#N/A</v>
      </c>
      <c r="H32" s="51" t="e">
        <f ca="1">Calcu!AE24</f>
        <v>#N/A</v>
      </c>
      <c r="I32" s="37"/>
    </row>
    <row r="33" spans="1:9" s="38" customFormat="1" ht="15" customHeight="1">
      <c r="A33" s="44" t="str">
        <f>IF(Calcu!B25=TRUE,"","삭제")</f>
        <v>삭제</v>
      </c>
      <c r="B33" s="44"/>
      <c r="E33" s="51" t="str">
        <f>Calcu!C25</f>
        <v/>
      </c>
      <c r="F33" s="51" t="str">
        <f>Calcu!D25</f>
        <v/>
      </c>
      <c r="G33" s="51" t="e">
        <f ca="1">Calcu!AC25</f>
        <v>#N/A</v>
      </c>
      <c r="H33" s="51" t="e">
        <f ca="1">Calcu!AE25</f>
        <v>#N/A</v>
      </c>
      <c r="I33" s="37"/>
    </row>
    <row r="34" spans="1:9" s="38" customFormat="1" ht="15" customHeight="1">
      <c r="A34" s="44" t="str">
        <f>IF(Calcu!B26=TRUE,"","삭제")</f>
        <v>삭제</v>
      </c>
      <c r="B34" s="44"/>
      <c r="E34" s="51" t="str">
        <f>Calcu!C26</f>
        <v/>
      </c>
      <c r="F34" s="51" t="str">
        <f>Calcu!D26</f>
        <v/>
      </c>
      <c r="G34" s="51" t="e">
        <f ca="1">Calcu!AC26</f>
        <v>#N/A</v>
      </c>
      <c r="H34" s="51" t="e">
        <f ca="1">Calcu!AE26</f>
        <v>#N/A</v>
      </c>
      <c r="I34" s="37"/>
    </row>
    <row r="35" spans="1:9" s="38" customFormat="1" ht="15" customHeight="1">
      <c r="A35" s="44" t="str">
        <f>IF(Calcu!B27=TRUE,"","삭제")</f>
        <v>삭제</v>
      </c>
      <c r="B35" s="44"/>
      <c r="E35" s="51" t="str">
        <f>Calcu!C27</f>
        <v/>
      </c>
      <c r="F35" s="51" t="str">
        <f>Calcu!D27</f>
        <v/>
      </c>
      <c r="G35" s="51" t="e">
        <f ca="1">Calcu!AC27</f>
        <v>#N/A</v>
      </c>
      <c r="H35" s="51" t="e">
        <f ca="1">Calcu!AE27</f>
        <v>#N/A</v>
      </c>
      <c r="I35" s="37"/>
    </row>
    <row r="36" spans="1:9" s="38" customFormat="1" ht="15" customHeight="1">
      <c r="A36" s="44" t="str">
        <f>IF(Calcu!B28=TRUE,"","삭제")</f>
        <v>삭제</v>
      </c>
      <c r="B36" s="44"/>
      <c r="E36" s="51" t="str">
        <f>Calcu!C28</f>
        <v/>
      </c>
      <c r="F36" s="51" t="str">
        <f>Calcu!D28</f>
        <v/>
      </c>
      <c r="G36" s="51" t="e">
        <f ca="1">Calcu!AC28</f>
        <v>#N/A</v>
      </c>
      <c r="H36" s="51" t="e">
        <f ca="1">Calcu!AE28</f>
        <v>#N/A</v>
      </c>
      <c r="I36" s="37"/>
    </row>
    <row r="37" spans="1:9" s="38" customFormat="1" ht="15" customHeight="1">
      <c r="A37" s="44" t="str">
        <f>IF(Calcu!B29=TRUE,"","삭제")</f>
        <v>삭제</v>
      </c>
      <c r="B37" s="44"/>
      <c r="E37" s="51" t="str">
        <f>Calcu!C29</f>
        <v/>
      </c>
      <c r="F37" s="51" t="str">
        <f>Calcu!D29</f>
        <v/>
      </c>
      <c r="G37" s="51" t="e">
        <f ca="1">Calcu!AC29</f>
        <v>#N/A</v>
      </c>
      <c r="H37" s="51" t="e">
        <f ca="1">Calcu!AE29</f>
        <v>#N/A</v>
      </c>
      <c r="I37" s="37"/>
    </row>
    <row r="38" spans="1:9" s="38" customFormat="1" ht="15" customHeight="1">
      <c r="A38" s="44" t="str">
        <f>IF(Calcu!B30=TRUE,"","삭제")</f>
        <v>삭제</v>
      </c>
      <c r="B38" s="44"/>
      <c r="E38" s="51" t="str">
        <f>Calcu!C30</f>
        <v/>
      </c>
      <c r="F38" s="51" t="str">
        <f>Calcu!D30</f>
        <v/>
      </c>
      <c r="G38" s="51" t="e">
        <f ca="1">Calcu!AC30</f>
        <v>#N/A</v>
      </c>
      <c r="H38" s="51" t="e">
        <f ca="1">Calcu!AE30</f>
        <v>#N/A</v>
      </c>
      <c r="I38" s="37"/>
    </row>
    <row r="39" spans="1:9" s="38" customFormat="1" ht="15" customHeight="1">
      <c r="A39" s="44" t="str">
        <f>IF(Calcu!B31=TRUE,"","삭제")</f>
        <v>삭제</v>
      </c>
      <c r="B39" s="44"/>
      <c r="E39" s="51" t="str">
        <f>Calcu!C31</f>
        <v/>
      </c>
      <c r="F39" s="51" t="str">
        <f>Calcu!D31</f>
        <v/>
      </c>
      <c r="G39" s="51" t="e">
        <f ca="1">Calcu!AC31</f>
        <v>#N/A</v>
      </c>
      <c r="H39" s="51" t="e">
        <f ca="1">Calcu!AE31</f>
        <v>#N/A</v>
      </c>
      <c r="I39" s="37"/>
    </row>
    <row r="40" spans="1:9" s="38" customFormat="1" ht="15" customHeight="1">
      <c r="A40" s="44" t="str">
        <f>IF(Calcu!B32=TRUE,"","삭제")</f>
        <v>삭제</v>
      </c>
      <c r="B40" s="44"/>
      <c r="E40" s="51" t="str">
        <f>Calcu!C32</f>
        <v/>
      </c>
      <c r="F40" s="51" t="str">
        <f>Calcu!D32</f>
        <v/>
      </c>
      <c r="G40" s="51" t="e">
        <f ca="1">Calcu!AC32</f>
        <v>#N/A</v>
      </c>
      <c r="H40" s="51" t="e">
        <f ca="1">Calcu!AE32</f>
        <v>#N/A</v>
      </c>
      <c r="I40" s="37"/>
    </row>
    <row r="41" spans="1:9" s="38" customFormat="1" ht="15" customHeight="1">
      <c r="A41" s="44" t="str">
        <f>IF(Calcu!B33=TRUE,"","삭제")</f>
        <v>삭제</v>
      </c>
      <c r="B41" s="44"/>
      <c r="E41" s="51" t="str">
        <f>Calcu!C33</f>
        <v/>
      </c>
      <c r="F41" s="51" t="str">
        <f>Calcu!D33</f>
        <v/>
      </c>
      <c r="G41" s="51" t="e">
        <f ca="1">Calcu!AC33</f>
        <v>#N/A</v>
      </c>
      <c r="H41" s="51" t="e">
        <f ca="1">Calcu!AE33</f>
        <v>#N/A</v>
      </c>
      <c r="I41" s="37"/>
    </row>
    <row r="42" spans="1:9" s="38" customFormat="1" ht="15" customHeight="1">
      <c r="A42" s="44" t="str">
        <f>IF(Calcu!B34=TRUE,"","삭제")</f>
        <v>삭제</v>
      </c>
      <c r="B42" s="44"/>
      <c r="E42" s="51" t="str">
        <f>Calcu!C34</f>
        <v/>
      </c>
      <c r="F42" s="51" t="str">
        <f>Calcu!D34</f>
        <v/>
      </c>
      <c r="G42" s="51" t="e">
        <f ca="1">Calcu!AC34</f>
        <v>#N/A</v>
      </c>
      <c r="H42" s="51" t="e">
        <f ca="1">Calcu!AE34</f>
        <v>#N/A</v>
      </c>
      <c r="I42" s="37"/>
    </row>
    <row r="43" spans="1:9" s="38" customFormat="1" ht="15" customHeight="1">
      <c r="A43" s="44" t="str">
        <f>IF(Calcu!B35=TRUE,"","삭제")</f>
        <v>삭제</v>
      </c>
      <c r="B43" s="44"/>
      <c r="E43" s="51" t="str">
        <f>Calcu!C35</f>
        <v/>
      </c>
      <c r="F43" s="51" t="str">
        <f>Calcu!D35</f>
        <v/>
      </c>
      <c r="G43" s="51" t="e">
        <f ca="1">Calcu!AC35</f>
        <v>#N/A</v>
      </c>
      <c r="H43" s="51" t="e">
        <f ca="1">Calcu!AE35</f>
        <v>#N/A</v>
      </c>
      <c r="I43" s="37"/>
    </row>
    <row r="44" spans="1:9" s="38" customFormat="1" ht="15" customHeight="1">
      <c r="A44" s="44" t="str">
        <f>IF(Calcu!B36=TRUE,"","삭제")</f>
        <v>삭제</v>
      </c>
      <c r="B44" s="44"/>
      <c r="E44" s="51" t="str">
        <f>Calcu!C36</f>
        <v/>
      </c>
      <c r="F44" s="51" t="str">
        <f>Calcu!D36</f>
        <v/>
      </c>
      <c r="G44" s="51" t="e">
        <f ca="1">Calcu!AC36</f>
        <v>#N/A</v>
      </c>
      <c r="H44" s="51" t="e">
        <f ca="1">Calcu!AE36</f>
        <v>#N/A</v>
      </c>
      <c r="I44" s="37"/>
    </row>
    <row r="45" spans="1:9" s="38" customFormat="1" ht="15" customHeight="1">
      <c r="A45" s="44" t="str">
        <f>IF(Calcu!B37=TRUE,"","삭제")</f>
        <v>삭제</v>
      </c>
      <c r="B45" s="44"/>
      <c r="E45" s="51" t="str">
        <f>Calcu!C37</f>
        <v/>
      </c>
      <c r="F45" s="51" t="str">
        <f>Calcu!D37</f>
        <v/>
      </c>
      <c r="G45" s="51" t="e">
        <f ca="1">Calcu!AC37</f>
        <v>#N/A</v>
      </c>
      <c r="H45" s="51" t="e">
        <f ca="1">Calcu!AE37</f>
        <v>#N/A</v>
      </c>
      <c r="I45" s="37"/>
    </row>
    <row r="46" spans="1:9" s="38" customFormat="1" ht="15" customHeight="1">
      <c r="A46" s="44" t="str">
        <f>IF(Calcu!B38=TRUE,"","삭제")</f>
        <v>삭제</v>
      </c>
      <c r="B46" s="44"/>
      <c r="E46" s="51" t="str">
        <f>Calcu!C38</f>
        <v/>
      </c>
      <c r="F46" s="51" t="str">
        <f>Calcu!D38</f>
        <v/>
      </c>
      <c r="G46" s="51" t="e">
        <f ca="1">Calcu!AC38</f>
        <v>#N/A</v>
      </c>
      <c r="H46" s="51" t="e">
        <f ca="1">Calcu!AE38</f>
        <v>#N/A</v>
      </c>
      <c r="I46" s="37"/>
    </row>
    <row r="47" spans="1:9" s="38" customFormat="1" ht="15" customHeight="1">
      <c r="A47" s="44" t="str">
        <f>IF(Calcu!B39=TRUE,"","삭제")</f>
        <v>삭제</v>
      </c>
      <c r="B47" s="44"/>
      <c r="E47" s="51" t="str">
        <f>Calcu!C39</f>
        <v/>
      </c>
      <c r="F47" s="51" t="str">
        <f>Calcu!D39</f>
        <v/>
      </c>
      <c r="G47" s="51" t="e">
        <f ca="1">Calcu!AC39</f>
        <v>#N/A</v>
      </c>
      <c r="H47" s="51" t="e">
        <f ca="1">Calcu!AE39</f>
        <v>#N/A</v>
      </c>
      <c r="I47" s="37"/>
    </row>
    <row r="48" spans="1:9" s="38" customFormat="1" ht="15" customHeight="1">
      <c r="A48" s="44" t="str">
        <f>IF(Calcu!B40=TRUE,"","삭제")</f>
        <v>삭제</v>
      </c>
      <c r="B48" s="44"/>
      <c r="E48" s="51" t="str">
        <f>Calcu!C40</f>
        <v/>
      </c>
      <c r="F48" s="51" t="str">
        <f>Calcu!D40</f>
        <v/>
      </c>
      <c r="G48" s="51" t="e">
        <f ca="1">Calcu!AC40</f>
        <v>#N/A</v>
      </c>
      <c r="H48" s="51" t="e">
        <f ca="1">Calcu!AE40</f>
        <v>#N/A</v>
      </c>
      <c r="I48" s="37"/>
    </row>
    <row r="49" spans="1:9" s="38" customFormat="1" ht="15" customHeight="1">
      <c r="A49" s="44" t="str">
        <f>IF(Calcu!B41=TRUE,"","삭제")</f>
        <v>삭제</v>
      </c>
      <c r="B49" s="44"/>
      <c r="E49" s="51" t="str">
        <f>Calcu!C41</f>
        <v/>
      </c>
      <c r="F49" s="51" t="str">
        <f>Calcu!D41</f>
        <v/>
      </c>
      <c r="G49" s="51" t="e">
        <f ca="1">Calcu!AC41</f>
        <v>#N/A</v>
      </c>
      <c r="H49" s="51" t="e">
        <f ca="1">Calcu!AE41</f>
        <v>#N/A</v>
      </c>
      <c r="I49" s="37"/>
    </row>
    <row r="50" spans="1:9" s="38" customFormat="1" ht="15" customHeight="1">
      <c r="A50" s="44" t="str">
        <f>IF(Calcu!B42=TRUE,"","삭제")</f>
        <v>삭제</v>
      </c>
      <c r="B50" s="44"/>
      <c r="E50" s="51" t="str">
        <f>Calcu!C42</f>
        <v/>
      </c>
      <c r="F50" s="51" t="str">
        <f>Calcu!D42</f>
        <v/>
      </c>
      <c r="G50" s="51" t="e">
        <f ca="1">Calcu!AC42</f>
        <v>#N/A</v>
      </c>
      <c r="H50" s="51" t="e">
        <f ca="1">Calcu!AE42</f>
        <v>#N/A</v>
      </c>
      <c r="I50" s="37"/>
    </row>
    <row r="51" spans="1:9" s="38" customFormat="1" ht="15" customHeight="1">
      <c r="A51" s="44" t="str">
        <f>IF(Calcu!B43=TRUE,"","삭제")</f>
        <v>삭제</v>
      </c>
      <c r="B51" s="44"/>
      <c r="E51" s="51" t="str">
        <f>Calcu!C43</f>
        <v/>
      </c>
      <c r="F51" s="51" t="str">
        <f>Calcu!D43</f>
        <v/>
      </c>
      <c r="G51" s="51" t="e">
        <f ca="1">Calcu!AC43</f>
        <v>#N/A</v>
      </c>
      <c r="H51" s="51" t="e">
        <f ca="1">Calcu!AE43</f>
        <v>#N/A</v>
      </c>
      <c r="I51" s="37"/>
    </row>
    <row r="52" spans="1:9" s="38" customFormat="1" ht="15" customHeight="1">
      <c r="A52" s="44" t="str">
        <f>IF(Calcu!B44=TRUE,"","삭제")</f>
        <v>삭제</v>
      </c>
      <c r="B52" s="44"/>
      <c r="E52" s="51" t="str">
        <f>Calcu!C44</f>
        <v/>
      </c>
      <c r="F52" s="51" t="str">
        <f>Calcu!D44</f>
        <v/>
      </c>
      <c r="G52" s="51" t="e">
        <f ca="1">Calcu!AC44</f>
        <v>#N/A</v>
      </c>
      <c r="H52" s="51" t="e">
        <f ca="1">Calcu!AE44</f>
        <v>#N/A</v>
      </c>
      <c r="I52" s="37"/>
    </row>
    <row r="53" spans="1:9" s="38" customFormat="1" ht="15" customHeight="1">
      <c r="A53" s="44" t="str">
        <f>IF(Calcu!B45=TRUE,"","삭제")</f>
        <v>삭제</v>
      </c>
      <c r="B53" s="44"/>
      <c r="E53" s="51" t="str">
        <f>Calcu!C45</f>
        <v/>
      </c>
      <c r="F53" s="51" t="str">
        <f>Calcu!D45</f>
        <v/>
      </c>
      <c r="G53" s="51" t="e">
        <f ca="1">Calcu!AC45</f>
        <v>#N/A</v>
      </c>
      <c r="H53" s="51" t="e">
        <f ca="1">Calcu!AE45</f>
        <v>#N/A</v>
      </c>
      <c r="I53" s="37"/>
    </row>
    <row r="54" spans="1:9" s="38" customFormat="1" ht="15" customHeight="1">
      <c r="A54" s="44" t="str">
        <f>IF(Calcu!B46=TRUE,"","삭제")</f>
        <v>삭제</v>
      </c>
      <c r="B54" s="44"/>
      <c r="E54" s="51" t="str">
        <f>Calcu!C46</f>
        <v/>
      </c>
      <c r="F54" s="51" t="str">
        <f>Calcu!D46</f>
        <v/>
      </c>
      <c r="G54" s="51" t="e">
        <f ca="1">Calcu!AC46</f>
        <v>#N/A</v>
      </c>
      <c r="H54" s="51" t="e">
        <f ca="1">Calcu!AE46</f>
        <v>#N/A</v>
      </c>
      <c r="I54" s="37"/>
    </row>
    <row r="55" spans="1:9" s="38" customFormat="1" ht="15" customHeight="1">
      <c r="A55" s="44" t="str">
        <f>IF(Calcu!B47=TRUE,"","삭제")</f>
        <v>삭제</v>
      </c>
      <c r="B55" s="44"/>
      <c r="E55" s="51" t="str">
        <f>Calcu!C47</f>
        <v/>
      </c>
      <c r="F55" s="51" t="str">
        <f>Calcu!D47</f>
        <v/>
      </c>
      <c r="G55" s="51" t="e">
        <f ca="1">Calcu!AC47</f>
        <v>#N/A</v>
      </c>
      <c r="H55" s="51" t="e">
        <f ca="1">Calcu!AE47</f>
        <v>#N/A</v>
      </c>
      <c r="I55" s="37"/>
    </row>
    <row r="56" spans="1:9" s="38" customFormat="1" ht="15" customHeight="1">
      <c r="A56" s="44" t="str">
        <f>IF(Calcu!B48=TRUE,"","삭제")</f>
        <v>삭제</v>
      </c>
      <c r="B56" s="44"/>
      <c r="E56" s="51" t="str">
        <f>Calcu!C48</f>
        <v/>
      </c>
      <c r="F56" s="51" t="str">
        <f>Calcu!D48</f>
        <v/>
      </c>
      <c r="G56" s="51" t="e">
        <f ca="1">Calcu!AC48</f>
        <v>#N/A</v>
      </c>
      <c r="H56" s="51" t="e">
        <f ca="1">Calcu!AE48</f>
        <v>#N/A</v>
      </c>
      <c r="I56" s="37"/>
    </row>
    <row r="57" spans="1:9" s="38" customFormat="1" ht="15" customHeight="1">
      <c r="A57" s="44" t="str">
        <f>IF(Calcu!B49=TRUE,"","삭제")</f>
        <v>삭제</v>
      </c>
      <c r="B57" s="44"/>
      <c r="E57" s="51" t="str">
        <f>Calcu!C49</f>
        <v/>
      </c>
      <c r="F57" s="51" t="str">
        <f>Calcu!D49</f>
        <v/>
      </c>
      <c r="G57" s="51" t="e">
        <f ca="1">Calcu!AC49</f>
        <v>#N/A</v>
      </c>
      <c r="H57" s="51" t="e">
        <f ca="1">Calcu!AE49</f>
        <v>#N/A</v>
      </c>
      <c r="I57" s="37"/>
    </row>
    <row r="58" spans="1:9" s="38" customFormat="1" ht="15" customHeight="1">
      <c r="A58" s="44"/>
      <c r="D58" s="36"/>
      <c r="E58" s="36"/>
      <c r="F58" s="36"/>
      <c r="G58" s="36"/>
      <c r="H58" s="36"/>
    </row>
    <row r="59" spans="1:9" s="38" customFormat="1" ht="15" customHeight="1">
      <c r="A59" s="44"/>
      <c r="D59" s="38" t="e">
        <f ca="1">"● Measurement uncertainty : "&amp;Calcu!T66</f>
        <v>#N/A</v>
      </c>
    </row>
    <row r="60" spans="1:9" s="38" customFormat="1" ht="15" customHeight="1">
      <c r="A60" s="44"/>
      <c r="F60" s="53" t="e">
        <f ca="1">IF(Calcu!E76="사다리꼴","(Confidence level 95 %,","(Confidence level about 95 %,")</f>
        <v>#N/A</v>
      </c>
      <c r="G60" s="210" t="e">
        <f ca="1">Calcu!E77&amp;")"</f>
        <v>#N/A</v>
      </c>
    </row>
    <row r="61" spans="1:9" s="38" customFormat="1" ht="15" customHeight="1">
      <c r="A61" s="44" t="e">
        <f ca="1">IF(Calcu!E76="사다리꼴","","삭제")</f>
        <v>#N/A</v>
      </c>
      <c r="D61" s="50" t="e">
        <f ca="1">IF(Calcu!E76="사다리꼴","※ Trapezoid probability distribution.","")</f>
        <v>#N/A</v>
      </c>
      <c r="F61" s="53"/>
      <c r="G61" s="210"/>
    </row>
    <row r="62" spans="1:9" s="38" customFormat="1" ht="15" customHeight="1">
      <c r="D62" s="238"/>
      <c r="E62" s="238"/>
      <c r="F62" s="238"/>
      <c r="G62" s="238"/>
      <c r="H62" s="238"/>
      <c r="I62" s="239"/>
    </row>
    <row r="63" spans="1:9" s="38" customFormat="1" ht="15" customHeight="1"/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3" width="1.77734375" style="37" hidden="1" customWidth="1"/>
    <col min="4" max="4" width="6.77734375" style="37" bestFit="1" customWidth="1"/>
    <col min="5" max="5" width="9.1093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58" t="s">
        <v>470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</row>
    <row r="2" spans="1:17" s="47" customFormat="1" ht="33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</row>
    <row r="3" spans="1:17" s="47" customFormat="1" ht="12.75" customHeight="1">
      <c r="A3" s="48" t="s">
        <v>471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86" t="str">
        <f>" 교   정   번   호(Calibration No) : "&amp;기본정보!H3</f>
        <v xml:space="preserve"> 교   정   번   호(Calibration No) : </v>
      </c>
      <c r="B4" s="86"/>
      <c r="C4" s="86"/>
      <c r="D4" s="86"/>
      <c r="E4" s="86"/>
      <c r="F4" s="87"/>
      <c r="G4" s="87"/>
      <c r="H4" s="87"/>
      <c r="I4" s="87"/>
      <c r="J4" s="87"/>
      <c r="K4" s="97"/>
      <c r="L4" s="88"/>
      <c r="M4" s="96"/>
      <c r="N4" s="96"/>
      <c r="O4" s="96"/>
      <c r="P4" s="96"/>
      <c r="Q4" s="96"/>
    </row>
    <row r="5" spans="1:17" s="36" customFormat="1" ht="15" customHeight="1"/>
    <row r="6" spans="1:17" ht="15" customHeight="1">
      <c r="D6" s="54" t="str">
        <f>"○ 품명 : "&amp;기본정보!C$5</f>
        <v xml:space="preserve">○ 품명 : </v>
      </c>
      <c r="G6" s="54"/>
    </row>
    <row r="7" spans="1:17" ht="15" customHeight="1">
      <c r="D7" s="54" t="str">
        <f>"○ 제작회사 : "&amp;기본정보!C$6</f>
        <v xml:space="preserve">○ 제작회사 : </v>
      </c>
      <c r="G7" s="54"/>
    </row>
    <row r="8" spans="1:17" ht="15" customHeight="1">
      <c r="D8" s="54" t="str">
        <f>"○ 형식 : "&amp;기본정보!C$7</f>
        <v xml:space="preserve">○ 형식 : </v>
      </c>
      <c r="G8" s="54"/>
    </row>
    <row r="9" spans="1:17" ht="15" customHeight="1">
      <c r="D9" s="54" t="str">
        <f>"○ 기기번호 : "&amp;기본정보!C$8</f>
        <v xml:space="preserve">○ 기기번호 : </v>
      </c>
      <c r="G9" s="54"/>
    </row>
    <row r="11" spans="1:17" ht="15" customHeight="1">
      <c r="D11" s="38" t="s">
        <v>479</v>
      </c>
      <c r="G11" s="38"/>
    </row>
    <row r="12" spans="1:17" ht="15" customHeight="1">
      <c r="D12" s="54" t="str">
        <f>"○ 교정범위 : ("&amp;Calcu!K3&amp;" ~ "&amp;Calcu!M3&amp;") mm"</f>
        <v>○ 교정범위 : (0 ~ 0) mm</v>
      </c>
      <c r="G12" s="54"/>
    </row>
    <row r="13" spans="1:17" ht="15" customHeight="1">
      <c r="A13" s="44"/>
      <c r="C13" s="44"/>
      <c r="D13" s="54" t="str">
        <f ca="1">"○ 최소눈금 : "&amp;Calcu!O3&amp;" mm"</f>
        <v>○ 최소눈금 : 0 mm</v>
      </c>
      <c r="E13" s="44"/>
      <c r="G13" s="54"/>
    </row>
    <row r="14" spans="1:17" ht="15" customHeight="1">
      <c r="A14" s="44"/>
      <c r="B14" s="44"/>
      <c r="C14" s="44"/>
      <c r="D14" s="44"/>
      <c r="E14" s="44"/>
    </row>
    <row r="15" spans="1:17" s="267" customFormat="1" ht="15" customHeight="1">
      <c r="B15" s="365"/>
      <c r="C15" s="365"/>
      <c r="D15" s="365" t="s">
        <v>480</v>
      </c>
      <c r="E15" s="367" t="s">
        <v>481</v>
      </c>
      <c r="F15" s="368" t="s">
        <v>472</v>
      </c>
      <c r="G15" s="370" t="s">
        <v>473</v>
      </c>
      <c r="H15" s="372" t="s">
        <v>474</v>
      </c>
      <c r="I15" s="374"/>
      <c r="J15" s="376" t="s">
        <v>475</v>
      </c>
      <c r="K15" s="376"/>
      <c r="L15" s="376"/>
      <c r="M15" s="360" t="s">
        <v>476</v>
      </c>
      <c r="N15" s="360"/>
      <c r="O15" s="360"/>
      <c r="P15" s="361"/>
      <c r="Q15" s="363" t="s">
        <v>477</v>
      </c>
    </row>
    <row r="16" spans="1:17" s="232" customFormat="1" ht="22.5">
      <c r="B16" s="366"/>
      <c r="C16" s="366"/>
      <c r="D16" s="366"/>
      <c r="E16" s="364"/>
      <c r="F16" s="369"/>
      <c r="G16" s="371"/>
      <c r="H16" s="373"/>
      <c r="I16" s="375"/>
      <c r="J16" s="281" t="s">
        <v>485</v>
      </c>
      <c r="K16" s="282" t="s">
        <v>486</v>
      </c>
      <c r="L16" s="282" t="s">
        <v>487</v>
      </c>
      <c r="M16" s="281" t="s">
        <v>485</v>
      </c>
      <c r="N16" s="282" t="s">
        <v>486</v>
      </c>
      <c r="O16" s="282" t="s">
        <v>487</v>
      </c>
      <c r="P16" s="362"/>
      <c r="Q16" s="364"/>
    </row>
    <row r="17" spans="1:17" ht="15" customHeight="1">
      <c r="A17" s="44" t="str">
        <f>IF(Calcu!B9=TRUE,"","삭제")</f>
        <v>삭제</v>
      </c>
      <c r="D17" s="37" t="str">
        <f>Calcu!C9</f>
        <v/>
      </c>
      <c r="E17" s="37" t="str">
        <f>Calcu!D9</f>
        <v/>
      </c>
      <c r="F17" s="51" t="e">
        <f ca="1">IF(Calcu_ADJ!B9=FALSE,Calcu!AC9,Calcu_ADJ!AC9)</f>
        <v>#N/A</v>
      </c>
      <c r="G17" s="51" t="s">
        <v>478</v>
      </c>
      <c r="H17" s="51" t="e">
        <f ca="1">IF(Calcu_ADJ!B9=FALSE,Calcu!AF9,Calcu_ADJ!AF9)</f>
        <v>#N/A</v>
      </c>
      <c r="J17" s="37" t="e">
        <f ca="1">Calcu!AD9</f>
        <v>#N/A</v>
      </c>
      <c r="K17" s="37" t="e">
        <f ca="1">Calcu!AE9</f>
        <v>#N/A</v>
      </c>
      <c r="L17" s="37" t="str">
        <f>LEFT(Calcu!AG9,1)</f>
        <v/>
      </c>
      <c r="M17" s="37" t="str">
        <f>IF(Calcu_ADJ!$B9=FALSE,"-",Calcu_ADJ!AD9)</f>
        <v>-</v>
      </c>
      <c r="N17" s="37" t="str">
        <f>IF(Calcu_ADJ!$B9=FALSE,"-",Calcu_ADJ!AE9)</f>
        <v>-</v>
      </c>
      <c r="O17" s="37" t="str">
        <f>IF(Calcu_ADJ!$B9=FALSE,"-",LEFT(Calcu_ADJ!AG9,1))</f>
        <v>-</v>
      </c>
      <c r="Q17" s="37" t="e">
        <f ca="1">IF(Calcu_ADJ!B9=FALSE,Calcu!AH9,Calcu_ADJ!AH9)</f>
        <v>#N/A</v>
      </c>
    </row>
    <row r="18" spans="1:17" ht="15" customHeight="1">
      <c r="A18" s="44" t="str">
        <f>IF(Calcu!B10=TRUE,"","삭제")</f>
        <v>삭제</v>
      </c>
      <c r="D18" s="37" t="str">
        <f>Calcu!C10</f>
        <v/>
      </c>
      <c r="E18" s="37" t="str">
        <f>Calcu!D10</f>
        <v/>
      </c>
      <c r="F18" s="51" t="e">
        <f ca="1">IF(Calcu_ADJ!B10=FALSE,Calcu!AC10,Calcu_ADJ!AC10)</f>
        <v>#N/A</v>
      </c>
      <c r="G18" s="51" t="s">
        <v>478</v>
      </c>
      <c r="H18" s="51" t="e">
        <f ca="1">IF(Calcu_ADJ!B10=FALSE,Calcu!AF10,Calcu_ADJ!AF10)</f>
        <v>#N/A</v>
      </c>
      <c r="J18" s="37" t="e">
        <f ca="1">Calcu!AD10</f>
        <v>#N/A</v>
      </c>
      <c r="K18" s="37" t="e">
        <f ca="1">Calcu!AE10</f>
        <v>#N/A</v>
      </c>
      <c r="L18" s="37" t="str">
        <f>LEFT(Calcu!AG10,1)</f>
        <v/>
      </c>
      <c r="M18" s="37" t="str">
        <f>IF(Calcu_ADJ!$B10=FALSE,"-",Calcu_ADJ!AD10)</f>
        <v>-</v>
      </c>
      <c r="N18" s="37" t="str">
        <f>IF(Calcu_ADJ!$B10=FALSE,"-",Calcu_ADJ!AE10)</f>
        <v>-</v>
      </c>
      <c r="O18" s="37" t="str">
        <f>IF(Calcu_ADJ!$B10=FALSE,"-",LEFT(Calcu_ADJ!AG10,1))</f>
        <v>-</v>
      </c>
      <c r="Q18" s="37" t="e">
        <f ca="1">IF(Calcu_ADJ!B10=FALSE,Calcu!AH10,Calcu_ADJ!AH10)</f>
        <v>#N/A</v>
      </c>
    </row>
    <row r="19" spans="1:17" ht="15" customHeight="1">
      <c r="A19" s="44" t="str">
        <f>IF(Calcu!B11=TRUE,"","삭제")</f>
        <v>삭제</v>
      </c>
      <c r="D19" s="37" t="str">
        <f>Calcu!C11</f>
        <v/>
      </c>
      <c r="E19" s="37" t="str">
        <f>Calcu!D11</f>
        <v/>
      </c>
      <c r="F19" s="51" t="e">
        <f ca="1">IF(Calcu_ADJ!B11=FALSE,Calcu!AC11,Calcu_ADJ!AC11)</f>
        <v>#N/A</v>
      </c>
      <c r="G19" s="51" t="s">
        <v>478</v>
      </c>
      <c r="H19" s="51" t="e">
        <f ca="1">IF(Calcu_ADJ!B11=FALSE,Calcu!AF11,Calcu_ADJ!AF11)</f>
        <v>#N/A</v>
      </c>
      <c r="J19" s="37" t="e">
        <f ca="1">Calcu!AD11</f>
        <v>#N/A</v>
      </c>
      <c r="K19" s="37" t="e">
        <f ca="1">Calcu!AE11</f>
        <v>#N/A</v>
      </c>
      <c r="L19" s="37" t="str">
        <f>LEFT(Calcu!AG11,1)</f>
        <v/>
      </c>
      <c r="M19" s="37" t="str">
        <f>IF(Calcu_ADJ!$B11=FALSE,"-",Calcu_ADJ!AD11)</f>
        <v>-</v>
      </c>
      <c r="N19" s="37" t="str">
        <f>IF(Calcu_ADJ!$B11=FALSE,"-",Calcu_ADJ!AE11)</f>
        <v>-</v>
      </c>
      <c r="O19" s="37" t="str">
        <f>IF(Calcu_ADJ!$B11=FALSE,"-",LEFT(Calcu_ADJ!AG11,1))</f>
        <v>-</v>
      </c>
      <c r="Q19" s="37" t="e">
        <f ca="1">IF(Calcu_ADJ!B11=FALSE,Calcu!AH11,Calcu_ADJ!AH11)</f>
        <v>#N/A</v>
      </c>
    </row>
    <row r="20" spans="1:17" ht="15" customHeight="1">
      <c r="A20" s="44" t="str">
        <f>IF(Calcu!B12=TRUE,"","삭제")</f>
        <v>삭제</v>
      </c>
      <c r="D20" s="37" t="str">
        <f>Calcu!C12</f>
        <v/>
      </c>
      <c r="E20" s="37" t="str">
        <f>Calcu!D12</f>
        <v/>
      </c>
      <c r="F20" s="51" t="e">
        <f ca="1">IF(Calcu_ADJ!B12=FALSE,Calcu!AC12,Calcu_ADJ!AC12)</f>
        <v>#N/A</v>
      </c>
      <c r="G20" s="51" t="s">
        <v>478</v>
      </c>
      <c r="H20" s="51" t="e">
        <f ca="1">IF(Calcu_ADJ!B12=FALSE,Calcu!AF12,Calcu_ADJ!AF12)</f>
        <v>#N/A</v>
      </c>
      <c r="J20" s="37" t="e">
        <f ca="1">Calcu!AD12</f>
        <v>#N/A</v>
      </c>
      <c r="K20" s="37" t="e">
        <f ca="1">Calcu!AE12</f>
        <v>#N/A</v>
      </c>
      <c r="L20" s="37" t="str">
        <f>LEFT(Calcu!AG12,1)</f>
        <v/>
      </c>
      <c r="M20" s="37" t="str">
        <f>IF(Calcu_ADJ!$B12=FALSE,"-",Calcu_ADJ!AD12)</f>
        <v>-</v>
      </c>
      <c r="N20" s="37" t="str">
        <f>IF(Calcu_ADJ!$B12=FALSE,"-",Calcu_ADJ!AE12)</f>
        <v>-</v>
      </c>
      <c r="O20" s="37" t="str">
        <f>IF(Calcu_ADJ!$B12=FALSE,"-",LEFT(Calcu_ADJ!AG12,1))</f>
        <v>-</v>
      </c>
      <c r="Q20" s="37" t="e">
        <f ca="1">IF(Calcu_ADJ!B12=FALSE,Calcu!AH12,Calcu_ADJ!AH12)</f>
        <v>#N/A</v>
      </c>
    </row>
    <row r="21" spans="1:17" ht="15" customHeight="1">
      <c r="A21" s="44" t="str">
        <f>IF(Calcu!B13=TRUE,"","삭제")</f>
        <v>삭제</v>
      </c>
      <c r="D21" s="37" t="str">
        <f>Calcu!C13</f>
        <v/>
      </c>
      <c r="E21" s="37" t="str">
        <f>Calcu!D13</f>
        <v/>
      </c>
      <c r="F21" s="51" t="e">
        <f ca="1">IF(Calcu_ADJ!B13=FALSE,Calcu!AC13,Calcu_ADJ!AC13)</f>
        <v>#N/A</v>
      </c>
      <c r="G21" s="51" t="s">
        <v>478</v>
      </c>
      <c r="H21" s="51" t="e">
        <f ca="1">IF(Calcu_ADJ!B13=FALSE,Calcu!AF13,Calcu_ADJ!AF13)</f>
        <v>#N/A</v>
      </c>
      <c r="J21" s="37" t="e">
        <f ca="1">Calcu!AD13</f>
        <v>#N/A</v>
      </c>
      <c r="K21" s="37" t="e">
        <f ca="1">Calcu!AE13</f>
        <v>#N/A</v>
      </c>
      <c r="L21" s="37" t="str">
        <f>LEFT(Calcu!AG13,1)</f>
        <v/>
      </c>
      <c r="M21" s="37" t="str">
        <f>IF(Calcu_ADJ!$B13=FALSE,"-",Calcu_ADJ!AD13)</f>
        <v>-</v>
      </c>
      <c r="N21" s="37" t="str">
        <f>IF(Calcu_ADJ!$B13=FALSE,"-",Calcu_ADJ!AE13)</f>
        <v>-</v>
      </c>
      <c r="O21" s="37" t="str">
        <f>IF(Calcu_ADJ!$B13=FALSE,"-",LEFT(Calcu_ADJ!AG13,1))</f>
        <v>-</v>
      </c>
      <c r="Q21" s="37" t="e">
        <f ca="1">IF(Calcu_ADJ!B13=FALSE,Calcu!AH13,Calcu_ADJ!AH13)</f>
        <v>#N/A</v>
      </c>
    </row>
    <row r="22" spans="1:17" ht="15" customHeight="1">
      <c r="A22" s="44" t="str">
        <f>IF(Calcu!B14=TRUE,"","삭제")</f>
        <v>삭제</v>
      </c>
      <c r="D22" s="37" t="str">
        <f>Calcu!C14</f>
        <v/>
      </c>
      <c r="E22" s="37" t="str">
        <f>Calcu!D14</f>
        <v/>
      </c>
      <c r="F22" s="51" t="e">
        <f ca="1">IF(Calcu_ADJ!B14=FALSE,Calcu!AC14,Calcu_ADJ!AC14)</f>
        <v>#N/A</v>
      </c>
      <c r="G22" s="51" t="s">
        <v>478</v>
      </c>
      <c r="H22" s="51" t="e">
        <f ca="1">IF(Calcu_ADJ!B14=FALSE,Calcu!AF14,Calcu_ADJ!AF14)</f>
        <v>#N/A</v>
      </c>
      <c r="J22" s="37" t="e">
        <f ca="1">Calcu!AD14</f>
        <v>#N/A</v>
      </c>
      <c r="K22" s="37" t="e">
        <f ca="1">Calcu!AE14</f>
        <v>#N/A</v>
      </c>
      <c r="L22" s="37" t="str">
        <f>LEFT(Calcu!AG14,1)</f>
        <v/>
      </c>
      <c r="M22" s="37" t="str">
        <f>IF(Calcu_ADJ!$B14=FALSE,"-",Calcu_ADJ!AD14)</f>
        <v>-</v>
      </c>
      <c r="N22" s="37" t="str">
        <f>IF(Calcu_ADJ!$B14=FALSE,"-",Calcu_ADJ!AE14)</f>
        <v>-</v>
      </c>
      <c r="O22" s="37" t="str">
        <f>IF(Calcu_ADJ!$B14=FALSE,"-",LEFT(Calcu_ADJ!AG14,1))</f>
        <v>-</v>
      </c>
      <c r="Q22" s="37" t="e">
        <f ca="1">IF(Calcu_ADJ!B14=FALSE,Calcu!AH14,Calcu_ADJ!AH14)</f>
        <v>#N/A</v>
      </c>
    </row>
    <row r="23" spans="1:17" ht="15" customHeight="1">
      <c r="A23" s="44" t="str">
        <f>IF(Calcu!B15=TRUE,"","삭제")</f>
        <v>삭제</v>
      </c>
      <c r="D23" s="37" t="str">
        <f>Calcu!C15</f>
        <v/>
      </c>
      <c r="E23" s="37" t="str">
        <f>Calcu!D15</f>
        <v/>
      </c>
      <c r="F23" s="51" t="e">
        <f ca="1">IF(Calcu_ADJ!B15=FALSE,Calcu!AC15,Calcu_ADJ!AC15)</f>
        <v>#N/A</v>
      </c>
      <c r="G23" s="51" t="s">
        <v>478</v>
      </c>
      <c r="H23" s="51" t="e">
        <f ca="1">IF(Calcu_ADJ!B15=FALSE,Calcu!AF15,Calcu_ADJ!AF15)</f>
        <v>#N/A</v>
      </c>
      <c r="J23" s="37" t="e">
        <f ca="1">Calcu!AD15</f>
        <v>#N/A</v>
      </c>
      <c r="K23" s="37" t="e">
        <f ca="1">Calcu!AE15</f>
        <v>#N/A</v>
      </c>
      <c r="L23" s="37" t="str">
        <f>LEFT(Calcu!AG15,1)</f>
        <v/>
      </c>
      <c r="M23" s="37" t="str">
        <f>IF(Calcu_ADJ!$B15=FALSE,"-",Calcu_ADJ!AD15)</f>
        <v>-</v>
      </c>
      <c r="N23" s="37" t="str">
        <f>IF(Calcu_ADJ!$B15=FALSE,"-",Calcu_ADJ!AE15)</f>
        <v>-</v>
      </c>
      <c r="O23" s="37" t="str">
        <f>IF(Calcu_ADJ!$B15=FALSE,"-",LEFT(Calcu_ADJ!AG15,1))</f>
        <v>-</v>
      </c>
      <c r="Q23" s="37" t="e">
        <f ca="1">IF(Calcu_ADJ!B15=FALSE,Calcu!AH15,Calcu_ADJ!AH15)</f>
        <v>#N/A</v>
      </c>
    </row>
    <row r="24" spans="1:17" ht="15" customHeight="1">
      <c r="A24" s="44" t="str">
        <f>IF(Calcu!B16=TRUE,"","삭제")</f>
        <v>삭제</v>
      </c>
      <c r="D24" s="37" t="str">
        <f>Calcu!C16</f>
        <v/>
      </c>
      <c r="E24" s="37" t="str">
        <f>Calcu!D16</f>
        <v/>
      </c>
      <c r="F24" s="51" t="e">
        <f ca="1">IF(Calcu_ADJ!B16=FALSE,Calcu!AC16,Calcu_ADJ!AC16)</f>
        <v>#N/A</v>
      </c>
      <c r="G24" s="51" t="s">
        <v>478</v>
      </c>
      <c r="H24" s="51" t="e">
        <f ca="1">IF(Calcu_ADJ!B16=FALSE,Calcu!AF16,Calcu_ADJ!AF16)</f>
        <v>#N/A</v>
      </c>
      <c r="J24" s="37" t="e">
        <f ca="1">Calcu!AD16</f>
        <v>#N/A</v>
      </c>
      <c r="K24" s="37" t="e">
        <f ca="1">Calcu!AE16</f>
        <v>#N/A</v>
      </c>
      <c r="L24" s="37" t="str">
        <f>LEFT(Calcu!AG16,1)</f>
        <v/>
      </c>
      <c r="M24" s="37" t="str">
        <f>IF(Calcu_ADJ!$B16=FALSE,"-",Calcu_ADJ!AD16)</f>
        <v>-</v>
      </c>
      <c r="N24" s="37" t="str">
        <f>IF(Calcu_ADJ!$B16=FALSE,"-",Calcu_ADJ!AE16)</f>
        <v>-</v>
      </c>
      <c r="O24" s="37" t="str">
        <f>IF(Calcu_ADJ!$B16=FALSE,"-",LEFT(Calcu_ADJ!AG16,1))</f>
        <v>-</v>
      </c>
      <c r="Q24" s="37" t="e">
        <f ca="1">IF(Calcu_ADJ!B16=FALSE,Calcu!AH16,Calcu_ADJ!AH16)</f>
        <v>#N/A</v>
      </c>
    </row>
    <row r="25" spans="1:17" ht="15" customHeight="1">
      <c r="A25" s="44" t="str">
        <f>IF(Calcu!B17=TRUE,"","삭제")</f>
        <v>삭제</v>
      </c>
      <c r="D25" s="37" t="str">
        <f>Calcu!C17</f>
        <v/>
      </c>
      <c r="E25" s="37" t="str">
        <f>Calcu!D17</f>
        <v/>
      </c>
      <c r="F25" s="51" t="e">
        <f ca="1">IF(Calcu_ADJ!B17=FALSE,Calcu!AC17,Calcu_ADJ!AC17)</f>
        <v>#N/A</v>
      </c>
      <c r="G25" s="51" t="s">
        <v>478</v>
      </c>
      <c r="H25" s="51" t="e">
        <f ca="1">IF(Calcu_ADJ!B17=FALSE,Calcu!AF17,Calcu_ADJ!AF17)</f>
        <v>#N/A</v>
      </c>
      <c r="J25" s="37" t="e">
        <f ca="1">Calcu!AD17</f>
        <v>#N/A</v>
      </c>
      <c r="K25" s="37" t="e">
        <f ca="1">Calcu!AE17</f>
        <v>#N/A</v>
      </c>
      <c r="L25" s="37" t="str">
        <f>LEFT(Calcu!AG17,1)</f>
        <v/>
      </c>
      <c r="M25" s="37" t="str">
        <f>IF(Calcu_ADJ!$B17=FALSE,"-",Calcu_ADJ!AD17)</f>
        <v>-</v>
      </c>
      <c r="N25" s="37" t="str">
        <f>IF(Calcu_ADJ!$B17=FALSE,"-",Calcu_ADJ!AE17)</f>
        <v>-</v>
      </c>
      <c r="O25" s="37" t="str">
        <f>IF(Calcu_ADJ!$B17=FALSE,"-",LEFT(Calcu_ADJ!AG17,1))</f>
        <v>-</v>
      </c>
      <c r="Q25" s="37" t="e">
        <f ca="1">IF(Calcu_ADJ!B17=FALSE,Calcu!AH17,Calcu_ADJ!AH17)</f>
        <v>#N/A</v>
      </c>
    </row>
    <row r="26" spans="1:17" ht="15" customHeight="1">
      <c r="A26" s="44" t="str">
        <f>IF(Calcu!B18=TRUE,"","삭제")</f>
        <v>삭제</v>
      </c>
      <c r="D26" s="37" t="str">
        <f>Calcu!C18</f>
        <v/>
      </c>
      <c r="E26" s="37" t="str">
        <f>Calcu!D18</f>
        <v/>
      </c>
      <c r="F26" s="51" t="e">
        <f ca="1">IF(Calcu_ADJ!B18=FALSE,Calcu!AC18,Calcu_ADJ!AC18)</f>
        <v>#N/A</v>
      </c>
      <c r="G26" s="51" t="s">
        <v>478</v>
      </c>
      <c r="H26" s="51" t="e">
        <f ca="1">IF(Calcu_ADJ!B18=FALSE,Calcu!AF18,Calcu_ADJ!AF18)</f>
        <v>#N/A</v>
      </c>
      <c r="J26" s="37" t="e">
        <f ca="1">Calcu!AD18</f>
        <v>#N/A</v>
      </c>
      <c r="K26" s="37" t="e">
        <f ca="1">Calcu!AE18</f>
        <v>#N/A</v>
      </c>
      <c r="L26" s="37" t="str">
        <f>LEFT(Calcu!AG18,1)</f>
        <v/>
      </c>
      <c r="M26" s="37" t="str">
        <f>IF(Calcu_ADJ!$B18=FALSE,"-",Calcu_ADJ!AD18)</f>
        <v>-</v>
      </c>
      <c r="N26" s="37" t="str">
        <f>IF(Calcu_ADJ!$B18=FALSE,"-",Calcu_ADJ!AE18)</f>
        <v>-</v>
      </c>
      <c r="O26" s="37" t="str">
        <f>IF(Calcu_ADJ!$B18=FALSE,"-",LEFT(Calcu_ADJ!AG18,1))</f>
        <v>-</v>
      </c>
      <c r="Q26" s="37" t="e">
        <f ca="1">IF(Calcu_ADJ!B18=FALSE,Calcu!AH18,Calcu_ADJ!AH18)</f>
        <v>#N/A</v>
      </c>
    </row>
    <row r="27" spans="1:17" ht="15" customHeight="1">
      <c r="A27" s="44" t="str">
        <f>IF(Calcu!B19=TRUE,"","삭제")</f>
        <v>삭제</v>
      </c>
      <c r="D27" s="37" t="str">
        <f>Calcu!C19</f>
        <v/>
      </c>
      <c r="E27" s="37" t="str">
        <f>Calcu!D19</f>
        <v/>
      </c>
      <c r="F27" s="51" t="e">
        <f ca="1">IF(Calcu_ADJ!B19=FALSE,Calcu!AC19,Calcu_ADJ!AC19)</f>
        <v>#N/A</v>
      </c>
      <c r="G27" s="51" t="s">
        <v>478</v>
      </c>
      <c r="H27" s="51" t="e">
        <f ca="1">IF(Calcu_ADJ!B19=FALSE,Calcu!AF19,Calcu_ADJ!AF19)</f>
        <v>#N/A</v>
      </c>
      <c r="J27" s="37" t="e">
        <f ca="1">Calcu!AD19</f>
        <v>#N/A</v>
      </c>
      <c r="K27" s="37" t="e">
        <f ca="1">Calcu!AE19</f>
        <v>#N/A</v>
      </c>
      <c r="L27" s="37" t="str">
        <f>LEFT(Calcu!AG19,1)</f>
        <v/>
      </c>
      <c r="M27" s="37" t="str">
        <f>IF(Calcu_ADJ!$B19=FALSE,"-",Calcu_ADJ!AD19)</f>
        <v>-</v>
      </c>
      <c r="N27" s="37" t="str">
        <f>IF(Calcu_ADJ!$B19=FALSE,"-",Calcu_ADJ!AE19)</f>
        <v>-</v>
      </c>
      <c r="O27" s="37" t="str">
        <f>IF(Calcu_ADJ!$B19=FALSE,"-",LEFT(Calcu_ADJ!AG19,1))</f>
        <v>-</v>
      </c>
      <c r="Q27" s="37" t="e">
        <f ca="1">IF(Calcu_ADJ!B19=FALSE,Calcu!AH19,Calcu_ADJ!AH19)</f>
        <v>#N/A</v>
      </c>
    </row>
    <row r="28" spans="1:17" ht="15" customHeight="1">
      <c r="A28" s="44" t="str">
        <f>IF(Calcu!B20=TRUE,"","삭제")</f>
        <v>삭제</v>
      </c>
      <c r="D28" s="37" t="str">
        <f>Calcu!C20</f>
        <v/>
      </c>
      <c r="E28" s="37" t="str">
        <f>Calcu!D20</f>
        <v/>
      </c>
      <c r="F28" s="51" t="e">
        <f ca="1">IF(Calcu_ADJ!B20=FALSE,Calcu!AC20,Calcu_ADJ!AC20)</f>
        <v>#N/A</v>
      </c>
      <c r="G28" s="51" t="s">
        <v>478</v>
      </c>
      <c r="H28" s="51" t="e">
        <f ca="1">IF(Calcu_ADJ!B20=FALSE,Calcu!AF20,Calcu_ADJ!AF20)</f>
        <v>#N/A</v>
      </c>
      <c r="J28" s="37" t="e">
        <f ca="1">Calcu!AD20</f>
        <v>#N/A</v>
      </c>
      <c r="K28" s="37" t="e">
        <f ca="1">Calcu!AE20</f>
        <v>#N/A</v>
      </c>
      <c r="L28" s="37" t="str">
        <f>LEFT(Calcu!AG20,1)</f>
        <v/>
      </c>
      <c r="M28" s="37" t="str">
        <f>IF(Calcu_ADJ!$B20=FALSE,"-",Calcu_ADJ!AD20)</f>
        <v>-</v>
      </c>
      <c r="N28" s="37" t="str">
        <f>IF(Calcu_ADJ!$B20=FALSE,"-",Calcu_ADJ!AE20)</f>
        <v>-</v>
      </c>
      <c r="O28" s="37" t="str">
        <f>IF(Calcu_ADJ!$B20=FALSE,"-",LEFT(Calcu_ADJ!AG20,1))</f>
        <v>-</v>
      </c>
      <c r="Q28" s="37" t="e">
        <f ca="1">IF(Calcu_ADJ!B20=FALSE,Calcu!AH20,Calcu_ADJ!AH20)</f>
        <v>#N/A</v>
      </c>
    </row>
    <row r="29" spans="1:17" ht="15" customHeight="1">
      <c r="A29" s="44" t="str">
        <f>IF(Calcu!B21=TRUE,"","삭제")</f>
        <v>삭제</v>
      </c>
      <c r="D29" s="37" t="str">
        <f>Calcu!C21</f>
        <v/>
      </c>
      <c r="E29" s="37" t="str">
        <f>Calcu!D21</f>
        <v/>
      </c>
      <c r="F29" s="51" t="e">
        <f ca="1">IF(Calcu_ADJ!B21=FALSE,Calcu!AC21,Calcu_ADJ!AC21)</f>
        <v>#N/A</v>
      </c>
      <c r="G29" s="51" t="s">
        <v>478</v>
      </c>
      <c r="H29" s="51" t="e">
        <f ca="1">IF(Calcu_ADJ!B21=FALSE,Calcu!AF21,Calcu_ADJ!AF21)</f>
        <v>#N/A</v>
      </c>
      <c r="J29" s="37" t="e">
        <f ca="1">Calcu!AD21</f>
        <v>#N/A</v>
      </c>
      <c r="K29" s="37" t="e">
        <f ca="1">Calcu!AE21</f>
        <v>#N/A</v>
      </c>
      <c r="L29" s="37" t="str">
        <f>LEFT(Calcu!AG21,1)</f>
        <v/>
      </c>
      <c r="M29" s="37" t="str">
        <f>IF(Calcu_ADJ!$B21=FALSE,"-",Calcu_ADJ!AD21)</f>
        <v>-</v>
      </c>
      <c r="N29" s="37" t="str">
        <f>IF(Calcu_ADJ!$B21=FALSE,"-",Calcu_ADJ!AE21)</f>
        <v>-</v>
      </c>
      <c r="O29" s="37" t="str">
        <f>IF(Calcu_ADJ!$B21=FALSE,"-",LEFT(Calcu_ADJ!AG21,1))</f>
        <v>-</v>
      </c>
      <c r="Q29" s="37" t="e">
        <f ca="1">IF(Calcu_ADJ!B21=FALSE,Calcu!AH21,Calcu_ADJ!AH21)</f>
        <v>#N/A</v>
      </c>
    </row>
    <row r="30" spans="1:17" ht="15" customHeight="1">
      <c r="A30" s="44" t="str">
        <f>IF(Calcu!B22=TRUE,"","삭제")</f>
        <v>삭제</v>
      </c>
      <c r="D30" s="37" t="str">
        <f>Calcu!C22</f>
        <v/>
      </c>
      <c r="E30" s="37" t="str">
        <f>Calcu!D22</f>
        <v/>
      </c>
      <c r="F30" s="51" t="e">
        <f ca="1">IF(Calcu_ADJ!B22=FALSE,Calcu!AC22,Calcu_ADJ!AC22)</f>
        <v>#N/A</v>
      </c>
      <c r="G30" s="51" t="s">
        <v>478</v>
      </c>
      <c r="H30" s="51" t="e">
        <f ca="1">IF(Calcu_ADJ!B22=FALSE,Calcu!AF22,Calcu_ADJ!AF22)</f>
        <v>#N/A</v>
      </c>
      <c r="J30" s="37" t="e">
        <f ca="1">Calcu!AD22</f>
        <v>#N/A</v>
      </c>
      <c r="K30" s="37" t="e">
        <f ca="1">Calcu!AE22</f>
        <v>#N/A</v>
      </c>
      <c r="L30" s="37" t="str">
        <f>LEFT(Calcu!AG22,1)</f>
        <v/>
      </c>
      <c r="M30" s="37" t="str">
        <f>IF(Calcu_ADJ!$B22=FALSE,"-",Calcu_ADJ!AD22)</f>
        <v>-</v>
      </c>
      <c r="N30" s="37" t="str">
        <f>IF(Calcu_ADJ!$B22=FALSE,"-",Calcu_ADJ!AE22)</f>
        <v>-</v>
      </c>
      <c r="O30" s="37" t="str">
        <f>IF(Calcu_ADJ!$B22=FALSE,"-",LEFT(Calcu_ADJ!AG22,1))</f>
        <v>-</v>
      </c>
      <c r="Q30" s="37" t="e">
        <f ca="1">IF(Calcu_ADJ!B22=FALSE,Calcu!AH22,Calcu_ADJ!AH22)</f>
        <v>#N/A</v>
      </c>
    </row>
    <row r="31" spans="1:17" ht="15" customHeight="1">
      <c r="A31" s="44" t="str">
        <f>IF(Calcu!B23=TRUE,"","삭제")</f>
        <v>삭제</v>
      </c>
      <c r="D31" s="37" t="str">
        <f>Calcu!C23</f>
        <v/>
      </c>
      <c r="E31" s="37" t="str">
        <f>Calcu!D23</f>
        <v/>
      </c>
      <c r="F31" s="51" t="e">
        <f ca="1">IF(Calcu_ADJ!B23=FALSE,Calcu!AC23,Calcu_ADJ!AC23)</f>
        <v>#N/A</v>
      </c>
      <c r="G31" s="51" t="s">
        <v>478</v>
      </c>
      <c r="H31" s="51" t="e">
        <f ca="1">IF(Calcu_ADJ!B23=FALSE,Calcu!AF23,Calcu_ADJ!AF23)</f>
        <v>#N/A</v>
      </c>
      <c r="J31" s="37" t="e">
        <f ca="1">Calcu!AD23</f>
        <v>#N/A</v>
      </c>
      <c r="K31" s="37" t="e">
        <f ca="1">Calcu!AE23</f>
        <v>#N/A</v>
      </c>
      <c r="L31" s="37" t="str">
        <f>LEFT(Calcu!AG23,1)</f>
        <v/>
      </c>
      <c r="M31" s="37" t="str">
        <f>IF(Calcu_ADJ!$B23=FALSE,"-",Calcu_ADJ!AD23)</f>
        <v>-</v>
      </c>
      <c r="N31" s="37" t="str">
        <f>IF(Calcu_ADJ!$B23=FALSE,"-",Calcu_ADJ!AE23)</f>
        <v>-</v>
      </c>
      <c r="O31" s="37" t="str">
        <f>IF(Calcu_ADJ!$B23=FALSE,"-",LEFT(Calcu_ADJ!AG23,1))</f>
        <v>-</v>
      </c>
      <c r="Q31" s="37" t="e">
        <f ca="1">IF(Calcu_ADJ!B23=FALSE,Calcu!AH23,Calcu_ADJ!AH23)</f>
        <v>#N/A</v>
      </c>
    </row>
    <row r="32" spans="1:17" ht="15" customHeight="1">
      <c r="A32" s="44" t="str">
        <f>IF(Calcu!B24=TRUE,"","삭제")</f>
        <v>삭제</v>
      </c>
      <c r="D32" s="37" t="str">
        <f>Calcu!C24</f>
        <v/>
      </c>
      <c r="E32" s="37" t="str">
        <f>Calcu!D24</f>
        <v/>
      </c>
      <c r="F32" s="51" t="e">
        <f ca="1">IF(Calcu_ADJ!B24=FALSE,Calcu!AC24,Calcu_ADJ!AC24)</f>
        <v>#N/A</v>
      </c>
      <c r="G32" s="51" t="s">
        <v>478</v>
      </c>
      <c r="H32" s="51" t="e">
        <f ca="1">IF(Calcu_ADJ!B24=FALSE,Calcu!AF24,Calcu_ADJ!AF24)</f>
        <v>#N/A</v>
      </c>
      <c r="J32" s="37" t="e">
        <f ca="1">Calcu!AD24</f>
        <v>#N/A</v>
      </c>
      <c r="K32" s="37" t="e">
        <f ca="1">Calcu!AE24</f>
        <v>#N/A</v>
      </c>
      <c r="L32" s="37" t="str">
        <f>LEFT(Calcu!AG24,1)</f>
        <v/>
      </c>
      <c r="M32" s="37" t="str">
        <f>IF(Calcu_ADJ!$B24=FALSE,"-",Calcu_ADJ!AD24)</f>
        <v>-</v>
      </c>
      <c r="N32" s="37" t="str">
        <f>IF(Calcu_ADJ!$B24=FALSE,"-",Calcu_ADJ!AE24)</f>
        <v>-</v>
      </c>
      <c r="O32" s="37" t="str">
        <f>IF(Calcu_ADJ!$B24=FALSE,"-",LEFT(Calcu_ADJ!AG24,1))</f>
        <v>-</v>
      </c>
      <c r="Q32" s="37" t="e">
        <f ca="1">IF(Calcu_ADJ!B24=FALSE,Calcu!AH24,Calcu_ADJ!AH24)</f>
        <v>#N/A</v>
      </c>
    </row>
    <row r="33" spans="1:17" ht="15" customHeight="1">
      <c r="A33" s="44" t="str">
        <f>IF(Calcu!B25=TRUE,"","삭제")</f>
        <v>삭제</v>
      </c>
      <c r="D33" s="37" t="str">
        <f>Calcu!C25</f>
        <v/>
      </c>
      <c r="E33" s="37" t="str">
        <f>Calcu!D25</f>
        <v/>
      </c>
      <c r="F33" s="51" t="e">
        <f ca="1">IF(Calcu_ADJ!B25=FALSE,Calcu!AC25,Calcu_ADJ!AC25)</f>
        <v>#N/A</v>
      </c>
      <c r="G33" s="51" t="s">
        <v>478</v>
      </c>
      <c r="H33" s="51" t="e">
        <f ca="1">IF(Calcu_ADJ!B25=FALSE,Calcu!AF25,Calcu_ADJ!AF25)</f>
        <v>#N/A</v>
      </c>
      <c r="J33" s="37" t="e">
        <f ca="1">Calcu!AD25</f>
        <v>#N/A</v>
      </c>
      <c r="K33" s="37" t="e">
        <f ca="1">Calcu!AE25</f>
        <v>#N/A</v>
      </c>
      <c r="L33" s="37" t="str">
        <f>LEFT(Calcu!AG25,1)</f>
        <v/>
      </c>
      <c r="M33" s="37" t="str">
        <f>IF(Calcu_ADJ!$B25=FALSE,"-",Calcu_ADJ!AD25)</f>
        <v>-</v>
      </c>
      <c r="N33" s="37" t="str">
        <f>IF(Calcu_ADJ!$B25=FALSE,"-",Calcu_ADJ!AE25)</f>
        <v>-</v>
      </c>
      <c r="O33" s="37" t="str">
        <f>IF(Calcu_ADJ!$B25=FALSE,"-",LEFT(Calcu_ADJ!AG25,1))</f>
        <v>-</v>
      </c>
      <c r="Q33" s="37" t="e">
        <f ca="1">IF(Calcu_ADJ!B25=FALSE,Calcu!AH25,Calcu_ADJ!AH25)</f>
        <v>#N/A</v>
      </c>
    </row>
    <row r="34" spans="1:17" ht="15" customHeight="1">
      <c r="A34" s="44" t="str">
        <f>IF(Calcu!B26=TRUE,"","삭제")</f>
        <v>삭제</v>
      </c>
      <c r="D34" s="37" t="str">
        <f>Calcu!C26</f>
        <v/>
      </c>
      <c r="E34" s="37" t="str">
        <f>Calcu!D26</f>
        <v/>
      </c>
      <c r="F34" s="51" t="e">
        <f ca="1">IF(Calcu_ADJ!B26=FALSE,Calcu!AC26,Calcu_ADJ!AC26)</f>
        <v>#N/A</v>
      </c>
      <c r="G34" s="51" t="s">
        <v>478</v>
      </c>
      <c r="H34" s="51" t="e">
        <f ca="1">IF(Calcu_ADJ!B26=FALSE,Calcu!AF26,Calcu_ADJ!AF26)</f>
        <v>#N/A</v>
      </c>
      <c r="J34" s="37" t="e">
        <f ca="1">Calcu!AD26</f>
        <v>#N/A</v>
      </c>
      <c r="K34" s="37" t="e">
        <f ca="1">Calcu!AE26</f>
        <v>#N/A</v>
      </c>
      <c r="L34" s="37" t="str">
        <f>LEFT(Calcu!AG26,1)</f>
        <v/>
      </c>
      <c r="M34" s="37" t="str">
        <f>IF(Calcu_ADJ!$B26=FALSE,"-",Calcu_ADJ!AD26)</f>
        <v>-</v>
      </c>
      <c r="N34" s="37" t="str">
        <f>IF(Calcu_ADJ!$B26=FALSE,"-",Calcu_ADJ!AE26)</f>
        <v>-</v>
      </c>
      <c r="O34" s="37" t="str">
        <f>IF(Calcu_ADJ!$B26=FALSE,"-",LEFT(Calcu_ADJ!AG26,1))</f>
        <v>-</v>
      </c>
      <c r="Q34" s="37" t="e">
        <f ca="1">IF(Calcu_ADJ!B26=FALSE,Calcu!AH26,Calcu_ADJ!AH26)</f>
        <v>#N/A</v>
      </c>
    </row>
    <row r="35" spans="1:17" ht="15" customHeight="1">
      <c r="A35" s="44" t="str">
        <f>IF(Calcu!B27=TRUE,"","삭제")</f>
        <v>삭제</v>
      </c>
      <c r="D35" s="37" t="str">
        <f>Calcu!C27</f>
        <v/>
      </c>
      <c r="E35" s="37" t="str">
        <f>Calcu!D27</f>
        <v/>
      </c>
      <c r="F35" s="51" t="e">
        <f ca="1">IF(Calcu_ADJ!B27=FALSE,Calcu!AC27,Calcu_ADJ!AC27)</f>
        <v>#N/A</v>
      </c>
      <c r="G35" s="51" t="s">
        <v>478</v>
      </c>
      <c r="H35" s="51" t="e">
        <f ca="1">IF(Calcu_ADJ!B27=FALSE,Calcu!AF27,Calcu_ADJ!AF27)</f>
        <v>#N/A</v>
      </c>
      <c r="J35" s="37" t="e">
        <f ca="1">Calcu!AD27</f>
        <v>#N/A</v>
      </c>
      <c r="K35" s="37" t="e">
        <f ca="1">Calcu!AE27</f>
        <v>#N/A</v>
      </c>
      <c r="L35" s="37" t="str">
        <f>LEFT(Calcu!AG27,1)</f>
        <v/>
      </c>
      <c r="M35" s="37" t="str">
        <f>IF(Calcu_ADJ!$B27=FALSE,"-",Calcu_ADJ!AD27)</f>
        <v>-</v>
      </c>
      <c r="N35" s="37" t="str">
        <f>IF(Calcu_ADJ!$B27=FALSE,"-",Calcu_ADJ!AE27)</f>
        <v>-</v>
      </c>
      <c r="O35" s="37" t="str">
        <f>IF(Calcu_ADJ!$B27=FALSE,"-",LEFT(Calcu_ADJ!AG27,1))</f>
        <v>-</v>
      </c>
      <c r="Q35" s="37" t="e">
        <f ca="1">IF(Calcu_ADJ!B27=FALSE,Calcu!AH27,Calcu_ADJ!AH27)</f>
        <v>#N/A</v>
      </c>
    </row>
    <row r="36" spans="1:17" ht="15" customHeight="1">
      <c r="A36" s="44" t="str">
        <f>IF(Calcu!B28=TRUE,"","삭제")</f>
        <v>삭제</v>
      </c>
      <c r="D36" s="37" t="str">
        <f>Calcu!C28</f>
        <v/>
      </c>
      <c r="E36" s="37" t="str">
        <f>Calcu!D28</f>
        <v/>
      </c>
      <c r="F36" s="51" t="e">
        <f ca="1">IF(Calcu_ADJ!B28=FALSE,Calcu!AC28,Calcu_ADJ!AC28)</f>
        <v>#N/A</v>
      </c>
      <c r="G36" s="51" t="s">
        <v>478</v>
      </c>
      <c r="H36" s="51" t="e">
        <f ca="1">IF(Calcu_ADJ!B28=FALSE,Calcu!AF28,Calcu_ADJ!AF28)</f>
        <v>#N/A</v>
      </c>
      <c r="J36" s="37" t="e">
        <f ca="1">Calcu!AD28</f>
        <v>#N/A</v>
      </c>
      <c r="K36" s="37" t="e">
        <f ca="1">Calcu!AE28</f>
        <v>#N/A</v>
      </c>
      <c r="L36" s="37" t="str">
        <f>LEFT(Calcu!AG28,1)</f>
        <v/>
      </c>
      <c r="M36" s="37" t="str">
        <f>IF(Calcu_ADJ!$B28=FALSE,"-",Calcu_ADJ!AD28)</f>
        <v>-</v>
      </c>
      <c r="N36" s="37" t="str">
        <f>IF(Calcu_ADJ!$B28=FALSE,"-",Calcu_ADJ!AE28)</f>
        <v>-</v>
      </c>
      <c r="O36" s="37" t="str">
        <f>IF(Calcu_ADJ!$B28=FALSE,"-",LEFT(Calcu_ADJ!AG28,1))</f>
        <v>-</v>
      </c>
      <c r="Q36" s="37" t="e">
        <f ca="1">IF(Calcu_ADJ!B28=FALSE,Calcu!AH28,Calcu_ADJ!AH28)</f>
        <v>#N/A</v>
      </c>
    </row>
    <row r="37" spans="1:17" ht="15" customHeight="1">
      <c r="A37" s="44" t="str">
        <f>IF(Calcu!B29=TRUE,"","삭제")</f>
        <v>삭제</v>
      </c>
      <c r="D37" s="37" t="str">
        <f>Calcu!C29</f>
        <v/>
      </c>
      <c r="E37" s="37" t="str">
        <f>Calcu!D29</f>
        <v/>
      </c>
      <c r="F37" s="51" t="e">
        <f ca="1">IF(Calcu_ADJ!B29=FALSE,Calcu!AC29,Calcu_ADJ!AC29)</f>
        <v>#N/A</v>
      </c>
      <c r="G37" s="51" t="s">
        <v>478</v>
      </c>
      <c r="H37" s="51" t="e">
        <f ca="1">IF(Calcu_ADJ!B29=FALSE,Calcu!AF29,Calcu_ADJ!AF29)</f>
        <v>#N/A</v>
      </c>
      <c r="J37" s="37" t="e">
        <f ca="1">Calcu!AD29</f>
        <v>#N/A</v>
      </c>
      <c r="K37" s="37" t="e">
        <f ca="1">Calcu!AE29</f>
        <v>#N/A</v>
      </c>
      <c r="L37" s="37" t="str">
        <f>LEFT(Calcu!AG29,1)</f>
        <v/>
      </c>
      <c r="M37" s="37" t="str">
        <f>IF(Calcu_ADJ!$B29=FALSE,"-",Calcu_ADJ!AD29)</f>
        <v>-</v>
      </c>
      <c r="N37" s="37" t="str">
        <f>IF(Calcu_ADJ!$B29=FALSE,"-",Calcu_ADJ!AE29)</f>
        <v>-</v>
      </c>
      <c r="O37" s="37" t="str">
        <f>IF(Calcu_ADJ!$B29=FALSE,"-",LEFT(Calcu_ADJ!AG29,1))</f>
        <v>-</v>
      </c>
      <c r="Q37" s="37" t="e">
        <f ca="1">IF(Calcu_ADJ!B29=FALSE,Calcu!AH29,Calcu_ADJ!AH29)</f>
        <v>#N/A</v>
      </c>
    </row>
    <row r="38" spans="1:17" ht="15" customHeight="1">
      <c r="A38" s="44" t="str">
        <f>IF(Calcu!B30=TRUE,"","삭제")</f>
        <v>삭제</v>
      </c>
      <c r="D38" s="37" t="str">
        <f>Calcu!C30</f>
        <v/>
      </c>
      <c r="E38" s="37" t="str">
        <f>Calcu!D30</f>
        <v/>
      </c>
      <c r="F38" s="51" t="e">
        <f ca="1">IF(Calcu_ADJ!B30=FALSE,Calcu!AC30,Calcu_ADJ!AC30)</f>
        <v>#N/A</v>
      </c>
      <c r="G38" s="51" t="s">
        <v>478</v>
      </c>
      <c r="H38" s="51" t="e">
        <f ca="1">IF(Calcu_ADJ!B30=FALSE,Calcu!AF30,Calcu_ADJ!AF30)</f>
        <v>#N/A</v>
      </c>
      <c r="J38" s="37" t="e">
        <f ca="1">Calcu!AD30</f>
        <v>#N/A</v>
      </c>
      <c r="K38" s="37" t="e">
        <f ca="1">Calcu!AE30</f>
        <v>#N/A</v>
      </c>
      <c r="L38" s="37" t="str">
        <f>LEFT(Calcu!AG30,1)</f>
        <v/>
      </c>
      <c r="M38" s="37" t="str">
        <f>IF(Calcu_ADJ!$B30=FALSE,"-",Calcu_ADJ!AD30)</f>
        <v>-</v>
      </c>
      <c r="N38" s="37" t="str">
        <f>IF(Calcu_ADJ!$B30=FALSE,"-",Calcu_ADJ!AE30)</f>
        <v>-</v>
      </c>
      <c r="O38" s="37" t="str">
        <f>IF(Calcu_ADJ!$B30=FALSE,"-",LEFT(Calcu_ADJ!AG30,1))</f>
        <v>-</v>
      </c>
      <c r="Q38" s="37" t="e">
        <f ca="1">IF(Calcu_ADJ!B30=FALSE,Calcu!AH30,Calcu_ADJ!AH30)</f>
        <v>#N/A</v>
      </c>
    </row>
    <row r="39" spans="1:17" ht="15" customHeight="1">
      <c r="A39" s="44" t="str">
        <f>IF(Calcu!B31=TRUE,"","삭제")</f>
        <v>삭제</v>
      </c>
      <c r="D39" s="37" t="str">
        <f>Calcu!C31</f>
        <v/>
      </c>
      <c r="E39" s="37" t="str">
        <f>Calcu!D31</f>
        <v/>
      </c>
      <c r="F39" s="51" t="e">
        <f ca="1">IF(Calcu_ADJ!B31=FALSE,Calcu!AC31,Calcu_ADJ!AC31)</f>
        <v>#N/A</v>
      </c>
      <c r="G39" s="51" t="s">
        <v>478</v>
      </c>
      <c r="H39" s="51" t="e">
        <f ca="1">IF(Calcu_ADJ!B31=FALSE,Calcu!AF31,Calcu_ADJ!AF31)</f>
        <v>#N/A</v>
      </c>
      <c r="J39" s="37" t="e">
        <f ca="1">Calcu!AD31</f>
        <v>#N/A</v>
      </c>
      <c r="K39" s="37" t="e">
        <f ca="1">Calcu!AE31</f>
        <v>#N/A</v>
      </c>
      <c r="L39" s="37" t="str">
        <f>LEFT(Calcu!AG31,1)</f>
        <v/>
      </c>
      <c r="M39" s="37" t="str">
        <f>IF(Calcu_ADJ!$B31=FALSE,"-",Calcu_ADJ!AD31)</f>
        <v>-</v>
      </c>
      <c r="N39" s="37" t="str">
        <f>IF(Calcu_ADJ!$B31=FALSE,"-",Calcu_ADJ!AE31)</f>
        <v>-</v>
      </c>
      <c r="O39" s="37" t="str">
        <f>IF(Calcu_ADJ!$B31=FALSE,"-",LEFT(Calcu_ADJ!AG31,1))</f>
        <v>-</v>
      </c>
      <c r="Q39" s="37" t="e">
        <f ca="1">IF(Calcu_ADJ!B31=FALSE,Calcu!AH31,Calcu_ADJ!AH31)</f>
        <v>#N/A</v>
      </c>
    </row>
    <row r="40" spans="1:17" ht="15" customHeight="1">
      <c r="A40" s="44" t="str">
        <f>IF(Calcu!B32=TRUE,"","삭제")</f>
        <v>삭제</v>
      </c>
      <c r="D40" s="37" t="str">
        <f>Calcu!C32</f>
        <v/>
      </c>
      <c r="E40" s="37" t="str">
        <f>Calcu!D32</f>
        <v/>
      </c>
      <c r="F40" s="51" t="e">
        <f ca="1">IF(Calcu_ADJ!B32=FALSE,Calcu!AC32,Calcu_ADJ!AC32)</f>
        <v>#N/A</v>
      </c>
      <c r="G40" s="51" t="s">
        <v>478</v>
      </c>
      <c r="H40" s="51" t="e">
        <f ca="1">IF(Calcu_ADJ!B32=FALSE,Calcu!AF32,Calcu_ADJ!AF32)</f>
        <v>#N/A</v>
      </c>
      <c r="J40" s="37" t="e">
        <f ca="1">Calcu!AD32</f>
        <v>#N/A</v>
      </c>
      <c r="K40" s="37" t="e">
        <f ca="1">Calcu!AE32</f>
        <v>#N/A</v>
      </c>
      <c r="L40" s="37" t="str">
        <f>LEFT(Calcu!AG32,1)</f>
        <v/>
      </c>
      <c r="M40" s="37" t="str">
        <f>IF(Calcu_ADJ!$B32=FALSE,"-",Calcu_ADJ!AD32)</f>
        <v>-</v>
      </c>
      <c r="N40" s="37" t="str">
        <f>IF(Calcu_ADJ!$B32=FALSE,"-",Calcu_ADJ!AE32)</f>
        <v>-</v>
      </c>
      <c r="O40" s="37" t="str">
        <f>IF(Calcu_ADJ!$B32=FALSE,"-",LEFT(Calcu_ADJ!AG32,1))</f>
        <v>-</v>
      </c>
      <c r="Q40" s="37" t="e">
        <f ca="1">IF(Calcu_ADJ!B32=FALSE,Calcu!AH32,Calcu_ADJ!AH32)</f>
        <v>#N/A</v>
      </c>
    </row>
    <row r="41" spans="1:17" ht="15" customHeight="1">
      <c r="A41" s="44" t="str">
        <f>IF(Calcu!B33=TRUE,"","삭제")</f>
        <v>삭제</v>
      </c>
      <c r="D41" s="37" t="str">
        <f>Calcu!C33</f>
        <v/>
      </c>
      <c r="E41" s="37" t="str">
        <f>Calcu!D33</f>
        <v/>
      </c>
      <c r="F41" s="51" t="e">
        <f ca="1">IF(Calcu_ADJ!B33=FALSE,Calcu!AC33,Calcu_ADJ!AC33)</f>
        <v>#N/A</v>
      </c>
      <c r="G41" s="51" t="s">
        <v>478</v>
      </c>
      <c r="H41" s="51" t="e">
        <f ca="1">IF(Calcu_ADJ!B33=FALSE,Calcu!AF33,Calcu_ADJ!AF33)</f>
        <v>#N/A</v>
      </c>
      <c r="J41" s="37" t="e">
        <f ca="1">Calcu!AD33</f>
        <v>#N/A</v>
      </c>
      <c r="K41" s="37" t="e">
        <f ca="1">Calcu!AE33</f>
        <v>#N/A</v>
      </c>
      <c r="L41" s="37" t="str">
        <f>LEFT(Calcu!AG33,1)</f>
        <v/>
      </c>
      <c r="M41" s="37" t="str">
        <f>IF(Calcu_ADJ!$B33=FALSE,"-",Calcu_ADJ!AD33)</f>
        <v>-</v>
      </c>
      <c r="N41" s="37" t="str">
        <f>IF(Calcu_ADJ!$B33=FALSE,"-",Calcu_ADJ!AE33)</f>
        <v>-</v>
      </c>
      <c r="O41" s="37" t="str">
        <f>IF(Calcu_ADJ!$B33=FALSE,"-",LEFT(Calcu_ADJ!AG33,1))</f>
        <v>-</v>
      </c>
      <c r="Q41" s="37" t="e">
        <f ca="1">IF(Calcu_ADJ!B33=FALSE,Calcu!AH33,Calcu_ADJ!AH33)</f>
        <v>#N/A</v>
      </c>
    </row>
    <row r="42" spans="1:17" ht="15" customHeight="1">
      <c r="A42" s="44" t="str">
        <f>IF(Calcu!B34=TRUE,"","삭제")</f>
        <v>삭제</v>
      </c>
      <c r="D42" s="37" t="str">
        <f>Calcu!C34</f>
        <v/>
      </c>
      <c r="E42" s="37" t="str">
        <f>Calcu!D34</f>
        <v/>
      </c>
      <c r="F42" s="51" t="e">
        <f ca="1">IF(Calcu_ADJ!B34=FALSE,Calcu!AC34,Calcu_ADJ!AC34)</f>
        <v>#N/A</v>
      </c>
      <c r="G42" s="51" t="s">
        <v>478</v>
      </c>
      <c r="H42" s="51" t="e">
        <f ca="1">IF(Calcu_ADJ!B34=FALSE,Calcu!AF34,Calcu_ADJ!AF34)</f>
        <v>#N/A</v>
      </c>
      <c r="J42" s="37" t="e">
        <f ca="1">Calcu!AD34</f>
        <v>#N/A</v>
      </c>
      <c r="K42" s="37" t="e">
        <f ca="1">Calcu!AE34</f>
        <v>#N/A</v>
      </c>
      <c r="L42" s="37" t="str">
        <f>LEFT(Calcu!AG34,1)</f>
        <v/>
      </c>
      <c r="M42" s="37" t="str">
        <f>IF(Calcu_ADJ!$B34=FALSE,"-",Calcu_ADJ!AD34)</f>
        <v>-</v>
      </c>
      <c r="N42" s="37" t="str">
        <f>IF(Calcu_ADJ!$B34=FALSE,"-",Calcu_ADJ!AE34)</f>
        <v>-</v>
      </c>
      <c r="O42" s="37" t="str">
        <f>IF(Calcu_ADJ!$B34=FALSE,"-",LEFT(Calcu_ADJ!AG34,1))</f>
        <v>-</v>
      </c>
      <c r="Q42" s="37" t="e">
        <f ca="1">IF(Calcu_ADJ!B34=FALSE,Calcu!AH34,Calcu_ADJ!AH34)</f>
        <v>#N/A</v>
      </c>
    </row>
    <row r="43" spans="1:17" ht="15" customHeight="1">
      <c r="A43" s="44" t="str">
        <f>IF(Calcu!B35=TRUE,"","삭제")</f>
        <v>삭제</v>
      </c>
      <c r="D43" s="37" t="str">
        <f>Calcu!C35</f>
        <v/>
      </c>
      <c r="E43" s="37" t="str">
        <f>Calcu!D35</f>
        <v/>
      </c>
      <c r="F43" s="51" t="e">
        <f ca="1">IF(Calcu_ADJ!B35=FALSE,Calcu!AC35,Calcu_ADJ!AC35)</f>
        <v>#N/A</v>
      </c>
      <c r="G43" s="51" t="s">
        <v>478</v>
      </c>
      <c r="H43" s="51" t="e">
        <f ca="1">IF(Calcu_ADJ!B35=FALSE,Calcu!AF35,Calcu_ADJ!AF35)</f>
        <v>#N/A</v>
      </c>
      <c r="J43" s="37" t="e">
        <f ca="1">Calcu!AD35</f>
        <v>#N/A</v>
      </c>
      <c r="K43" s="37" t="e">
        <f ca="1">Calcu!AE35</f>
        <v>#N/A</v>
      </c>
      <c r="L43" s="37" t="str">
        <f>LEFT(Calcu!AG35,1)</f>
        <v/>
      </c>
      <c r="M43" s="37" t="str">
        <f>IF(Calcu_ADJ!$B35=FALSE,"-",Calcu_ADJ!AD35)</f>
        <v>-</v>
      </c>
      <c r="N43" s="37" t="str">
        <f>IF(Calcu_ADJ!$B35=FALSE,"-",Calcu_ADJ!AE35)</f>
        <v>-</v>
      </c>
      <c r="O43" s="37" t="str">
        <f>IF(Calcu_ADJ!$B35=FALSE,"-",LEFT(Calcu_ADJ!AG35,1))</f>
        <v>-</v>
      </c>
      <c r="Q43" s="37" t="e">
        <f ca="1">IF(Calcu_ADJ!B35=FALSE,Calcu!AH35,Calcu_ADJ!AH35)</f>
        <v>#N/A</v>
      </c>
    </row>
    <row r="44" spans="1:17" ht="15" customHeight="1">
      <c r="A44" s="44" t="str">
        <f>IF(Calcu!B36=TRUE,"","삭제")</f>
        <v>삭제</v>
      </c>
      <c r="D44" s="37" t="str">
        <f>Calcu!C36</f>
        <v/>
      </c>
      <c r="E44" s="37" t="str">
        <f>Calcu!D36</f>
        <v/>
      </c>
      <c r="F44" s="51" t="e">
        <f ca="1">IF(Calcu_ADJ!B36=FALSE,Calcu!AC36,Calcu_ADJ!AC36)</f>
        <v>#N/A</v>
      </c>
      <c r="G44" s="51" t="s">
        <v>478</v>
      </c>
      <c r="H44" s="51" t="e">
        <f ca="1">IF(Calcu_ADJ!B36=FALSE,Calcu!AF36,Calcu_ADJ!AF36)</f>
        <v>#N/A</v>
      </c>
      <c r="J44" s="37" t="e">
        <f ca="1">Calcu!AD36</f>
        <v>#N/A</v>
      </c>
      <c r="K44" s="37" t="e">
        <f ca="1">Calcu!AE36</f>
        <v>#N/A</v>
      </c>
      <c r="L44" s="37" t="str">
        <f>LEFT(Calcu!AG36,1)</f>
        <v/>
      </c>
      <c r="M44" s="37" t="str">
        <f>IF(Calcu_ADJ!$B36=FALSE,"-",Calcu_ADJ!AD36)</f>
        <v>-</v>
      </c>
      <c r="N44" s="37" t="str">
        <f>IF(Calcu_ADJ!$B36=FALSE,"-",Calcu_ADJ!AE36)</f>
        <v>-</v>
      </c>
      <c r="O44" s="37" t="str">
        <f>IF(Calcu_ADJ!$B36=FALSE,"-",LEFT(Calcu_ADJ!AG36,1))</f>
        <v>-</v>
      </c>
      <c r="Q44" s="37" t="e">
        <f ca="1">IF(Calcu_ADJ!B36=FALSE,Calcu!AH36,Calcu_ADJ!AH36)</f>
        <v>#N/A</v>
      </c>
    </row>
    <row r="45" spans="1:17" ht="15" customHeight="1">
      <c r="A45" s="44" t="str">
        <f>IF(Calcu!B37=TRUE,"","삭제")</f>
        <v>삭제</v>
      </c>
      <c r="D45" s="37" t="str">
        <f>Calcu!C37</f>
        <v/>
      </c>
      <c r="E45" s="37" t="str">
        <f>Calcu!D37</f>
        <v/>
      </c>
      <c r="F45" s="51" t="e">
        <f ca="1">IF(Calcu_ADJ!B37=FALSE,Calcu!AC37,Calcu_ADJ!AC37)</f>
        <v>#N/A</v>
      </c>
      <c r="G45" s="51" t="s">
        <v>478</v>
      </c>
      <c r="H45" s="51" t="e">
        <f ca="1">IF(Calcu_ADJ!B37=FALSE,Calcu!AF37,Calcu_ADJ!AF37)</f>
        <v>#N/A</v>
      </c>
      <c r="J45" s="37" t="e">
        <f ca="1">Calcu!AD37</f>
        <v>#N/A</v>
      </c>
      <c r="K45" s="37" t="e">
        <f ca="1">Calcu!AE37</f>
        <v>#N/A</v>
      </c>
      <c r="L45" s="37" t="str">
        <f>LEFT(Calcu!AG37,1)</f>
        <v/>
      </c>
      <c r="M45" s="37" t="str">
        <f>IF(Calcu_ADJ!$B37=FALSE,"-",Calcu_ADJ!AD37)</f>
        <v>-</v>
      </c>
      <c r="N45" s="37" t="str">
        <f>IF(Calcu_ADJ!$B37=FALSE,"-",Calcu_ADJ!AE37)</f>
        <v>-</v>
      </c>
      <c r="O45" s="37" t="str">
        <f>IF(Calcu_ADJ!$B37=FALSE,"-",LEFT(Calcu_ADJ!AG37,1))</f>
        <v>-</v>
      </c>
      <c r="Q45" s="37" t="e">
        <f ca="1">IF(Calcu_ADJ!B37=FALSE,Calcu!AH37,Calcu_ADJ!AH37)</f>
        <v>#N/A</v>
      </c>
    </row>
    <row r="46" spans="1:17" ht="15" customHeight="1">
      <c r="A46" s="44" t="str">
        <f>IF(Calcu!B38=TRUE,"","삭제")</f>
        <v>삭제</v>
      </c>
      <c r="D46" s="37" t="str">
        <f>Calcu!C38</f>
        <v/>
      </c>
      <c r="E46" s="37" t="str">
        <f>Calcu!D38</f>
        <v/>
      </c>
      <c r="F46" s="51" t="e">
        <f ca="1">IF(Calcu_ADJ!B38=FALSE,Calcu!AC38,Calcu_ADJ!AC38)</f>
        <v>#N/A</v>
      </c>
      <c r="G46" s="51" t="s">
        <v>478</v>
      </c>
      <c r="H46" s="51" t="e">
        <f ca="1">IF(Calcu_ADJ!B38=FALSE,Calcu!AF38,Calcu_ADJ!AF38)</f>
        <v>#N/A</v>
      </c>
      <c r="J46" s="37" t="e">
        <f ca="1">Calcu!AD38</f>
        <v>#N/A</v>
      </c>
      <c r="K46" s="37" t="e">
        <f ca="1">Calcu!AE38</f>
        <v>#N/A</v>
      </c>
      <c r="L46" s="37" t="str">
        <f>LEFT(Calcu!AG38,1)</f>
        <v/>
      </c>
      <c r="M46" s="37" t="str">
        <f>IF(Calcu_ADJ!$B38=FALSE,"-",Calcu_ADJ!AD38)</f>
        <v>-</v>
      </c>
      <c r="N46" s="37" t="str">
        <f>IF(Calcu_ADJ!$B38=FALSE,"-",Calcu_ADJ!AE38)</f>
        <v>-</v>
      </c>
      <c r="O46" s="37" t="str">
        <f>IF(Calcu_ADJ!$B38=FALSE,"-",LEFT(Calcu_ADJ!AG38,1))</f>
        <v>-</v>
      </c>
      <c r="Q46" s="37" t="e">
        <f ca="1">IF(Calcu_ADJ!B38=FALSE,Calcu!AH38,Calcu_ADJ!AH38)</f>
        <v>#N/A</v>
      </c>
    </row>
    <row r="47" spans="1:17" ht="15" customHeight="1">
      <c r="A47" s="44" t="str">
        <f>IF(Calcu!B39=TRUE,"","삭제")</f>
        <v>삭제</v>
      </c>
      <c r="D47" s="37" t="str">
        <f>Calcu!C39</f>
        <v/>
      </c>
      <c r="E47" s="37" t="str">
        <f>Calcu!D39</f>
        <v/>
      </c>
      <c r="F47" s="51" t="e">
        <f ca="1">IF(Calcu_ADJ!B39=FALSE,Calcu!AC39,Calcu_ADJ!AC39)</f>
        <v>#N/A</v>
      </c>
      <c r="G47" s="51" t="s">
        <v>478</v>
      </c>
      <c r="H47" s="51" t="e">
        <f ca="1">IF(Calcu_ADJ!B39=FALSE,Calcu!AF39,Calcu_ADJ!AF39)</f>
        <v>#N/A</v>
      </c>
      <c r="J47" s="37" t="e">
        <f ca="1">Calcu!AD39</f>
        <v>#N/A</v>
      </c>
      <c r="K47" s="37" t="e">
        <f ca="1">Calcu!AE39</f>
        <v>#N/A</v>
      </c>
      <c r="L47" s="37" t="str">
        <f>LEFT(Calcu!AG39,1)</f>
        <v/>
      </c>
      <c r="M47" s="37" t="str">
        <f>IF(Calcu_ADJ!$B39=FALSE,"-",Calcu_ADJ!AD39)</f>
        <v>-</v>
      </c>
      <c r="N47" s="37" t="str">
        <f>IF(Calcu_ADJ!$B39=FALSE,"-",Calcu_ADJ!AE39)</f>
        <v>-</v>
      </c>
      <c r="O47" s="37" t="str">
        <f>IF(Calcu_ADJ!$B39=FALSE,"-",LEFT(Calcu_ADJ!AG39,1))</f>
        <v>-</v>
      </c>
      <c r="Q47" s="37" t="e">
        <f ca="1">IF(Calcu_ADJ!B39=FALSE,Calcu!AH39,Calcu_ADJ!AH39)</f>
        <v>#N/A</v>
      </c>
    </row>
    <row r="48" spans="1:17" ht="15" customHeight="1">
      <c r="A48" s="44" t="str">
        <f>IF(Calcu!B40=TRUE,"","삭제")</f>
        <v>삭제</v>
      </c>
      <c r="D48" s="37" t="str">
        <f>Calcu!C40</f>
        <v/>
      </c>
      <c r="E48" s="37" t="str">
        <f>Calcu!D40</f>
        <v/>
      </c>
      <c r="F48" s="51" t="e">
        <f ca="1">IF(Calcu_ADJ!B40=FALSE,Calcu!AC40,Calcu_ADJ!AC40)</f>
        <v>#N/A</v>
      </c>
      <c r="G48" s="51" t="s">
        <v>478</v>
      </c>
      <c r="H48" s="51" t="e">
        <f ca="1">IF(Calcu_ADJ!B40=FALSE,Calcu!AF40,Calcu_ADJ!AF40)</f>
        <v>#N/A</v>
      </c>
      <c r="J48" s="37" t="e">
        <f ca="1">Calcu!AD40</f>
        <v>#N/A</v>
      </c>
      <c r="K48" s="37" t="e">
        <f ca="1">Calcu!AE40</f>
        <v>#N/A</v>
      </c>
      <c r="L48" s="37" t="str">
        <f>LEFT(Calcu!AG40,1)</f>
        <v/>
      </c>
      <c r="M48" s="37" t="str">
        <f>IF(Calcu_ADJ!$B40=FALSE,"-",Calcu_ADJ!AD40)</f>
        <v>-</v>
      </c>
      <c r="N48" s="37" t="str">
        <f>IF(Calcu_ADJ!$B40=FALSE,"-",Calcu_ADJ!AE40)</f>
        <v>-</v>
      </c>
      <c r="O48" s="37" t="str">
        <f>IF(Calcu_ADJ!$B40=FALSE,"-",LEFT(Calcu_ADJ!AG40,1))</f>
        <v>-</v>
      </c>
      <c r="Q48" s="37" t="e">
        <f ca="1">IF(Calcu_ADJ!B40=FALSE,Calcu!AH40,Calcu_ADJ!AH40)</f>
        <v>#N/A</v>
      </c>
    </row>
    <row r="49" spans="1:17" ht="15" customHeight="1">
      <c r="A49" s="44" t="str">
        <f>IF(Calcu!B41=TRUE,"","삭제")</f>
        <v>삭제</v>
      </c>
      <c r="D49" s="37" t="str">
        <f>Calcu!C41</f>
        <v/>
      </c>
      <c r="E49" s="37" t="str">
        <f>Calcu!D41</f>
        <v/>
      </c>
      <c r="F49" s="51" t="e">
        <f ca="1">IF(Calcu_ADJ!B41=FALSE,Calcu!AC41,Calcu_ADJ!AC41)</f>
        <v>#N/A</v>
      </c>
      <c r="G49" s="51" t="s">
        <v>478</v>
      </c>
      <c r="H49" s="51" t="e">
        <f ca="1">IF(Calcu_ADJ!B41=FALSE,Calcu!AF41,Calcu_ADJ!AF41)</f>
        <v>#N/A</v>
      </c>
      <c r="J49" s="37" t="e">
        <f ca="1">Calcu!AD41</f>
        <v>#N/A</v>
      </c>
      <c r="K49" s="37" t="e">
        <f ca="1">Calcu!AE41</f>
        <v>#N/A</v>
      </c>
      <c r="L49" s="37" t="str">
        <f>LEFT(Calcu!AG41,1)</f>
        <v/>
      </c>
      <c r="M49" s="37" t="str">
        <f>IF(Calcu_ADJ!$B41=FALSE,"-",Calcu_ADJ!AD41)</f>
        <v>-</v>
      </c>
      <c r="N49" s="37" t="str">
        <f>IF(Calcu_ADJ!$B41=FALSE,"-",Calcu_ADJ!AE41)</f>
        <v>-</v>
      </c>
      <c r="O49" s="37" t="str">
        <f>IF(Calcu_ADJ!$B41=FALSE,"-",LEFT(Calcu_ADJ!AG41,1))</f>
        <v>-</v>
      </c>
      <c r="Q49" s="37" t="e">
        <f ca="1">IF(Calcu_ADJ!B41=FALSE,Calcu!AH41,Calcu_ADJ!AH41)</f>
        <v>#N/A</v>
      </c>
    </row>
    <row r="50" spans="1:17" ht="15" customHeight="1">
      <c r="A50" s="44" t="str">
        <f>IF(Calcu!B42=TRUE,"","삭제")</f>
        <v>삭제</v>
      </c>
      <c r="D50" s="37" t="str">
        <f>Calcu!C42</f>
        <v/>
      </c>
      <c r="E50" s="37" t="str">
        <f>Calcu!D42</f>
        <v/>
      </c>
      <c r="F50" s="51" t="e">
        <f ca="1">IF(Calcu_ADJ!B42=FALSE,Calcu!AC42,Calcu_ADJ!AC42)</f>
        <v>#N/A</v>
      </c>
      <c r="G50" s="51" t="s">
        <v>478</v>
      </c>
      <c r="H50" s="51" t="e">
        <f ca="1">IF(Calcu_ADJ!B42=FALSE,Calcu!AF42,Calcu_ADJ!AF42)</f>
        <v>#N/A</v>
      </c>
      <c r="J50" s="37" t="e">
        <f ca="1">Calcu!AD42</f>
        <v>#N/A</v>
      </c>
      <c r="K50" s="37" t="e">
        <f ca="1">Calcu!AE42</f>
        <v>#N/A</v>
      </c>
      <c r="L50" s="37" t="str">
        <f>LEFT(Calcu!AG42,1)</f>
        <v/>
      </c>
      <c r="M50" s="37" t="str">
        <f>IF(Calcu_ADJ!$B42=FALSE,"-",Calcu_ADJ!AD42)</f>
        <v>-</v>
      </c>
      <c r="N50" s="37" t="str">
        <f>IF(Calcu_ADJ!$B42=FALSE,"-",Calcu_ADJ!AE42)</f>
        <v>-</v>
      </c>
      <c r="O50" s="37" t="str">
        <f>IF(Calcu_ADJ!$B42=FALSE,"-",LEFT(Calcu_ADJ!AG42,1))</f>
        <v>-</v>
      </c>
      <c r="Q50" s="37" t="e">
        <f ca="1">IF(Calcu_ADJ!B42=FALSE,Calcu!AH42,Calcu_ADJ!AH42)</f>
        <v>#N/A</v>
      </c>
    </row>
    <row r="51" spans="1:17" ht="15" customHeight="1">
      <c r="A51" s="44" t="str">
        <f>IF(Calcu!B43=TRUE,"","삭제")</f>
        <v>삭제</v>
      </c>
      <c r="D51" s="37" t="str">
        <f>Calcu!C43</f>
        <v/>
      </c>
      <c r="E51" s="37" t="str">
        <f>Calcu!D43</f>
        <v/>
      </c>
      <c r="F51" s="51" t="e">
        <f ca="1">IF(Calcu_ADJ!B43=FALSE,Calcu!AC43,Calcu_ADJ!AC43)</f>
        <v>#N/A</v>
      </c>
      <c r="G51" s="51" t="s">
        <v>478</v>
      </c>
      <c r="H51" s="51" t="e">
        <f ca="1">IF(Calcu_ADJ!B43=FALSE,Calcu!AF43,Calcu_ADJ!AF43)</f>
        <v>#N/A</v>
      </c>
      <c r="J51" s="37" t="e">
        <f ca="1">Calcu!AD43</f>
        <v>#N/A</v>
      </c>
      <c r="K51" s="37" t="e">
        <f ca="1">Calcu!AE43</f>
        <v>#N/A</v>
      </c>
      <c r="L51" s="37" t="str">
        <f>LEFT(Calcu!AG43,1)</f>
        <v/>
      </c>
      <c r="M51" s="37" t="str">
        <f>IF(Calcu_ADJ!$B43=FALSE,"-",Calcu_ADJ!AD43)</f>
        <v>-</v>
      </c>
      <c r="N51" s="37" t="str">
        <f>IF(Calcu_ADJ!$B43=FALSE,"-",Calcu_ADJ!AE43)</f>
        <v>-</v>
      </c>
      <c r="O51" s="37" t="str">
        <f>IF(Calcu_ADJ!$B43=FALSE,"-",LEFT(Calcu_ADJ!AG43,1))</f>
        <v>-</v>
      </c>
      <c r="Q51" s="37" t="e">
        <f ca="1">IF(Calcu_ADJ!B43=FALSE,Calcu!AH43,Calcu_ADJ!AH43)</f>
        <v>#N/A</v>
      </c>
    </row>
    <row r="52" spans="1:17" ht="15" customHeight="1">
      <c r="A52" s="44" t="str">
        <f>IF(Calcu!B44=TRUE,"","삭제")</f>
        <v>삭제</v>
      </c>
      <c r="D52" s="37" t="str">
        <f>Calcu!C44</f>
        <v/>
      </c>
      <c r="E52" s="37" t="str">
        <f>Calcu!D44</f>
        <v/>
      </c>
      <c r="F52" s="51" t="e">
        <f ca="1">IF(Calcu_ADJ!B44=FALSE,Calcu!AC44,Calcu_ADJ!AC44)</f>
        <v>#N/A</v>
      </c>
      <c r="G52" s="51" t="s">
        <v>478</v>
      </c>
      <c r="H52" s="51" t="e">
        <f ca="1">IF(Calcu_ADJ!B44=FALSE,Calcu!AF44,Calcu_ADJ!AF44)</f>
        <v>#N/A</v>
      </c>
      <c r="J52" s="37" t="e">
        <f ca="1">Calcu!AD44</f>
        <v>#N/A</v>
      </c>
      <c r="K52" s="37" t="e">
        <f ca="1">Calcu!AE44</f>
        <v>#N/A</v>
      </c>
      <c r="L52" s="37" t="str">
        <f>LEFT(Calcu!AG44,1)</f>
        <v/>
      </c>
      <c r="M52" s="37" t="str">
        <f>IF(Calcu_ADJ!$B44=FALSE,"-",Calcu_ADJ!AD44)</f>
        <v>-</v>
      </c>
      <c r="N52" s="37" t="str">
        <f>IF(Calcu_ADJ!$B44=FALSE,"-",Calcu_ADJ!AE44)</f>
        <v>-</v>
      </c>
      <c r="O52" s="37" t="str">
        <f>IF(Calcu_ADJ!$B44=FALSE,"-",LEFT(Calcu_ADJ!AG44,1))</f>
        <v>-</v>
      </c>
      <c r="Q52" s="37" t="e">
        <f ca="1">IF(Calcu_ADJ!B44=FALSE,Calcu!AH44,Calcu_ADJ!AH44)</f>
        <v>#N/A</v>
      </c>
    </row>
    <row r="53" spans="1:17" ht="15" customHeight="1">
      <c r="A53" s="44" t="str">
        <f>IF(Calcu!B45=TRUE,"","삭제")</f>
        <v>삭제</v>
      </c>
      <c r="D53" s="37" t="str">
        <f>Calcu!C45</f>
        <v/>
      </c>
      <c r="E53" s="37" t="str">
        <f>Calcu!D45</f>
        <v/>
      </c>
      <c r="F53" s="51" t="e">
        <f ca="1">IF(Calcu_ADJ!B45=FALSE,Calcu!AC45,Calcu_ADJ!AC45)</f>
        <v>#N/A</v>
      </c>
      <c r="G53" s="51" t="s">
        <v>478</v>
      </c>
      <c r="H53" s="51" t="e">
        <f ca="1">IF(Calcu_ADJ!B45=FALSE,Calcu!AF45,Calcu_ADJ!AF45)</f>
        <v>#N/A</v>
      </c>
      <c r="J53" s="37" t="e">
        <f ca="1">Calcu!AD45</f>
        <v>#N/A</v>
      </c>
      <c r="K53" s="37" t="e">
        <f ca="1">Calcu!AE45</f>
        <v>#N/A</v>
      </c>
      <c r="L53" s="37" t="str">
        <f>LEFT(Calcu!AG45,1)</f>
        <v/>
      </c>
      <c r="M53" s="37" t="str">
        <f>IF(Calcu_ADJ!$B45=FALSE,"-",Calcu_ADJ!AD45)</f>
        <v>-</v>
      </c>
      <c r="N53" s="37" t="str">
        <f>IF(Calcu_ADJ!$B45=FALSE,"-",Calcu_ADJ!AE45)</f>
        <v>-</v>
      </c>
      <c r="O53" s="37" t="str">
        <f>IF(Calcu_ADJ!$B45=FALSE,"-",LEFT(Calcu_ADJ!AG45,1))</f>
        <v>-</v>
      </c>
      <c r="Q53" s="37" t="e">
        <f ca="1">IF(Calcu_ADJ!B45=FALSE,Calcu!AH45,Calcu_ADJ!AH45)</f>
        <v>#N/A</v>
      </c>
    </row>
    <row r="54" spans="1:17" ht="15" customHeight="1">
      <c r="A54" s="44" t="str">
        <f>IF(Calcu!B46=TRUE,"","삭제")</f>
        <v>삭제</v>
      </c>
      <c r="D54" s="37" t="str">
        <f>Calcu!C46</f>
        <v/>
      </c>
      <c r="E54" s="37" t="str">
        <f>Calcu!D46</f>
        <v/>
      </c>
      <c r="F54" s="51" t="e">
        <f ca="1">IF(Calcu_ADJ!B46=FALSE,Calcu!AC46,Calcu_ADJ!AC46)</f>
        <v>#N/A</v>
      </c>
      <c r="G54" s="51" t="s">
        <v>478</v>
      </c>
      <c r="H54" s="51" t="e">
        <f ca="1">IF(Calcu_ADJ!B46=FALSE,Calcu!AF46,Calcu_ADJ!AF46)</f>
        <v>#N/A</v>
      </c>
      <c r="J54" s="37" t="e">
        <f ca="1">Calcu!AD46</f>
        <v>#N/A</v>
      </c>
      <c r="K54" s="37" t="e">
        <f ca="1">Calcu!AE46</f>
        <v>#N/A</v>
      </c>
      <c r="L54" s="37" t="str">
        <f>LEFT(Calcu!AG46,1)</f>
        <v/>
      </c>
      <c r="M54" s="37" t="str">
        <f>IF(Calcu_ADJ!$B46=FALSE,"-",Calcu_ADJ!AD46)</f>
        <v>-</v>
      </c>
      <c r="N54" s="37" t="str">
        <f>IF(Calcu_ADJ!$B46=FALSE,"-",Calcu_ADJ!AE46)</f>
        <v>-</v>
      </c>
      <c r="O54" s="37" t="str">
        <f>IF(Calcu_ADJ!$B46=FALSE,"-",LEFT(Calcu_ADJ!AG46,1))</f>
        <v>-</v>
      </c>
      <c r="Q54" s="37" t="e">
        <f ca="1">IF(Calcu_ADJ!B46=FALSE,Calcu!AH46,Calcu_ADJ!AH46)</f>
        <v>#N/A</v>
      </c>
    </row>
    <row r="55" spans="1:17" ht="15" customHeight="1">
      <c r="A55" s="44" t="str">
        <f>IF(Calcu!B47=TRUE,"","삭제")</f>
        <v>삭제</v>
      </c>
      <c r="D55" s="37" t="str">
        <f>Calcu!C47</f>
        <v/>
      </c>
      <c r="E55" s="37" t="str">
        <f>Calcu!D47</f>
        <v/>
      </c>
      <c r="F55" s="51" t="e">
        <f ca="1">IF(Calcu_ADJ!B47=FALSE,Calcu!AC47,Calcu_ADJ!AC47)</f>
        <v>#N/A</v>
      </c>
      <c r="G55" s="51" t="s">
        <v>478</v>
      </c>
      <c r="H55" s="51" t="e">
        <f ca="1">IF(Calcu_ADJ!B47=FALSE,Calcu!AF47,Calcu_ADJ!AF47)</f>
        <v>#N/A</v>
      </c>
      <c r="J55" s="37" t="e">
        <f ca="1">Calcu!AD47</f>
        <v>#N/A</v>
      </c>
      <c r="K55" s="37" t="e">
        <f ca="1">Calcu!AE47</f>
        <v>#N/A</v>
      </c>
      <c r="L55" s="37" t="str">
        <f>LEFT(Calcu!AG47,1)</f>
        <v/>
      </c>
      <c r="M55" s="37" t="str">
        <f>IF(Calcu_ADJ!$B47=FALSE,"-",Calcu_ADJ!AD47)</f>
        <v>-</v>
      </c>
      <c r="N55" s="37" t="str">
        <f>IF(Calcu_ADJ!$B47=FALSE,"-",Calcu_ADJ!AE47)</f>
        <v>-</v>
      </c>
      <c r="O55" s="37" t="str">
        <f>IF(Calcu_ADJ!$B47=FALSE,"-",LEFT(Calcu_ADJ!AG47,1))</f>
        <v>-</v>
      </c>
      <c r="Q55" s="37" t="e">
        <f ca="1">IF(Calcu_ADJ!B47=FALSE,Calcu!AH47,Calcu_ADJ!AH47)</f>
        <v>#N/A</v>
      </c>
    </row>
    <row r="56" spans="1:17" ht="15" customHeight="1">
      <c r="A56" s="44" t="str">
        <f>IF(Calcu!B48=TRUE,"","삭제")</f>
        <v>삭제</v>
      </c>
      <c r="D56" s="37" t="str">
        <f>Calcu!C48</f>
        <v/>
      </c>
      <c r="E56" s="37" t="str">
        <f>Calcu!D48</f>
        <v/>
      </c>
      <c r="F56" s="51" t="e">
        <f ca="1">IF(Calcu_ADJ!B48=FALSE,Calcu!AC48,Calcu_ADJ!AC48)</f>
        <v>#N/A</v>
      </c>
      <c r="G56" s="51" t="s">
        <v>478</v>
      </c>
      <c r="H56" s="51" t="e">
        <f ca="1">IF(Calcu_ADJ!B48=FALSE,Calcu!AF48,Calcu_ADJ!AF48)</f>
        <v>#N/A</v>
      </c>
      <c r="J56" s="37" t="e">
        <f ca="1">Calcu!AD48</f>
        <v>#N/A</v>
      </c>
      <c r="K56" s="37" t="e">
        <f ca="1">Calcu!AE48</f>
        <v>#N/A</v>
      </c>
      <c r="L56" s="37" t="str">
        <f>LEFT(Calcu!AG48,1)</f>
        <v/>
      </c>
      <c r="M56" s="37" t="str">
        <f>IF(Calcu_ADJ!$B48=FALSE,"-",Calcu_ADJ!AD48)</f>
        <v>-</v>
      </c>
      <c r="N56" s="37" t="str">
        <f>IF(Calcu_ADJ!$B48=FALSE,"-",Calcu_ADJ!AE48)</f>
        <v>-</v>
      </c>
      <c r="O56" s="37" t="str">
        <f>IF(Calcu_ADJ!$B48=FALSE,"-",LEFT(Calcu_ADJ!AG48,1))</f>
        <v>-</v>
      </c>
      <c r="Q56" s="37" t="e">
        <f ca="1">IF(Calcu_ADJ!B48=FALSE,Calcu!AH48,Calcu_ADJ!AH48)</f>
        <v>#N/A</v>
      </c>
    </row>
    <row r="57" spans="1:17" ht="15" customHeight="1">
      <c r="A57" s="44" t="str">
        <f>IF(Calcu!B49=TRUE,"","삭제")</f>
        <v>삭제</v>
      </c>
      <c r="D57" s="37" t="str">
        <f>Calcu!C49</f>
        <v/>
      </c>
      <c r="E57" s="37" t="str">
        <f>Calcu!D49</f>
        <v/>
      </c>
      <c r="F57" s="51" t="e">
        <f ca="1">IF(Calcu_ADJ!B49=FALSE,Calcu!AC49,Calcu_ADJ!AC49)</f>
        <v>#N/A</v>
      </c>
      <c r="G57" s="51" t="s">
        <v>478</v>
      </c>
      <c r="H57" s="51" t="e">
        <f ca="1">IF(Calcu_ADJ!B49=FALSE,Calcu!AF49,Calcu_ADJ!AF49)</f>
        <v>#N/A</v>
      </c>
      <c r="J57" s="37" t="e">
        <f ca="1">Calcu!AD49</f>
        <v>#N/A</v>
      </c>
      <c r="K57" s="37" t="e">
        <f ca="1">Calcu!AE49</f>
        <v>#N/A</v>
      </c>
      <c r="L57" s="37" t="str">
        <f>LEFT(Calcu!AG49,1)</f>
        <v/>
      </c>
      <c r="M57" s="37" t="str">
        <f>IF(Calcu_ADJ!$B49=FALSE,"-",Calcu_ADJ!AD49)</f>
        <v>-</v>
      </c>
      <c r="N57" s="37" t="str">
        <f>IF(Calcu_ADJ!$B49=FALSE,"-",Calcu_ADJ!AE49)</f>
        <v>-</v>
      </c>
      <c r="O57" s="37" t="str">
        <f>IF(Calcu_ADJ!$B49=FALSE,"-",LEFT(Calcu_ADJ!AG49,1))</f>
        <v>-</v>
      </c>
      <c r="Q57" s="37" t="e">
        <f ca="1">IF(Calcu_ADJ!B49=FALSE,Calcu!AH49,Calcu_ADJ!AH49)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IF(Calcu_ADJ!B9=FALSE,Calcu!E78,Calcu_ADJ!E78)</f>
        <v>#N/A</v>
      </c>
      <c r="H59" s="210" t="e">
        <f ca="1">IF(Calcu_ADJ!B9=FALSE,Calcu!F78,Calcu_ADJ!F78)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268"/>
    </row>
  </sheetData>
  <mergeCells count="13">
    <mergeCell ref="M15:O15"/>
    <mergeCell ref="P15:P16"/>
    <mergeCell ref="Q15:Q16"/>
    <mergeCell ref="A1:Q2"/>
    <mergeCell ref="D15:D16"/>
    <mergeCell ref="E15:E16"/>
    <mergeCell ref="F15:F16"/>
    <mergeCell ref="G15:G16"/>
    <mergeCell ref="H15:H16"/>
    <mergeCell ref="I15:I16"/>
    <mergeCell ref="J15:L15"/>
    <mergeCell ref="B15:B16"/>
    <mergeCell ref="C15:C16"/>
  </mergeCells>
  <phoneticPr fontId="4" type="noConversion"/>
  <printOptions horizontalCentered="1"/>
  <pageMargins left="0" right="0" top="0.35433070866141736" bottom="0.59055118110236227" header="0" footer="0"/>
  <pageSetup paperSize="9" scale="88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2.77734375" style="37" customWidth="1"/>
    <col min="5" max="9" width="12.77734375" style="37" customWidth="1"/>
    <col min="10" max="11" width="3.77734375" style="37" customWidth="1"/>
    <col min="12" max="12" width="3.77734375" style="89" customWidth="1"/>
    <col min="13" max="13" width="6.77734375" style="105" customWidth="1"/>
    <col min="14" max="16384" width="10.77734375" style="89"/>
  </cols>
  <sheetData>
    <row r="1" spans="1:13" s="76" customFormat="1" ht="33" customHeight="1">
      <c r="A1" s="379" t="s">
        <v>74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78"/>
    </row>
    <row r="2" spans="1:13" s="76" customFormat="1" ht="33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78"/>
    </row>
    <row r="3" spans="1:13" s="76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77"/>
      <c r="M3" s="104"/>
    </row>
    <row r="4" spans="1:13" s="78" customFormat="1" ht="13.5" customHeight="1">
      <c r="A4" s="86"/>
      <c r="B4" s="86"/>
      <c r="C4" s="86"/>
      <c r="D4" s="87"/>
      <c r="E4" s="87"/>
      <c r="F4" s="96"/>
      <c r="G4" s="87"/>
      <c r="H4" s="87"/>
      <c r="I4" s="97"/>
      <c r="J4" s="88"/>
      <c r="K4" s="96"/>
      <c r="L4" s="86"/>
      <c r="M4" s="36"/>
    </row>
    <row r="5" spans="1:13" s="79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1" customFormat="1" ht="15" customHeight="1">
      <c r="A6" s="43"/>
      <c r="D6" s="43"/>
      <c r="E6" s="38" t="s">
        <v>244</v>
      </c>
      <c r="F6" s="37"/>
      <c r="G6" s="52"/>
      <c r="H6" s="52"/>
      <c r="I6" s="52"/>
      <c r="J6" s="51"/>
      <c r="K6" s="37"/>
      <c r="L6" s="90"/>
    </row>
    <row r="7" spans="1:13" s="81" customFormat="1" ht="15" customHeight="1">
      <c r="A7" s="43"/>
      <c r="D7" s="43"/>
      <c r="E7" s="377" t="s">
        <v>398</v>
      </c>
      <c r="F7" s="165" t="s">
        <v>184</v>
      </c>
      <c r="G7" s="165" t="s">
        <v>110</v>
      </c>
      <c r="H7" s="195" t="s">
        <v>109</v>
      </c>
      <c r="I7" s="377" t="s">
        <v>111</v>
      </c>
      <c r="J7" s="51"/>
    </row>
    <row r="8" spans="1:13" s="81" customFormat="1" ht="15" customHeight="1">
      <c r="A8" s="43"/>
      <c r="D8" s="43"/>
      <c r="E8" s="378"/>
      <c r="F8" s="164" t="s">
        <v>245</v>
      </c>
      <c r="G8" s="164" t="s">
        <v>245</v>
      </c>
      <c r="H8" s="164" t="s">
        <v>243</v>
      </c>
      <c r="I8" s="378"/>
      <c r="J8" s="51"/>
    </row>
    <row r="9" spans="1:13" s="81" customFormat="1" ht="15" customHeight="1">
      <c r="A9" s="43" t="str">
        <f>IF(Calcu!B9=TRUE,"","삭제")</f>
        <v>삭제</v>
      </c>
      <c r="D9" s="43"/>
      <c r="E9" s="212" t="str">
        <f>Calcu!C9</f>
        <v/>
      </c>
      <c r="F9" s="212" t="e">
        <f ca="1">Calcu!AC9</f>
        <v>#N/A</v>
      </c>
      <c r="G9" s="212" t="e">
        <f ca="1">Calcu!AD9</f>
        <v>#N/A</v>
      </c>
      <c r="H9" s="212" t="e">
        <f ca="1">Calcu!AF9</f>
        <v>#N/A</v>
      </c>
      <c r="I9" s="212" t="str">
        <f>Calcu!AG9</f>
        <v/>
      </c>
    </row>
    <row r="10" spans="1:13" s="81" customFormat="1" ht="15" customHeight="1">
      <c r="A10" s="43" t="str">
        <f>IF(Calcu!B10=TRUE,"","삭제")</f>
        <v>삭제</v>
      </c>
      <c r="D10" s="43"/>
      <c r="E10" s="212" t="str">
        <f>Calcu!C10</f>
        <v/>
      </c>
      <c r="F10" s="212" t="e">
        <f ca="1">Calcu!AC10</f>
        <v>#N/A</v>
      </c>
      <c r="G10" s="212" t="e">
        <f ca="1">Calcu!AD10</f>
        <v>#N/A</v>
      </c>
      <c r="H10" s="212" t="e">
        <f ca="1">Calcu!AF10</f>
        <v>#N/A</v>
      </c>
      <c r="I10" s="212" t="str">
        <f>Calcu!AG10</f>
        <v/>
      </c>
    </row>
    <row r="11" spans="1:13" s="81" customFormat="1" ht="15" customHeight="1">
      <c r="A11" s="43" t="str">
        <f>IF(Calcu!B11=TRUE,"","삭제")</f>
        <v>삭제</v>
      </c>
      <c r="D11" s="43"/>
      <c r="E11" s="212" t="str">
        <f>Calcu!C11</f>
        <v/>
      </c>
      <c r="F11" s="212" t="e">
        <f ca="1">Calcu!AC11</f>
        <v>#N/A</v>
      </c>
      <c r="G11" s="212" t="e">
        <f ca="1">Calcu!AD11</f>
        <v>#N/A</v>
      </c>
      <c r="H11" s="212" t="e">
        <f ca="1">Calcu!AF11</f>
        <v>#N/A</v>
      </c>
      <c r="I11" s="212" t="str">
        <f>Calcu!AG11</f>
        <v/>
      </c>
    </row>
    <row r="12" spans="1:13" s="81" customFormat="1" ht="15" customHeight="1">
      <c r="A12" s="43" t="str">
        <f>IF(Calcu!B12=TRUE,"","삭제")</f>
        <v>삭제</v>
      </c>
      <c r="D12" s="43"/>
      <c r="E12" s="212" t="str">
        <f>Calcu!C12</f>
        <v/>
      </c>
      <c r="F12" s="212" t="e">
        <f ca="1">Calcu!AC12</f>
        <v>#N/A</v>
      </c>
      <c r="G12" s="212" t="e">
        <f ca="1">Calcu!AD12</f>
        <v>#N/A</v>
      </c>
      <c r="H12" s="212" t="e">
        <f ca="1">Calcu!AF12</f>
        <v>#N/A</v>
      </c>
      <c r="I12" s="212" t="str">
        <f>Calcu!AG12</f>
        <v/>
      </c>
    </row>
    <row r="13" spans="1:13" s="81" customFormat="1" ht="15" customHeight="1">
      <c r="A13" s="43" t="str">
        <f>IF(Calcu!B13=TRUE,"","삭제")</f>
        <v>삭제</v>
      </c>
      <c r="D13" s="43"/>
      <c r="E13" s="212" t="str">
        <f>Calcu!C13</f>
        <v/>
      </c>
      <c r="F13" s="212" t="e">
        <f ca="1">Calcu!AC13</f>
        <v>#N/A</v>
      </c>
      <c r="G13" s="212" t="e">
        <f ca="1">Calcu!AD13</f>
        <v>#N/A</v>
      </c>
      <c r="H13" s="212" t="e">
        <f ca="1">Calcu!AF13</f>
        <v>#N/A</v>
      </c>
      <c r="I13" s="212" t="str">
        <f>Calcu!AG13</f>
        <v/>
      </c>
    </row>
    <row r="14" spans="1:13" s="81" customFormat="1" ht="15" customHeight="1">
      <c r="A14" s="43" t="str">
        <f>IF(Calcu!B14=TRUE,"","삭제")</f>
        <v>삭제</v>
      </c>
      <c r="D14" s="43"/>
      <c r="E14" s="212" t="str">
        <f>Calcu!C14</f>
        <v/>
      </c>
      <c r="F14" s="212" t="e">
        <f ca="1">Calcu!AC14</f>
        <v>#N/A</v>
      </c>
      <c r="G14" s="212" t="e">
        <f ca="1">Calcu!AD14</f>
        <v>#N/A</v>
      </c>
      <c r="H14" s="212" t="e">
        <f ca="1">Calcu!AF14</f>
        <v>#N/A</v>
      </c>
      <c r="I14" s="212" t="str">
        <f>Calcu!AG14</f>
        <v/>
      </c>
    </row>
    <row r="15" spans="1:13" s="81" customFormat="1" ht="15" customHeight="1">
      <c r="A15" s="43" t="str">
        <f>IF(Calcu!B15=TRUE,"","삭제")</f>
        <v>삭제</v>
      </c>
      <c r="D15" s="43"/>
      <c r="E15" s="212" t="str">
        <f>Calcu!C15</f>
        <v/>
      </c>
      <c r="F15" s="212" t="e">
        <f ca="1">Calcu!AC15</f>
        <v>#N/A</v>
      </c>
      <c r="G15" s="212" t="e">
        <f ca="1">Calcu!AD15</f>
        <v>#N/A</v>
      </c>
      <c r="H15" s="212" t="e">
        <f ca="1">Calcu!AF15</f>
        <v>#N/A</v>
      </c>
      <c r="I15" s="212" t="str">
        <f>Calcu!AG15</f>
        <v/>
      </c>
    </row>
    <row r="16" spans="1:13" s="81" customFormat="1" ht="15" customHeight="1">
      <c r="A16" s="43" t="str">
        <f>IF(Calcu!B16=TRUE,"","삭제")</f>
        <v>삭제</v>
      </c>
      <c r="D16" s="43"/>
      <c r="E16" s="212" t="str">
        <f>Calcu!C16</f>
        <v/>
      </c>
      <c r="F16" s="212" t="e">
        <f ca="1">Calcu!AC16</f>
        <v>#N/A</v>
      </c>
      <c r="G16" s="212" t="e">
        <f ca="1">Calcu!AD16</f>
        <v>#N/A</v>
      </c>
      <c r="H16" s="212" t="e">
        <f ca="1">Calcu!AF16</f>
        <v>#N/A</v>
      </c>
      <c r="I16" s="212" t="str">
        <f>Calcu!AG16</f>
        <v/>
      </c>
    </row>
    <row r="17" spans="1:9" s="81" customFormat="1" ht="15" customHeight="1">
      <c r="A17" s="43" t="str">
        <f>IF(Calcu!B17=TRUE,"","삭제")</f>
        <v>삭제</v>
      </c>
      <c r="D17" s="43"/>
      <c r="E17" s="212" t="str">
        <f>Calcu!C17</f>
        <v/>
      </c>
      <c r="F17" s="212" t="e">
        <f ca="1">Calcu!AC17</f>
        <v>#N/A</v>
      </c>
      <c r="G17" s="212" t="e">
        <f ca="1">Calcu!AD17</f>
        <v>#N/A</v>
      </c>
      <c r="H17" s="212" t="e">
        <f ca="1">Calcu!AF17</f>
        <v>#N/A</v>
      </c>
      <c r="I17" s="212" t="str">
        <f>Calcu!AG17</f>
        <v/>
      </c>
    </row>
    <row r="18" spans="1:9" s="81" customFormat="1" ht="15" customHeight="1">
      <c r="A18" s="43" t="str">
        <f>IF(Calcu!B18=TRUE,"","삭제")</f>
        <v>삭제</v>
      </c>
      <c r="D18" s="43"/>
      <c r="E18" s="212" t="str">
        <f>Calcu!C18</f>
        <v/>
      </c>
      <c r="F18" s="212" t="e">
        <f ca="1">Calcu!AC18</f>
        <v>#N/A</v>
      </c>
      <c r="G18" s="212" t="e">
        <f ca="1">Calcu!AD18</f>
        <v>#N/A</v>
      </c>
      <c r="H18" s="212" t="e">
        <f ca="1">Calcu!AF18</f>
        <v>#N/A</v>
      </c>
      <c r="I18" s="212" t="str">
        <f>Calcu!AG18</f>
        <v/>
      </c>
    </row>
    <row r="19" spans="1:9" s="81" customFormat="1" ht="15" customHeight="1">
      <c r="A19" s="43" t="str">
        <f>IF(Calcu!B19=TRUE,"","삭제")</f>
        <v>삭제</v>
      </c>
      <c r="D19" s="43"/>
      <c r="E19" s="212" t="str">
        <f>Calcu!C19</f>
        <v/>
      </c>
      <c r="F19" s="212" t="e">
        <f ca="1">Calcu!AC19</f>
        <v>#N/A</v>
      </c>
      <c r="G19" s="212" t="e">
        <f ca="1">Calcu!AD19</f>
        <v>#N/A</v>
      </c>
      <c r="H19" s="212" t="e">
        <f ca="1">Calcu!AF19</f>
        <v>#N/A</v>
      </c>
      <c r="I19" s="212" t="str">
        <f>Calcu!AG19</f>
        <v/>
      </c>
    </row>
    <row r="20" spans="1:9" s="81" customFormat="1" ht="15" customHeight="1">
      <c r="A20" s="43" t="str">
        <f>IF(Calcu!B20=TRUE,"","삭제")</f>
        <v>삭제</v>
      </c>
      <c r="D20" s="43"/>
      <c r="E20" s="212" t="str">
        <f>Calcu!C20</f>
        <v/>
      </c>
      <c r="F20" s="212" t="e">
        <f ca="1">Calcu!AC20</f>
        <v>#N/A</v>
      </c>
      <c r="G20" s="212" t="e">
        <f ca="1">Calcu!AD20</f>
        <v>#N/A</v>
      </c>
      <c r="H20" s="212" t="e">
        <f ca="1">Calcu!AF20</f>
        <v>#N/A</v>
      </c>
      <c r="I20" s="212" t="str">
        <f>Calcu!AG20</f>
        <v/>
      </c>
    </row>
    <row r="21" spans="1:9" s="81" customFormat="1" ht="15" customHeight="1">
      <c r="A21" s="43" t="str">
        <f>IF(Calcu!B21=TRUE,"","삭제")</f>
        <v>삭제</v>
      </c>
      <c r="D21" s="43"/>
      <c r="E21" s="212" t="str">
        <f>Calcu!C21</f>
        <v/>
      </c>
      <c r="F21" s="212" t="e">
        <f ca="1">Calcu!AC21</f>
        <v>#N/A</v>
      </c>
      <c r="G21" s="212" t="e">
        <f ca="1">Calcu!AD21</f>
        <v>#N/A</v>
      </c>
      <c r="H21" s="212" t="e">
        <f ca="1">Calcu!AF21</f>
        <v>#N/A</v>
      </c>
      <c r="I21" s="212" t="str">
        <f>Calcu!AG21</f>
        <v/>
      </c>
    </row>
    <row r="22" spans="1:9" s="81" customFormat="1" ht="15" customHeight="1">
      <c r="A22" s="43" t="str">
        <f>IF(Calcu!B22=TRUE,"","삭제")</f>
        <v>삭제</v>
      </c>
      <c r="D22" s="43"/>
      <c r="E22" s="212" t="str">
        <f>Calcu!C22</f>
        <v/>
      </c>
      <c r="F22" s="212" t="e">
        <f ca="1">Calcu!AC22</f>
        <v>#N/A</v>
      </c>
      <c r="G22" s="212" t="e">
        <f ca="1">Calcu!AD22</f>
        <v>#N/A</v>
      </c>
      <c r="H22" s="212" t="e">
        <f ca="1">Calcu!AF22</f>
        <v>#N/A</v>
      </c>
      <c r="I22" s="212" t="str">
        <f>Calcu!AG22</f>
        <v/>
      </c>
    </row>
    <row r="23" spans="1:9" s="81" customFormat="1" ht="15" customHeight="1">
      <c r="A23" s="43" t="str">
        <f>IF(Calcu!B23=TRUE,"","삭제")</f>
        <v>삭제</v>
      </c>
      <c r="D23" s="43"/>
      <c r="E23" s="212" t="str">
        <f>Calcu!C23</f>
        <v/>
      </c>
      <c r="F23" s="212" t="e">
        <f ca="1">Calcu!AC23</f>
        <v>#N/A</v>
      </c>
      <c r="G23" s="212" t="e">
        <f ca="1">Calcu!AD23</f>
        <v>#N/A</v>
      </c>
      <c r="H23" s="212" t="e">
        <f ca="1">Calcu!AF23</f>
        <v>#N/A</v>
      </c>
      <c r="I23" s="212" t="str">
        <f>Calcu!AG23</f>
        <v/>
      </c>
    </row>
    <row r="24" spans="1:9" s="81" customFormat="1" ht="15" customHeight="1">
      <c r="A24" s="43" t="str">
        <f>IF(Calcu!B24=TRUE,"","삭제")</f>
        <v>삭제</v>
      </c>
      <c r="D24" s="43"/>
      <c r="E24" s="212" t="str">
        <f>Calcu!C24</f>
        <v/>
      </c>
      <c r="F24" s="212" t="e">
        <f ca="1">Calcu!AC24</f>
        <v>#N/A</v>
      </c>
      <c r="G24" s="212" t="e">
        <f ca="1">Calcu!AD24</f>
        <v>#N/A</v>
      </c>
      <c r="H24" s="212" t="e">
        <f ca="1">Calcu!AF24</f>
        <v>#N/A</v>
      </c>
      <c r="I24" s="212" t="str">
        <f>Calcu!AG24</f>
        <v/>
      </c>
    </row>
    <row r="25" spans="1:9" s="81" customFormat="1" ht="15" customHeight="1">
      <c r="A25" s="43" t="str">
        <f>IF(Calcu!B25=TRUE,"","삭제")</f>
        <v>삭제</v>
      </c>
      <c r="D25" s="43"/>
      <c r="E25" s="212" t="str">
        <f>Calcu!C25</f>
        <v/>
      </c>
      <c r="F25" s="212" t="e">
        <f ca="1">Calcu!AC25</f>
        <v>#N/A</v>
      </c>
      <c r="G25" s="212" t="e">
        <f ca="1">Calcu!AD25</f>
        <v>#N/A</v>
      </c>
      <c r="H25" s="212" t="e">
        <f ca="1">Calcu!AF25</f>
        <v>#N/A</v>
      </c>
      <c r="I25" s="212" t="str">
        <f>Calcu!AG25</f>
        <v/>
      </c>
    </row>
    <row r="26" spans="1:9" s="81" customFormat="1" ht="15" customHeight="1">
      <c r="A26" s="43" t="str">
        <f>IF(Calcu!B26=TRUE,"","삭제")</f>
        <v>삭제</v>
      </c>
      <c r="D26" s="43"/>
      <c r="E26" s="212" t="str">
        <f>Calcu!C26</f>
        <v/>
      </c>
      <c r="F26" s="212" t="e">
        <f ca="1">Calcu!AC26</f>
        <v>#N/A</v>
      </c>
      <c r="G26" s="212" t="e">
        <f ca="1">Calcu!AD26</f>
        <v>#N/A</v>
      </c>
      <c r="H26" s="212" t="e">
        <f ca="1">Calcu!AF26</f>
        <v>#N/A</v>
      </c>
      <c r="I26" s="212" t="str">
        <f>Calcu!AG26</f>
        <v/>
      </c>
    </row>
    <row r="27" spans="1:9" s="81" customFormat="1" ht="15" customHeight="1">
      <c r="A27" s="43" t="str">
        <f>IF(Calcu!B27=TRUE,"","삭제")</f>
        <v>삭제</v>
      </c>
      <c r="D27" s="43"/>
      <c r="E27" s="212" t="str">
        <f>Calcu!C27</f>
        <v/>
      </c>
      <c r="F27" s="212" t="e">
        <f ca="1">Calcu!AC27</f>
        <v>#N/A</v>
      </c>
      <c r="G27" s="212" t="e">
        <f ca="1">Calcu!AD27</f>
        <v>#N/A</v>
      </c>
      <c r="H27" s="212" t="e">
        <f ca="1">Calcu!AF27</f>
        <v>#N/A</v>
      </c>
      <c r="I27" s="212" t="str">
        <f>Calcu!AG27</f>
        <v/>
      </c>
    </row>
    <row r="28" spans="1:9" s="81" customFormat="1" ht="15" customHeight="1">
      <c r="A28" s="43" t="str">
        <f>IF(Calcu!B28=TRUE,"","삭제")</f>
        <v>삭제</v>
      </c>
      <c r="D28" s="43"/>
      <c r="E28" s="212" t="str">
        <f>Calcu!C28</f>
        <v/>
      </c>
      <c r="F28" s="212" t="e">
        <f ca="1">Calcu!AC28</f>
        <v>#N/A</v>
      </c>
      <c r="G28" s="212" t="e">
        <f ca="1">Calcu!AD28</f>
        <v>#N/A</v>
      </c>
      <c r="H28" s="212" t="e">
        <f ca="1">Calcu!AF28</f>
        <v>#N/A</v>
      </c>
      <c r="I28" s="212" t="str">
        <f>Calcu!AG28</f>
        <v/>
      </c>
    </row>
    <row r="29" spans="1:9" s="81" customFormat="1" ht="15" customHeight="1">
      <c r="A29" s="43" t="str">
        <f>IF(Calcu!B29=TRUE,"","삭제")</f>
        <v>삭제</v>
      </c>
      <c r="D29" s="43"/>
      <c r="E29" s="212" t="str">
        <f>Calcu!C29</f>
        <v/>
      </c>
      <c r="F29" s="212" t="e">
        <f ca="1">Calcu!AC29</f>
        <v>#N/A</v>
      </c>
      <c r="G29" s="212" t="e">
        <f ca="1">Calcu!AD29</f>
        <v>#N/A</v>
      </c>
      <c r="H29" s="212" t="e">
        <f ca="1">Calcu!AF29</f>
        <v>#N/A</v>
      </c>
      <c r="I29" s="212" t="str">
        <f>Calcu!AG29</f>
        <v/>
      </c>
    </row>
    <row r="30" spans="1:9" s="81" customFormat="1" ht="15" customHeight="1">
      <c r="A30" s="43" t="str">
        <f>IF(Calcu!B30=TRUE,"","삭제")</f>
        <v>삭제</v>
      </c>
      <c r="D30" s="43"/>
      <c r="E30" s="212" t="str">
        <f>Calcu!C30</f>
        <v/>
      </c>
      <c r="F30" s="212" t="e">
        <f ca="1">Calcu!AC30</f>
        <v>#N/A</v>
      </c>
      <c r="G30" s="212" t="e">
        <f ca="1">Calcu!AD30</f>
        <v>#N/A</v>
      </c>
      <c r="H30" s="212" t="e">
        <f ca="1">Calcu!AF30</f>
        <v>#N/A</v>
      </c>
      <c r="I30" s="212" t="str">
        <f>Calcu!AG30</f>
        <v/>
      </c>
    </row>
    <row r="31" spans="1:9" s="81" customFormat="1" ht="15" customHeight="1">
      <c r="A31" s="43" t="str">
        <f>IF(Calcu!B31=TRUE,"","삭제")</f>
        <v>삭제</v>
      </c>
      <c r="D31" s="43"/>
      <c r="E31" s="212" t="str">
        <f>Calcu!C31</f>
        <v/>
      </c>
      <c r="F31" s="212" t="e">
        <f ca="1">Calcu!AC31</f>
        <v>#N/A</v>
      </c>
      <c r="G31" s="212" t="e">
        <f ca="1">Calcu!AD31</f>
        <v>#N/A</v>
      </c>
      <c r="H31" s="212" t="e">
        <f ca="1">Calcu!AF31</f>
        <v>#N/A</v>
      </c>
      <c r="I31" s="212" t="str">
        <f>Calcu!AG31</f>
        <v/>
      </c>
    </row>
    <row r="32" spans="1:9" s="81" customFormat="1" ht="15" customHeight="1">
      <c r="A32" s="43" t="str">
        <f>IF(Calcu!B32=TRUE,"","삭제")</f>
        <v>삭제</v>
      </c>
      <c r="D32" s="43"/>
      <c r="E32" s="212" t="str">
        <f>Calcu!C32</f>
        <v/>
      </c>
      <c r="F32" s="212" t="e">
        <f ca="1">Calcu!AC32</f>
        <v>#N/A</v>
      </c>
      <c r="G32" s="212" t="e">
        <f ca="1">Calcu!AD32</f>
        <v>#N/A</v>
      </c>
      <c r="H32" s="212" t="e">
        <f ca="1">Calcu!AF32</f>
        <v>#N/A</v>
      </c>
      <c r="I32" s="212" t="str">
        <f>Calcu!AG32</f>
        <v/>
      </c>
    </row>
    <row r="33" spans="1:9" s="81" customFormat="1" ht="15" customHeight="1">
      <c r="A33" s="43" t="str">
        <f>IF(Calcu!B33=TRUE,"","삭제")</f>
        <v>삭제</v>
      </c>
      <c r="D33" s="43"/>
      <c r="E33" s="212" t="str">
        <f>Calcu!C33</f>
        <v/>
      </c>
      <c r="F33" s="212" t="e">
        <f ca="1">Calcu!AC33</f>
        <v>#N/A</v>
      </c>
      <c r="G33" s="212" t="e">
        <f ca="1">Calcu!AD33</f>
        <v>#N/A</v>
      </c>
      <c r="H33" s="212" t="e">
        <f ca="1">Calcu!AF33</f>
        <v>#N/A</v>
      </c>
      <c r="I33" s="212" t="str">
        <f>Calcu!AG33</f>
        <v/>
      </c>
    </row>
    <row r="34" spans="1:9" s="81" customFormat="1" ht="15" customHeight="1">
      <c r="A34" s="43" t="str">
        <f>IF(Calcu!B34=TRUE,"","삭제")</f>
        <v>삭제</v>
      </c>
      <c r="D34" s="43"/>
      <c r="E34" s="212" t="str">
        <f>Calcu!C34</f>
        <v/>
      </c>
      <c r="F34" s="212" t="e">
        <f ca="1">Calcu!AC34</f>
        <v>#N/A</v>
      </c>
      <c r="G34" s="212" t="e">
        <f ca="1">Calcu!AD34</f>
        <v>#N/A</v>
      </c>
      <c r="H34" s="212" t="e">
        <f ca="1">Calcu!AF34</f>
        <v>#N/A</v>
      </c>
      <c r="I34" s="212" t="str">
        <f>Calcu!AG34</f>
        <v/>
      </c>
    </row>
    <row r="35" spans="1:9" s="81" customFormat="1" ht="15" customHeight="1">
      <c r="A35" s="43" t="str">
        <f>IF(Calcu!B35=TRUE,"","삭제")</f>
        <v>삭제</v>
      </c>
      <c r="D35" s="43"/>
      <c r="E35" s="212" t="str">
        <f>Calcu!C35</f>
        <v/>
      </c>
      <c r="F35" s="212" t="e">
        <f ca="1">Calcu!AC35</f>
        <v>#N/A</v>
      </c>
      <c r="G35" s="212" t="e">
        <f ca="1">Calcu!AD35</f>
        <v>#N/A</v>
      </c>
      <c r="H35" s="212" t="e">
        <f ca="1">Calcu!AF35</f>
        <v>#N/A</v>
      </c>
      <c r="I35" s="212" t="str">
        <f>Calcu!AG35</f>
        <v/>
      </c>
    </row>
    <row r="36" spans="1:9" s="81" customFormat="1" ht="15" customHeight="1">
      <c r="A36" s="43" t="str">
        <f>IF(Calcu!B36=TRUE,"","삭제")</f>
        <v>삭제</v>
      </c>
      <c r="D36" s="43"/>
      <c r="E36" s="212" t="str">
        <f>Calcu!C36</f>
        <v/>
      </c>
      <c r="F36" s="212" t="e">
        <f ca="1">Calcu!AC36</f>
        <v>#N/A</v>
      </c>
      <c r="G36" s="212" t="e">
        <f ca="1">Calcu!AD36</f>
        <v>#N/A</v>
      </c>
      <c r="H36" s="212" t="e">
        <f ca="1">Calcu!AF36</f>
        <v>#N/A</v>
      </c>
      <c r="I36" s="212" t="str">
        <f>Calcu!AG36</f>
        <v/>
      </c>
    </row>
    <row r="37" spans="1:9" s="81" customFormat="1" ht="15" customHeight="1">
      <c r="A37" s="43" t="str">
        <f>IF(Calcu!B37=TRUE,"","삭제")</f>
        <v>삭제</v>
      </c>
      <c r="D37" s="43"/>
      <c r="E37" s="212" t="str">
        <f>Calcu!C37</f>
        <v/>
      </c>
      <c r="F37" s="212" t="e">
        <f ca="1">Calcu!AC37</f>
        <v>#N/A</v>
      </c>
      <c r="G37" s="212" t="e">
        <f ca="1">Calcu!AD37</f>
        <v>#N/A</v>
      </c>
      <c r="H37" s="212" t="e">
        <f ca="1">Calcu!AF37</f>
        <v>#N/A</v>
      </c>
      <c r="I37" s="212" t="str">
        <f>Calcu!AG37</f>
        <v/>
      </c>
    </row>
    <row r="38" spans="1:9" s="81" customFormat="1" ht="15" customHeight="1">
      <c r="A38" s="43" t="str">
        <f>IF(Calcu!B38=TRUE,"","삭제")</f>
        <v>삭제</v>
      </c>
      <c r="D38" s="43"/>
      <c r="E38" s="212" t="str">
        <f>Calcu!C38</f>
        <v/>
      </c>
      <c r="F38" s="212" t="e">
        <f ca="1">Calcu!AC38</f>
        <v>#N/A</v>
      </c>
      <c r="G38" s="212" t="e">
        <f ca="1">Calcu!AD38</f>
        <v>#N/A</v>
      </c>
      <c r="H38" s="212" t="e">
        <f ca="1">Calcu!AF38</f>
        <v>#N/A</v>
      </c>
      <c r="I38" s="212" t="str">
        <f>Calcu!AG38</f>
        <v/>
      </c>
    </row>
    <row r="39" spans="1:9" s="81" customFormat="1" ht="15" customHeight="1">
      <c r="A39" s="43" t="str">
        <f>IF(Calcu!B39=TRUE,"","삭제")</f>
        <v>삭제</v>
      </c>
      <c r="D39" s="43"/>
      <c r="E39" s="212" t="str">
        <f>Calcu!C39</f>
        <v/>
      </c>
      <c r="F39" s="212" t="e">
        <f ca="1">Calcu!AC39</f>
        <v>#N/A</v>
      </c>
      <c r="G39" s="212" t="e">
        <f ca="1">Calcu!AD39</f>
        <v>#N/A</v>
      </c>
      <c r="H39" s="212" t="e">
        <f ca="1">Calcu!AF39</f>
        <v>#N/A</v>
      </c>
      <c r="I39" s="212" t="str">
        <f>Calcu!AG39</f>
        <v/>
      </c>
    </row>
    <row r="40" spans="1:9" s="81" customFormat="1" ht="15" customHeight="1">
      <c r="A40" s="43" t="str">
        <f>IF(Calcu!B40=TRUE,"","삭제")</f>
        <v>삭제</v>
      </c>
      <c r="D40" s="43"/>
      <c r="E40" s="212" t="str">
        <f>Calcu!C40</f>
        <v/>
      </c>
      <c r="F40" s="212" t="e">
        <f ca="1">Calcu!AC40</f>
        <v>#N/A</v>
      </c>
      <c r="G40" s="212" t="e">
        <f ca="1">Calcu!AD40</f>
        <v>#N/A</v>
      </c>
      <c r="H40" s="212" t="e">
        <f ca="1">Calcu!AF40</f>
        <v>#N/A</v>
      </c>
      <c r="I40" s="212" t="str">
        <f>Calcu!AG40</f>
        <v/>
      </c>
    </row>
    <row r="41" spans="1:9" s="81" customFormat="1" ht="15" customHeight="1">
      <c r="A41" s="43" t="str">
        <f>IF(Calcu!B41=TRUE,"","삭제")</f>
        <v>삭제</v>
      </c>
      <c r="D41" s="43"/>
      <c r="E41" s="212" t="str">
        <f>Calcu!C41</f>
        <v/>
      </c>
      <c r="F41" s="212" t="e">
        <f ca="1">Calcu!AC41</f>
        <v>#N/A</v>
      </c>
      <c r="G41" s="212" t="e">
        <f ca="1">Calcu!AD41</f>
        <v>#N/A</v>
      </c>
      <c r="H41" s="212" t="e">
        <f ca="1">Calcu!AF41</f>
        <v>#N/A</v>
      </c>
      <c r="I41" s="212" t="str">
        <f>Calcu!AG41</f>
        <v/>
      </c>
    </row>
    <row r="42" spans="1:9" s="81" customFormat="1" ht="15" customHeight="1">
      <c r="A42" s="43" t="str">
        <f>IF(Calcu!B42=TRUE,"","삭제")</f>
        <v>삭제</v>
      </c>
      <c r="D42" s="43"/>
      <c r="E42" s="212" t="str">
        <f>Calcu!C42</f>
        <v/>
      </c>
      <c r="F42" s="212" t="e">
        <f ca="1">Calcu!AC42</f>
        <v>#N/A</v>
      </c>
      <c r="G42" s="212" t="e">
        <f ca="1">Calcu!AD42</f>
        <v>#N/A</v>
      </c>
      <c r="H42" s="212" t="e">
        <f ca="1">Calcu!AF42</f>
        <v>#N/A</v>
      </c>
      <c r="I42" s="212" t="str">
        <f>Calcu!AG42</f>
        <v/>
      </c>
    </row>
    <row r="43" spans="1:9" s="81" customFormat="1" ht="15" customHeight="1">
      <c r="A43" s="43" t="str">
        <f>IF(Calcu!B43=TRUE,"","삭제")</f>
        <v>삭제</v>
      </c>
      <c r="D43" s="43"/>
      <c r="E43" s="212" t="str">
        <f>Calcu!C43</f>
        <v/>
      </c>
      <c r="F43" s="212" t="e">
        <f ca="1">Calcu!AC43</f>
        <v>#N/A</v>
      </c>
      <c r="G43" s="212" t="e">
        <f ca="1">Calcu!AD43</f>
        <v>#N/A</v>
      </c>
      <c r="H43" s="212" t="e">
        <f ca="1">Calcu!AF43</f>
        <v>#N/A</v>
      </c>
      <c r="I43" s="212" t="str">
        <f>Calcu!AG43</f>
        <v/>
      </c>
    </row>
    <row r="44" spans="1:9" s="81" customFormat="1" ht="15" customHeight="1">
      <c r="A44" s="43" t="str">
        <f>IF(Calcu!B44=TRUE,"","삭제")</f>
        <v>삭제</v>
      </c>
      <c r="D44" s="43"/>
      <c r="E44" s="212" t="str">
        <f>Calcu!C44</f>
        <v/>
      </c>
      <c r="F44" s="212" t="e">
        <f ca="1">Calcu!AC44</f>
        <v>#N/A</v>
      </c>
      <c r="G44" s="212" t="e">
        <f ca="1">Calcu!AD44</f>
        <v>#N/A</v>
      </c>
      <c r="H44" s="212" t="e">
        <f ca="1">Calcu!AF44</f>
        <v>#N/A</v>
      </c>
      <c r="I44" s="212" t="str">
        <f>Calcu!AG44</f>
        <v/>
      </c>
    </row>
    <row r="45" spans="1:9" s="81" customFormat="1" ht="15" customHeight="1">
      <c r="A45" s="43" t="str">
        <f>IF(Calcu!B45=TRUE,"","삭제")</f>
        <v>삭제</v>
      </c>
      <c r="D45" s="43"/>
      <c r="E45" s="212" t="str">
        <f>Calcu!C45</f>
        <v/>
      </c>
      <c r="F45" s="212" t="e">
        <f ca="1">Calcu!AC45</f>
        <v>#N/A</v>
      </c>
      <c r="G45" s="212" t="e">
        <f ca="1">Calcu!AD45</f>
        <v>#N/A</v>
      </c>
      <c r="H45" s="212" t="e">
        <f ca="1">Calcu!AF45</f>
        <v>#N/A</v>
      </c>
      <c r="I45" s="212" t="str">
        <f>Calcu!AG45</f>
        <v/>
      </c>
    </row>
    <row r="46" spans="1:9" s="81" customFormat="1" ht="15" customHeight="1">
      <c r="A46" s="43" t="str">
        <f>IF(Calcu!B46=TRUE,"","삭제")</f>
        <v>삭제</v>
      </c>
      <c r="D46" s="43"/>
      <c r="E46" s="212" t="str">
        <f>Calcu!C46</f>
        <v/>
      </c>
      <c r="F46" s="212" t="e">
        <f ca="1">Calcu!AC46</f>
        <v>#N/A</v>
      </c>
      <c r="G46" s="212" t="e">
        <f ca="1">Calcu!AD46</f>
        <v>#N/A</v>
      </c>
      <c r="H46" s="212" t="e">
        <f ca="1">Calcu!AF46</f>
        <v>#N/A</v>
      </c>
      <c r="I46" s="212" t="str">
        <f>Calcu!AG46</f>
        <v/>
      </c>
    </row>
    <row r="47" spans="1:9" s="81" customFormat="1" ht="15" customHeight="1">
      <c r="A47" s="43" t="str">
        <f>IF(Calcu!B47=TRUE,"","삭제")</f>
        <v>삭제</v>
      </c>
      <c r="D47" s="43"/>
      <c r="E47" s="212" t="str">
        <f>Calcu!C47</f>
        <v/>
      </c>
      <c r="F47" s="212" t="e">
        <f ca="1">Calcu!AC47</f>
        <v>#N/A</v>
      </c>
      <c r="G47" s="212" t="e">
        <f ca="1">Calcu!AD47</f>
        <v>#N/A</v>
      </c>
      <c r="H47" s="212" t="e">
        <f ca="1">Calcu!AF47</f>
        <v>#N/A</v>
      </c>
      <c r="I47" s="212" t="str">
        <f>Calcu!AG47</f>
        <v/>
      </c>
    </row>
    <row r="48" spans="1:9" s="81" customFormat="1" ht="15" customHeight="1">
      <c r="A48" s="43" t="str">
        <f>IF(Calcu!B48=TRUE,"","삭제")</f>
        <v>삭제</v>
      </c>
      <c r="D48" s="43"/>
      <c r="E48" s="212" t="str">
        <f>Calcu!C48</f>
        <v/>
      </c>
      <c r="F48" s="212" t="e">
        <f ca="1">Calcu!AC48</f>
        <v>#N/A</v>
      </c>
      <c r="G48" s="212" t="e">
        <f ca="1">Calcu!AD48</f>
        <v>#N/A</v>
      </c>
      <c r="H48" s="212" t="e">
        <f ca="1">Calcu!AF48</f>
        <v>#N/A</v>
      </c>
      <c r="I48" s="212" t="str">
        <f>Calcu!AG48</f>
        <v/>
      </c>
    </row>
    <row r="49" spans="1:13" s="81" customFormat="1" ht="15" customHeight="1">
      <c r="A49" s="43" t="str">
        <f>IF(Calcu!B49=TRUE,"","삭제")</f>
        <v>삭제</v>
      </c>
      <c r="D49" s="43"/>
      <c r="E49" s="212" t="str">
        <f>Calcu!C49</f>
        <v/>
      </c>
      <c r="F49" s="212" t="e">
        <f ca="1">Calcu!AC49</f>
        <v>#N/A</v>
      </c>
      <c r="G49" s="212" t="e">
        <f ca="1">Calcu!AD49</f>
        <v>#N/A</v>
      </c>
      <c r="H49" s="212" t="e">
        <f ca="1">Calcu!AF49</f>
        <v>#N/A</v>
      </c>
      <c r="I49" s="212" t="str">
        <f>Calcu!AG49</f>
        <v/>
      </c>
    </row>
    <row r="50" spans="1:13" ht="15" customHeight="1">
      <c r="B50" s="89"/>
      <c r="C50" s="89"/>
      <c r="D50" s="75"/>
      <c r="E50" s="106"/>
      <c r="F50" s="106"/>
      <c r="G50" s="106"/>
      <c r="H50" s="106"/>
      <c r="I50" s="75"/>
      <c r="J50" s="105"/>
      <c r="K50" s="89"/>
      <c r="M50" s="89"/>
    </row>
    <row r="51" spans="1:13" ht="15" customHeight="1">
      <c r="J51" s="89"/>
      <c r="K51" s="105"/>
      <c r="M51" s="89"/>
    </row>
    <row r="52" spans="1:13" ht="15" customHeight="1">
      <c r="J52" s="89"/>
      <c r="K52" s="105"/>
      <c r="M52" s="89"/>
    </row>
  </sheetData>
  <mergeCells count="3">
    <mergeCell ref="I7:I8"/>
    <mergeCell ref="A1:L2"/>
    <mergeCell ref="E7:E8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89" customWidth="1"/>
    <col min="13" max="16384" width="10.77734375" style="81"/>
  </cols>
  <sheetData>
    <row r="1" spans="1:12" s="76" customFormat="1" ht="33" customHeight="1">
      <c r="A1" s="379" t="s">
        <v>59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</row>
    <row r="2" spans="1:12" s="76" customFormat="1" ht="33" customHeight="1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</row>
    <row r="3" spans="1:12" s="76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77"/>
    </row>
    <row r="4" spans="1:12" s="78" customFormat="1" ht="13.5" customHeight="1">
      <c r="A4" s="86"/>
      <c r="B4" s="86"/>
      <c r="C4" s="87"/>
      <c r="D4" s="87"/>
      <c r="E4" s="96"/>
      <c r="F4" s="87"/>
      <c r="G4" s="87"/>
      <c r="H4" s="97"/>
      <c r="I4" s="88"/>
      <c r="J4" s="96"/>
      <c r="K4" s="96"/>
      <c r="L4" s="86"/>
    </row>
    <row r="5" spans="1:12" s="80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79"/>
    </row>
    <row r="6" spans="1:12" s="37" customFormat="1" ht="15" customHeight="1">
      <c r="C6" s="54" t="str">
        <f>"○ 품명 : "&amp;기본정보!C$5</f>
        <v xml:space="preserve">○ 품명 : </v>
      </c>
      <c r="L6" s="89"/>
    </row>
    <row r="7" spans="1:12" s="37" customFormat="1" ht="15" customHeight="1">
      <c r="C7" s="54" t="str">
        <f>"○ 제작회사 : "&amp;기본정보!C$6</f>
        <v xml:space="preserve">○ 제작회사 : </v>
      </c>
      <c r="L7" s="89"/>
    </row>
    <row r="8" spans="1:12" s="37" customFormat="1" ht="15" customHeight="1">
      <c r="C8" s="54" t="str">
        <f>"○ 형식 : "&amp;기본정보!C$7</f>
        <v xml:space="preserve">○ 형식 : </v>
      </c>
      <c r="L8" s="89"/>
    </row>
    <row r="9" spans="1:12" s="37" customFormat="1" ht="15" customHeight="1">
      <c r="C9" s="54" t="str">
        <f>"○ 기기번호 : "&amp;기본정보!C$8</f>
        <v xml:space="preserve">○ 기기번호 : </v>
      </c>
      <c r="L9" s="89"/>
    </row>
    <row r="10" spans="1:12" s="37" customFormat="1" ht="15" customHeight="1">
      <c r="L10" s="89"/>
    </row>
    <row r="11" spans="1:12" ht="15" customHeight="1">
      <c r="B11" s="75"/>
      <c r="C11" s="106"/>
      <c r="D11" s="106"/>
      <c r="E11" s="106"/>
      <c r="F11" s="106"/>
      <c r="G11" s="106"/>
      <c r="H11" s="107"/>
      <c r="I11" s="107"/>
      <c r="J11" s="106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98" t="s">
        <v>2</v>
      </c>
      <c r="C3" s="99">
        <f>기본정보!C3</f>
        <v>0</v>
      </c>
      <c r="D3" s="98" t="s">
        <v>104</v>
      </c>
      <c r="E3" s="382">
        <f>기본정보!H3</f>
        <v>0</v>
      </c>
      <c r="F3" s="383"/>
      <c r="G3" s="98" t="s">
        <v>108</v>
      </c>
      <c r="H3" s="101">
        <f>기본정보!H8</f>
        <v>0</v>
      </c>
      <c r="I3" s="25"/>
    </row>
    <row r="4" spans="1:30" s="28" customFormat="1" ht="15" customHeight="1">
      <c r="A4" s="46"/>
      <c r="B4" s="98" t="s">
        <v>32</v>
      </c>
      <c r="C4" s="100">
        <f>기본정보!C8</f>
        <v>0</v>
      </c>
      <c r="D4" s="98" t="s">
        <v>105</v>
      </c>
      <c r="E4" s="380">
        <f>기본정보!H4</f>
        <v>0</v>
      </c>
      <c r="F4" s="381"/>
      <c r="G4" s="98" t="s">
        <v>14</v>
      </c>
      <c r="H4" s="101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106</v>
      </c>
      <c r="D6" s="25"/>
      <c r="E6" s="25"/>
      <c r="F6" s="25"/>
      <c r="G6" s="25"/>
      <c r="H6" s="25"/>
      <c r="I6" s="25"/>
      <c r="K6" s="25"/>
      <c r="L6" s="25"/>
      <c r="M6" s="25"/>
      <c r="N6" s="25"/>
      <c r="O6" s="25"/>
    </row>
    <row r="7" spans="1:30" s="28" customFormat="1" ht="15" customHeight="1">
      <c r="A7" s="46"/>
      <c r="B7" s="98" t="s">
        <v>129</v>
      </c>
      <c r="C7" s="98" t="s">
        <v>62</v>
      </c>
      <c r="D7" s="98" t="s">
        <v>60</v>
      </c>
      <c r="E7" s="25"/>
      <c r="F7" s="25"/>
      <c r="G7" s="25"/>
      <c r="H7" s="25"/>
      <c r="I7" s="25"/>
      <c r="K7" s="25"/>
      <c r="L7" s="25"/>
      <c r="M7" s="25"/>
      <c r="N7" s="25"/>
      <c r="O7" s="25"/>
    </row>
    <row r="8" spans="1:30" s="28" customFormat="1" ht="15" customHeight="1">
      <c r="A8" s="46"/>
      <c r="B8" s="99">
        <f>Calcu!F3</f>
        <v>0</v>
      </c>
      <c r="C8" s="99">
        <f>Calcu!G3</f>
        <v>0</v>
      </c>
      <c r="D8" s="99">
        <f>Calcu!I3</f>
        <v>0</v>
      </c>
      <c r="E8" s="25"/>
      <c r="F8" s="25"/>
      <c r="G8" s="25"/>
      <c r="H8" s="25"/>
      <c r="I8" s="25"/>
      <c r="K8" s="25"/>
      <c r="L8" s="25"/>
      <c r="M8" s="25"/>
      <c r="N8" s="25"/>
      <c r="O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  <c r="K9" s="25"/>
      <c r="L9" s="25"/>
      <c r="M9" s="25"/>
      <c r="N9" s="25"/>
      <c r="O9" s="25"/>
      <c r="P9" s="25"/>
      <c r="Q9" s="25"/>
      <c r="R9" s="25"/>
    </row>
    <row r="10" spans="1:30" s="28" customFormat="1" ht="15" customHeight="1">
      <c r="A10" s="46"/>
      <c r="B10" s="102" t="s">
        <v>107</v>
      </c>
      <c r="C10" s="25"/>
      <c r="D10" s="25"/>
      <c r="E10" s="25"/>
      <c r="F10" s="25"/>
      <c r="G10" s="25"/>
      <c r="H10" s="25"/>
      <c r="I10" s="25"/>
      <c r="K10" s="102" t="s">
        <v>107</v>
      </c>
      <c r="L10" s="25"/>
      <c r="M10" s="25"/>
      <c r="N10" s="25"/>
      <c r="O10" s="25"/>
      <c r="P10" s="25"/>
      <c r="Q10" s="25"/>
      <c r="R10" s="25"/>
    </row>
    <row r="11" spans="1:30" ht="13.5" customHeight="1">
      <c r="A11" s="29"/>
      <c r="B11" s="103" t="s">
        <v>240</v>
      </c>
      <c r="F11" s="25"/>
      <c r="G11" s="25"/>
      <c r="H11" s="25"/>
      <c r="I11" s="25"/>
      <c r="J11" s="28"/>
      <c r="K11" s="103" t="s">
        <v>240</v>
      </c>
      <c r="L11" s="31"/>
      <c r="M11" s="31"/>
      <c r="N11" s="26"/>
      <c r="O11" s="25"/>
      <c r="P11" s="25"/>
      <c r="Q11" s="25"/>
      <c r="R11" s="25"/>
    </row>
    <row r="12" spans="1:30" ht="13.5" customHeight="1">
      <c r="B12" s="384" t="s">
        <v>400</v>
      </c>
      <c r="C12" s="384" t="s">
        <v>399</v>
      </c>
      <c r="D12" s="384" t="s">
        <v>337</v>
      </c>
      <c r="E12" s="386" t="str">
        <f>Calcu!G6</f>
        <v>길이 변위계 지시값</v>
      </c>
      <c r="F12" s="387"/>
      <c r="G12" s="387"/>
      <c r="H12" s="387"/>
      <c r="I12" s="388"/>
      <c r="J12" s="28"/>
      <c r="K12" s="384" t="s">
        <v>398</v>
      </c>
      <c r="L12" s="384" t="s">
        <v>399</v>
      </c>
      <c r="M12" s="384" t="s">
        <v>113</v>
      </c>
      <c r="N12" s="386" t="str">
        <f>Calcu_ADJ!G6</f>
        <v>길이 변위계 지시값</v>
      </c>
      <c r="O12" s="387"/>
      <c r="P12" s="387"/>
      <c r="Q12" s="387"/>
      <c r="R12" s="388"/>
    </row>
    <row r="13" spans="1:30" ht="13.5" customHeight="1">
      <c r="B13" s="385"/>
      <c r="C13" s="385"/>
      <c r="D13" s="385"/>
      <c r="E13" s="98" t="s">
        <v>102</v>
      </c>
      <c r="F13" s="98" t="s">
        <v>77</v>
      </c>
      <c r="G13" s="98" t="s">
        <v>78</v>
      </c>
      <c r="H13" s="98" t="s">
        <v>241</v>
      </c>
      <c r="I13" s="98" t="s">
        <v>242</v>
      </c>
      <c r="J13" s="28"/>
      <c r="K13" s="385"/>
      <c r="L13" s="385"/>
      <c r="M13" s="385"/>
      <c r="N13" s="98" t="s">
        <v>102</v>
      </c>
      <c r="O13" s="98" t="s">
        <v>77</v>
      </c>
      <c r="P13" s="98" t="s">
        <v>78</v>
      </c>
      <c r="Q13" s="98" t="s">
        <v>241</v>
      </c>
      <c r="R13" s="98" t="s">
        <v>242</v>
      </c>
    </row>
    <row r="14" spans="1:30" ht="13.5" customHeight="1">
      <c r="B14" s="98"/>
      <c r="C14" s="98"/>
      <c r="D14" s="98">
        <f>D8</f>
        <v>0</v>
      </c>
      <c r="E14" s="98">
        <f t="shared" ref="E14:I14" si="0">D14</f>
        <v>0</v>
      </c>
      <c r="F14" s="98">
        <f t="shared" si="0"/>
        <v>0</v>
      </c>
      <c r="G14" s="98">
        <f t="shared" si="0"/>
        <v>0</v>
      </c>
      <c r="H14" s="98">
        <f t="shared" si="0"/>
        <v>0</v>
      </c>
      <c r="I14" s="98">
        <f t="shared" si="0"/>
        <v>0</v>
      </c>
      <c r="J14" s="28"/>
      <c r="K14" s="98"/>
      <c r="L14" s="98"/>
      <c r="M14" s="98">
        <f>D8</f>
        <v>0</v>
      </c>
      <c r="N14" s="98">
        <f>M14</f>
        <v>0</v>
      </c>
      <c r="O14" s="98">
        <f>N14</f>
        <v>0</v>
      </c>
      <c r="P14" s="98">
        <f>O14</f>
        <v>0</v>
      </c>
      <c r="Q14" s="98">
        <f>P14</f>
        <v>0</v>
      </c>
      <c r="R14" s="98">
        <f>Q14</f>
        <v>0</v>
      </c>
    </row>
    <row r="15" spans="1:30" ht="13.5" customHeight="1">
      <c r="B15" s="99" t="str">
        <f>Calcu!L9</f>
        <v/>
      </c>
      <c r="C15" s="99" t="str">
        <f>Calcu!K9</f>
        <v/>
      </c>
      <c r="D15" s="99" t="str">
        <f>Calcu!E9</f>
        <v/>
      </c>
      <c r="E15" s="99" t="str">
        <f>IF(Calcu!$B9=FALSE,"",TEXT(Calcu!G9,Calcu!$Q$66))</f>
        <v/>
      </c>
      <c r="F15" s="99" t="str">
        <f>IF(Calcu!$B9=FALSE,"",TEXT(Calcu!H9,Calcu!$Q$66))</f>
        <v/>
      </c>
      <c r="G15" s="99" t="str">
        <f>IF(Calcu!$B9=FALSE,"",TEXT(Calcu!I9,Calcu!$Q$66))</f>
        <v/>
      </c>
      <c r="H15" s="99" t="str">
        <f>IF(Calcu!$B9=FALSE,"",TEXT(Calcu!J9,Calcu!$Q$66))</f>
        <v/>
      </c>
      <c r="I15" s="99" t="str">
        <f>IF(Calcu!$B9=FALSE,"",TEXT(Calcu!K9,Calcu!$Q$66))</f>
        <v/>
      </c>
      <c r="J15" s="28"/>
      <c r="K15" s="99" t="str">
        <f>Calcu_ADJ!L9</f>
        <v/>
      </c>
      <c r="L15" s="99" t="str">
        <f>Calcu_ADJ!K9</f>
        <v/>
      </c>
      <c r="M15" s="99" t="str">
        <f>Calcu_ADJ!E9</f>
        <v/>
      </c>
      <c r="N15" s="99" t="str">
        <f>IF(Calcu_ADJ!$B9=FALSE,"",TEXT(Calcu_ADJ!G9,Calcu_ADJ!$Q$66))</f>
        <v/>
      </c>
      <c r="O15" s="99" t="str">
        <f>IF(Calcu_ADJ!$B9=FALSE,"",TEXT(Calcu_ADJ!H9,Calcu_ADJ!$Q$66))</f>
        <v/>
      </c>
      <c r="P15" s="99" t="str">
        <f>IF(Calcu_ADJ!$B9=FALSE,"",TEXT(Calcu_ADJ!I9,Calcu_ADJ!$Q$66))</f>
        <v/>
      </c>
      <c r="Q15" s="99" t="str">
        <f>IF(Calcu_ADJ!$B9=FALSE,"",TEXT(Calcu_ADJ!J9,Calcu_ADJ!$Q$66))</f>
        <v/>
      </c>
      <c r="R15" s="99" t="str">
        <f>IF(Calcu_ADJ!$B9=FALSE,"",TEXT(Calcu_ADJ!K9,Calcu_ADJ!$Q$66))</f>
        <v/>
      </c>
    </row>
    <row r="16" spans="1:30" ht="13.5" customHeight="1">
      <c r="B16" s="99" t="str">
        <f>Calcu!L10</f>
        <v/>
      </c>
      <c r="C16" s="99" t="str">
        <f>Calcu!K10</f>
        <v/>
      </c>
      <c r="D16" s="99" t="str">
        <f>Calcu!E10</f>
        <v/>
      </c>
      <c r="E16" s="99" t="str">
        <f>IF(Calcu!$B10=FALSE,"",TEXT(Calcu!G10,Calcu!$Q$66))</f>
        <v/>
      </c>
      <c r="F16" s="99" t="str">
        <f>IF(Calcu!$B10=FALSE,"",TEXT(Calcu!H10,Calcu!$Q$66))</f>
        <v/>
      </c>
      <c r="G16" s="99" t="str">
        <f>IF(Calcu!$B10=FALSE,"",TEXT(Calcu!I10,Calcu!$Q$66))</f>
        <v/>
      </c>
      <c r="H16" s="99" t="str">
        <f>IF(Calcu!$B10=FALSE,"",TEXT(Calcu!J10,Calcu!$Q$66))</f>
        <v/>
      </c>
      <c r="I16" s="99" t="str">
        <f>IF(Calcu!$B10=FALSE,"",TEXT(Calcu!K10,Calcu!$Q$66))</f>
        <v/>
      </c>
      <c r="J16" s="28"/>
      <c r="K16" s="99" t="str">
        <f>Calcu_ADJ!L10</f>
        <v/>
      </c>
      <c r="L16" s="99" t="str">
        <f>Calcu_ADJ!K10</f>
        <v/>
      </c>
      <c r="M16" s="99" t="str">
        <f>Calcu_ADJ!E10</f>
        <v/>
      </c>
      <c r="N16" s="99" t="str">
        <f>IF(Calcu_ADJ!$B10=FALSE,"",TEXT(Calcu_ADJ!G10,Calcu_ADJ!$Q$66))</f>
        <v/>
      </c>
      <c r="O16" s="99" t="str">
        <f>IF(Calcu_ADJ!$B10=FALSE,"",TEXT(Calcu_ADJ!H10,Calcu_ADJ!$Q$66))</f>
        <v/>
      </c>
      <c r="P16" s="99" t="str">
        <f>IF(Calcu_ADJ!$B10=FALSE,"",TEXT(Calcu_ADJ!I10,Calcu_ADJ!$Q$66))</f>
        <v/>
      </c>
      <c r="Q16" s="99" t="str">
        <f>IF(Calcu_ADJ!$B10=FALSE,"",TEXT(Calcu_ADJ!J10,Calcu_ADJ!$Q$66))</f>
        <v/>
      </c>
      <c r="R16" s="99" t="str">
        <f>IF(Calcu_ADJ!$B10=FALSE,"",TEXT(Calcu_ADJ!K10,Calcu_ADJ!$Q$66))</f>
        <v/>
      </c>
    </row>
    <row r="17" spans="2:18" ht="13.5" customHeight="1">
      <c r="B17" s="99" t="str">
        <f>Calcu!L11</f>
        <v/>
      </c>
      <c r="C17" s="99" t="str">
        <f>Calcu!K11</f>
        <v/>
      </c>
      <c r="D17" s="99" t="str">
        <f>Calcu!E11</f>
        <v/>
      </c>
      <c r="E17" s="99" t="str">
        <f>IF(Calcu!$B11=FALSE,"",TEXT(Calcu!G11,Calcu!$Q$66))</f>
        <v/>
      </c>
      <c r="F17" s="99" t="str">
        <f>IF(Calcu!$B11=FALSE,"",TEXT(Calcu!H11,Calcu!$Q$66))</f>
        <v/>
      </c>
      <c r="G17" s="99" t="str">
        <f>IF(Calcu!$B11=FALSE,"",TEXT(Calcu!I11,Calcu!$Q$66))</f>
        <v/>
      </c>
      <c r="H17" s="99" t="str">
        <f>IF(Calcu!$B11=FALSE,"",TEXT(Calcu!J11,Calcu!$Q$66))</f>
        <v/>
      </c>
      <c r="I17" s="99" t="str">
        <f>IF(Calcu!$B11=FALSE,"",TEXT(Calcu!K11,Calcu!$Q$66))</f>
        <v/>
      </c>
      <c r="J17" s="28"/>
      <c r="K17" s="99" t="str">
        <f>Calcu_ADJ!L11</f>
        <v/>
      </c>
      <c r="L17" s="99" t="str">
        <f>Calcu_ADJ!K11</f>
        <v/>
      </c>
      <c r="M17" s="99" t="str">
        <f>Calcu_ADJ!E11</f>
        <v/>
      </c>
      <c r="N17" s="99" t="str">
        <f>IF(Calcu_ADJ!$B11=FALSE,"",TEXT(Calcu_ADJ!G11,Calcu_ADJ!$Q$66))</f>
        <v/>
      </c>
      <c r="O17" s="99" t="str">
        <f>IF(Calcu_ADJ!$B11=FALSE,"",TEXT(Calcu_ADJ!H11,Calcu_ADJ!$Q$66))</f>
        <v/>
      </c>
      <c r="P17" s="99" t="str">
        <f>IF(Calcu_ADJ!$B11=FALSE,"",TEXT(Calcu_ADJ!I11,Calcu_ADJ!$Q$66))</f>
        <v/>
      </c>
      <c r="Q17" s="99" t="str">
        <f>IF(Calcu_ADJ!$B11=FALSE,"",TEXT(Calcu_ADJ!J11,Calcu_ADJ!$Q$66))</f>
        <v/>
      </c>
      <c r="R17" s="99" t="str">
        <f>IF(Calcu_ADJ!$B11=FALSE,"",TEXT(Calcu_ADJ!K11,Calcu_ADJ!$Q$66))</f>
        <v/>
      </c>
    </row>
    <row r="18" spans="2:18" ht="13.5" customHeight="1">
      <c r="B18" s="99" t="str">
        <f>Calcu!L12</f>
        <v/>
      </c>
      <c r="C18" s="99" t="str">
        <f>Calcu!K12</f>
        <v/>
      </c>
      <c r="D18" s="99" t="str">
        <f>Calcu!E12</f>
        <v/>
      </c>
      <c r="E18" s="99" t="str">
        <f>IF(Calcu!$B12=FALSE,"",TEXT(Calcu!G12,Calcu!$Q$66))</f>
        <v/>
      </c>
      <c r="F18" s="99" t="str">
        <f>IF(Calcu!$B12=FALSE,"",TEXT(Calcu!H12,Calcu!$Q$66))</f>
        <v/>
      </c>
      <c r="G18" s="99" t="str">
        <f>IF(Calcu!$B12=FALSE,"",TEXT(Calcu!I12,Calcu!$Q$66))</f>
        <v/>
      </c>
      <c r="H18" s="99" t="str">
        <f>IF(Calcu!$B12=FALSE,"",TEXT(Calcu!J12,Calcu!$Q$66))</f>
        <v/>
      </c>
      <c r="I18" s="99" t="str">
        <f>IF(Calcu!$B12=FALSE,"",TEXT(Calcu!K12,Calcu!$Q$66))</f>
        <v/>
      </c>
      <c r="J18" s="28"/>
      <c r="K18" s="99" t="str">
        <f>Calcu_ADJ!L12</f>
        <v/>
      </c>
      <c r="L18" s="99" t="str">
        <f>Calcu_ADJ!K12</f>
        <v/>
      </c>
      <c r="M18" s="99" t="str">
        <f>Calcu_ADJ!E12</f>
        <v/>
      </c>
      <c r="N18" s="99" t="str">
        <f>IF(Calcu_ADJ!$B12=FALSE,"",TEXT(Calcu_ADJ!G12,Calcu_ADJ!$Q$66))</f>
        <v/>
      </c>
      <c r="O18" s="99" t="str">
        <f>IF(Calcu_ADJ!$B12=FALSE,"",TEXT(Calcu_ADJ!H12,Calcu_ADJ!$Q$66))</f>
        <v/>
      </c>
      <c r="P18" s="99" t="str">
        <f>IF(Calcu_ADJ!$B12=FALSE,"",TEXT(Calcu_ADJ!I12,Calcu_ADJ!$Q$66))</f>
        <v/>
      </c>
      <c r="Q18" s="99" t="str">
        <f>IF(Calcu_ADJ!$B12=FALSE,"",TEXT(Calcu_ADJ!J12,Calcu_ADJ!$Q$66))</f>
        <v/>
      </c>
      <c r="R18" s="99" t="str">
        <f>IF(Calcu_ADJ!$B12=FALSE,"",TEXT(Calcu_ADJ!K12,Calcu_ADJ!$Q$66))</f>
        <v/>
      </c>
    </row>
    <row r="19" spans="2:18" ht="13.5" customHeight="1">
      <c r="B19" s="99" t="str">
        <f>Calcu!L13</f>
        <v/>
      </c>
      <c r="C19" s="99" t="str">
        <f>Calcu!K13</f>
        <v/>
      </c>
      <c r="D19" s="99" t="str">
        <f>Calcu!E13</f>
        <v/>
      </c>
      <c r="E19" s="99" t="str">
        <f>IF(Calcu!$B13=FALSE,"",TEXT(Calcu!G13,Calcu!$Q$66))</f>
        <v/>
      </c>
      <c r="F19" s="99" t="str">
        <f>IF(Calcu!$B13=FALSE,"",TEXT(Calcu!H13,Calcu!$Q$66))</f>
        <v/>
      </c>
      <c r="G19" s="99" t="str">
        <f>IF(Calcu!$B13=FALSE,"",TEXT(Calcu!I13,Calcu!$Q$66))</f>
        <v/>
      </c>
      <c r="H19" s="99" t="str">
        <f>IF(Calcu!$B13=FALSE,"",TEXT(Calcu!J13,Calcu!$Q$66))</f>
        <v/>
      </c>
      <c r="I19" s="99" t="str">
        <f>IF(Calcu!$B13=FALSE,"",TEXT(Calcu!K13,Calcu!$Q$66))</f>
        <v/>
      </c>
      <c r="J19" s="28"/>
      <c r="K19" s="99" t="str">
        <f>Calcu_ADJ!L13</f>
        <v/>
      </c>
      <c r="L19" s="99" t="str">
        <f>Calcu_ADJ!K13</f>
        <v/>
      </c>
      <c r="M19" s="99" t="str">
        <f>Calcu_ADJ!E13</f>
        <v/>
      </c>
      <c r="N19" s="99" t="str">
        <f>IF(Calcu_ADJ!$B13=FALSE,"",TEXT(Calcu_ADJ!G13,Calcu_ADJ!$Q$66))</f>
        <v/>
      </c>
      <c r="O19" s="99" t="str">
        <f>IF(Calcu_ADJ!$B13=FALSE,"",TEXT(Calcu_ADJ!H13,Calcu_ADJ!$Q$66))</f>
        <v/>
      </c>
      <c r="P19" s="99" t="str">
        <f>IF(Calcu_ADJ!$B13=FALSE,"",TEXT(Calcu_ADJ!I13,Calcu_ADJ!$Q$66))</f>
        <v/>
      </c>
      <c r="Q19" s="99" t="str">
        <f>IF(Calcu_ADJ!$B13=FALSE,"",TEXT(Calcu_ADJ!J13,Calcu_ADJ!$Q$66))</f>
        <v/>
      </c>
      <c r="R19" s="99" t="str">
        <f>IF(Calcu_ADJ!$B13=FALSE,"",TEXT(Calcu_ADJ!K13,Calcu_ADJ!$Q$66))</f>
        <v/>
      </c>
    </row>
    <row r="20" spans="2:18" ht="13.5" customHeight="1">
      <c r="B20" s="99" t="str">
        <f>Calcu!L14</f>
        <v/>
      </c>
      <c r="C20" s="99" t="str">
        <f>Calcu!K14</f>
        <v/>
      </c>
      <c r="D20" s="99" t="str">
        <f>Calcu!E14</f>
        <v/>
      </c>
      <c r="E20" s="99" t="str">
        <f>IF(Calcu!$B14=FALSE,"",TEXT(Calcu!G14,Calcu!$Q$66))</f>
        <v/>
      </c>
      <c r="F20" s="99" t="str">
        <f>IF(Calcu!$B14=FALSE,"",TEXT(Calcu!H14,Calcu!$Q$66))</f>
        <v/>
      </c>
      <c r="G20" s="99" t="str">
        <f>IF(Calcu!$B14=FALSE,"",TEXT(Calcu!I14,Calcu!$Q$66))</f>
        <v/>
      </c>
      <c r="H20" s="99" t="str">
        <f>IF(Calcu!$B14=FALSE,"",TEXT(Calcu!J14,Calcu!$Q$66))</f>
        <v/>
      </c>
      <c r="I20" s="99" t="str">
        <f>IF(Calcu!$B14=FALSE,"",TEXT(Calcu!K14,Calcu!$Q$66))</f>
        <v/>
      </c>
      <c r="J20" s="28"/>
      <c r="K20" s="99" t="str">
        <f>Calcu_ADJ!L14</f>
        <v/>
      </c>
      <c r="L20" s="99" t="str">
        <f>Calcu_ADJ!K14</f>
        <v/>
      </c>
      <c r="M20" s="99" t="str">
        <f>Calcu_ADJ!E14</f>
        <v/>
      </c>
      <c r="N20" s="99" t="str">
        <f>IF(Calcu_ADJ!$B14=FALSE,"",TEXT(Calcu_ADJ!G14,Calcu_ADJ!$Q$66))</f>
        <v/>
      </c>
      <c r="O20" s="99" t="str">
        <f>IF(Calcu_ADJ!$B14=FALSE,"",TEXT(Calcu_ADJ!H14,Calcu_ADJ!$Q$66))</f>
        <v/>
      </c>
      <c r="P20" s="99" t="str">
        <f>IF(Calcu_ADJ!$B14=FALSE,"",TEXT(Calcu_ADJ!I14,Calcu_ADJ!$Q$66))</f>
        <v/>
      </c>
      <c r="Q20" s="99" t="str">
        <f>IF(Calcu_ADJ!$B14=FALSE,"",TEXT(Calcu_ADJ!J14,Calcu_ADJ!$Q$66))</f>
        <v/>
      </c>
      <c r="R20" s="99" t="str">
        <f>IF(Calcu_ADJ!$B14=FALSE,"",TEXT(Calcu_ADJ!K14,Calcu_ADJ!$Q$66))</f>
        <v/>
      </c>
    </row>
    <row r="21" spans="2:18" ht="13.5" customHeight="1">
      <c r="B21" s="99" t="str">
        <f>Calcu!L15</f>
        <v/>
      </c>
      <c r="C21" s="99" t="str">
        <f>Calcu!K15</f>
        <v/>
      </c>
      <c r="D21" s="99" t="str">
        <f>Calcu!E15</f>
        <v/>
      </c>
      <c r="E21" s="99" t="str">
        <f>IF(Calcu!$B15=FALSE,"",TEXT(Calcu!G15,Calcu!$Q$66))</f>
        <v/>
      </c>
      <c r="F21" s="99" t="str">
        <f>IF(Calcu!$B15=FALSE,"",TEXT(Calcu!H15,Calcu!$Q$66))</f>
        <v/>
      </c>
      <c r="G21" s="99" t="str">
        <f>IF(Calcu!$B15=FALSE,"",TEXT(Calcu!I15,Calcu!$Q$66))</f>
        <v/>
      </c>
      <c r="H21" s="99" t="str">
        <f>IF(Calcu!$B15=FALSE,"",TEXT(Calcu!J15,Calcu!$Q$66))</f>
        <v/>
      </c>
      <c r="I21" s="99" t="str">
        <f>IF(Calcu!$B15=FALSE,"",TEXT(Calcu!K15,Calcu!$Q$66))</f>
        <v/>
      </c>
      <c r="K21" s="99" t="str">
        <f>Calcu_ADJ!L15</f>
        <v/>
      </c>
      <c r="L21" s="99" t="str">
        <f>Calcu_ADJ!K15</f>
        <v/>
      </c>
      <c r="M21" s="99" t="str">
        <f>Calcu_ADJ!E15</f>
        <v/>
      </c>
      <c r="N21" s="99" t="str">
        <f>IF(Calcu_ADJ!$B15=FALSE,"",TEXT(Calcu_ADJ!G15,Calcu_ADJ!$Q$66))</f>
        <v/>
      </c>
      <c r="O21" s="99" t="str">
        <f>IF(Calcu_ADJ!$B15=FALSE,"",TEXT(Calcu_ADJ!H15,Calcu_ADJ!$Q$66))</f>
        <v/>
      </c>
      <c r="P21" s="99" t="str">
        <f>IF(Calcu_ADJ!$B15=FALSE,"",TEXT(Calcu_ADJ!I15,Calcu_ADJ!$Q$66))</f>
        <v/>
      </c>
      <c r="Q21" s="99" t="str">
        <f>IF(Calcu_ADJ!$B15=FALSE,"",TEXT(Calcu_ADJ!J15,Calcu_ADJ!$Q$66))</f>
        <v/>
      </c>
      <c r="R21" s="99" t="str">
        <f>IF(Calcu_ADJ!$B15=FALSE,"",TEXT(Calcu_ADJ!K15,Calcu_ADJ!$Q$66))</f>
        <v/>
      </c>
    </row>
    <row r="22" spans="2:18" ht="13.5" customHeight="1">
      <c r="B22" s="99" t="str">
        <f>Calcu!L16</f>
        <v/>
      </c>
      <c r="C22" s="99" t="str">
        <f>Calcu!K16</f>
        <v/>
      </c>
      <c r="D22" s="99" t="str">
        <f>Calcu!E16</f>
        <v/>
      </c>
      <c r="E22" s="99" t="str">
        <f>IF(Calcu!$B16=FALSE,"",TEXT(Calcu!G16,Calcu!$Q$66))</f>
        <v/>
      </c>
      <c r="F22" s="99" t="str">
        <f>IF(Calcu!$B16=FALSE,"",TEXT(Calcu!H16,Calcu!$Q$66))</f>
        <v/>
      </c>
      <c r="G22" s="99" t="str">
        <f>IF(Calcu!$B16=FALSE,"",TEXT(Calcu!I16,Calcu!$Q$66))</f>
        <v/>
      </c>
      <c r="H22" s="99" t="str">
        <f>IF(Calcu!$B16=FALSE,"",TEXT(Calcu!J16,Calcu!$Q$66))</f>
        <v/>
      </c>
      <c r="I22" s="99" t="str">
        <f>IF(Calcu!$B16=FALSE,"",TEXT(Calcu!K16,Calcu!$Q$66))</f>
        <v/>
      </c>
      <c r="K22" s="99" t="str">
        <f>Calcu_ADJ!L16</f>
        <v/>
      </c>
      <c r="L22" s="99" t="str">
        <f>Calcu_ADJ!K16</f>
        <v/>
      </c>
      <c r="M22" s="99" t="str">
        <f>Calcu_ADJ!E16</f>
        <v/>
      </c>
      <c r="N22" s="99" t="str">
        <f>IF(Calcu_ADJ!$B16=FALSE,"",TEXT(Calcu_ADJ!G16,Calcu_ADJ!$Q$66))</f>
        <v/>
      </c>
      <c r="O22" s="99" t="str">
        <f>IF(Calcu_ADJ!$B16=FALSE,"",TEXT(Calcu_ADJ!H16,Calcu_ADJ!$Q$66))</f>
        <v/>
      </c>
      <c r="P22" s="99" t="str">
        <f>IF(Calcu_ADJ!$B16=FALSE,"",TEXT(Calcu_ADJ!I16,Calcu_ADJ!$Q$66))</f>
        <v/>
      </c>
      <c r="Q22" s="99" t="str">
        <f>IF(Calcu_ADJ!$B16=FALSE,"",TEXT(Calcu_ADJ!J16,Calcu_ADJ!$Q$66))</f>
        <v/>
      </c>
      <c r="R22" s="99" t="str">
        <f>IF(Calcu_ADJ!$B16=FALSE,"",TEXT(Calcu_ADJ!K16,Calcu_ADJ!$Q$66))</f>
        <v/>
      </c>
    </row>
    <row r="23" spans="2:18" ht="13.5" customHeight="1">
      <c r="B23" s="99" t="str">
        <f>Calcu!L17</f>
        <v/>
      </c>
      <c r="C23" s="99" t="str">
        <f>Calcu!K17</f>
        <v/>
      </c>
      <c r="D23" s="99" t="str">
        <f>Calcu!E17</f>
        <v/>
      </c>
      <c r="E23" s="99" t="str">
        <f>IF(Calcu!$B17=FALSE,"",TEXT(Calcu!G17,Calcu!$Q$66))</f>
        <v/>
      </c>
      <c r="F23" s="99" t="str">
        <f>IF(Calcu!$B17=FALSE,"",TEXT(Calcu!H17,Calcu!$Q$66))</f>
        <v/>
      </c>
      <c r="G23" s="99" t="str">
        <f>IF(Calcu!$B17=FALSE,"",TEXT(Calcu!I17,Calcu!$Q$66))</f>
        <v/>
      </c>
      <c r="H23" s="99" t="str">
        <f>IF(Calcu!$B17=FALSE,"",TEXT(Calcu!J17,Calcu!$Q$66))</f>
        <v/>
      </c>
      <c r="I23" s="99" t="str">
        <f>IF(Calcu!$B17=FALSE,"",TEXT(Calcu!K17,Calcu!$Q$66))</f>
        <v/>
      </c>
      <c r="K23" s="99" t="str">
        <f>Calcu_ADJ!L17</f>
        <v/>
      </c>
      <c r="L23" s="99" t="str">
        <f>Calcu_ADJ!K17</f>
        <v/>
      </c>
      <c r="M23" s="99" t="str">
        <f>Calcu_ADJ!E17</f>
        <v/>
      </c>
      <c r="N23" s="99" t="str">
        <f>IF(Calcu_ADJ!$B17=FALSE,"",TEXT(Calcu_ADJ!G17,Calcu_ADJ!$Q$66))</f>
        <v/>
      </c>
      <c r="O23" s="99" t="str">
        <f>IF(Calcu_ADJ!$B17=FALSE,"",TEXT(Calcu_ADJ!H17,Calcu_ADJ!$Q$66))</f>
        <v/>
      </c>
      <c r="P23" s="99" t="str">
        <f>IF(Calcu_ADJ!$B17=FALSE,"",TEXT(Calcu_ADJ!I17,Calcu_ADJ!$Q$66))</f>
        <v/>
      </c>
      <c r="Q23" s="99" t="str">
        <f>IF(Calcu_ADJ!$B17=FALSE,"",TEXT(Calcu_ADJ!J17,Calcu_ADJ!$Q$66))</f>
        <v/>
      </c>
      <c r="R23" s="99" t="str">
        <f>IF(Calcu_ADJ!$B17=FALSE,"",TEXT(Calcu_ADJ!K17,Calcu_ADJ!$Q$66))</f>
        <v/>
      </c>
    </row>
    <row r="24" spans="2:18" ht="13.5" customHeight="1">
      <c r="B24" s="99" t="str">
        <f>Calcu!L18</f>
        <v/>
      </c>
      <c r="C24" s="99" t="str">
        <f>Calcu!K18</f>
        <v/>
      </c>
      <c r="D24" s="99" t="str">
        <f>Calcu!E18</f>
        <v/>
      </c>
      <c r="E24" s="99" t="str">
        <f>IF(Calcu!$B18=FALSE,"",TEXT(Calcu!G18,Calcu!$Q$66))</f>
        <v/>
      </c>
      <c r="F24" s="99" t="str">
        <f>IF(Calcu!$B18=FALSE,"",TEXT(Calcu!H18,Calcu!$Q$66))</f>
        <v/>
      </c>
      <c r="G24" s="99" t="str">
        <f>IF(Calcu!$B18=FALSE,"",TEXT(Calcu!I18,Calcu!$Q$66))</f>
        <v/>
      </c>
      <c r="H24" s="99" t="str">
        <f>IF(Calcu!$B18=FALSE,"",TEXT(Calcu!J18,Calcu!$Q$66))</f>
        <v/>
      </c>
      <c r="I24" s="99" t="str">
        <f>IF(Calcu!$B18=FALSE,"",TEXT(Calcu!K18,Calcu!$Q$66))</f>
        <v/>
      </c>
      <c r="K24" s="99" t="str">
        <f>Calcu_ADJ!L18</f>
        <v/>
      </c>
      <c r="L24" s="99" t="str">
        <f>Calcu_ADJ!K18</f>
        <v/>
      </c>
      <c r="M24" s="99" t="str">
        <f>Calcu_ADJ!E18</f>
        <v/>
      </c>
      <c r="N24" s="99" t="str">
        <f>IF(Calcu_ADJ!$B18=FALSE,"",TEXT(Calcu_ADJ!G18,Calcu_ADJ!$Q$66))</f>
        <v/>
      </c>
      <c r="O24" s="99" t="str">
        <f>IF(Calcu_ADJ!$B18=FALSE,"",TEXT(Calcu_ADJ!H18,Calcu_ADJ!$Q$66))</f>
        <v/>
      </c>
      <c r="P24" s="99" t="str">
        <f>IF(Calcu_ADJ!$B18=FALSE,"",TEXT(Calcu_ADJ!I18,Calcu_ADJ!$Q$66))</f>
        <v/>
      </c>
      <c r="Q24" s="99" t="str">
        <f>IF(Calcu_ADJ!$B18=FALSE,"",TEXT(Calcu_ADJ!J18,Calcu_ADJ!$Q$66))</f>
        <v/>
      </c>
      <c r="R24" s="99" t="str">
        <f>IF(Calcu_ADJ!$B18=FALSE,"",TEXT(Calcu_ADJ!K18,Calcu_ADJ!$Q$66))</f>
        <v/>
      </c>
    </row>
    <row r="25" spans="2:18" ht="13.5" customHeight="1">
      <c r="B25" s="99" t="str">
        <f>Calcu!L19</f>
        <v/>
      </c>
      <c r="C25" s="99" t="str">
        <f>Calcu!K19</f>
        <v/>
      </c>
      <c r="D25" s="99" t="str">
        <f>Calcu!E19</f>
        <v/>
      </c>
      <c r="E25" s="99" t="str">
        <f>IF(Calcu!$B19=FALSE,"",TEXT(Calcu!G19,Calcu!$Q$66))</f>
        <v/>
      </c>
      <c r="F25" s="99" t="str">
        <f>IF(Calcu!$B19=FALSE,"",TEXT(Calcu!H19,Calcu!$Q$66))</f>
        <v/>
      </c>
      <c r="G25" s="99" t="str">
        <f>IF(Calcu!$B19=FALSE,"",TEXT(Calcu!I19,Calcu!$Q$66))</f>
        <v/>
      </c>
      <c r="H25" s="99" t="str">
        <f>IF(Calcu!$B19=FALSE,"",TEXT(Calcu!J19,Calcu!$Q$66))</f>
        <v/>
      </c>
      <c r="I25" s="99" t="str">
        <f>IF(Calcu!$B19=FALSE,"",TEXT(Calcu!K19,Calcu!$Q$66))</f>
        <v/>
      </c>
      <c r="K25" s="99" t="str">
        <f>Calcu_ADJ!L19</f>
        <v/>
      </c>
      <c r="L25" s="99" t="str">
        <f>Calcu_ADJ!K19</f>
        <v/>
      </c>
      <c r="M25" s="99" t="str">
        <f>Calcu_ADJ!E19</f>
        <v/>
      </c>
      <c r="N25" s="99" t="str">
        <f>IF(Calcu_ADJ!$B19=FALSE,"",TEXT(Calcu_ADJ!G19,Calcu_ADJ!$Q$66))</f>
        <v/>
      </c>
      <c r="O25" s="99" t="str">
        <f>IF(Calcu_ADJ!$B19=FALSE,"",TEXT(Calcu_ADJ!H19,Calcu_ADJ!$Q$66))</f>
        <v/>
      </c>
      <c r="P25" s="99" t="str">
        <f>IF(Calcu_ADJ!$B19=FALSE,"",TEXT(Calcu_ADJ!I19,Calcu_ADJ!$Q$66))</f>
        <v/>
      </c>
      <c r="Q25" s="99" t="str">
        <f>IF(Calcu_ADJ!$B19=FALSE,"",TEXT(Calcu_ADJ!J19,Calcu_ADJ!$Q$66))</f>
        <v/>
      </c>
      <c r="R25" s="99" t="str">
        <f>IF(Calcu_ADJ!$B19=FALSE,"",TEXT(Calcu_ADJ!K19,Calcu_ADJ!$Q$66))</f>
        <v/>
      </c>
    </row>
    <row r="26" spans="2:18" ht="13.5" customHeight="1">
      <c r="B26" s="99" t="str">
        <f>Calcu!L20</f>
        <v/>
      </c>
      <c r="C26" s="99" t="str">
        <f>Calcu!K20</f>
        <v/>
      </c>
      <c r="D26" s="99" t="str">
        <f>Calcu!E20</f>
        <v/>
      </c>
      <c r="E26" s="99" t="str">
        <f>IF(Calcu!$B20=FALSE,"",TEXT(Calcu!G20,Calcu!$Q$66))</f>
        <v/>
      </c>
      <c r="F26" s="99" t="str">
        <f>IF(Calcu!$B20=FALSE,"",TEXT(Calcu!H20,Calcu!$Q$66))</f>
        <v/>
      </c>
      <c r="G26" s="99" t="str">
        <f>IF(Calcu!$B20=FALSE,"",TEXT(Calcu!I20,Calcu!$Q$66))</f>
        <v/>
      </c>
      <c r="H26" s="99" t="str">
        <f>IF(Calcu!$B20=FALSE,"",TEXT(Calcu!J20,Calcu!$Q$66))</f>
        <v/>
      </c>
      <c r="I26" s="99" t="str">
        <f>IF(Calcu!$B20=FALSE,"",TEXT(Calcu!K20,Calcu!$Q$66))</f>
        <v/>
      </c>
      <c r="K26" s="99" t="str">
        <f>Calcu_ADJ!L20</f>
        <v/>
      </c>
      <c r="L26" s="99" t="str">
        <f>Calcu_ADJ!K20</f>
        <v/>
      </c>
      <c r="M26" s="99" t="str">
        <f>Calcu_ADJ!E20</f>
        <v/>
      </c>
      <c r="N26" s="99" t="str">
        <f>IF(Calcu_ADJ!$B20=FALSE,"",TEXT(Calcu_ADJ!G20,Calcu_ADJ!$Q$66))</f>
        <v/>
      </c>
      <c r="O26" s="99" t="str">
        <f>IF(Calcu_ADJ!$B20=FALSE,"",TEXT(Calcu_ADJ!H20,Calcu_ADJ!$Q$66))</f>
        <v/>
      </c>
      <c r="P26" s="99" t="str">
        <f>IF(Calcu_ADJ!$B20=FALSE,"",TEXT(Calcu_ADJ!I20,Calcu_ADJ!$Q$66))</f>
        <v/>
      </c>
      <c r="Q26" s="99" t="str">
        <f>IF(Calcu_ADJ!$B20=FALSE,"",TEXT(Calcu_ADJ!J20,Calcu_ADJ!$Q$66))</f>
        <v/>
      </c>
      <c r="R26" s="99" t="str">
        <f>IF(Calcu_ADJ!$B20=FALSE,"",TEXT(Calcu_ADJ!K20,Calcu_ADJ!$Q$66))</f>
        <v/>
      </c>
    </row>
    <row r="27" spans="2:18" ht="13.5" customHeight="1">
      <c r="B27" s="99" t="str">
        <f>Calcu!L21</f>
        <v/>
      </c>
      <c r="C27" s="99" t="str">
        <f>Calcu!K21</f>
        <v/>
      </c>
      <c r="D27" s="99" t="str">
        <f>Calcu!E21</f>
        <v/>
      </c>
      <c r="E27" s="99" t="str">
        <f>IF(Calcu!$B21=FALSE,"",TEXT(Calcu!G21,Calcu!$Q$66))</f>
        <v/>
      </c>
      <c r="F27" s="99" t="str">
        <f>IF(Calcu!$B21=FALSE,"",TEXT(Calcu!H21,Calcu!$Q$66))</f>
        <v/>
      </c>
      <c r="G27" s="99" t="str">
        <f>IF(Calcu!$B21=FALSE,"",TEXT(Calcu!I21,Calcu!$Q$66))</f>
        <v/>
      </c>
      <c r="H27" s="99" t="str">
        <f>IF(Calcu!$B21=FALSE,"",TEXT(Calcu!J21,Calcu!$Q$66))</f>
        <v/>
      </c>
      <c r="I27" s="99" t="str">
        <f>IF(Calcu!$B21=FALSE,"",TEXT(Calcu!K21,Calcu!$Q$66))</f>
        <v/>
      </c>
      <c r="K27" s="99" t="str">
        <f>Calcu_ADJ!L21</f>
        <v/>
      </c>
      <c r="L27" s="99" t="str">
        <f>Calcu_ADJ!K21</f>
        <v/>
      </c>
      <c r="M27" s="99" t="str">
        <f>Calcu_ADJ!E21</f>
        <v/>
      </c>
      <c r="N27" s="99" t="str">
        <f>IF(Calcu_ADJ!$B21=FALSE,"",TEXT(Calcu_ADJ!G21,Calcu_ADJ!$Q$66))</f>
        <v/>
      </c>
      <c r="O27" s="99" t="str">
        <f>IF(Calcu_ADJ!$B21=FALSE,"",TEXT(Calcu_ADJ!H21,Calcu_ADJ!$Q$66))</f>
        <v/>
      </c>
      <c r="P27" s="99" t="str">
        <f>IF(Calcu_ADJ!$B21=FALSE,"",TEXT(Calcu_ADJ!I21,Calcu_ADJ!$Q$66))</f>
        <v/>
      </c>
      <c r="Q27" s="99" t="str">
        <f>IF(Calcu_ADJ!$B21=FALSE,"",TEXT(Calcu_ADJ!J21,Calcu_ADJ!$Q$66))</f>
        <v/>
      </c>
      <c r="R27" s="99" t="str">
        <f>IF(Calcu_ADJ!$B21=FALSE,"",TEXT(Calcu_ADJ!K21,Calcu_ADJ!$Q$66))</f>
        <v/>
      </c>
    </row>
    <row r="28" spans="2:18" ht="13.5" customHeight="1">
      <c r="B28" s="99" t="str">
        <f>Calcu!L22</f>
        <v/>
      </c>
      <c r="C28" s="99" t="str">
        <f>Calcu!K22</f>
        <v/>
      </c>
      <c r="D28" s="99" t="str">
        <f>Calcu!E22</f>
        <v/>
      </c>
      <c r="E28" s="99" t="str">
        <f>IF(Calcu!$B22=FALSE,"",TEXT(Calcu!G22,Calcu!$Q$66))</f>
        <v/>
      </c>
      <c r="F28" s="99" t="str">
        <f>IF(Calcu!$B22=FALSE,"",TEXT(Calcu!H22,Calcu!$Q$66))</f>
        <v/>
      </c>
      <c r="G28" s="99" t="str">
        <f>IF(Calcu!$B22=FALSE,"",TEXT(Calcu!I22,Calcu!$Q$66))</f>
        <v/>
      </c>
      <c r="H28" s="99" t="str">
        <f>IF(Calcu!$B22=FALSE,"",TEXT(Calcu!J22,Calcu!$Q$66))</f>
        <v/>
      </c>
      <c r="I28" s="99" t="str">
        <f>IF(Calcu!$B22=FALSE,"",TEXT(Calcu!K22,Calcu!$Q$66))</f>
        <v/>
      </c>
      <c r="K28" s="99" t="str">
        <f>Calcu_ADJ!L22</f>
        <v/>
      </c>
      <c r="L28" s="99" t="str">
        <f>Calcu_ADJ!K22</f>
        <v/>
      </c>
      <c r="M28" s="99" t="str">
        <f>Calcu_ADJ!E22</f>
        <v/>
      </c>
      <c r="N28" s="99" t="str">
        <f>IF(Calcu_ADJ!$B22=FALSE,"",TEXT(Calcu_ADJ!G22,Calcu_ADJ!$Q$66))</f>
        <v/>
      </c>
      <c r="O28" s="99" t="str">
        <f>IF(Calcu_ADJ!$B22=FALSE,"",TEXT(Calcu_ADJ!H22,Calcu_ADJ!$Q$66))</f>
        <v/>
      </c>
      <c r="P28" s="99" t="str">
        <f>IF(Calcu_ADJ!$B22=FALSE,"",TEXT(Calcu_ADJ!I22,Calcu_ADJ!$Q$66))</f>
        <v/>
      </c>
      <c r="Q28" s="99" t="str">
        <f>IF(Calcu_ADJ!$B22=FALSE,"",TEXT(Calcu_ADJ!J22,Calcu_ADJ!$Q$66))</f>
        <v/>
      </c>
      <c r="R28" s="99" t="str">
        <f>IF(Calcu_ADJ!$B22=FALSE,"",TEXT(Calcu_ADJ!K22,Calcu_ADJ!$Q$66))</f>
        <v/>
      </c>
    </row>
    <row r="29" spans="2:18" ht="13.5" customHeight="1">
      <c r="B29" s="99" t="str">
        <f>Calcu!L23</f>
        <v/>
      </c>
      <c r="C29" s="99" t="str">
        <f>Calcu!K23</f>
        <v/>
      </c>
      <c r="D29" s="99" t="str">
        <f>Calcu!E23</f>
        <v/>
      </c>
      <c r="E29" s="99" t="str">
        <f>IF(Calcu!$B23=FALSE,"",TEXT(Calcu!G23,Calcu!$Q$66))</f>
        <v/>
      </c>
      <c r="F29" s="99" t="str">
        <f>IF(Calcu!$B23=FALSE,"",TEXT(Calcu!H23,Calcu!$Q$66))</f>
        <v/>
      </c>
      <c r="G29" s="99" t="str">
        <f>IF(Calcu!$B23=FALSE,"",TEXT(Calcu!I23,Calcu!$Q$66))</f>
        <v/>
      </c>
      <c r="H29" s="99" t="str">
        <f>IF(Calcu!$B23=FALSE,"",TEXT(Calcu!J23,Calcu!$Q$66))</f>
        <v/>
      </c>
      <c r="I29" s="99" t="str">
        <f>IF(Calcu!$B23=FALSE,"",TEXT(Calcu!K23,Calcu!$Q$66))</f>
        <v/>
      </c>
      <c r="K29" s="99" t="str">
        <f>Calcu_ADJ!L23</f>
        <v/>
      </c>
      <c r="L29" s="99" t="str">
        <f>Calcu_ADJ!K23</f>
        <v/>
      </c>
      <c r="M29" s="99" t="str">
        <f>Calcu_ADJ!E23</f>
        <v/>
      </c>
      <c r="N29" s="99" t="str">
        <f>IF(Calcu_ADJ!$B23=FALSE,"",TEXT(Calcu_ADJ!G23,Calcu_ADJ!$Q$66))</f>
        <v/>
      </c>
      <c r="O29" s="99" t="str">
        <f>IF(Calcu_ADJ!$B23=FALSE,"",TEXT(Calcu_ADJ!H23,Calcu_ADJ!$Q$66))</f>
        <v/>
      </c>
      <c r="P29" s="99" t="str">
        <f>IF(Calcu_ADJ!$B23=FALSE,"",TEXT(Calcu_ADJ!I23,Calcu_ADJ!$Q$66))</f>
        <v/>
      </c>
      <c r="Q29" s="99" t="str">
        <f>IF(Calcu_ADJ!$B23=FALSE,"",TEXT(Calcu_ADJ!J23,Calcu_ADJ!$Q$66))</f>
        <v/>
      </c>
      <c r="R29" s="99" t="str">
        <f>IF(Calcu_ADJ!$B23=FALSE,"",TEXT(Calcu_ADJ!K23,Calcu_ADJ!$Q$66))</f>
        <v/>
      </c>
    </row>
    <row r="30" spans="2:18" ht="13.5" customHeight="1">
      <c r="B30" s="99" t="str">
        <f>Calcu!L24</f>
        <v/>
      </c>
      <c r="C30" s="99" t="str">
        <f>Calcu!K24</f>
        <v/>
      </c>
      <c r="D30" s="99" t="str">
        <f>Calcu!E24</f>
        <v/>
      </c>
      <c r="E30" s="99" t="str">
        <f>IF(Calcu!$B24=FALSE,"",TEXT(Calcu!G24,Calcu!$Q$66))</f>
        <v/>
      </c>
      <c r="F30" s="99" t="str">
        <f>IF(Calcu!$B24=FALSE,"",TEXT(Calcu!H24,Calcu!$Q$66))</f>
        <v/>
      </c>
      <c r="G30" s="99" t="str">
        <f>IF(Calcu!$B24=FALSE,"",TEXT(Calcu!I24,Calcu!$Q$66))</f>
        <v/>
      </c>
      <c r="H30" s="99" t="str">
        <f>IF(Calcu!$B24=FALSE,"",TEXT(Calcu!J24,Calcu!$Q$66))</f>
        <v/>
      </c>
      <c r="I30" s="99" t="str">
        <f>IF(Calcu!$B24=FALSE,"",TEXT(Calcu!K24,Calcu!$Q$66))</f>
        <v/>
      </c>
      <c r="K30" s="99" t="str">
        <f>Calcu_ADJ!L24</f>
        <v/>
      </c>
      <c r="L30" s="99" t="str">
        <f>Calcu_ADJ!K24</f>
        <v/>
      </c>
      <c r="M30" s="99" t="str">
        <f>Calcu_ADJ!E24</f>
        <v/>
      </c>
      <c r="N30" s="99" t="str">
        <f>IF(Calcu_ADJ!$B24=FALSE,"",TEXT(Calcu_ADJ!G24,Calcu_ADJ!$Q$66))</f>
        <v/>
      </c>
      <c r="O30" s="99" t="str">
        <f>IF(Calcu_ADJ!$B24=FALSE,"",TEXT(Calcu_ADJ!H24,Calcu_ADJ!$Q$66))</f>
        <v/>
      </c>
      <c r="P30" s="99" t="str">
        <f>IF(Calcu_ADJ!$B24=FALSE,"",TEXT(Calcu_ADJ!I24,Calcu_ADJ!$Q$66))</f>
        <v/>
      </c>
      <c r="Q30" s="99" t="str">
        <f>IF(Calcu_ADJ!$B24=FALSE,"",TEXT(Calcu_ADJ!J24,Calcu_ADJ!$Q$66))</f>
        <v/>
      </c>
      <c r="R30" s="99" t="str">
        <f>IF(Calcu_ADJ!$B24=FALSE,"",TEXT(Calcu_ADJ!K24,Calcu_ADJ!$Q$66))</f>
        <v/>
      </c>
    </row>
    <row r="31" spans="2:18" ht="13.5" customHeight="1">
      <c r="B31" s="99" t="str">
        <f>Calcu!L25</f>
        <v/>
      </c>
      <c r="C31" s="99" t="str">
        <f>Calcu!K25</f>
        <v/>
      </c>
      <c r="D31" s="99" t="str">
        <f>Calcu!E25</f>
        <v/>
      </c>
      <c r="E31" s="99" t="str">
        <f>IF(Calcu!$B25=FALSE,"",TEXT(Calcu!G25,Calcu!$Q$66))</f>
        <v/>
      </c>
      <c r="F31" s="99" t="str">
        <f>IF(Calcu!$B25=FALSE,"",TEXT(Calcu!H25,Calcu!$Q$66))</f>
        <v/>
      </c>
      <c r="G31" s="99" t="str">
        <f>IF(Calcu!$B25=FALSE,"",TEXT(Calcu!I25,Calcu!$Q$66))</f>
        <v/>
      </c>
      <c r="H31" s="99" t="str">
        <f>IF(Calcu!$B25=FALSE,"",TEXT(Calcu!J25,Calcu!$Q$66))</f>
        <v/>
      </c>
      <c r="I31" s="99" t="str">
        <f>IF(Calcu!$B25=FALSE,"",TEXT(Calcu!K25,Calcu!$Q$66))</f>
        <v/>
      </c>
      <c r="K31" s="99" t="str">
        <f>Calcu_ADJ!L25</f>
        <v/>
      </c>
      <c r="L31" s="99" t="str">
        <f>Calcu_ADJ!K25</f>
        <v/>
      </c>
      <c r="M31" s="99" t="str">
        <f>Calcu_ADJ!E25</f>
        <v/>
      </c>
      <c r="N31" s="99" t="str">
        <f>IF(Calcu_ADJ!$B25=FALSE,"",TEXT(Calcu_ADJ!G25,Calcu_ADJ!$Q$66))</f>
        <v/>
      </c>
      <c r="O31" s="99" t="str">
        <f>IF(Calcu_ADJ!$B25=FALSE,"",TEXT(Calcu_ADJ!H25,Calcu_ADJ!$Q$66))</f>
        <v/>
      </c>
      <c r="P31" s="99" t="str">
        <f>IF(Calcu_ADJ!$B25=FALSE,"",TEXT(Calcu_ADJ!I25,Calcu_ADJ!$Q$66))</f>
        <v/>
      </c>
      <c r="Q31" s="99" t="str">
        <f>IF(Calcu_ADJ!$B25=FALSE,"",TEXT(Calcu_ADJ!J25,Calcu_ADJ!$Q$66))</f>
        <v/>
      </c>
      <c r="R31" s="99" t="str">
        <f>IF(Calcu_ADJ!$B25=FALSE,"",TEXT(Calcu_ADJ!K25,Calcu_ADJ!$Q$66))</f>
        <v/>
      </c>
    </row>
    <row r="32" spans="2:18" ht="13.5" customHeight="1">
      <c r="B32" s="99" t="str">
        <f>Calcu!L26</f>
        <v/>
      </c>
      <c r="C32" s="99" t="str">
        <f>Calcu!K26</f>
        <v/>
      </c>
      <c r="D32" s="99" t="str">
        <f>Calcu!E26</f>
        <v/>
      </c>
      <c r="E32" s="99" t="str">
        <f>IF(Calcu!$B26=FALSE,"",TEXT(Calcu!G26,Calcu!$Q$66))</f>
        <v/>
      </c>
      <c r="F32" s="99" t="str">
        <f>IF(Calcu!$B26=FALSE,"",TEXT(Calcu!H26,Calcu!$Q$66))</f>
        <v/>
      </c>
      <c r="G32" s="99" t="str">
        <f>IF(Calcu!$B26=FALSE,"",TEXT(Calcu!I26,Calcu!$Q$66))</f>
        <v/>
      </c>
      <c r="H32" s="99" t="str">
        <f>IF(Calcu!$B26=FALSE,"",TEXT(Calcu!J26,Calcu!$Q$66))</f>
        <v/>
      </c>
      <c r="I32" s="99" t="str">
        <f>IF(Calcu!$B26=FALSE,"",TEXT(Calcu!K26,Calcu!$Q$66))</f>
        <v/>
      </c>
      <c r="K32" s="99" t="str">
        <f>Calcu_ADJ!L26</f>
        <v/>
      </c>
      <c r="L32" s="99" t="str">
        <f>Calcu_ADJ!K26</f>
        <v/>
      </c>
      <c r="M32" s="99" t="str">
        <f>Calcu_ADJ!E26</f>
        <v/>
      </c>
      <c r="N32" s="99" t="str">
        <f>IF(Calcu_ADJ!$B26=FALSE,"",TEXT(Calcu_ADJ!G26,Calcu_ADJ!$Q$66))</f>
        <v/>
      </c>
      <c r="O32" s="99" t="str">
        <f>IF(Calcu_ADJ!$B26=FALSE,"",TEXT(Calcu_ADJ!H26,Calcu_ADJ!$Q$66))</f>
        <v/>
      </c>
      <c r="P32" s="99" t="str">
        <f>IF(Calcu_ADJ!$B26=FALSE,"",TEXT(Calcu_ADJ!I26,Calcu_ADJ!$Q$66))</f>
        <v/>
      </c>
      <c r="Q32" s="99" t="str">
        <f>IF(Calcu_ADJ!$B26=FALSE,"",TEXT(Calcu_ADJ!J26,Calcu_ADJ!$Q$66))</f>
        <v/>
      </c>
      <c r="R32" s="99" t="str">
        <f>IF(Calcu_ADJ!$B26=FALSE,"",TEXT(Calcu_ADJ!K26,Calcu_ADJ!$Q$66))</f>
        <v/>
      </c>
    </row>
    <row r="33" spans="2:18" ht="13.5" customHeight="1">
      <c r="B33" s="99" t="str">
        <f>Calcu!L27</f>
        <v/>
      </c>
      <c r="C33" s="99" t="str">
        <f>Calcu!K27</f>
        <v/>
      </c>
      <c r="D33" s="99" t="str">
        <f>Calcu!E27</f>
        <v/>
      </c>
      <c r="E33" s="99" t="str">
        <f>IF(Calcu!$B27=FALSE,"",TEXT(Calcu!G27,Calcu!$Q$66))</f>
        <v/>
      </c>
      <c r="F33" s="99" t="str">
        <f>IF(Calcu!$B27=FALSE,"",TEXT(Calcu!H27,Calcu!$Q$66))</f>
        <v/>
      </c>
      <c r="G33" s="99" t="str">
        <f>IF(Calcu!$B27=FALSE,"",TEXT(Calcu!I27,Calcu!$Q$66))</f>
        <v/>
      </c>
      <c r="H33" s="99" t="str">
        <f>IF(Calcu!$B27=FALSE,"",TEXT(Calcu!J27,Calcu!$Q$66))</f>
        <v/>
      </c>
      <c r="I33" s="99" t="str">
        <f>IF(Calcu!$B27=FALSE,"",TEXT(Calcu!K27,Calcu!$Q$66))</f>
        <v/>
      </c>
      <c r="K33" s="99" t="str">
        <f>Calcu_ADJ!L27</f>
        <v/>
      </c>
      <c r="L33" s="99" t="str">
        <f>Calcu_ADJ!K27</f>
        <v/>
      </c>
      <c r="M33" s="99" t="str">
        <f>Calcu_ADJ!E27</f>
        <v/>
      </c>
      <c r="N33" s="99" t="str">
        <f>IF(Calcu_ADJ!$B27=FALSE,"",TEXT(Calcu_ADJ!G27,Calcu_ADJ!$Q$66))</f>
        <v/>
      </c>
      <c r="O33" s="99" t="str">
        <f>IF(Calcu_ADJ!$B27=FALSE,"",TEXT(Calcu_ADJ!H27,Calcu_ADJ!$Q$66))</f>
        <v/>
      </c>
      <c r="P33" s="99" t="str">
        <f>IF(Calcu_ADJ!$B27=FALSE,"",TEXT(Calcu_ADJ!I27,Calcu_ADJ!$Q$66))</f>
        <v/>
      </c>
      <c r="Q33" s="99" t="str">
        <f>IF(Calcu_ADJ!$B27=FALSE,"",TEXT(Calcu_ADJ!J27,Calcu_ADJ!$Q$66))</f>
        <v/>
      </c>
      <c r="R33" s="99" t="str">
        <f>IF(Calcu_ADJ!$B27=FALSE,"",TEXT(Calcu_ADJ!K27,Calcu_ADJ!$Q$66))</f>
        <v/>
      </c>
    </row>
    <row r="34" spans="2:18" ht="13.5" customHeight="1">
      <c r="B34" s="99" t="str">
        <f>Calcu!L28</f>
        <v/>
      </c>
      <c r="C34" s="99" t="str">
        <f>Calcu!K28</f>
        <v/>
      </c>
      <c r="D34" s="99" t="str">
        <f>Calcu!E28</f>
        <v/>
      </c>
      <c r="E34" s="99" t="str">
        <f>IF(Calcu!$B28=FALSE,"",TEXT(Calcu!G28,Calcu!$Q$66))</f>
        <v/>
      </c>
      <c r="F34" s="99" t="str">
        <f>IF(Calcu!$B28=FALSE,"",TEXT(Calcu!H28,Calcu!$Q$66))</f>
        <v/>
      </c>
      <c r="G34" s="99" t="str">
        <f>IF(Calcu!$B28=FALSE,"",TEXT(Calcu!I28,Calcu!$Q$66))</f>
        <v/>
      </c>
      <c r="H34" s="99" t="str">
        <f>IF(Calcu!$B28=FALSE,"",TEXT(Calcu!J28,Calcu!$Q$66))</f>
        <v/>
      </c>
      <c r="I34" s="99" t="str">
        <f>IF(Calcu!$B28=FALSE,"",TEXT(Calcu!K28,Calcu!$Q$66))</f>
        <v/>
      </c>
      <c r="K34" s="99" t="str">
        <f>Calcu_ADJ!L28</f>
        <v/>
      </c>
      <c r="L34" s="99" t="str">
        <f>Calcu_ADJ!K28</f>
        <v/>
      </c>
      <c r="M34" s="99" t="str">
        <f>Calcu_ADJ!E28</f>
        <v/>
      </c>
      <c r="N34" s="99" t="str">
        <f>IF(Calcu_ADJ!$B28=FALSE,"",TEXT(Calcu_ADJ!G28,Calcu_ADJ!$Q$66))</f>
        <v/>
      </c>
      <c r="O34" s="99" t="str">
        <f>IF(Calcu_ADJ!$B28=FALSE,"",TEXT(Calcu_ADJ!H28,Calcu_ADJ!$Q$66))</f>
        <v/>
      </c>
      <c r="P34" s="99" t="str">
        <f>IF(Calcu_ADJ!$B28=FALSE,"",TEXT(Calcu_ADJ!I28,Calcu_ADJ!$Q$66))</f>
        <v/>
      </c>
      <c r="Q34" s="99" t="str">
        <f>IF(Calcu_ADJ!$B28=FALSE,"",TEXT(Calcu_ADJ!J28,Calcu_ADJ!$Q$66))</f>
        <v/>
      </c>
      <c r="R34" s="99" t="str">
        <f>IF(Calcu_ADJ!$B28=FALSE,"",TEXT(Calcu_ADJ!K28,Calcu_ADJ!$Q$66))</f>
        <v/>
      </c>
    </row>
    <row r="35" spans="2:18" ht="13.5" customHeight="1">
      <c r="B35" s="99" t="str">
        <f>Calcu!L29</f>
        <v/>
      </c>
      <c r="C35" s="99" t="str">
        <f>Calcu!K29</f>
        <v/>
      </c>
      <c r="D35" s="99" t="str">
        <f>Calcu!E29</f>
        <v/>
      </c>
      <c r="E35" s="99" t="str">
        <f>IF(Calcu!$B29=FALSE,"",TEXT(Calcu!G29,Calcu!$Q$66))</f>
        <v/>
      </c>
      <c r="F35" s="99" t="str">
        <f>IF(Calcu!$B29=FALSE,"",TEXT(Calcu!H29,Calcu!$Q$66))</f>
        <v/>
      </c>
      <c r="G35" s="99" t="str">
        <f>IF(Calcu!$B29=FALSE,"",TEXT(Calcu!I29,Calcu!$Q$66))</f>
        <v/>
      </c>
      <c r="H35" s="99" t="str">
        <f>IF(Calcu!$B29=FALSE,"",TEXT(Calcu!J29,Calcu!$Q$66))</f>
        <v/>
      </c>
      <c r="I35" s="99" t="str">
        <f>IF(Calcu!$B29=FALSE,"",TEXT(Calcu!K29,Calcu!$Q$66))</f>
        <v/>
      </c>
      <c r="K35" s="99" t="str">
        <f>Calcu_ADJ!L29</f>
        <v/>
      </c>
      <c r="L35" s="99" t="str">
        <f>Calcu_ADJ!K29</f>
        <v/>
      </c>
      <c r="M35" s="99" t="str">
        <f>Calcu_ADJ!E29</f>
        <v/>
      </c>
      <c r="N35" s="99" t="str">
        <f>IF(Calcu_ADJ!$B29=FALSE,"",TEXT(Calcu_ADJ!G29,Calcu_ADJ!$Q$66))</f>
        <v/>
      </c>
      <c r="O35" s="99" t="str">
        <f>IF(Calcu_ADJ!$B29=FALSE,"",TEXT(Calcu_ADJ!H29,Calcu_ADJ!$Q$66))</f>
        <v/>
      </c>
      <c r="P35" s="99" t="str">
        <f>IF(Calcu_ADJ!$B29=FALSE,"",TEXT(Calcu_ADJ!I29,Calcu_ADJ!$Q$66))</f>
        <v/>
      </c>
      <c r="Q35" s="99" t="str">
        <f>IF(Calcu_ADJ!$B29=FALSE,"",TEXT(Calcu_ADJ!J29,Calcu_ADJ!$Q$66))</f>
        <v/>
      </c>
      <c r="R35" s="99" t="str">
        <f>IF(Calcu_ADJ!$B29=FALSE,"",TEXT(Calcu_ADJ!K29,Calcu_ADJ!$Q$66))</f>
        <v/>
      </c>
    </row>
    <row r="36" spans="2:18" ht="13.5" customHeight="1">
      <c r="B36" s="99" t="str">
        <f>Calcu!L30</f>
        <v/>
      </c>
      <c r="C36" s="99" t="str">
        <f>Calcu!K30</f>
        <v/>
      </c>
      <c r="D36" s="99" t="str">
        <f>Calcu!E30</f>
        <v/>
      </c>
      <c r="E36" s="99" t="str">
        <f>IF(Calcu!$B30=FALSE,"",TEXT(Calcu!G30,Calcu!$Q$66))</f>
        <v/>
      </c>
      <c r="F36" s="99" t="str">
        <f>IF(Calcu!$B30=FALSE,"",TEXT(Calcu!H30,Calcu!$Q$66))</f>
        <v/>
      </c>
      <c r="G36" s="99" t="str">
        <f>IF(Calcu!$B30=FALSE,"",TEXT(Calcu!I30,Calcu!$Q$66))</f>
        <v/>
      </c>
      <c r="H36" s="99" t="str">
        <f>IF(Calcu!$B30=FALSE,"",TEXT(Calcu!J30,Calcu!$Q$66))</f>
        <v/>
      </c>
      <c r="I36" s="99" t="str">
        <f>IF(Calcu!$B30=FALSE,"",TEXT(Calcu!K30,Calcu!$Q$66))</f>
        <v/>
      </c>
      <c r="K36" s="99" t="str">
        <f>Calcu_ADJ!L30</f>
        <v/>
      </c>
      <c r="L36" s="99" t="str">
        <f>Calcu_ADJ!K30</f>
        <v/>
      </c>
      <c r="M36" s="99" t="str">
        <f>Calcu_ADJ!E30</f>
        <v/>
      </c>
      <c r="N36" s="99" t="str">
        <f>IF(Calcu_ADJ!$B30=FALSE,"",TEXT(Calcu_ADJ!G30,Calcu_ADJ!$Q$66))</f>
        <v/>
      </c>
      <c r="O36" s="99" t="str">
        <f>IF(Calcu_ADJ!$B30=FALSE,"",TEXT(Calcu_ADJ!H30,Calcu_ADJ!$Q$66))</f>
        <v/>
      </c>
      <c r="P36" s="99" t="str">
        <f>IF(Calcu_ADJ!$B30=FALSE,"",TEXT(Calcu_ADJ!I30,Calcu_ADJ!$Q$66))</f>
        <v/>
      </c>
      <c r="Q36" s="99" t="str">
        <f>IF(Calcu_ADJ!$B30=FALSE,"",TEXT(Calcu_ADJ!J30,Calcu_ADJ!$Q$66))</f>
        <v/>
      </c>
      <c r="R36" s="99" t="str">
        <f>IF(Calcu_ADJ!$B30=FALSE,"",TEXT(Calcu_ADJ!K30,Calcu_ADJ!$Q$66))</f>
        <v/>
      </c>
    </row>
    <row r="37" spans="2:18" ht="13.5" customHeight="1">
      <c r="B37" s="99" t="str">
        <f>Calcu!L31</f>
        <v/>
      </c>
      <c r="C37" s="99" t="str">
        <f>Calcu!K31</f>
        <v/>
      </c>
      <c r="D37" s="99" t="str">
        <f>Calcu!E31</f>
        <v/>
      </c>
      <c r="E37" s="99" t="str">
        <f>IF(Calcu!$B31=FALSE,"",TEXT(Calcu!G31,Calcu!$Q$66))</f>
        <v/>
      </c>
      <c r="F37" s="99" t="str">
        <f>IF(Calcu!$B31=FALSE,"",TEXT(Calcu!H31,Calcu!$Q$66))</f>
        <v/>
      </c>
      <c r="G37" s="99" t="str">
        <f>IF(Calcu!$B31=FALSE,"",TEXT(Calcu!I31,Calcu!$Q$66))</f>
        <v/>
      </c>
      <c r="H37" s="99" t="str">
        <f>IF(Calcu!$B31=FALSE,"",TEXT(Calcu!J31,Calcu!$Q$66))</f>
        <v/>
      </c>
      <c r="I37" s="99" t="str">
        <f>IF(Calcu!$B31=FALSE,"",TEXT(Calcu!K31,Calcu!$Q$66))</f>
        <v/>
      </c>
      <c r="K37" s="99" t="str">
        <f>Calcu_ADJ!L31</f>
        <v/>
      </c>
      <c r="L37" s="99" t="str">
        <f>Calcu_ADJ!K31</f>
        <v/>
      </c>
      <c r="M37" s="99" t="str">
        <f>Calcu_ADJ!E31</f>
        <v/>
      </c>
      <c r="N37" s="99" t="str">
        <f>IF(Calcu_ADJ!$B31=FALSE,"",TEXT(Calcu_ADJ!G31,Calcu_ADJ!$Q$66))</f>
        <v/>
      </c>
      <c r="O37" s="99" t="str">
        <f>IF(Calcu_ADJ!$B31=FALSE,"",TEXT(Calcu_ADJ!H31,Calcu_ADJ!$Q$66))</f>
        <v/>
      </c>
      <c r="P37" s="99" t="str">
        <f>IF(Calcu_ADJ!$B31=FALSE,"",TEXT(Calcu_ADJ!I31,Calcu_ADJ!$Q$66))</f>
        <v/>
      </c>
      <c r="Q37" s="99" t="str">
        <f>IF(Calcu_ADJ!$B31=FALSE,"",TEXT(Calcu_ADJ!J31,Calcu_ADJ!$Q$66))</f>
        <v/>
      </c>
      <c r="R37" s="99" t="str">
        <f>IF(Calcu_ADJ!$B31=FALSE,"",TEXT(Calcu_ADJ!K31,Calcu_ADJ!$Q$66))</f>
        <v/>
      </c>
    </row>
    <row r="38" spans="2:18" ht="13.5" customHeight="1">
      <c r="B38" s="99" t="str">
        <f>Calcu!L32</f>
        <v/>
      </c>
      <c r="C38" s="99" t="str">
        <f>Calcu!K32</f>
        <v/>
      </c>
      <c r="D38" s="99" t="str">
        <f>Calcu!E32</f>
        <v/>
      </c>
      <c r="E38" s="99" t="str">
        <f>IF(Calcu!$B32=FALSE,"",TEXT(Calcu!G32,Calcu!$Q$66))</f>
        <v/>
      </c>
      <c r="F38" s="99" t="str">
        <f>IF(Calcu!$B32=FALSE,"",TEXT(Calcu!H32,Calcu!$Q$66))</f>
        <v/>
      </c>
      <c r="G38" s="99" t="str">
        <f>IF(Calcu!$B32=FALSE,"",TEXT(Calcu!I32,Calcu!$Q$66))</f>
        <v/>
      </c>
      <c r="H38" s="99" t="str">
        <f>IF(Calcu!$B32=FALSE,"",TEXT(Calcu!J32,Calcu!$Q$66))</f>
        <v/>
      </c>
      <c r="I38" s="99" t="str">
        <f>IF(Calcu!$B32=FALSE,"",TEXT(Calcu!K32,Calcu!$Q$66))</f>
        <v/>
      </c>
      <c r="K38" s="99" t="str">
        <f>Calcu_ADJ!L32</f>
        <v/>
      </c>
      <c r="L38" s="99" t="str">
        <f>Calcu_ADJ!K32</f>
        <v/>
      </c>
      <c r="M38" s="99" t="str">
        <f>Calcu_ADJ!E32</f>
        <v/>
      </c>
      <c r="N38" s="99" t="str">
        <f>IF(Calcu_ADJ!$B32=FALSE,"",TEXT(Calcu_ADJ!G32,Calcu_ADJ!$Q$66))</f>
        <v/>
      </c>
      <c r="O38" s="99" t="str">
        <f>IF(Calcu_ADJ!$B32=FALSE,"",TEXT(Calcu_ADJ!H32,Calcu_ADJ!$Q$66))</f>
        <v/>
      </c>
      <c r="P38" s="99" t="str">
        <f>IF(Calcu_ADJ!$B32=FALSE,"",TEXT(Calcu_ADJ!I32,Calcu_ADJ!$Q$66))</f>
        <v/>
      </c>
      <c r="Q38" s="99" t="str">
        <f>IF(Calcu_ADJ!$B32=FALSE,"",TEXT(Calcu_ADJ!J32,Calcu_ADJ!$Q$66))</f>
        <v/>
      </c>
      <c r="R38" s="99" t="str">
        <f>IF(Calcu_ADJ!$B32=FALSE,"",TEXT(Calcu_ADJ!K32,Calcu_ADJ!$Q$66))</f>
        <v/>
      </c>
    </row>
    <row r="39" spans="2:18" ht="13.5" customHeight="1">
      <c r="B39" s="99" t="str">
        <f>Calcu!L33</f>
        <v/>
      </c>
      <c r="C39" s="99" t="str">
        <f>Calcu!K33</f>
        <v/>
      </c>
      <c r="D39" s="99" t="str">
        <f>Calcu!E33</f>
        <v/>
      </c>
      <c r="E39" s="99" t="str">
        <f>IF(Calcu!$B33=FALSE,"",TEXT(Calcu!G33,Calcu!$Q$66))</f>
        <v/>
      </c>
      <c r="F39" s="99" t="str">
        <f>IF(Calcu!$B33=FALSE,"",TEXT(Calcu!H33,Calcu!$Q$66))</f>
        <v/>
      </c>
      <c r="G39" s="99" t="str">
        <f>IF(Calcu!$B33=FALSE,"",TEXT(Calcu!I33,Calcu!$Q$66))</f>
        <v/>
      </c>
      <c r="H39" s="99" t="str">
        <f>IF(Calcu!$B33=FALSE,"",TEXT(Calcu!J33,Calcu!$Q$66))</f>
        <v/>
      </c>
      <c r="I39" s="99" t="str">
        <f>IF(Calcu!$B33=FALSE,"",TEXT(Calcu!K33,Calcu!$Q$66))</f>
        <v/>
      </c>
      <c r="K39" s="99" t="str">
        <f>Calcu_ADJ!L33</f>
        <v/>
      </c>
      <c r="L39" s="99" t="str">
        <f>Calcu_ADJ!K33</f>
        <v/>
      </c>
      <c r="M39" s="99" t="str">
        <f>Calcu_ADJ!E33</f>
        <v/>
      </c>
      <c r="N39" s="99" t="str">
        <f>IF(Calcu_ADJ!$B33=FALSE,"",TEXT(Calcu_ADJ!G33,Calcu_ADJ!$Q$66))</f>
        <v/>
      </c>
      <c r="O39" s="99" t="str">
        <f>IF(Calcu_ADJ!$B33=FALSE,"",TEXT(Calcu_ADJ!H33,Calcu_ADJ!$Q$66))</f>
        <v/>
      </c>
      <c r="P39" s="99" t="str">
        <f>IF(Calcu_ADJ!$B33=FALSE,"",TEXT(Calcu_ADJ!I33,Calcu_ADJ!$Q$66))</f>
        <v/>
      </c>
      <c r="Q39" s="99" t="str">
        <f>IF(Calcu_ADJ!$B33=FALSE,"",TEXT(Calcu_ADJ!J33,Calcu_ADJ!$Q$66))</f>
        <v/>
      </c>
      <c r="R39" s="99" t="str">
        <f>IF(Calcu_ADJ!$B33=FALSE,"",TEXT(Calcu_ADJ!K33,Calcu_ADJ!$Q$66))</f>
        <v/>
      </c>
    </row>
    <row r="40" spans="2:18" ht="13.5" customHeight="1">
      <c r="B40" s="99" t="str">
        <f>Calcu!L34</f>
        <v/>
      </c>
      <c r="C40" s="99" t="str">
        <f>Calcu!K34</f>
        <v/>
      </c>
      <c r="D40" s="99" t="str">
        <f>Calcu!E34</f>
        <v/>
      </c>
      <c r="E40" s="99" t="str">
        <f>IF(Calcu!$B34=FALSE,"",TEXT(Calcu!G34,Calcu!$Q$66))</f>
        <v/>
      </c>
      <c r="F40" s="99" t="str">
        <f>IF(Calcu!$B34=FALSE,"",TEXT(Calcu!H34,Calcu!$Q$66))</f>
        <v/>
      </c>
      <c r="G40" s="99" t="str">
        <f>IF(Calcu!$B34=FALSE,"",TEXT(Calcu!I34,Calcu!$Q$66))</f>
        <v/>
      </c>
      <c r="H40" s="99" t="str">
        <f>IF(Calcu!$B34=FALSE,"",TEXT(Calcu!J34,Calcu!$Q$66))</f>
        <v/>
      </c>
      <c r="I40" s="99" t="str">
        <f>IF(Calcu!$B34=FALSE,"",TEXT(Calcu!K34,Calcu!$Q$66))</f>
        <v/>
      </c>
      <c r="K40" s="99" t="str">
        <f>Calcu_ADJ!L34</f>
        <v/>
      </c>
      <c r="L40" s="99" t="str">
        <f>Calcu_ADJ!K34</f>
        <v/>
      </c>
      <c r="M40" s="99" t="str">
        <f>Calcu_ADJ!E34</f>
        <v/>
      </c>
      <c r="N40" s="99" t="str">
        <f>IF(Calcu_ADJ!$B34=FALSE,"",TEXT(Calcu_ADJ!G34,Calcu_ADJ!$Q$66))</f>
        <v/>
      </c>
      <c r="O40" s="99" t="str">
        <f>IF(Calcu_ADJ!$B34=FALSE,"",TEXT(Calcu_ADJ!H34,Calcu_ADJ!$Q$66))</f>
        <v/>
      </c>
      <c r="P40" s="99" t="str">
        <f>IF(Calcu_ADJ!$B34=FALSE,"",TEXT(Calcu_ADJ!I34,Calcu_ADJ!$Q$66))</f>
        <v/>
      </c>
      <c r="Q40" s="99" t="str">
        <f>IF(Calcu_ADJ!$B34=FALSE,"",TEXT(Calcu_ADJ!J34,Calcu_ADJ!$Q$66))</f>
        <v/>
      </c>
      <c r="R40" s="99" t="str">
        <f>IF(Calcu_ADJ!$B34=FALSE,"",TEXT(Calcu_ADJ!K34,Calcu_ADJ!$Q$66))</f>
        <v/>
      </c>
    </row>
    <row r="41" spans="2:18" ht="13.5" customHeight="1">
      <c r="B41" s="99" t="str">
        <f>Calcu!L35</f>
        <v/>
      </c>
      <c r="C41" s="99" t="str">
        <f>Calcu!K35</f>
        <v/>
      </c>
      <c r="D41" s="99" t="str">
        <f>Calcu!E35</f>
        <v/>
      </c>
      <c r="E41" s="99" t="str">
        <f>IF(Calcu!$B35=FALSE,"",TEXT(Calcu!G35,Calcu!$Q$66))</f>
        <v/>
      </c>
      <c r="F41" s="99" t="str">
        <f>IF(Calcu!$B35=FALSE,"",TEXT(Calcu!H35,Calcu!$Q$66))</f>
        <v/>
      </c>
      <c r="G41" s="99" t="str">
        <f>IF(Calcu!$B35=FALSE,"",TEXT(Calcu!I35,Calcu!$Q$66))</f>
        <v/>
      </c>
      <c r="H41" s="99" t="str">
        <f>IF(Calcu!$B35=FALSE,"",TEXT(Calcu!J35,Calcu!$Q$66))</f>
        <v/>
      </c>
      <c r="I41" s="99" t="str">
        <f>IF(Calcu!$B35=FALSE,"",TEXT(Calcu!K35,Calcu!$Q$66))</f>
        <v/>
      </c>
      <c r="K41" s="99" t="str">
        <f>Calcu_ADJ!L35</f>
        <v/>
      </c>
      <c r="L41" s="99" t="str">
        <f>Calcu_ADJ!K35</f>
        <v/>
      </c>
      <c r="M41" s="99" t="str">
        <f>Calcu_ADJ!E35</f>
        <v/>
      </c>
      <c r="N41" s="99" t="str">
        <f>IF(Calcu_ADJ!$B35=FALSE,"",TEXT(Calcu_ADJ!G35,Calcu_ADJ!$Q$66))</f>
        <v/>
      </c>
      <c r="O41" s="99" t="str">
        <f>IF(Calcu_ADJ!$B35=FALSE,"",TEXT(Calcu_ADJ!H35,Calcu_ADJ!$Q$66))</f>
        <v/>
      </c>
      <c r="P41" s="99" t="str">
        <f>IF(Calcu_ADJ!$B35=FALSE,"",TEXT(Calcu_ADJ!I35,Calcu_ADJ!$Q$66))</f>
        <v/>
      </c>
      <c r="Q41" s="99" t="str">
        <f>IF(Calcu_ADJ!$B35=FALSE,"",TEXT(Calcu_ADJ!J35,Calcu_ADJ!$Q$66))</f>
        <v/>
      </c>
      <c r="R41" s="99" t="str">
        <f>IF(Calcu_ADJ!$B35=FALSE,"",TEXT(Calcu_ADJ!K35,Calcu_ADJ!$Q$66))</f>
        <v/>
      </c>
    </row>
    <row r="42" spans="2:18" ht="13.5" customHeight="1">
      <c r="B42" s="99" t="str">
        <f>Calcu!L36</f>
        <v/>
      </c>
      <c r="C42" s="99" t="str">
        <f>Calcu!K36</f>
        <v/>
      </c>
      <c r="D42" s="99" t="str">
        <f>Calcu!E36</f>
        <v/>
      </c>
      <c r="E42" s="99" t="str">
        <f>IF(Calcu!$B36=FALSE,"",TEXT(Calcu!G36,Calcu!$Q$66))</f>
        <v/>
      </c>
      <c r="F42" s="99" t="str">
        <f>IF(Calcu!$B36=FALSE,"",TEXT(Calcu!H36,Calcu!$Q$66))</f>
        <v/>
      </c>
      <c r="G42" s="99" t="str">
        <f>IF(Calcu!$B36=FALSE,"",TEXT(Calcu!I36,Calcu!$Q$66))</f>
        <v/>
      </c>
      <c r="H42" s="99" t="str">
        <f>IF(Calcu!$B36=FALSE,"",TEXT(Calcu!J36,Calcu!$Q$66))</f>
        <v/>
      </c>
      <c r="I42" s="99" t="str">
        <f>IF(Calcu!$B36=FALSE,"",TEXT(Calcu!K36,Calcu!$Q$66))</f>
        <v/>
      </c>
      <c r="K42" s="99" t="str">
        <f>Calcu_ADJ!L36</f>
        <v/>
      </c>
      <c r="L42" s="99" t="str">
        <f>Calcu_ADJ!K36</f>
        <v/>
      </c>
      <c r="M42" s="99" t="str">
        <f>Calcu_ADJ!E36</f>
        <v/>
      </c>
      <c r="N42" s="99" t="str">
        <f>IF(Calcu_ADJ!$B36=FALSE,"",TEXT(Calcu_ADJ!G36,Calcu_ADJ!$Q$66))</f>
        <v/>
      </c>
      <c r="O42" s="99" t="str">
        <f>IF(Calcu_ADJ!$B36=FALSE,"",TEXT(Calcu_ADJ!H36,Calcu_ADJ!$Q$66))</f>
        <v/>
      </c>
      <c r="P42" s="99" t="str">
        <f>IF(Calcu_ADJ!$B36=FALSE,"",TEXT(Calcu_ADJ!I36,Calcu_ADJ!$Q$66))</f>
        <v/>
      </c>
      <c r="Q42" s="99" t="str">
        <f>IF(Calcu_ADJ!$B36=FALSE,"",TEXT(Calcu_ADJ!J36,Calcu_ADJ!$Q$66))</f>
        <v/>
      </c>
      <c r="R42" s="99" t="str">
        <f>IF(Calcu_ADJ!$B36=FALSE,"",TEXT(Calcu_ADJ!K36,Calcu_ADJ!$Q$66))</f>
        <v/>
      </c>
    </row>
    <row r="43" spans="2:18" ht="13.5" customHeight="1">
      <c r="B43" s="99" t="str">
        <f>Calcu!L37</f>
        <v/>
      </c>
      <c r="C43" s="99" t="str">
        <f>Calcu!K37</f>
        <v/>
      </c>
      <c r="D43" s="99" t="str">
        <f>Calcu!E37</f>
        <v/>
      </c>
      <c r="E43" s="99" t="str">
        <f>IF(Calcu!$B37=FALSE,"",TEXT(Calcu!G37,Calcu!$Q$66))</f>
        <v/>
      </c>
      <c r="F43" s="99" t="str">
        <f>IF(Calcu!$B37=FALSE,"",TEXT(Calcu!H37,Calcu!$Q$66))</f>
        <v/>
      </c>
      <c r="G43" s="99" t="str">
        <f>IF(Calcu!$B37=FALSE,"",TEXT(Calcu!I37,Calcu!$Q$66))</f>
        <v/>
      </c>
      <c r="H43" s="99" t="str">
        <f>IF(Calcu!$B37=FALSE,"",TEXT(Calcu!J37,Calcu!$Q$66))</f>
        <v/>
      </c>
      <c r="I43" s="99" t="str">
        <f>IF(Calcu!$B37=FALSE,"",TEXT(Calcu!K37,Calcu!$Q$66))</f>
        <v/>
      </c>
      <c r="K43" s="99" t="str">
        <f>Calcu_ADJ!L37</f>
        <v/>
      </c>
      <c r="L43" s="99" t="str">
        <f>Calcu_ADJ!K37</f>
        <v/>
      </c>
      <c r="M43" s="99" t="str">
        <f>Calcu_ADJ!E37</f>
        <v/>
      </c>
      <c r="N43" s="99" t="str">
        <f>IF(Calcu_ADJ!$B37=FALSE,"",TEXT(Calcu_ADJ!G37,Calcu_ADJ!$Q$66))</f>
        <v/>
      </c>
      <c r="O43" s="99" t="str">
        <f>IF(Calcu_ADJ!$B37=FALSE,"",TEXT(Calcu_ADJ!H37,Calcu_ADJ!$Q$66))</f>
        <v/>
      </c>
      <c r="P43" s="99" t="str">
        <f>IF(Calcu_ADJ!$B37=FALSE,"",TEXT(Calcu_ADJ!I37,Calcu_ADJ!$Q$66))</f>
        <v/>
      </c>
      <c r="Q43" s="99" t="str">
        <f>IF(Calcu_ADJ!$B37=FALSE,"",TEXT(Calcu_ADJ!J37,Calcu_ADJ!$Q$66))</f>
        <v/>
      </c>
      <c r="R43" s="99" t="str">
        <f>IF(Calcu_ADJ!$B37=FALSE,"",TEXT(Calcu_ADJ!K37,Calcu_ADJ!$Q$66))</f>
        <v/>
      </c>
    </row>
    <row r="44" spans="2:18" ht="13.5" customHeight="1">
      <c r="B44" s="99" t="str">
        <f>Calcu!L38</f>
        <v/>
      </c>
      <c r="C44" s="99" t="str">
        <f>Calcu!K38</f>
        <v/>
      </c>
      <c r="D44" s="99" t="str">
        <f>Calcu!E38</f>
        <v/>
      </c>
      <c r="E44" s="99" t="str">
        <f>IF(Calcu!$B38=FALSE,"",TEXT(Calcu!G38,Calcu!$Q$66))</f>
        <v/>
      </c>
      <c r="F44" s="99" t="str">
        <f>IF(Calcu!$B38=FALSE,"",TEXT(Calcu!H38,Calcu!$Q$66))</f>
        <v/>
      </c>
      <c r="G44" s="99" t="str">
        <f>IF(Calcu!$B38=FALSE,"",TEXT(Calcu!I38,Calcu!$Q$66))</f>
        <v/>
      </c>
      <c r="H44" s="99" t="str">
        <f>IF(Calcu!$B38=FALSE,"",TEXT(Calcu!J38,Calcu!$Q$66))</f>
        <v/>
      </c>
      <c r="I44" s="99" t="str">
        <f>IF(Calcu!$B38=FALSE,"",TEXT(Calcu!K38,Calcu!$Q$66))</f>
        <v/>
      </c>
      <c r="K44" s="99" t="str">
        <f>Calcu_ADJ!L38</f>
        <v/>
      </c>
      <c r="L44" s="99" t="str">
        <f>Calcu_ADJ!K38</f>
        <v/>
      </c>
      <c r="M44" s="99" t="str">
        <f>Calcu_ADJ!E38</f>
        <v/>
      </c>
      <c r="N44" s="99" t="str">
        <f>IF(Calcu_ADJ!$B38=FALSE,"",TEXT(Calcu_ADJ!G38,Calcu_ADJ!$Q$66))</f>
        <v/>
      </c>
      <c r="O44" s="99" t="str">
        <f>IF(Calcu_ADJ!$B38=FALSE,"",TEXT(Calcu_ADJ!H38,Calcu_ADJ!$Q$66))</f>
        <v/>
      </c>
      <c r="P44" s="99" t="str">
        <f>IF(Calcu_ADJ!$B38=FALSE,"",TEXT(Calcu_ADJ!I38,Calcu_ADJ!$Q$66))</f>
        <v/>
      </c>
      <c r="Q44" s="99" t="str">
        <f>IF(Calcu_ADJ!$B38=FALSE,"",TEXT(Calcu_ADJ!J38,Calcu_ADJ!$Q$66))</f>
        <v/>
      </c>
      <c r="R44" s="99" t="str">
        <f>IF(Calcu_ADJ!$B38=FALSE,"",TEXT(Calcu_ADJ!K38,Calcu_ADJ!$Q$66))</f>
        <v/>
      </c>
    </row>
    <row r="45" spans="2:18" ht="13.5" customHeight="1">
      <c r="B45" s="99" t="str">
        <f>Calcu!L39</f>
        <v/>
      </c>
      <c r="C45" s="99" t="str">
        <f>Calcu!K39</f>
        <v/>
      </c>
      <c r="D45" s="99" t="str">
        <f>Calcu!E39</f>
        <v/>
      </c>
      <c r="E45" s="99" t="str">
        <f>IF(Calcu!$B39=FALSE,"",TEXT(Calcu!G39,Calcu!$Q$66))</f>
        <v/>
      </c>
      <c r="F45" s="99" t="str">
        <f>IF(Calcu!$B39=FALSE,"",TEXT(Calcu!H39,Calcu!$Q$66))</f>
        <v/>
      </c>
      <c r="G45" s="99" t="str">
        <f>IF(Calcu!$B39=FALSE,"",TEXT(Calcu!I39,Calcu!$Q$66))</f>
        <v/>
      </c>
      <c r="H45" s="99" t="str">
        <f>IF(Calcu!$B39=FALSE,"",TEXT(Calcu!J39,Calcu!$Q$66))</f>
        <v/>
      </c>
      <c r="I45" s="99" t="str">
        <f>IF(Calcu!$B39=FALSE,"",TEXT(Calcu!K39,Calcu!$Q$66))</f>
        <v/>
      </c>
      <c r="K45" s="99" t="str">
        <f>Calcu_ADJ!L39</f>
        <v/>
      </c>
      <c r="L45" s="99" t="str">
        <f>Calcu_ADJ!K39</f>
        <v/>
      </c>
      <c r="M45" s="99" t="str">
        <f>Calcu_ADJ!E39</f>
        <v/>
      </c>
      <c r="N45" s="99" t="str">
        <f>IF(Calcu_ADJ!$B39=FALSE,"",TEXT(Calcu_ADJ!G39,Calcu_ADJ!$Q$66))</f>
        <v/>
      </c>
      <c r="O45" s="99" t="str">
        <f>IF(Calcu_ADJ!$B39=FALSE,"",TEXT(Calcu_ADJ!H39,Calcu_ADJ!$Q$66))</f>
        <v/>
      </c>
      <c r="P45" s="99" t="str">
        <f>IF(Calcu_ADJ!$B39=FALSE,"",TEXT(Calcu_ADJ!I39,Calcu_ADJ!$Q$66))</f>
        <v/>
      </c>
      <c r="Q45" s="99" t="str">
        <f>IF(Calcu_ADJ!$B39=FALSE,"",TEXT(Calcu_ADJ!J39,Calcu_ADJ!$Q$66))</f>
        <v/>
      </c>
      <c r="R45" s="99" t="str">
        <f>IF(Calcu_ADJ!$B39=FALSE,"",TEXT(Calcu_ADJ!K39,Calcu_ADJ!$Q$66))</f>
        <v/>
      </c>
    </row>
    <row r="46" spans="2:18" ht="13.5" customHeight="1">
      <c r="B46" s="99" t="str">
        <f>Calcu!L40</f>
        <v/>
      </c>
      <c r="C46" s="99" t="str">
        <f>Calcu!K40</f>
        <v/>
      </c>
      <c r="D46" s="99" t="str">
        <f>Calcu!E40</f>
        <v/>
      </c>
      <c r="E46" s="99" t="str">
        <f>IF(Calcu!$B40=FALSE,"",TEXT(Calcu!G40,Calcu!$Q$66))</f>
        <v/>
      </c>
      <c r="F46" s="99" t="str">
        <f>IF(Calcu!$B40=FALSE,"",TEXT(Calcu!H40,Calcu!$Q$66))</f>
        <v/>
      </c>
      <c r="G46" s="99" t="str">
        <f>IF(Calcu!$B40=FALSE,"",TEXT(Calcu!I40,Calcu!$Q$66))</f>
        <v/>
      </c>
      <c r="H46" s="99" t="str">
        <f>IF(Calcu!$B40=FALSE,"",TEXT(Calcu!J40,Calcu!$Q$66))</f>
        <v/>
      </c>
      <c r="I46" s="99" t="str">
        <f>IF(Calcu!$B40=FALSE,"",TEXT(Calcu!K40,Calcu!$Q$66))</f>
        <v/>
      </c>
      <c r="K46" s="99" t="str">
        <f>Calcu_ADJ!L40</f>
        <v/>
      </c>
      <c r="L46" s="99" t="str">
        <f>Calcu_ADJ!K40</f>
        <v/>
      </c>
      <c r="M46" s="99" t="str">
        <f>Calcu_ADJ!E40</f>
        <v/>
      </c>
      <c r="N46" s="99" t="str">
        <f>IF(Calcu_ADJ!$B40=FALSE,"",TEXT(Calcu_ADJ!G40,Calcu_ADJ!$Q$66))</f>
        <v/>
      </c>
      <c r="O46" s="99" t="str">
        <f>IF(Calcu_ADJ!$B40=FALSE,"",TEXT(Calcu_ADJ!H40,Calcu_ADJ!$Q$66))</f>
        <v/>
      </c>
      <c r="P46" s="99" t="str">
        <f>IF(Calcu_ADJ!$B40=FALSE,"",TEXT(Calcu_ADJ!I40,Calcu_ADJ!$Q$66))</f>
        <v/>
      </c>
      <c r="Q46" s="99" t="str">
        <f>IF(Calcu_ADJ!$B40=FALSE,"",TEXT(Calcu_ADJ!J40,Calcu_ADJ!$Q$66))</f>
        <v/>
      </c>
      <c r="R46" s="99" t="str">
        <f>IF(Calcu_ADJ!$B40=FALSE,"",TEXT(Calcu_ADJ!K40,Calcu_ADJ!$Q$66))</f>
        <v/>
      </c>
    </row>
    <row r="47" spans="2:18" ht="13.5" customHeight="1">
      <c r="B47" s="99" t="str">
        <f>Calcu!L41</f>
        <v/>
      </c>
      <c r="C47" s="99" t="str">
        <f>Calcu!K41</f>
        <v/>
      </c>
      <c r="D47" s="99" t="str">
        <f>Calcu!E41</f>
        <v/>
      </c>
      <c r="E47" s="99" t="str">
        <f>IF(Calcu!$B41=FALSE,"",TEXT(Calcu!G41,Calcu!$Q$66))</f>
        <v/>
      </c>
      <c r="F47" s="99" t="str">
        <f>IF(Calcu!$B41=FALSE,"",TEXT(Calcu!H41,Calcu!$Q$66))</f>
        <v/>
      </c>
      <c r="G47" s="99" t="str">
        <f>IF(Calcu!$B41=FALSE,"",TEXT(Calcu!I41,Calcu!$Q$66))</f>
        <v/>
      </c>
      <c r="H47" s="99" t="str">
        <f>IF(Calcu!$B41=FALSE,"",TEXT(Calcu!J41,Calcu!$Q$66))</f>
        <v/>
      </c>
      <c r="I47" s="99" t="str">
        <f>IF(Calcu!$B41=FALSE,"",TEXT(Calcu!K41,Calcu!$Q$66))</f>
        <v/>
      </c>
      <c r="K47" s="99" t="str">
        <f>Calcu_ADJ!L41</f>
        <v/>
      </c>
      <c r="L47" s="99" t="str">
        <f>Calcu_ADJ!K41</f>
        <v/>
      </c>
      <c r="M47" s="99" t="str">
        <f>Calcu_ADJ!E41</f>
        <v/>
      </c>
      <c r="N47" s="99" t="str">
        <f>IF(Calcu_ADJ!$B41=FALSE,"",TEXT(Calcu_ADJ!G41,Calcu_ADJ!$Q$66))</f>
        <v/>
      </c>
      <c r="O47" s="99" t="str">
        <f>IF(Calcu_ADJ!$B41=FALSE,"",TEXT(Calcu_ADJ!H41,Calcu_ADJ!$Q$66))</f>
        <v/>
      </c>
      <c r="P47" s="99" t="str">
        <f>IF(Calcu_ADJ!$B41=FALSE,"",TEXT(Calcu_ADJ!I41,Calcu_ADJ!$Q$66))</f>
        <v/>
      </c>
      <c r="Q47" s="99" t="str">
        <f>IF(Calcu_ADJ!$B41=FALSE,"",TEXT(Calcu_ADJ!J41,Calcu_ADJ!$Q$66))</f>
        <v/>
      </c>
      <c r="R47" s="99" t="str">
        <f>IF(Calcu_ADJ!$B41=FALSE,"",TEXT(Calcu_ADJ!K41,Calcu_ADJ!$Q$66))</f>
        <v/>
      </c>
    </row>
    <row r="48" spans="2:18" ht="13.5" customHeight="1">
      <c r="B48" s="99" t="str">
        <f>Calcu!L42</f>
        <v/>
      </c>
      <c r="C48" s="99" t="str">
        <f>Calcu!K42</f>
        <v/>
      </c>
      <c r="D48" s="99" t="str">
        <f>Calcu!E42</f>
        <v/>
      </c>
      <c r="E48" s="99" t="str">
        <f>IF(Calcu!$B42=FALSE,"",TEXT(Calcu!G42,Calcu!$Q$66))</f>
        <v/>
      </c>
      <c r="F48" s="99" t="str">
        <f>IF(Calcu!$B42=FALSE,"",TEXT(Calcu!H42,Calcu!$Q$66))</f>
        <v/>
      </c>
      <c r="G48" s="99" t="str">
        <f>IF(Calcu!$B42=FALSE,"",TEXT(Calcu!I42,Calcu!$Q$66))</f>
        <v/>
      </c>
      <c r="H48" s="99" t="str">
        <f>IF(Calcu!$B42=FALSE,"",TEXT(Calcu!J42,Calcu!$Q$66))</f>
        <v/>
      </c>
      <c r="I48" s="99" t="str">
        <f>IF(Calcu!$B42=FALSE,"",TEXT(Calcu!K42,Calcu!$Q$66))</f>
        <v/>
      </c>
      <c r="K48" s="99" t="str">
        <f>Calcu_ADJ!L42</f>
        <v/>
      </c>
      <c r="L48" s="99" t="str">
        <f>Calcu_ADJ!K42</f>
        <v/>
      </c>
      <c r="M48" s="99" t="str">
        <f>Calcu_ADJ!E42</f>
        <v/>
      </c>
      <c r="N48" s="99" t="str">
        <f>IF(Calcu_ADJ!$B42=FALSE,"",TEXT(Calcu_ADJ!G42,Calcu_ADJ!$Q$66))</f>
        <v/>
      </c>
      <c r="O48" s="99" t="str">
        <f>IF(Calcu_ADJ!$B42=FALSE,"",TEXT(Calcu_ADJ!H42,Calcu_ADJ!$Q$66))</f>
        <v/>
      </c>
      <c r="P48" s="99" t="str">
        <f>IF(Calcu_ADJ!$B42=FALSE,"",TEXT(Calcu_ADJ!I42,Calcu_ADJ!$Q$66))</f>
        <v/>
      </c>
      <c r="Q48" s="99" t="str">
        <f>IF(Calcu_ADJ!$B42=FALSE,"",TEXT(Calcu_ADJ!J42,Calcu_ADJ!$Q$66))</f>
        <v/>
      </c>
      <c r="R48" s="99" t="str">
        <f>IF(Calcu_ADJ!$B42=FALSE,"",TEXT(Calcu_ADJ!K42,Calcu_ADJ!$Q$66))</f>
        <v/>
      </c>
    </row>
    <row r="49" spans="2:18" ht="13.5" customHeight="1">
      <c r="B49" s="99" t="str">
        <f>Calcu!L43</f>
        <v/>
      </c>
      <c r="C49" s="99" t="str">
        <f>Calcu!K43</f>
        <v/>
      </c>
      <c r="D49" s="99" t="str">
        <f>Calcu!E43</f>
        <v/>
      </c>
      <c r="E49" s="99" t="str">
        <f>IF(Calcu!$B43=FALSE,"",TEXT(Calcu!G43,Calcu!$Q$66))</f>
        <v/>
      </c>
      <c r="F49" s="99" t="str">
        <f>IF(Calcu!$B43=FALSE,"",TEXT(Calcu!H43,Calcu!$Q$66))</f>
        <v/>
      </c>
      <c r="G49" s="99" t="str">
        <f>IF(Calcu!$B43=FALSE,"",TEXT(Calcu!I43,Calcu!$Q$66))</f>
        <v/>
      </c>
      <c r="H49" s="99" t="str">
        <f>IF(Calcu!$B43=FALSE,"",TEXT(Calcu!J43,Calcu!$Q$66))</f>
        <v/>
      </c>
      <c r="I49" s="99" t="str">
        <f>IF(Calcu!$B43=FALSE,"",TEXT(Calcu!K43,Calcu!$Q$66))</f>
        <v/>
      </c>
      <c r="K49" s="99" t="str">
        <f>Calcu_ADJ!L43</f>
        <v/>
      </c>
      <c r="L49" s="99" t="str">
        <f>Calcu_ADJ!K43</f>
        <v/>
      </c>
      <c r="M49" s="99" t="str">
        <f>Calcu_ADJ!E43</f>
        <v/>
      </c>
      <c r="N49" s="99" t="str">
        <f>IF(Calcu_ADJ!$B43=FALSE,"",TEXT(Calcu_ADJ!G43,Calcu_ADJ!$Q$66))</f>
        <v/>
      </c>
      <c r="O49" s="99" t="str">
        <f>IF(Calcu_ADJ!$B43=FALSE,"",TEXT(Calcu_ADJ!H43,Calcu_ADJ!$Q$66))</f>
        <v/>
      </c>
      <c r="P49" s="99" t="str">
        <f>IF(Calcu_ADJ!$B43=FALSE,"",TEXT(Calcu_ADJ!I43,Calcu_ADJ!$Q$66))</f>
        <v/>
      </c>
      <c r="Q49" s="99" t="str">
        <f>IF(Calcu_ADJ!$B43=FALSE,"",TEXT(Calcu_ADJ!J43,Calcu_ADJ!$Q$66))</f>
        <v/>
      </c>
      <c r="R49" s="99" t="str">
        <f>IF(Calcu_ADJ!$B43=FALSE,"",TEXT(Calcu_ADJ!K43,Calcu_ADJ!$Q$66))</f>
        <v/>
      </c>
    </row>
    <row r="50" spans="2:18" ht="13.5" customHeight="1">
      <c r="B50" s="99" t="str">
        <f>Calcu!L44</f>
        <v/>
      </c>
      <c r="C50" s="99" t="str">
        <f>Calcu!K44</f>
        <v/>
      </c>
      <c r="D50" s="99" t="str">
        <f>Calcu!E44</f>
        <v/>
      </c>
      <c r="E50" s="99" t="str">
        <f>IF(Calcu!$B44=FALSE,"",TEXT(Calcu!G44,Calcu!$Q$66))</f>
        <v/>
      </c>
      <c r="F50" s="99" t="str">
        <f>IF(Calcu!$B44=FALSE,"",TEXT(Calcu!H44,Calcu!$Q$66))</f>
        <v/>
      </c>
      <c r="G50" s="99" t="str">
        <f>IF(Calcu!$B44=FALSE,"",TEXT(Calcu!I44,Calcu!$Q$66))</f>
        <v/>
      </c>
      <c r="H50" s="99" t="str">
        <f>IF(Calcu!$B44=FALSE,"",TEXT(Calcu!J44,Calcu!$Q$66))</f>
        <v/>
      </c>
      <c r="I50" s="99" t="str">
        <f>IF(Calcu!$B44=FALSE,"",TEXT(Calcu!K44,Calcu!$Q$66))</f>
        <v/>
      </c>
      <c r="K50" s="99" t="str">
        <f>Calcu_ADJ!L44</f>
        <v/>
      </c>
      <c r="L50" s="99" t="str">
        <f>Calcu_ADJ!K44</f>
        <v/>
      </c>
      <c r="M50" s="99" t="str">
        <f>Calcu_ADJ!E44</f>
        <v/>
      </c>
      <c r="N50" s="99" t="str">
        <f>IF(Calcu_ADJ!$B44=FALSE,"",TEXT(Calcu_ADJ!G44,Calcu_ADJ!$Q$66))</f>
        <v/>
      </c>
      <c r="O50" s="99" t="str">
        <f>IF(Calcu_ADJ!$B44=FALSE,"",TEXT(Calcu_ADJ!H44,Calcu_ADJ!$Q$66))</f>
        <v/>
      </c>
      <c r="P50" s="99" t="str">
        <f>IF(Calcu_ADJ!$B44=FALSE,"",TEXT(Calcu_ADJ!I44,Calcu_ADJ!$Q$66))</f>
        <v/>
      </c>
      <c r="Q50" s="99" t="str">
        <f>IF(Calcu_ADJ!$B44=FALSE,"",TEXT(Calcu_ADJ!J44,Calcu_ADJ!$Q$66))</f>
        <v/>
      </c>
      <c r="R50" s="99" t="str">
        <f>IF(Calcu_ADJ!$B44=FALSE,"",TEXT(Calcu_ADJ!K44,Calcu_ADJ!$Q$66))</f>
        <v/>
      </c>
    </row>
    <row r="51" spans="2:18" ht="13.5" customHeight="1">
      <c r="B51" s="99" t="str">
        <f>Calcu!L45</f>
        <v/>
      </c>
      <c r="C51" s="99" t="str">
        <f>Calcu!K45</f>
        <v/>
      </c>
      <c r="D51" s="99" t="str">
        <f>Calcu!E45</f>
        <v/>
      </c>
      <c r="E51" s="99" t="str">
        <f>IF(Calcu!$B45=FALSE,"",TEXT(Calcu!G45,Calcu!$Q$66))</f>
        <v/>
      </c>
      <c r="F51" s="99" t="str">
        <f>IF(Calcu!$B45=FALSE,"",TEXT(Calcu!H45,Calcu!$Q$66))</f>
        <v/>
      </c>
      <c r="G51" s="99" t="str">
        <f>IF(Calcu!$B45=FALSE,"",TEXT(Calcu!I45,Calcu!$Q$66))</f>
        <v/>
      </c>
      <c r="H51" s="99" t="str">
        <f>IF(Calcu!$B45=FALSE,"",TEXT(Calcu!J45,Calcu!$Q$66))</f>
        <v/>
      </c>
      <c r="I51" s="99" t="str">
        <f>IF(Calcu!$B45=FALSE,"",TEXT(Calcu!K45,Calcu!$Q$66))</f>
        <v/>
      </c>
      <c r="K51" s="99" t="str">
        <f>Calcu_ADJ!L45</f>
        <v/>
      </c>
      <c r="L51" s="99" t="str">
        <f>Calcu_ADJ!K45</f>
        <v/>
      </c>
      <c r="M51" s="99" t="str">
        <f>Calcu_ADJ!E45</f>
        <v/>
      </c>
      <c r="N51" s="99" t="str">
        <f>IF(Calcu_ADJ!$B45=FALSE,"",TEXT(Calcu_ADJ!G45,Calcu_ADJ!$Q$66))</f>
        <v/>
      </c>
      <c r="O51" s="99" t="str">
        <f>IF(Calcu_ADJ!$B45=FALSE,"",TEXT(Calcu_ADJ!H45,Calcu_ADJ!$Q$66))</f>
        <v/>
      </c>
      <c r="P51" s="99" t="str">
        <f>IF(Calcu_ADJ!$B45=FALSE,"",TEXT(Calcu_ADJ!I45,Calcu_ADJ!$Q$66))</f>
        <v/>
      </c>
      <c r="Q51" s="99" t="str">
        <f>IF(Calcu_ADJ!$B45=FALSE,"",TEXT(Calcu_ADJ!J45,Calcu_ADJ!$Q$66))</f>
        <v/>
      </c>
      <c r="R51" s="99" t="str">
        <f>IF(Calcu_ADJ!$B45=FALSE,"",TEXT(Calcu_ADJ!K45,Calcu_ADJ!$Q$66))</f>
        <v/>
      </c>
    </row>
    <row r="52" spans="2:18" ht="13.5" customHeight="1">
      <c r="B52" s="99" t="str">
        <f>Calcu!L46</f>
        <v/>
      </c>
      <c r="C52" s="99" t="str">
        <f>Calcu!K46</f>
        <v/>
      </c>
      <c r="D52" s="99" t="str">
        <f>Calcu!E46</f>
        <v/>
      </c>
      <c r="E52" s="99" t="str">
        <f>IF(Calcu!$B46=FALSE,"",TEXT(Calcu!G46,Calcu!$Q$66))</f>
        <v/>
      </c>
      <c r="F52" s="99" t="str">
        <f>IF(Calcu!$B46=FALSE,"",TEXT(Calcu!H46,Calcu!$Q$66))</f>
        <v/>
      </c>
      <c r="G52" s="99" t="str">
        <f>IF(Calcu!$B46=FALSE,"",TEXT(Calcu!I46,Calcu!$Q$66))</f>
        <v/>
      </c>
      <c r="H52" s="99" t="str">
        <f>IF(Calcu!$B46=FALSE,"",TEXT(Calcu!J46,Calcu!$Q$66))</f>
        <v/>
      </c>
      <c r="I52" s="99" t="str">
        <f>IF(Calcu!$B46=FALSE,"",TEXT(Calcu!K46,Calcu!$Q$66))</f>
        <v/>
      </c>
      <c r="K52" s="99" t="str">
        <f>Calcu_ADJ!L46</f>
        <v/>
      </c>
      <c r="L52" s="99" t="str">
        <f>Calcu_ADJ!K46</f>
        <v/>
      </c>
      <c r="M52" s="99" t="str">
        <f>Calcu_ADJ!E46</f>
        <v/>
      </c>
      <c r="N52" s="99" t="str">
        <f>IF(Calcu_ADJ!$B46=FALSE,"",TEXT(Calcu_ADJ!G46,Calcu_ADJ!$Q$66))</f>
        <v/>
      </c>
      <c r="O52" s="99" t="str">
        <f>IF(Calcu_ADJ!$B46=FALSE,"",TEXT(Calcu_ADJ!H46,Calcu_ADJ!$Q$66))</f>
        <v/>
      </c>
      <c r="P52" s="99" t="str">
        <f>IF(Calcu_ADJ!$B46=FALSE,"",TEXT(Calcu_ADJ!I46,Calcu_ADJ!$Q$66))</f>
        <v/>
      </c>
      <c r="Q52" s="99" t="str">
        <f>IF(Calcu_ADJ!$B46=FALSE,"",TEXT(Calcu_ADJ!J46,Calcu_ADJ!$Q$66))</f>
        <v/>
      </c>
      <c r="R52" s="99" t="str">
        <f>IF(Calcu_ADJ!$B46=FALSE,"",TEXT(Calcu_ADJ!K46,Calcu_ADJ!$Q$66))</f>
        <v/>
      </c>
    </row>
    <row r="53" spans="2:18" ht="13.5" customHeight="1">
      <c r="B53" s="99" t="str">
        <f>Calcu!L47</f>
        <v/>
      </c>
      <c r="C53" s="99" t="str">
        <f>Calcu!K47</f>
        <v/>
      </c>
      <c r="D53" s="99" t="str">
        <f>Calcu!E47</f>
        <v/>
      </c>
      <c r="E53" s="99" t="str">
        <f>IF(Calcu!$B47=FALSE,"",TEXT(Calcu!G47,Calcu!$Q$66))</f>
        <v/>
      </c>
      <c r="F53" s="99" t="str">
        <f>IF(Calcu!$B47=FALSE,"",TEXT(Calcu!H47,Calcu!$Q$66))</f>
        <v/>
      </c>
      <c r="G53" s="99" t="str">
        <f>IF(Calcu!$B47=FALSE,"",TEXT(Calcu!I47,Calcu!$Q$66))</f>
        <v/>
      </c>
      <c r="H53" s="99" t="str">
        <f>IF(Calcu!$B47=FALSE,"",TEXT(Calcu!J47,Calcu!$Q$66))</f>
        <v/>
      </c>
      <c r="I53" s="99" t="str">
        <f>IF(Calcu!$B47=FALSE,"",TEXT(Calcu!K47,Calcu!$Q$66))</f>
        <v/>
      </c>
      <c r="K53" s="99" t="str">
        <f>Calcu_ADJ!L47</f>
        <v/>
      </c>
      <c r="L53" s="99" t="str">
        <f>Calcu_ADJ!K47</f>
        <v/>
      </c>
      <c r="M53" s="99" t="str">
        <f>Calcu_ADJ!E47</f>
        <v/>
      </c>
      <c r="N53" s="99" t="str">
        <f>IF(Calcu_ADJ!$B47=FALSE,"",TEXT(Calcu_ADJ!G47,Calcu_ADJ!$Q$66))</f>
        <v/>
      </c>
      <c r="O53" s="99" t="str">
        <f>IF(Calcu_ADJ!$B47=FALSE,"",TEXT(Calcu_ADJ!H47,Calcu_ADJ!$Q$66))</f>
        <v/>
      </c>
      <c r="P53" s="99" t="str">
        <f>IF(Calcu_ADJ!$B47=FALSE,"",TEXT(Calcu_ADJ!I47,Calcu_ADJ!$Q$66))</f>
        <v/>
      </c>
      <c r="Q53" s="99" t="str">
        <f>IF(Calcu_ADJ!$B47=FALSE,"",TEXT(Calcu_ADJ!J47,Calcu_ADJ!$Q$66))</f>
        <v/>
      </c>
      <c r="R53" s="99" t="str">
        <f>IF(Calcu_ADJ!$B47=FALSE,"",TEXT(Calcu_ADJ!K47,Calcu_ADJ!$Q$66))</f>
        <v/>
      </c>
    </row>
    <row r="54" spans="2:18" ht="13.5" customHeight="1">
      <c r="B54" s="99" t="str">
        <f>Calcu!L48</f>
        <v/>
      </c>
      <c r="C54" s="99" t="str">
        <f>Calcu!K48</f>
        <v/>
      </c>
      <c r="D54" s="99" t="str">
        <f>Calcu!E48</f>
        <v/>
      </c>
      <c r="E54" s="99" t="str">
        <f>IF(Calcu!$B48=FALSE,"",TEXT(Calcu!G48,Calcu!$Q$66))</f>
        <v/>
      </c>
      <c r="F54" s="99" t="str">
        <f>IF(Calcu!$B48=FALSE,"",TEXT(Calcu!H48,Calcu!$Q$66))</f>
        <v/>
      </c>
      <c r="G54" s="99" t="str">
        <f>IF(Calcu!$B48=FALSE,"",TEXT(Calcu!I48,Calcu!$Q$66))</f>
        <v/>
      </c>
      <c r="H54" s="99" t="str">
        <f>IF(Calcu!$B48=FALSE,"",TEXT(Calcu!J48,Calcu!$Q$66))</f>
        <v/>
      </c>
      <c r="I54" s="99" t="str">
        <f>IF(Calcu!$B48=FALSE,"",TEXT(Calcu!K48,Calcu!$Q$66))</f>
        <v/>
      </c>
      <c r="K54" s="99" t="str">
        <f>Calcu_ADJ!L48</f>
        <v/>
      </c>
      <c r="L54" s="99" t="str">
        <f>Calcu_ADJ!K48</f>
        <v/>
      </c>
      <c r="M54" s="99" t="str">
        <f>Calcu_ADJ!E48</f>
        <v/>
      </c>
      <c r="N54" s="99" t="str">
        <f>IF(Calcu_ADJ!$B48=FALSE,"",TEXT(Calcu_ADJ!G48,Calcu_ADJ!$Q$66))</f>
        <v/>
      </c>
      <c r="O54" s="99" t="str">
        <f>IF(Calcu_ADJ!$B48=FALSE,"",TEXT(Calcu_ADJ!H48,Calcu_ADJ!$Q$66))</f>
        <v/>
      </c>
      <c r="P54" s="99" t="str">
        <f>IF(Calcu_ADJ!$B48=FALSE,"",TEXT(Calcu_ADJ!I48,Calcu_ADJ!$Q$66))</f>
        <v/>
      </c>
      <c r="Q54" s="99" t="str">
        <f>IF(Calcu_ADJ!$B48=FALSE,"",TEXT(Calcu_ADJ!J48,Calcu_ADJ!$Q$66))</f>
        <v/>
      </c>
      <c r="R54" s="99" t="str">
        <f>IF(Calcu_ADJ!$B48=FALSE,"",TEXT(Calcu_ADJ!K48,Calcu_ADJ!$Q$66))</f>
        <v/>
      </c>
    </row>
    <row r="55" spans="2:18" ht="13.5" customHeight="1">
      <c r="B55" s="99" t="str">
        <f>Calcu!L49</f>
        <v/>
      </c>
      <c r="C55" s="99" t="str">
        <f>Calcu!K49</f>
        <v/>
      </c>
      <c r="D55" s="99" t="str">
        <f>Calcu!E49</f>
        <v/>
      </c>
      <c r="E55" s="99" t="str">
        <f>IF(Calcu!$B49=FALSE,"",TEXT(Calcu!G49,Calcu!$Q$66))</f>
        <v/>
      </c>
      <c r="F55" s="99" t="str">
        <f>IF(Calcu!$B49=FALSE,"",TEXT(Calcu!H49,Calcu!$Q$66))</f>
        <v/>
      </c>
      <c r="G55" s="99" t="str">
        <f>IF(Calcu!$B49=FALSE,"",TEXT(Calcu!I49,Calcu!$Q$66))</f>
        <v/>
      </c>
      <c r="H55" s="99" t="str">
        <f>IF(Calcu!$B49=FALSE,"",TEXT(Calcu!J49,Calcu!$Q$66))</f>
        <v/>
      </c>
      <c r="I55" s="99" t="str">
        <f>IF(Calcu!$B49=FALSE,"",TEXT(Calcu!K49,Calcu!$Q$66))</f>
        <v/>
      </c>
      <c r="K55" s="99" t="str">
        <f>Calcu_ADJ!L49</f>
        <v/>
      </c>
      <c r="L55" s="99" t="str">
        <f>Calcu_ADJ!K49</f>
        <v/>
      </c>
      <c r="M55" s="99" t="str">
        <f>Calcu_ADJ!E49</f>
        <v/>
      </c>
      <c r="N55" s="99" t="str">
        <f>IF(Calcu_ADJ!$B49=FALSE,"",TEXT(Calcu_ADJ!G49,Calcu_ADJ!$Q$66))</f>
        <v/>
      </c>
      <c r="O55" s="99" t="str">
        <f>IF(Calcu_ADJ!$B49=FALSE,"",TEXT(Calcu_ADJ!H49,Calcu_ADJ!$Q$66))</f>
        <v/>
      </c>
      <c r="P55" s="99" t="str">
        <f>IF(Calcu_ADJ!$B49=FALSE,"",TEXT(Calcu_ADJ!I49,Calcu_ADJ!$Q$66))</f>
        <v/>
      </c>
      <c r="Q55" s="99" t="str">
        <f>IF(Calcu_ADJ!$B49=FALSE,"",TEXT(Calcu_ADJ!J49,Calcu_ADJ!$Q$66))</f>
        <v/>
      </c>
      <c r="R55" s="99" t="str">
        <f>IF(Calcu_ADJ!$B49=FALSE,"",TEXT(Calcu_ADJ!K49,Calcu_ADJ!$Q$66))</f>
        <v/>
      </c>
    </row>
  </sheetData>
  <sortState ref="Q5:R14">
    <sortCondition descending="1" ref="Q5"/>
  </sortState>
  <mergeCells count="10">
    <mergeCell ref="M12:M13"/>
    <mergeCell ref="N12:R12"/>
    <mergeCell ref="B12:B13"/>
    <mergeCell ref="D12:D13"/>
    <mergeCell ref="E12:I12"/>
    <mergeCell ref="E4:F4"/>
    <mergeCell ref="E3:F3"/>
    <mergeCell ref="C12:C13"/>
    <mergeCell ref="K12:K13"/>
    <mergeCell ref="L12:L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08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51" s="70" customFormat="1" ht="31.5">
      <c r="A1" s="69" t="s">
        <v>79</v>
      </c>
    </row>
    <row r="2" spans="1:51" s="70" customFormat="1" ht="18.75" customHeight="1"/>
    <row r="3" spans="1:51" s="70" customFormat="1" ht="18.75" customHeight="1">
      <c r="A3" s="71" t="s">
        <v>246</v>
      </c>
    </row>
    <row r="4" spans="1:51" s="70" customFormat="1" ht="18.75" customHeight="1">
      <c r="B4" s="434" t="s">
        <v>60</v>
      </c>
      <c r="C4" s="434"/>
      <c r="D4" s="434"/>
      <c r="E4" s="434"/>
      <c r="F4" s="434"/>
      <c r="G4" s="434"/>
      <c r="H4" s="435" t="s">
        <v>80</v>
      </c>
      <c r="I4" s="435"/>
      <c r="J4" s="435"/>
      <c r="K4" s="435"/>
      <c r="L4" s="435"/>
      <c r="M4" s="435"/>
      <c r="N4" s="434" t="s">
        <v>30</v>
      </c>
      <c r="O4" s="434"/>
      <c r="P4" s="434"/>
      <c r="Q4" s="434"/>
      <c r="R4" s="434"/>
      <c r="S4" s="434"/>
      <c r="T4" s="434" t="s">
        <v>363</v>
      </c>
      <c r="U4" s="434"/>
      <c r="V4" s="434"/>
      <c r="W4" s="434"/>
      <c r="X4" s="434"/>
      <c r="Y4" s="434"/>
    </row>
    <row r="5" spans="1:51" s="70" customFormat="1" ht="18.75" customHeight="1">
      <c r="B5" s="436">
        <f>Calcu!I3</f>
        <v>0</v>
      </c>
      <c r="C5" s="436"/>
      <c r="D5" s="436"/>
      <c r="E5" s="436"/>
      <c r="F5" s="436"/>
      <c r="G5" s="436"/>
      <c r="H5" s="437">
        <f>Calcu!J3</f>
        <v>1</v>
      </c>
      <c r="I5" s="437"/>
      <c r="J5" s="437"/>
      <c r="K5" s="437"/>
      <c r="L5" s="437"/>
      <c r="M5" s="437"/>
      <c r="N5" s="436" t="s">
        <v>382</v>
      </c>
      <c r="O5" s="436"/>
      <c r="P5" s="436"/>
      <c r="Q5" s="436"/>
      <c r="R5" s="436"/>
      <c r="S5" s="436"/>
      <c r="T5" s="436" t="str">
        <f>Calcu!D3</f>
        <v>게이지 블록</v>
      </c>
      <c r="U5" s="436"/>
      <c r="V5" s="436"/>
      <c r="W5" s="436"/>
      <c r="X5" s="436"/>
      <c r="Y5" s="436"/>
    </row>
    <row r="6" spans="1:51" s="70" customFormat="1" ht="18.75" customHeight="1"/>
    <row r="7" spans="1:51" ht="18.75" customHeight="1">
      <c r="A7" s="58" t="s">
        <v>247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</row>
    <row r="8" spans="1:51" ht="18.75" customHeight="1">
      <c r="A8" s="58"/>
      <c r="B8" s="441" t="s">
        <v>398</v>
      </c>
      <c r="C8" s="442"/>
      <c r="D8" s="442"/>
      <c r="E8" s="442"/>
      <c r="F8" s="443"/>
      <c r="G8" s="441" t="s">
        <v>32</v>
      </c>
      <c r="H8" s="442"/>
      <c r="I8" s="442"/>
      <c r="J8" s="442"/>
      <c r="K8" s="443"/>
      <c r="L8" s="441" t="s">
        <v>113</v>
      </c>
      <c r="M8" s="442"/>
      <c r="N8" s="442"/>
      <c r="O8" s="442"/>
      <c r="P8" s="443"/>
      <c r="Q8" s="438" t="str">
        <f>N5&amp;" 지시값"</f>
        <v>길이 변위계 지시값</v>
      </c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439"/>
      <c r="AO8" s="440"/>
      <c r="AP8" s="441" t="s">
        <v>248</v>
      </c>
      <c r="AQ8" s="442"/>
      <c r="AR8" s="442"/>
      <c r="AS8" s="442"/>
      <c r="AT8" s="443"/>
      <c r="AU8" s="441" t="s">
        <v>81</v>
      </c>
      <c r="AV8" s="442"/>
      <c r="AW8" s="442"/>
      <c r="AX8" s="442"/>
      <c r="AY8" s="443"/>
    </row>
    <row r="9" spans="1:51" ht="18.75" customHeight="1">
      <c r="A9" s="58"/>
      <c r="B9" s="444"/>
      <c r="C9" s="445"/>
      <c r="D9" s="445"/>
      <c r="E9" s="445"/>
      <c r="F9" s="446"/>
      <c r="G9" s="444"/>
      <c r="H9" s="445"/>
      <c r="I9" s="445"/>
      <c r="J9" s="445"/>
      <c r="K9" s="446"/>
      <c r="L9" s="447"/>
      <c r="M9" s="448"/>
      <c r="N9" s="448"/>
      <c r="O9" s="448"/>
      <c r="P9" s="449"/>
      <c r="Q9" s="438" t="s">
        <v>102</v>
      </c>
      <c r="R9" s="439"/>
      <c r="S9" s="439"/>
      <c r="T9" s="439"/>
      <c r="U9" s="440"/>
      <c r="V9" s="438" t="s">
        <v>154</v>
      </c>
      <c r="W9" s="439"/>
      <c r="X9" s="439"/>
      <c r="Y9" s="439"/>
      <c r="Z9" s="440"/>
      <c r="AA9" s="438" t="s">
        <v>249</v>
      </c>
      <c r="AB9" s="439"/>
      <c r="AC9" s="439"/>
      <c r="AD9" s="439"/>
      <c r="AE9" s="440"/>
      <c r="AF9" s="438" t="s">
        <v>250</v>
      </c>
      <c r="AG9" s="439"/>
      <c r="AH9" s="439"/>
      <c r="AI9" s="439"/>
      <c r="AJ9" s="440"/>
      <c r="AK9" s="438" t="s">
        <v>251</v>
      </c>
      <c r="AL9" s="439"/>
      <c r="AM9" s="439"/>
      <c r="AN9" s="439"/>
      <c r="AO9" s="440"/>
      <c r="AP9" s="447"/>
      <c r="AQ9" s="448"/>
      <c r="AR9" s="448"/>
      <c r="AS9" s="448"/>
      <c r="AT9" s="449"/>
      <c r="AU9" s="447"/>
      <c r="AV9" s="448"/>
      <c r="AW9" s="448"/>
      <c r="AX9" s="448"/>
      <c r="AY9" s="449"/>
    </row>
    <row r="10" spans="1:51" ht="18.75" customHeight="1">
      <c r="A10" s="58"/>
      <c r="B10" s="447"/>
      <c r="C10" s="448"/>
      <c r="D10" s="448"/>
      <c r="E10" s="448"/>
      <c r="F10" s="449"/>
      <c r="G10" s="447"/>
      <c r="H10" s="448"/>
      <c r="I10" s="448"/>
      <c r="J10" s="448"/>
      <c r="K10" s="449"/>
      <c r="L10" s="438" t="s">
        <v>188</v>
      </c>
      <c r="M10" s="439"/>
      <c r="N10" s="439"/>
      <c r="O10" s="439"/>
      <c r="P10" s="440"/>
      <c r="Q10" s="438" t="str">
        <f>L10</f>
        <v>mm</v>
      </c>
      <c r="R10" s="439"/>
      <c r="S10" s="439"/>
      <c r="T10" s="439"/>
      <c r="U10" s="440"/>
      <c r="V10" s="438" t="str">
        <f>Q10</f>
        <v>mm</v>
      </c>
      <c r="W10" s="439"/>
      <c r="X10" s="439"/>
      <c r="Y10" s="439"/>
      <c r="Z10" s="440"/>
      <c r="AA10" s="438" t="str">
        <f>V10</f>
        <v>mm</v>
      </c>
      <c r="AB10" s="439"/>
      <c r="AC10" s="439"/>
      <c r="AD10" s="439"/>
      <c r="AE10" s="440"/>
      <c r="AF10" s="438" t="str">
        <f>AA10</f>
        <v>mm</v>
      </c>
      <c r="AG10" s="439"/>
      <c r="AH10" s="439"/>
      <c r="AI10" s="439"/>
      <c r="AJ10" s="440"/>
      <c r="AK10" s="438" t="str">
        <f>AF10</f>
        <v>mm</v>
      </c>
      <c r="AL10" s="439"/>
      <c r="AM10" s="439"/>
      <c r="AN10" s="439"/>
      <c r="AO10" s="440"/>
      <c r="AP10" s="438" t="s">
        <v>188</v>
      </c>
      <c r="AQ10" s="439"/>
      <c r="AR10" s="439"/>
      <c r="AS10" s="439"/>
      <c r="AT10" s="440"/>
      <c r="AU10" s="438" t="s">
        <v>188</v>
      </c>
      <c r="AV10" s="439"/>
      <c r="AW10" s="439"/>
      <c r="AX10" s="439"/>
      <c r="AY10" s="440"/>
    </row>
    <row r="11" spans="1:51" ht="18.75" customHeight="1">
      <c r="A11" s="58"/>
      <c r="B11" s="393" t="str">
        <f>Calcu!C9</f>
        <v/>
      </c>
      <c r="C11" s="394"/>
      <c r="D11" s="394"/>
      <c r="E11" s="394"/>
      <c r="F11" s="395"/>
      <c r="G11" s="393" t="str">
        <f>Calcu!D9</f>
        <v/>
      </c>
      <c r="H11" s="394"/>
      <c r="I11" s="394"/>
      <c r="J11" s="394"/>
      <c r="K11" s="395"/>
      <c r="L11" s="393" t="str">
        <f>Calcu!V9</f>
        <v/>
      </c>
      <c r="M11" s="394"/>
      <c r="N11" s="394"/>
      <c r="O11" s="394"/>
      <c r="P11" s="395"/>
      <c r="Q11" s="393" t="str">
        <f>IF(Calcu!B9=TRUE,Calcu!G9*$H$5,"")</f>
        <v/>
      </c>
      <c r="R11" s="394"/>
      <c r="S11" s="394"/>
      <c r="T11" s="394"/>
      <c r="U11" s="395"/>
      <c r="V11" s="393" t="str">
        <f>IF(Calcu!B9=TRUE,Calcu!H9*H$5,"")</f>
        <v/>
      </c>
      <c r="W11" s="394"/>
      <c r="X11" s="394"/>
      <c r="Y11" s="394"/>
      <c r="Z11" s="395"/>
      <c r="AA11" s="393" t="str">
        <f>IF(Calcu!B9=TRUE,Calcu!I9*H$5,"")</f>
        <v/>
      </c>
      <c r="AB11" s="394"/>
      <c r="AC11" s="394"/>
      <c r="AD11" s="394"/>
      <c r="AE11" s="395"/>
      <c r="AF11" s="393" t="str">
        <f>IF(Calcu!B9=TRUE,Calcu!J9*H$5,"")</f>
        <v/>
      </c>
      <c r="AG11" s="394"/>
      <c r="AH11" s="394"/>
      <c r="AI11" s="394"/>
      <c r="AJ11" s="395"/>
      <c r="AK11" s="393" t="str">
        <f>IF(Calcu!B9=TRUE,Calcu!K9*H$5,"")</f>
        <v/>
      </c>
      <c r="AL11" s="394"/>
      <c r="AM11" s="394"/>
      <c r="AN11" s="394"/>
      <c r="AO11" s="395"/>
      <c r="AP11" s="393" t="str">
        <f>Calcu!O9</f>
        <v/>
      </c>
      <c r="AQ11" s="394"/>
      <c r="AR11" s="394"/>
      <c r="AS11" s="394"/>
      <c r="AT11" s="395"/>
      <c r="AU11" s="393" t="str">
        <f>Calcu!M9</f>
        <v/>
      </c>
      <c r="AV11" s="394"/>
      <c r="AW11" s="394"/>
      <c r="AX11" s="394"/>
      <c r="AY11" s="395"/>
    </row>
    <row r="12" spans="1:51" ht="18.75" customHeight="1">
      <c r="A12" s="58"/>
      <c r="B12" s="393" t="str">
        <f>Calcu!C10</f>
        <v/>
      </c>
      <c r="C12" s="394"/>
      <c r="D12" s="394"/>
      <c r="E12" s="394"/>
      <c r="F12" s="395"/>
      <c r="G12" s="393" t="str">
        <f>Calcu!D10</f>
        <v/>
      </c>
      <c r="H12" s="394"/>
      <c r="I12" s="394"/>
      <c r="J12" s="394"/>
      <c r="K12" s="395"/>
      <c r="L12" s="393" t="str">
        <f>Calcu!V10</f>
        <v/>
      </c>
      <c r="M12" s="394"/>
      <c r="N12" s="394"/>
      <c r="O12" s="394"/>
      <c r="P12" s="395"/>
      <c r="Q12" s="393" t="str">
        <f>IF(Calcu!B10=TRUE,Calcu!G10*$H$5,"")</f>
        <v/>
      </c>
      <c r="R12" s="394"/>
      <c r="S12" s="394"/>
      <c r="T12" s="394"/>
      <c r="U12" s="395"/>
      <c r="V12" s="393" t="str">
        <f>IF(Calcu!B10=TRUE,Calcu!H10*H$5,"")</f>
        <v/>
      </c>
      <c r="W12" s="394"/>
      <c r="X12" s="394"/>
      <c r="Y12" s="394"/>
      <c r="Z12" s="395"/>
      <c r="AA12" s="393" t="str">
        <f>IF(Calcu!B10=TRUE,Calcu!I10*H$5,"")</f>
        <v/>
      </c>
      <c r="AB12" s="394"/>
      <c r="AC12" s="394"/>
      <c r="AD12" s="394"/>
      <c r="AE12" s="395"/>
      <c r="AF12" s="393" t="str">
        <f>IF(Calcu!B10=TRUE,Calcu!J10*H$5,"")</f>
        <v/>
      </c>
      <c r="AG12" s="394"/>
      <c r="AH12" s="394"/>
      <c r="AI12" s="394"/>
      <c r="AJ12" s="395"/>
      <c r="AK12" s="393" t="str">
        <f>IF(Calcu!B10=TRUE,Calcu!K10*H$5,"")</f>
        <v/>
      </c>
      <c r="AL12" s="394"/>
      <c r="AM12" s="394"/>
      <c r="AN12" s="394"/>
      <c r="AO12" s="395"/>
      <c r="AP12" s="393" t="str">
        <f>Calcu!O10</f>
        <v/>
      </c>
      <c r="AQ12" s="394"/>
      <c r="AR12" s="394"/>
      <c r="AS12" s="394"/>
      <c r="AT12" s="395"/>
      <c r="AU12" s="393" t="str">
        <f>Calcu!M10</f>
        <v/>
      </c>
      <c r="AV12" s="394"/>
      <c r="AW12" s="394"/>
      <c r="AX12" s="394"/>
      <c r="AY12" s="395"/>
    </row>
    <row r="13" spans="1:51" ht="18.75" customHeight="1">
      <c r="A13" s="58"/>
      <c r="B13" s="393" t="str">
        <f>Calcu!C11</f>
        <v/>
      </c>
      <c r="C13" s="394"/>
      <c r="D13" s="394"/>
      <c r="E13" s="394"/>
      <c r="F13" s="395"/>
      <c r="G13" s="393" t="str">
        <f>Calcu!D11</f>
        <v/>
      </c>
      <c r="H13" s="394"/>
      <c r="I13" s="394"/>
      <c r="J13" s="394"/>
      <c r="K13" s="395"/>
      <c r="L13" s="393" t="str">
        <f>Calcu!V11</f>
        <v/>
      </c>
      <c r="M13" s="394"/>
      <c r="N13" s="394"/>
      <c r="O13" s="394"/>
      <c r="P13" s="395"/>
      <c r="Q13" s="393" t="str">
        <f>IF(Calcu!B11=TRUE,Calcu!G11*$H$5,"")</f>
        <v/>
      </c>
      <c r="R13" s="394"/>
      <c r="S13" s="394"/>
      <c r="T13" s="394"/>
      <c r="U13" s="395"/>
      <c r="V13" s="393" t="str">
        <f>IF(Calcu!B11=TRUE,Calcu!H11*H$5,"")</f>
        <v/>
      </c>
      <c r="W13" s="394"/>
      <c r="X13" s="394"/>
      <c r="Y13" s="394"/>
      <c r="Z13" s="395"/>
      <c r="AA13" s="393" t="str">
        <f>IF(Calcu!B11=TRUE,Calcu!I11*H$5,"")</f>
        <v/>
      </c>
      <c r="AB13" s="394"/>
      <c r="AC13" s="394"/>
      <c r="AD13" s="394"/>
      <c r="AE13" s="395"/>
      <c r="AF13" s="393" t="str">
        <f>IF(Calcu!B11=TRUE,Calcu!J11*H$5,"")</f>
        <v/>
      </c>
      <c r="AG13" s="394"/>
      <c r="AH13" s="394"/>
      <c r="AI13" s="394"/>
      <c r="AJ13" s="395"/>
      <c r="AK13" s="393" t="str">
        <f>IF(Calcu!B11=TRUE,Calcu!K11*H$5,"")</f>
        <v/>
      </c>
      <c r="AL13" s="394"/>
      <c r="AM13" s="394"/>
      <c r="AN13" s="394"/>
      <c r="AO13" s="395"/>
      <c r="AP13" s="393" t="str">
        <f>Calcu!O11</f>
        <v/>
      </c>
      <c r="AQ13" s="394"/>
      <c r="AR13" s="394"/>
      <c r="AS13" s="394"/>
      <c r="AT13" s="395"/>
      <c r="AU13" s="393" t="str">
        <f>Calcu!M11</f>
        <v/>
      </c>
      <c r="AV13" s="394"/>
      <c r="AW13" s="394"/>
      <c r="AX13" s="394"/>
      <c r="AY13" s="395"/>
    </row>
    <row r="14" spans="1:51" ht="18.75" customHeight="1">
      <c r="A14" s="58"/>
      <c r="B14" s="393" t="str">
        <f>Calcu!C12</f>
        <v/>
      </c>
      <c r="C14" s="394"/>
      <c r="D14" s="394"/>
      <c r="E14" s="394"/>
      <c r="F14" s="395"/>
      <c r="G14" s="393" t="str">
        <f>Calcu!D12</f>
        <v/>
      </c>
      <c r="H14" s="394"/>
      <c r="I14" s="394"/>
      <c r="J14" s="394"/>
      <c r="K14" s="395"/>
      <c r="L14" s="393" t="str">
        <f>Calcu!V12</f>
        <v/>
      </c>
      <c r="M14" s="394"/>
      <c r="N14" s="394"/>
      <c r="O14" s="394"/>
      <c r="P14" s="395"/>
      <c r="Q14" s="393" t="str">
        <f>IF(Calcu!B12=TRUE,Calcu!G12*$H$5,"")</f>
        <v/>
      </c>
      <c r="R14" s="394"/>
      <c r="S14" s="394"/>
      <c r="T14" s="394"/>
      <c r="U14" s="395"/>
      <c r="V14" s="393" t="str">
        <f>IF(Calcu!B12=TRUE,Calcu!H12*H$5,"")</f>
        <v/>
      </c>
      <c r="W14" s="394"/>
      <c r="X14" s="394"/>
      <c r="Y14" s="394"/>
      <c r="Z14" s="395"/>
      <c r="AA14" s="393" t="str">
        <f>IF(Calcu!B12=TRUE,Calcu!I12*H$5,"")</f>
        <v/>
      </c>
      <c r="AB14" s="394"/>
      <c r="AC14" s="394"/>
      <c r="AD14" s="394"/>
      <c r="AE14" s="395"/>
      <c r="AF14" s="393" t="str">
        <f>IF(Calcu!B12=TRUE,Calcu!J12*H$5,"")</f>
        <v/>
      </c>
      <c r="AG14" s="394"/>
      <c r="AH14" s="394"/>
      <c r="AI14" s="394"/>
      <c r="AJ14" s="395"/>
      <c r="AK14" s="393" t="str">
        <f>IF(Calcu!B12=TRUE,Calcu!K12*H$5,"")</f>
        <v/>
      </c>
      <c r="AL14" s="394"/>
      <c r="AM14" s="394"/>
      <c r="AN14" s="394"/>
      <c r="AO14" s="395"/>
      <c r="AP14" s="393" t="str">
        <f>Calcu!O12</f>
        <v/>
      </c>
      <c r="AQ14" s="394"/>
      <c r="AR14" s="394"/>
      <c r="AS14" s="394"/>
      <c r="AT14" s="395"/>
      <c r="AU14" s="393" t="str">
        <f>Calcu!M12</f>
        <v/>
      </c>
      <c r="AV14" s="394"/>
      <c r="AW14" s="394"/>
      <c r="AX14" s="394"/>
      <c r="AY14" s="395"/>
    </row>
    <row r="15" spans="1:51" ht="18.75" customHeight="1">
      <c r="A15" s="58"/>
      <c r="B15" s="393" t="str">
        <f>Calcu!C13</f>
        <v/>
      </c>
      <c r="C15" s="394"/>
      <c r="D15" s="394"/>
      <c r="E15" s="394"/>
      <c r="F15" s="395"/>
      <c r="G15" s="393" t="str">
        <f>Calcu!D13</f>
        <v/>
      </c>
      <c r="H15" s="394"/>
      <c r="I15" s="394"/>
      <c r="J15" s="394"/>
      <c r="K15" s="395"/>
      <c r="L15" s="393" t="str">
        <f>Calcu!V13</f>
        <v/>
      </c>
      <c r="M15" s="394"/>
      <c r="N15" s="394"/>
      <c r="O15" s="394"/>
      <c r="P15" s="395"/>
      <c r="Q15" s="393" t="str">
        <f>IF(Calcu!B13=TRUE,Calcu!G13*$H$5,"")</f>
        <v/>
      </c>
      <c r="R15" s="394"/>
      <c r="S15" s="394"/>
      <c r="T15" s="394"/>
      <c r="U15" s="395"/>
      <c r="V15" s="393" t="str">
        <f>IF(Calcu!B13=TRUE,Calcu!H13*H$5,"")</f>
        <v/>
      </c>
      <c r="W15" s="394"/>
      <c r="X15" s="394"/>
      <c r="Y15" s="394"/>
      <c r="Z15" s="395"/>
      <c r="AA15" s="393" t="str">
        <f>IF(Calcu!B13=TRUE,Calcu!I13*H$5,"")</f>
        <v/>
      </c>
      <c r="AB15" s="394"/>
      <c r="AC15" s="394"/>
      <c r="AD15" s="394"/>
      <c r="AE15" s="395"/>
      <c r="AF15" s="393" t="str">
        <f>IF(Calcu!B13=TRUE,Calcu!J13*H$5,"")</f>
        <v/>
      </c>
      <c r="AG15" s="394"/>
      <c r="AH15" s="394"/>
      <c r="AI15" s="394"/>
      <c r="AJ15" s="395"/>
      <c r="AK15" s="393" t="str">
        <f>IF(Calcu!B13=TRUE,Calcu!K13*H$5,"")</f>
        <v/>
      </c>
      <c r="AL15" s="394"/>
      <c r="AM15" s="394"/>
      <c r="AN15" s="394"/>
      <c r="AO15" s="395"/>
      <c r="AP15" s="393" t="str">
        <f>Calcu!O13</f>
        <v/>
      </c>
      <c r="AQ15" s="394"/>
      <c r="AR15" s="394"/>
      <c r="AS15" s="394"/>
      <c r="AT15" s="395"/>
      <c r="AU15" s="393" t="str">
        <f>Calcu!M13</f>
        <v/>
      </c>
      <c r="AV15" s="394"/>
      <c r="AW15" s="394"/>
      <c r="AX15" s="394"/>
      <c r="AY15" s="395"/>
    </row>
    <row r="16" spans="1:51" ht="18.75" customHeight="1">
      <c r="A16" s="58"/>
      <c r="B16" s="393" t="str">
        <f>Calcu!C14</f>
        <v/>
      </c>
      <c r="C16" s="394"/>
      <c r="D16" s="394"/>
      <c r="E16" s="394"/>
      <c r="F16" s="395"/>
      <c r="G16" s="393" t="str">
        <f>Calcu!D14</f>
        <v/>
      </c>
      <c r="H16" s="394"/>
      <c r="I16" s="394"/>
      <c r="J16" s="394"/>
      <c r="K16" s="395"/>
      <c r="L16" s="393" t="str">
        <f>Calcu!V14</f>
        <v/>
      </c>
      <c r="M16" s="394"/>
      <c r="N16" s="394"/>
      <c r="O16" s="394"/>
      <c r="P16" s="395"/>
      <c r="Q16" s="393" t="str">
        <f>IF(Calcu!B14=TRUE,Calcu!G14*$H$5,"")</f>
        <v/>
      </c>
      <c r="R16" s="394"/>
      <c r="S16" s="394"/>
      <c r="T16" s="394"/>
      <c r="U16" s="395"/>
      <c r="V16" s="393" t="str">
        <f>IF(Calcu!B14=TRUE,Calcu!H14*H$5,"")</f>
        <v/>
      </c>
      <c r="W16" s="394"/>
      <c r="X16" s="394"/>
      <c r="Y16" s="394"/>
      <c r="Z16" s="395"/>
      <c r="AA16" s="393" t="str">
        <f>IF(Calcu!B14=TRUE,Calcu!I14*H$5,"")</f>
        <v/>
      </c>
      <c r="AB16" s="394"/>
      <c r="AC16" s="394"/>
      <c r="AD16" s="394"/>
      <c r="AE16" s="395"/>
      <c r="AF16" s="393" t="str">
        <f>IF(Calcu!B14=TRUE,Calcu!J14*H$5,"")</f>
        <v/>
      </c>
      <c r="AG16" s="394"/>
      <c r="AH16" s="394"/>
      <c r="AI16" s="394"/>
      <c r="AJ16" s="395"/>
      <c r="AK16" s="393" t="str">
        <f>IF(Calcu!B14=TRUE,Calcu!K14*H$5,"")</f>
        <v/>
      </c>
      <c r="AL16" s="394"/>
      <c r="AM16" s="394"/>
      <c r="AN16" s="394"/>
      <c r="AO16" s="395"/>
      <c r="AP16" s="393" t="str">
        <f>Calcu!O14</f>
        <v/>
      </c>
      <c r="AQ16" s="394"/>
      <c r="AR16" s="394"/>
      <c r="AS16" s="394"/>
      <c r="AT16" s="395"/>
      <c r="AU16" s="393" t="str">
        <f>Calcu!M14</f>
        <v/>
      </c>
      <c r="AV16" s="394"/>
      <c r="AW16" s="394"/>
      <c r="AX16" s="394"/>
      <c r="AY16" s="395"/>
    </row>
    <row r="17" spans="1:51" ht="18.75" customHeight="1">
      <c r="A17" s="58"/>
      <c r="B17" s="393" t="str">
        <f>Calcu!C15</f>
        <v/>
      </c>
      <c r="C17" s="394"/>
      <c r="D17" s="394"/>
      <c r="E17" s="394"/>
      <c r="F17" s="395"/>
      <c r="G17" s="393" t="str">
        <f>Calcu!D15</f>
        <v/>
      </c>
      <c r="H17" s="394"/>
      <c r="I17" s="394"/>
      <c r="J17" s="394"/>
      <c r="K17" s="395"/>
      <c r="L17" s="393" t="str">
        <f>Calcu!V15</f>
        <v/>
      </c>
      <c r="M17" s="394"/>
      <c r="N17" s="394"/>
      <c r="O17" s="394"/>
      <c r="P17" s="395"/>
      <c r="Q17" s="393" t="str">
        <f>IF(Calcu!B15=TRUE,Calcu!G15*$H$5,"")</f>
        <v/>
      </c>
      <c r="R17" s="394"/>
      <c r="S17" s="394"/>
      <c r="T17" s="394"/>
      <c r="U17" s="395"/>
      <c r="V17" s="393" t="str">
        <f>IF(Calcu!B15=TRUE,Calcu!H15*H$5,"")</f>
        <v/>
      </c>
      <c r="W17" s="394"/>
      <c r="X17" s="394"/>
      <c r="Y17" s="394"/>
      <c r="Z17" s="395"/>
      <c r="AA17" s="393" t="str">
        <f>IF(Calcu!B15=TRUE,Calcu!I15*H$5,"")</f>
        <v/>
      </c>
      <c r="AB17" s="394"/>
      <c r="AC17" s="394"/>
      <c r="AD17" s="394"/>
      <c r="AE17" s="395"/>
      <c r="AF17" s="393" t="str">
        <f>IF(Calcu!B15=TRUE,Calcu!J15*H$5,"")</f>
        <v/>
      </c>
      <c r="AG17" s="394"/>
      <c r="AH17" s="394"/>
      <c r="AI17" s="394"/>
      <c r="AJ17" s="395"/>
      <c r="AK17" s="393" t="str">
        <f>IF(Calcu!B15=TRUE,Calcu!K15*H$5,"")</f>
        <v/>
      </c>
      <c r="AL17" s="394"/>
      <c r="AM17" s="394"/>
      <c r="AN17" s="394"/>
      <c r="AO17" s="395"/>
      <c r="AP17" s="393" t="str">
        <f>Calcu!O15</f>
        <v/>
      </c>
      <c r="AQ17" s="394"/>
      <c r="AR17" s="394"/>
      <c r="AS17" s="394"/>
      <c r="AT17" s="395"/>
      <c r="AU17" s="393" t="str">
        <f>Calcu!M15</f>
        <v/>
      </c>
      <c r="AV17" s="394"/>
      <c r="AW17" s="394"/>
      <c r="AX17" s="394"/>
      <c r="AY17" s="395"/>
    </row>
    <row r="18" spans="1:51" ht="18.75" customHeight="1">
      <c r="A18" s="58"/>
      <c r="B18" s="393" t="str">
        <f>Calcu!C16</f>
        <v/>
      </c>
      <c r="C18" s="394"/>
      <c r="D18" s="394"/>
      <c r="E18" s="394"/>
      <c r="F18" s="395"/>
      <c r="G18" s="393" t="str">
        <f>Calcu!D16</f>
        <v/>
      </c>
      <c r="H18" s="394"/>
      <c r="I18" s="394"/>
      <c r="J18" s="394"/>
      <c r="K18" s="395"/>
      <c r="L18" s="393" t="str">
        <f>Calcu!V16</f>
        <v/>
      </c>
      <c r="M18" s="394"/>
      <c r="N18" s="394"/>
      <c r="O18" s="394"/>
      <c r="P18" s="395"/>
      <c r="Q18" s="393" t="str">
        <f>IF(Calcu!B16=TRUE,Calcu!G16*$H$5,"")</f>
        <v/>
      </c>
      <c r="R18" s="394"/>
      <c r="S18" s="394"/>
      <c r="T18" s="394"/>
      <c r="U18" s="395"/>
      <c r="V18" s="393" t="str">
        <f>IF(Calcu!B16=TRUE,Calcu!H16*H$5,"")</f>
        <v/>
      </c>
      <c r="W18" s="394"/>
      <c r="X18" s="394"/>
      <c r="Y18" s="394"/>
      <c r="Z18" s="395"/>
      <c r="AA18" s="393" t="str">
        <f>IF(Calcu!B16=TRUE,Calcu!I16*H$5,"")</f>
        <v/>
      </c>
      <c r="AB18" s="394"/>
      <c r="AC18" s="394"/>
      <c r="AD18" s="394"/>
      <c r="AE18" s="395"/>
      <c r="AF18" s="393" t="str">
        <f>IF(Calcu!B16=TRUE,Calcu!J16*H$5,"")</f>
        <v/>
      </c>
      <c r="AG18" s="394"/>
      <c r="AH18" s="394"/>
      <c r="AI18" s="394"/>
      <c r="AJ18" s="395"/>
      <c r="AK18" s="393" t="str">
        <f>IF(Calcu!B16=TRUE,Calcu!K16*H$5,"")</f>
        <v/>
      </c>
      <c r="AL18" s="394"/>
      <c r="AM18" s="394"/>
      <c r="AN18" s="394"/>
      <c r="AO18" s="395"/>
      <c r="AP18" s="393" t="str">
        <f>Calcu!O16</f>
        <v/>
      </c>
      <c r="AQ18" s="394"/>
      <c r="AR18" s="394"/>
      <c r="AS18" s="394"/>
      <c r="AT18" s="395"/>
      <c r="AU18" s="393" t="str">
        <f>Calcu!M16</f>
        <v/>
      </c>
      <c r="AV18" s="394"/>
      <c r="AW18" s="394"/>
      <c r="AX18" s="394"/>
      <c r="AY18" s="395"/>
    </row>
    <row r="19" spans="1:51" ht="18.75" customHeight="1">
      <c r="A19" s="58"/>
      <c r="B19" s="393" t="str">
        <f>Calcu!C17</f>
        <v/>
      </c>
      <c r="C19" s="394"/>
      <c r="D19" s="394"/>
      <c r="E19" s="394"/>
      <c r="F19" s="395"/>
      <c r="G19" s="393" t="str">
        <f>Calcu!D17</f>
        <v/>
      </c>
      <c r="H19" s="394"/>
      <c r="I19" s="394"/>
      <c r="J19" s="394"/>
      <c r="K19" s="395"/>
      <c r="L19" s="393" t="str">
        <f>Calcu!V17</f>
        <v/>
      </c>
      <c r="M19" s="394"/>
      <c r="N19" s="394"/>
      <c r="O19" s="394"/>
      <c r="P19" s="395"/>
      <c r="Q19" s="393" t="str">
        <f>IF(Calcu!B17=TRUE,Calcu!G17*$H$5,"")</f>
        <v/>
      </c>
      <c r="R19" s="394"/>
      <c r="S19" s="394"/>
      <c r="T19" s="394"/>
      <c r="U19" s="395"/>
      <c r="V19" s="393" t="str">
        <f>IF(Calcu!B17=TRUE,Calcu!H17*H$5,"")</f>
        <v/>
      </c>
      <c r="W19" s="394"/>
      <c r="X19" s="394"/>
      <c r="Y19" s="394"/>
      <c r="Z19" s="395"/>
      <c r="AA19" s="393" t="str">
        <f>IF(Calcu!B17=TRUE,Calcu!I17*H$5,"")</f>
        <v/>
      </c>
      <c r="AB19" s="394"/>
      <c r="AC19" s="394"/>
      <c r="AD19" s="394"/>
      <c r="AE19" s="395"/>
      <c r="AF19" s="393" t="str">
        <f>IF(Calcu!B17=TRUE,Calcu!J17*H$5,"")</f>
        <v/>
      </c>
      <c r="AG19" s="394"/>
      <c r="AH19" s="394"/>
      <c r="AI19" s="394"/>
      <c r="AJ19" s="395"/>
      <c r="AK19" s="393" t="str">
        <f>IF(Calcu!B17=TRUE,Calcu!K17*H$5,"")</f>
        <v/>
      </c>
      <c r="AL19" s="394"/>
      <c r="AM19" s="394"/>
      <c r="AN19" s="394"/>
      <c r="AO19" s="395"/>
      <c r="AP19" s="393" t="str">
        <f>Calcu!O17</f>
        <v/>
      </c>
      <c r="AQ19" s="394"/>
      <c r="AR19" s="394"/>
      <c r="AS19" s="394"/>
      <c r="AT19" s="395"/>
      <c r="AU19" s="393" t="str">
        <f>Calcu!M17</f>
        <v/>
      </c>
      <c r="AV19" s="394"/>
      <c r="AW19" s="394"/>
      <c r="AX19" s="394"/>
      <c r="AY19" s="395"/>
    </row>
    <row r="20" spans="1:51" ht="18.75" customHeight="1">
      <c r="A20" s="58"/>
      <c r="B20" s="393" t="str">
        <f>Calcu!C18</f>
        <v/>
      </c>
      <c r="C20" s="394"/>
      <c r="D20" s="394"/>
      <c r="E20" s="394"/>
      <c r="F20" s="395"/>
      <c r="G20" s="393" t="str">
        <f>Calcu!D18</f>
        <v/>
      </c>
      <c r="H20" s="394"/>
      <c r="I20" s="394"/>
      <c r="J20" s="394"/>
      <c r="K20" s="395"/>
      <c r="L20" s="393" t="str">
        <f>Calcu!V18</f>
        <v/>
      </c>
      <c r="M20" s="394"/>
      <c r="N20" s="394"/>
      <c r="O20" s="394"/>
      <c r="P20" s="395"/>
      <c r="Q20" s="393" t="str">
        <f>IF(Calcu!B18=TRUE,Calcu!G18*$H$5,"")</f>
        <v/>
      </c>
      <c r="R20" s="394"/>
      <c r="S20" s="394"/>
      <c r="T20" s="394"/>
      <c r="U20" s="395"/>
      <c r="V20" s="393" t="str">
        <f>IF(Calcu!B18=TRUE,Calcu!H18*H$5,"")</f>
        <v/>
      </c>
      <c r="W20" s="394"/>
      <c r="X20" s="394"/>
      <c r="Y20" s="394"/>
      <c r="Z20" s="395"/>
      <c r="AA20" s="393" t="str">
        <f>IF(Calcu!B18=TRUE,Calcu!I18*H$5,"")</f>
        <v/>
      </c>
      <c r="AB20" s="394"/>
      <c r="AC20" s="394"/>
      <c r="AD20" s="394"/>
      <c r="AE20" s="395"/>
      <c r="AF20" s="393" t="str">
        <f>IF(Calcu!B18=TRUE,Calcu!J18*H$5,"")</f>
        <v/>
      </c>
      <c r="AG20" s="394"/>
      <c r="AH20" s="394"/>
      <c r="AI20" s="394"/>
      <c r="AJ20" s="395"/>
      <c r="AK20" s="393" t="str">
        <f>IF(Calcu!B18=TRUE,Calcu!K18*H$5,"")</f>
        <v/>
      </c>
      <c r="AL20" s="394"/>
      <c r="AM20" s="394"/>
      <c r="AN20" s="394"/>
      <c r="AO20" s="395"/>
      <c r="AP20" s="393" t="str">
        <f>Calcu!O18</f>
        <v/>
      </c>
      <c r="AQ20" s="394"/>
      <c r="AR20" s="394"/>
      <c r="AS20" s="394"/>
      <c r="AT20" s="395"/>
      <c r="AU20" s="393" t="str">
        <f>Calcu!M18</f>
        <v/>
      </c>
      <c r="AV20" s="394"/>
      <c r="AW20" s="394"/>
      <c r="AX20" s="394"/>
      <c r="AY20" s="395"/>
    </row>
    <row r="21" spans="1:51" ht="18.75" customHeight="1">
      <c r="A21" s="58"/>
      <c r="B21" s="393" t="str">
        <f>Calcu!C19</f>
        <v/>
      </c>
      <c r="C21" s="394"/>
      <c r="D21" s="394"/>
      <c r="E21" s="394"/>
      <c r="F21" s="395"/>
      <c r="G21" s="393" t="str">
        <f>Calcu!D19</f>
        <v/>
      </c>
      <c r="H21" s="394"/>
      <c r="I21" s="394"/>
      <c r="J21" s="394"/>
      <c r="K21" s="395"/>
      <c r="L21" s="393" t="str">
        <f>Calcu!V19</f>
        <v/>
      </c>
      <c r="M21" s="394"/>
      <c r="N21" s="394"/>
      <c r="O21" s="394"/>
      <c r="P21" s="395"/>
      <c r="Q21" s="393" t="str">
        <f>IF(Calcu!B19=TRUE,Calcu!G19*$H$5,"")</f>
        <v/>
      </c>
      <c r="R21" s="394"/>
      <c r="S21" s="394"/>
      <c r="T21" s="394"/>
      <c r="U21" s="395"/>
      <c r="V21" s="393" t="str">
        <f>IF(Calcu!B19=TRUE,Calcu!H19*H$5,"")</f>
        <v/>
      </c>
      <c r="W21" s="394"/>
      <c r="X21" s="394"/>
      <c r="Y21" s="394"/>
      <c r="Z21" s="395"/>
      <c r="AA21" s="393" t="str">
        <f>IF(Calcu!B19=TRUE,Calcu!I19*H$5,"")</f>
        <v/>
      </c>
      <c r="AB21" s="394"/>
      <c r="AC21" s="394"/>
      <c r="AD21" s="394"/>
      <c r="AE21" s="395"/>
      <c r="AF21" s="393" t="str">
        <f>IF(Calcu!B19=TRUE,Calcu!J19*H$5,"")</f>
        <v/>
      </c>
      <c r="AG21" s="394"/>
      <c r="AH21" s="394"/>
      <c r="AI21" s="394"/>
      <c r="AJ21" s="395"/>
      <c r="AK21" s="393" t="str">
        <f>IF(Calcu!B19=TRUE,Calcu!K19*H$5,"")</f>
        <v/>
      </c>
      <c r="AL21" s="394"/>
      <c r="AM21" s="394"/>
      <c r="AN21" s="394"/>
      <c r="AO21" s="395"/>
      <c r="AP21" s="393" t="str">
        <f>Calcu!O19</f>
        <v/>
      </c>
      <c r="AQ21" s="394"/>
      <c r="AR21" s="394"/>
      <c r="AS21" s="394"/>
      <c r="AT21" s="395"/>
      <c r="AU21" s="393" t="str">
        <f>Calcu!M19</f>
        <v/>
      </c>
      <c r="AV21" s="394"/>
      <c r="AW21" s="394"/>
      <c r="AX21" s="394"/>
      <c r="AY21" s="395"/>
    </row>
    <row r="22" spans="1:51" ht="18.75" customHeight="1">
      <c r="A22" s="58"/>
      <c r="B22" s="393" t="str">
        <f>Calcu!C20</f>
        <v/>
      </c>
      <c r="C22" s="394"/>
      <c r="D22" s="394"/>
      <c r="E22" s="394"/>
      <c r="F22" s="395"/>
      <c r="G22" s="393" t="str">
        <f>Calcu!D20</f>
        <v/>
      </c>
      <c r="H22" s="394"/>
      <c r="I22" s="394"/>
      <c r="J22" s="394"/>
      <c r="K22" s="395"/>
      <c r="L22" s="393" t="str">
        <f>Calcu!V20</f>
        <v/>
      </c>
      <c r="M22" s="394"/>
      <c r="N22" s="394"/>
      <c r="O22" s="394"/>
      <c r="P22" s="395"/>
      <c r="Q22" s="393" t="str">
        <f>IF(Calcu!B20=TRUE,Calcu!G20*$H$5,"")</f>
        <v/>
      </c>
      <c r="R22" s="394"/>
      <c r="S22" s="394"/>
      <c r="T22" s="394"/>
      <c r="U22" s="395"/>
      <c r="V22" s="393" t="str">
        <f>IF(Calcu!B20=TRUE,Calcu!H20*H$5,"")</f>
        <v/>
      </c>
      <c r="W22" s="394"/>
      <c r="X22" s="394"/>
      <c r="Y22" s="394"/>
      <c r="Z22" s="395"/>
      <c r="AA22" s="393" t="str">
        <f>IF(Calcu!B20=TRUE,Calcu!I20*H$5,"")</f>
        <v/>
      </c>
      <c r="AB22" s="394"/>
      <c r="AC22" s="394"/>
      <c r="AD22" s="394"/>
      <c r="AE22" s="395"/>
      <c r="AF22" s="393" t="str">
        <f>IF(Calcu!B20=TRUE,Calcu!J20*H$5,"")</f>
        <v/>
      </c>
      <c r="AG22" s="394"/>
      <c r="AH22" s="394"/>
      <c r="AI22" s="394"/>
      <c r="AJ22" s="395"/>
      <c r="AK22" s="393" t="str">
        <f>IF(Calcu!B20=TRUE,Calcu!K20*H$5,"")</f>
        <v/>
      </c>
      <c r="AL22" s="394"/>
      <c r="AM22" s="394"/>
      <c r="AN22" s="394"/>
      <c r="AO22" s="395"/>
      <c r="AP22" s="393" t="str">
        <f>Calcu!O20</f>
        <v/>
      </c>
      <c r="AQ22" s="394"/>
      <c r="AR22" s="394"/>
      <c r="AS22" s="394"/>
      <c r="AT22" s="395"/>
      <c r="AU22" s="393" t="str">
        <f>Calcu!M20</f>
        <v/>
      </c>
      <c r="AV22" s="394"/>
      <c r="AW22" s="394"/>
      <c r="AX22" s="394"/>
      <c r="AY22" s="395"/>
    </row>
    <row r="23" spans="1:51" ht="18.75" customHeight="1">
      <c r="A23" s="58"/>
      <c r="B23" s="393" t="str">
        <f>Calcu!C21</f>
        <v/>
      </c>
      <c r="C23" s="394"/>
      <c r="D23" s="394"/>
      <c r="E23" s="394"/>
      <c r="F23" s="395"/>
      <c r="G23" s="393" t="str">
        <f>Calcu!D21</f>
        <v/>
      </c>
      <c r="H23" s="394"/>
      <c r="I23" s="394"/>
      <c r="J23" s="394"/>
      <c r="K23" s="395"/>
      <c r="L23" s="393" t="str">
        <f>Calcu!V21</f>
        <v/>
      </c>
      <c r="M23" s="394"/>
      <c r="N23" s="394"/>
      <c r="O23" s="394"/>
      <c r="P23" s="395"/>
      <c r="Q23" s="393" t="str">
        <f>IF(Calcu!B21=TRUE,Calcu!G21*$H$5,"")</f>
        <v/>
      </c>
      <c r="R23" s="394"/>
      <c r="S23" s="394"/>
      <c r="T23" s="394"/>
      <c r="U23" s="395"/>
      <c r="V23" s="393" t="str">
        <f>IF(Calcu!B21=TRUE,Calcu!H21*H$5,"")</f>
        <v/>
      </c>
      <c r="W23" s="394"/>
      <c r="X23" s="394"/>
      <c r="Y23" s="394"/>
      <c r="Z23" s="395"/>
      <c r="AA23" s="393" t="str">
        <f>IF(Calcu!B21=TRUE,Calcu!I21*H$5,"")</f>
        <v/>
      </c>
      <c r="AB23" s="394"/>
      <c r="AC23" s="394"/>
      <c r="AD23" s="394"/>
      <c r="AE23" s="395"/>
      <c r="AF23" s="393" t="str">
        <f>IF(Calcu!B21=TRUE,Calcu!J21*H$5,"")</f>
        <v/>
      </c>
      <c r="AG23" s="394"/>
      <c r="AH23" s="394"/>
      <c r="AI23" s="394"/>
      <c r="AJ23" s="395"/>
      <c r="AK23" s="393" t="str">
        <f>IF(Calcu!B21=TRUE,Calcu!K21*H$5,"")</f>
        <v/>
      </c>
      <c r="AL23" s="394"/>
      <c r="AM23" s="394"/>
      <c r="AN23" s="394"/>
      <c r="AO23" s="395"/>
      <c r="AP23" s="393" t="str">
        <f>Calcu!O21</f>
        <v/>
      </c>
      <c r="AQ23" s="394"/>
      <c r="AR23" s="394"/>
      <c r="AS23" s="394"/>
      <c r="AT23" s="395"/>
      <c r="AU23" s="393" t="str">
        <f>Calcu!M21</f>
        <v/>
      </c>
      <c r="AV23" s="394"/>
      <c r="AW23" s="394"/>
      <c r="AX23" s="394"/>
      <c r="AY23" s="395"/>
    </row>
    <row r="24" spans="1:51" ht="18.75" customHeight="1">
      <c r="A24" s="58"/>
      <c r="B24" s="393" t="str">
        <f>Calcu!C22</f>
        <v/>
      </c>
      <c r="C24" s="394"/>
      <c r="D24" s="394"/>
      <c r="E24" s="394"/>
      <c r="F24" s="395"/>
      <c r="G24" s="393" t="str">
        <f>Calcu!D22</f>
        <v/>
      </c>
      <c r="H24" s="394"/>
      <c r="I24" s="394"/>
      <c r="J24" s="394"/>
      <c r="K24" s="395"/>
      <c r="L24" s="393" t="str">
        <f>Calcu!V22</f>
        <v/>
      </c>
      <c r="M24" s="394"/>
      <c r="N24" s="394"/>
      <c r="O24" s="394"/>
      <c r="P24" s="395"/>
      <c r="Q24" s="393" t="str">
        <f>IF(Calcu!B22=TRUE,Calcu!G22*$H$5,"")</f>
        <v/>
      </c>
      <c r="R24" s="394"/>
      <c r="S24" s="394"/>
      <c r="T24" s="394"/>
      <c r="U24" s="395"/>
      <c r="V24" s="393" t="str">
        <f>IF(Calcu!B22=TRUE,Calcu!H22*H$5,"")</f>
        <v/>
      </c>
      <c r="W24" s="394"/>
      <c r="X24" s="394"/>
      <c r="Y24" s="394"/>
      <c r="Z24" s="395"/>
      <c r="AA24" s="393" t="str">
        <f>IF(Calcu!B22=TRUE,Calcu!I22*H$5,"")</f>
        <v/>
      </c>
      <c r="AB24" s="394"/>
      <c r="AC24" s="394"/>
      <c r="AD24" s="394"/>
      <c r="AE24" s="395"/>
      <c r="AF24" s="393" t="str">
        <f>IF(Calcu!B22=TRUE,Calcu!J22*H$5,"")</f>
        <v/>
      </c>
      <c r="AG24" s="394"/>
      <c r="AH24" s="394"/>
      <c r="AI24" s="394"/>
      <c r="AJ24" s="395"/>
      <c r="AK24" s="393" t="str">
        <f>IF(Calcu!B22=TRUE,Calcu!K22*H$5,"")</f>
        <v/>
      </c>
      <c r="AL24" s="394"/>
      <c r="AM24" s="394"/>
      <c r="AN24" s="394"/>
      <c r="AO24" s="395"/>
      <c r="AP24" s="393" t="str">
        <f>Calcu!O22</f>
        <v/>
      </c>
      <c r="AQ24" s="394"/>
      <c r="AR24" s="394"/>
      <c r="AS24" s="394"/>
      <c r="AT24" s="395"/>
      <c r="AU24" s="393" t="str">
        <f>Calcu!M22</f>
        <v/>
      </c>
      <c r="AV24" s="394"/>
      <c r="AW24" s="394"/>
      <c r="AX24" s="394"/>
      <c r="AY24" s="395"/>
    </row>
    <row r="25" spans="1:51" ht="18.75" customHeight="1">
      <c r="A25" s="58"/>
      <c r="B25" s="393" t="str">
        <f>Calcu!C23</f>
        <v/>
      </c>
      <c r="C25" s="394"/>
      <c r="D25" s="394"/>
      <c r="E25" s="394"/>
      <c r="F25" s="395"/>
      <c r="G25" s="393" t="str">
        <f>Calcu!D23</f>
        <v/>
      </c>
      <c r="H25" s="394"/>
      <c r="I25" s="394"/>
      <c r="J25" s="394"/>
      <c r="K25" s="395"/>
      <c r="L25" s="393" t="str">
        <f>Calcu!V23</f>
        <v/>
      </c>
      <c r="M25" s="394"/>
      <c r="N25" s="394"/>
      <c r="O25" s="394"/>
      <c r="P25" s="395"/>
      <c r="Q25" s="393" t="str">
        <f>IF(Calcu!B23=TRUE,Calcu!G23*$H$5,"")</f>
        <v/>
      </c>
      <c r="R25" s="394"/>
      <c r="S25" s="394"/>
      <c r="T25" s="394"/>
      <c r="U25" s="395"/>
      <c r="V25" s="393" t="str">
        <f>IF(Calcu!B23=TRUE,Calcu!H23*H$5,"")</f>
        <v/>
      </c>
      <c r="W25" s="394"/>
      <c r="X25" s="394"/>
      <c r="Y25" s="394"/>
      <c r="Z25" s="395"/>
      <c r="AA25" s="393" t="str">
        <f>IF(Calcu!B23=TRUE,Calcu!I23*H$5,"")</f>
        <v/>
      </c>
      <c r="AB25" s="394"/>
      <c r="AC25" s="394"/>
      <c r="AD25" s="394"/>
      <c r="AE25" s="395"/>
      <c r="AF25" s="393" t="str">
        <f>IF(Calcu!B23=TRUE,Calcu!J23*H$5,"")</f>
        <v/>
      </c>
      <c r="AG25" s="394"/>
      <c r="AH25" s="394"/>
      <c r="AI25" s="394"/>
      <c r="AJ25" s="395"/>
      <c r="AK25" s="393" t="str">
        <f>IF(Calcu!B23=TRUE,Calcu!K23*H$5,"")</f>
        <v/>
      </c>
      <c r="AL25" s="394"/>
      <c r="AM25" s="394"/>
      <c r="AN25" s="394"/>
      <c r="AO25" s="395"/>
      <c r="AP25" s="393" t="str">
        <f>Calcu!O23</f>
        <v/>
      </c>
      <c r="AQ25" s="394"/>
      <c r="AR25" s="394"/>
      <c r="AS25" s="394"/>
      <c r="AT25" s="395"/>
      <c r="AU25" s="393" t="str">
        <f>Calcu!M23</f>
        <v/>
      </c>
      <c r="AV25" s="394"/>
      <c r="AW25" s="394"/>
      <c r="AX25" s="394"/>
      <c r="AY25" s="395"/>
    </row>
    <row r="26" spans="1:51" ht="18.75" customHeight="1">
      <c r="A26" s="58"/>
      <c r="B26" s="393" t="str">
        <f>Calcu!C24</f>
        <v/>
      </c>
      <c r="C26" s="394"/>
      <c r="D26" s="394"/>
      <c r="E26" s="394"/>
      <c r="F26" s="395"/>
      <c r="G26" s="393" t="str">
        <f>Calcu!D24</f>
        <v/>
      </c>
      <c r="H26" s="394"/>
      <c r="I26" s="394"/>
      <c r="J26" s="394"/>
      <c r="K26" s="395"/>
      <c r="L26" s="393" t="str">
        <f>Calcu!V24</f>
        <v/>
      </c>
      <c r="M26" s="394"/>
      <c r="N26" s="394"/>
      <c r="O26" s="394"/>
      <c r="P26" s="395"/>
      <c r="Q26" s="393" t="str">
        <f>IF(Calcu!B24=TRUE,Calcu!G24*$H$5,"")</f>
        <v/>
      </c>
      <c r="R26" s="394"/>
      <c r="S26" s="394"/>
      <c r="T26" s="394"/>
      <c r="U26" s="395"/>
      <c r="V26" s="393" t="str">
        <f>IF(Calcu!B24=TRUE,Calcu!H24*H$5,"")</f>
        <v/>
      </c>
      <c r="W26" s="394"/>
      <c r="X26" s="394"/>
      <c r="Y26" s="394"/>
      <c r="Z26" s="395"/>
      <c r="AA26" s="393" t="str">
        <f>IF(Calcu!B24=TRUE,Calcu!I24*H$5,"")</f>
        <v/>
      </c>
      <c r="AB26" s="394"/>
      <c r="AC26" s="394"/>
      <c r="AD26" s="394"/>
      <c r="AE26" s="395"/>
      <c r="AF26" s="393" t="str">
        <f>IF(Calcu!B24=TRUE,Calcu!J24*H$5,"")</f>
        <v/>
      </c>
      <c r="AG26" s="394"/>
      <c r="AH26" s="394"/>
      <c r="AI26" s="394"/>
      <c r="AJ26" s="395"/>
      <c r="AK26" s="393" t="str">
        <f>IF(Calcu!B24=TRUE,Calcu!K24*H$5,"")</f>
        <v/>
      </c>
      <c r="AL26" s="394"/>
      <c r="AM26" s="394"/>
      <c r="AN26" s="394"/>
      <c r="AO26" s="395"/>
      <c r="AP26" s="393" t="str">
        <f>Calcu!O24</f>
        <v/>
      </c>
      <c r="AQ26" s="394"/>
      <c r="AR26" s="394"/>
      <c r="AS26" s="394"/>
      <c r="AT26" s="395"/>
      <c r="AU26" s="393" t="str">
        <f>Calcu!M24</f>
        <v/>
      </c>
      <c r="AV26" s="394"/>
      <c r="AW26" s="394"/>
      <c r="AX26" s="394"/>
      <c r="AY26" s="395"/>
    </row>
    <row r="27" spans="1:51" ht="18.75" customHeight="1">
      <c r="A27" s="58"/>
      <c r="B27" s="393" t="str">
        <f>Calcu!C25</f>
        <v/>
      </c>
      <c r="C27" s="394"/>
      <c r="D27" s="394"/>
      <c r="E27" s="394"/>
      <c r="F27" s="395"/>
      <c r="G27" s="393" t="str">
        <f>Calcu!D25</f>
        <v/>
      </c>
      <c r="H27" s="394"/>
      <c r="I27" s="394"/>
      <c r="J27" s="394"/>
      <c r="K27" s="395"/>
      <c r="L27" s="393" t="str">
        <f>Calcu!V25</f>
        <v/>
      </c>
      <c r="M27" s="394"/>
      <c r="N27" s="394"/>
      <c r="O27" s="394"/>
      <c r="P27" s="395"/>
      <c r="Q27" s="393" t="str">
        <f>IF(Calcu!B25=TRUE,Calcu!G25*$H$5,"")</f>
        <v/>
      </c>
      <c r="R27" s="394"/>
      <c r="S27" s="394"/>
      <c r="T27" s="394"/>
      <c r="U27" s="395"/>
      <c r="V27" s="393" t="str">
        <f>IF(Calcu!B25=TRUE,Calcu!H25*H$5,"")</f>
        <v/>
      </c>
      <c r="W27" s="394"/>
      <c r="X27" s="394"/>
      <c r="Y27" s="394"/>
      <c r="Z27" s="395"/>
      <c r="AA27" s="393" t="str">
        <f>IF(Calcu!B25=TRUE,Calcu!I25*H$5,"")</f>
        <v/>
      </c>
      <c r="AB27" s="394"/>
      <c r="AC27" s="394"/>
      <c r="AD27" s="394"/>
      <c r="AE27" s="395"/>
      <c r="AF27" s="393" t="str">
        <f>IF(Calcu!B25=TRUE,Calcu!J25*H$5,"")</f>
        <v/>
      </c>
      <c r="AG27" s="394"/>
      <c r="AH27" s="394"/>
      <c r="AI27" s="394"/>
      <c r="AJ27" s="395"/>
      <c r="AK27" s="393" t="str">
        <f>IF(Calcu!B25=TRUE,Calcu!K25*H$5,"")</f>
        <v/>
      </c>
      <c r="AL27" s="394"/>
      <c r="AM27" s="394"/>
      <c r="AN27" s="394"/>
      <c r="AO27" s="395"/>
      <c r="AP27" s="393" t="str">
        <f>Calcu!O25</f>
        <v/>
      </c>
      <c r="AQ27" s="394"/>
      <c r="AR27" s="394"/>
      <c r="AS27" s="394"/>
      <c r="AT27" s="395"/>
      <c r="AU27" s="393" t="str">
        <f>Calcu!M25</f>
        <v/>
      </c>
      <c r="AV27" s="394"/>
      <c r="AW27" s="394"/>
      <c r="AX27" s="394"/>
      <c r="AY27" s="395"/>
    </row>
    <row r="28" spans="1:51" ht="18.75" customHeight="1">
      <c r="A28" s="58"/>
      <c r="B28" s="393" t="str">
        <f>Calcu!C26</f>
        <v/>
      </c>
      <c r="C28" s="394"/>
      <c r="D28" s="394"/>
      <c r="E28" s="394"/>
      <c r="F28" s="395"/>
      <c r="G28" s="393" t="str">
        <f>Calcu!D26</f>
        <v/>
      </c>
      <c r="H28" s="394"/>
      <c r="I28" s="394"/>
      <c r="J28" s="394"/>
      <c r="K28" s="395"/>
      <c r="L28" s="393" t="str">
        <f>Calcu!V26</f>
        <v/>
      </c>
      <c r="M28" s="394"/>
      <c r="N28" s="394"/>
      <c r="O28" s="394"/>
      <c r="P28" s="395"/>
      <c r="Q28" s="393" t="str">
        <f>IF(Calcu!B26=TRUE,Calcu!G26*$H$5,"")</f>
        <v/>
      </c>
      <c r="R28" s="394"/>
      <c r="S28" s="394"/>
      <c r="T28" s="394"/>
      <c r="U28" s="395"/>
      <c r="V28" s="393" t="str">
        <f>IF(Calcu!B26=TRUE,Calcu!H26*H$5,"")</f>
        <v/>
      </c>
      <c r="W28" s="394"/>
      <c r="X28" s="394"/>
      <c r="Y28" s="394"/>
      <c r="Z28" s="395"/>
      <c r="AA28" s="393" t="str">
        <f>IF(Calcu!B26=TRUE,Calcu!I26*H$5,"")</f>
        <v/>
      </c>
      <c r="AB28" s="394"/>
      <c r="AC28" s="394"/>
      <c r="AD28" s="394"/>
      <c r="AE28" s="395"/>
      <c r="AF28" s="393" t="str">
        <f>IF(Calcu!B26=TRUE,Calcu!J26*H$5,"")</f>
        <v/>
      </c>
      <c r="AG28" s="394"/>
      <c r="AH28" s="394"/>
      <c r="AI28" s="394"/>
      <c r="AJ28" s="395"/>
      <c r="AK28" s="393" t="str">
        <f>IF(Calcu!B26=TRUE,Calcu!K26*H$5,"")</f>
        <v/>
      </c>
      <c r="AL28" s="394"/>
      <c r="AM28" s="394"/>
      <c r="AN28" s="394"/>
      <c r="AO28" s="395"/>
      <c r="AP28" s="393" t="str">
        <f>Calcu!O26</f>
        <v/>
      </c>
      <c r="AQ28" s="394"/>
      <c r="AR28" s="394"/>
      <c r="AS28" s="394"/>
      <c r="AT28" s="395"/>
      <c r="AU28" s="393" t="str">
        <f>Calcu!M26</f>
        <v/>
      </c>
      <c r="AV28" s="394"/>
      <c r="AW28" s="394"/>
      <c r="AX28" s="394"/>
      <c r="AY28" s="395"/>
    </row>
    <row r="29" spans="1:51" ht="18.75" customHeight="1">
      <c r="A29" s="58"/>
      <c r="B29" s="393" t="str">
        <f>Calcu!C27</f>
        <v/>
      </c>
      <c r="C29" s="394"/>
      <c r="D29" s="394"/>
      <c r="E29" s="394"/>
      <c r="F29" s="395"/>
      <c r="G29" s="393" t="str">
        <f>Calcu!D27</f>
        <v/>
      </c>
      <c r="H29" s="394"/>
      <c r="I29" s="394"/>
      <c r="J29" s="394"/>
      <c r="K29" s="395"/>
      <c r="L29" s="393" t="str">
        <f>Calcu!V27</f>
        <v/>
      </c>
      <c r="M29" s="394"/>
      <c r="N29" s="394"/>
      <c r="O29" s="394"/>
      <c r="P29" s="395"/>
      <c r="Q29" s="393" t="str">
        <f>IF(Calcu!B27=TRUE,Calcu!G27*$H$5,"")</f>
        <v/>
      </c>
      <c r="R29" s="394"/>
      <c r="S29" s="394"/>
      <c r="T29" s="394"/>
      <c r="U29" s="395"/>
      <c r="V29" s="393" t="str">
        <f>IF(Calcu!B27=TRUE,Calcu!H27*H$5,"")</f>
        <v/>
      </c>
      <c r="W29" s="394"/>
      <c r="X29" s="394"/>
      <c r="Y29" s="394"/>
      <c r="Z29" s="395"/>
      <c r="AA29" s="393" t="str">
        <f>IF(Calcu!B27=TRUE,Calcu!I27*H$5,"")</f>
        <v/>
      </c>
      <c r="AB29" s="394"/>
      <c r="AC29" s="394"/>
      <c r="AD29" s="394"/>
      <c r="AE29" s="395"/>
      <c r="AF29" s="393" t="str">
        <f>IF(Calcu!B27=TRUE,Calcu!J27*H$5,"")</f>
        <v/>
      </c>
      <c r="AG29" s="394"/>
      <c r="AH29" s="394"/>
      <c r="AI29" s="394"/>
      <c r="AJ29" s="395"/>
      <c r="AK29" s="393" t="str">
        <f>IF(Calcu!B27=TRUE,Calcu!K27*H$5,"")</f>
        <v/>
      </c>
      <c r="AL29" s="394"/>
      <c r="AM29" s="394"/>
      <c r="AN29" s="394"/>
      <c r="AO29" s="395"/>
      <c r="AP29" s="393" t="str">
        <f>Calcu!O27</f>
        <v/>
      </c>
      <c r="AQ29" s="394"/>
      <c r="AR29" s="394"/>
      <c r="AS29" s="394"/>
      <c r="AT29" s="395"/>
      <c r="AU29" s="393" t="str">
        <f>Calcu!M27</f>
        <v/>
      </c>
      <c r="AV29" s="394"/>
      <c r="AW29" s="394"/>
      <c r="AX29" s="394"/>
      <c r="AY29" s="395"/>
    </row>
    <row r="30" spans="1:51" ht="18.75" customHeight="1">
      <c r="A30" s="58"/>
      <c r="B30" s="393" t="str">
        <f>Calcu!C28</f>
        <v/>
      </c>
      <c r="C30" s="394"/>
      <c r="D30" s="394"/>
      <c r="E30" s="394"/>
      <c r="F30" s="395"/>
      <c r="G30" s="393" t="str">
        <f>Calcu!D28</f>
        <v/>
      </c>
      <c r="H30" s="394"/>
      <c r="I30" s="394"/>
      <c r="J30" s="394"/>
      <c r="K30" s="395"/>
      <c r="L30" s="393" t="str">
        <f>Calcu!V28</f>
        <v/>
      </c>
      <c r="M30" s="394"/>
      <c r="N30" s="394"/>
      <c r="O30" s="394"/>
      <c r="P30" s="395"/>
      <c r="Q30" s="393" t="str">
        <f>IF(Calcu!B28=TRUE,Calcu!G28*$H$5,"")</f>
        <v/>
      </c>
      <c r="R30" s="394"/>
      <c r="S30" s="394"/>
      <c r="T30" s="394"/>
      <c r="U30" s="395"/>
      <c r="V30" s="393" t="str">
        <f>IF(Calcu!B28=TRUE,Calcu!H28*H$5,"")</f>
        <v/>
      </c>
      <c r="W30" s="394"/>
      <c r="X30" s="394"/>
      <c r="Y30" s="394"/>
      <c r="Z30" s="395"/>
      <c r="AA30" s="393" t="str">
        <f>IF(Calcu!B28=TRUE,Calcu!I28*H$5,"")</f>
        <v/>
      </c>
      <c r="AB30" s="394"/>
      <c r="AC30" s="394"/>
      <c r="AD30" s="394"/>
      <c r="AE30" s="395"/>
      <c r="AF30" s="393" t="str">
        <f>IF(Calcu!B28=TRUE,Calcu!J28*H$5,"")</f>
        <v/>
      </c>
      <c r="AG30" s="394"/>
      <c r="AH30" s="394"/>
      <c r="AI30" s="394"/>
      <c r="AJ30" s="395"/>
      <c r="AK30" s="393" t="str">
        <f>IF(Calcu!B28=TRUE,Calcu!K28*H$5,"")</f>
        <v/>
      </c>
      <c r="AL30" s="394"/>
      <c r="AM30" s="394"/>
      <c r="AN30" s="394"/>
      <c r="AO30" s="395"/>
      <c r="AP30" s="393" t="str">
        <f>Calcu!O28</f>
        <v/>
      </c>
      <c r="AQ30" s="394"/>
      <c r="AR30" s="394"/>
      <c r="AS30" s="394"/>
      <c r="AT30" s="395"/>
      <c r="AU30" s="393" t="str">
        <f>Calcu!M28</f>
        <v/>
      </c>
      <c r="AV30" s="394"/>
      <c r="AW30" s="394"/>
      <c r="AX30" s="394"/>
      <c r="AY30" s="395"/>
    </row>
    <row r="31" spans="1:51" ht="18.75" customHeight="1">
      <c r="A31" s="58"/>
      <c r="B31" s="393" t="str">
        <f>Calcu!C29</f>
        <v/>
      </c>
      <c r="C31" s="394"/>
      <c r="D31" s="394"/>
      <c r="E31" s="394"/>
      <c r="F31" s="395"/>
      <c r="G31" s="393" t="str">
        <f>Calcu!D29</f>
        <v/>
      </c>
      <c r="H31" s="394"/>
      <c r="I31" s="394"/>
      <c r="J31" s="394"/>
      <c r="K31" s="395"/>
      <c r="L31" s="393" t="str">
        <f>Calcu!V29</f>
        <v/>
      </c>
      <c r="M31" s="394"/>
      <c r="N31" s="394"/>
      <c r="O31" s="394"/>
      <c r="P31" s="395"/>
      <c r="Q31" s="393" t="str">
        <f>IF(Calcu!B29=TRUE,Calcu!G29*$H$5,"")</f>
        <v/>
      </c>
      <c r="R31" s="394"/>
      <c r="S31" s="394"/>
      <c r="T31" s="394"/>
      <c r="U31" s="395"/>
      <c r="V31" s="393" t="str">
        <f>IF(Calcu!B29=TRUE,Calcu!H29*H$5,"")</f>
        <v/>
      </c>
      <c r="W31" s="394"/>
      <c r="X31" s="394"/>
      <c r="Y31" s="394"/>
      <c r="Z31" s="395"/>
      <c r="AA31" s="393" t="str">
        <f>IF(Calcu!B29=TRUE,Calcu!I29*H$5,"")</f>
        <v/>
      </c>
      <c r="AB31" s="394"/>
      <c r="AC31" s="394"/>
      <c r="AD31" s="394"/>
      <c r="AE31" s="395"/>
      <c r="AF31" s="393" t="str">
        <f>IF(Calcu!B29=TRUE,Calcu!J29*H$5,"")</f>
        <v/>
      </c>
      <c r="AG31" s="394"/>
      <c r="AH31" s="394"/>
      <c r="AI31" s="394"/>
      <c r="AJ31" s="395"/>
      <c r="AK31" s="393" t="str">
        <f>IF(Calcu!B29=TRUE,Calcu!K29*H$5,"")</f>
        <v/>
      </c>
      <c r="AL31" s="394"/>
      <c r="AM31" s="394"/>
      <c r="AN31" s="394"/>
      <c r="AO31" s="395"/>
      <c r="AP31" s="393" t="str">
        <f>Calcu!O29</f>
        <v/>
      </c>
      <c r="AQ31" s="394"/>
      <c r="AR31" s="394"/>
      <c r="AS31" s="394"/>
      <c r="AT31" s="395"/>
      <c r="AU31" s="393" t="str">
        <f>Calcu!M29</f>
        <v/>
      </c>
      <c r="AV31" s="394"/>
      <c r="AW31" s="394"/>
      <c r="AX31" s="394"/>
      <c r="AY31" s="395"/>
    </row>
    <row r="32" spans="1:51" ht="18.75" customHeight="1">
      <c r="A32" s="58"/>
      <c r="B32" s="393" t="str">
        <f>Calcu!C30</f>
        <v/>
      </c>
      <c r="C32" s="394"/>
      <c r="D32" s="394"/>
      <c r="E32" s="394"/>
      <c r="F32" s="395"/>
      <c r="G32" s="393" t="str">
        <f>Calcu!D30</f>
        <v/>
      </c>
      <c r="H32" s="394"/>
      <c r="I32" s="394"/>
      <c r="J32" s="394"/>
      <c r="K32" s="395"/>
      <c r="L32" s="393" t="str">
        <f>Calcu!V30</f>
        <v/>
      </c>
      <c r="M32" s="394"/>
      <c r="N32" s="394"/>
      <c r="O32" s="394"/>
      <c r="P32" s="395"/>
      <c r="Q32" s="393" t="str">
        <f>IF(Calcu!B30=TRUE,Calcu!G30*$H$5,"")</f>
        <v/>
      </c>
      <c r="R32" s="394"/>
      <c r="S32" s="394"/>
      <c r="T32" s="394"/>
      <c r="U32" s="395"/>
      <c r="V32" s="393" t="str">
        <f>IF(Calcu!B30=TRUE,Calcu!H30*H$5,"")</f>
        <v/>
      </c>
      <c r="W32" s="394"/>
      <c r="X32" s="394"/>
      <c r="Y32" s="394"/>
      <c r="Z32" s="395"/>
      <c r="AA32" s="393" t="str">
        <f>IF(Calcu!B30=TRUE,Calcu!I30*H$5,"")</f>
        <v/>
      </c>
      <c r="AB32" s="394"/>
      <c r="AC32" s="394"/>
      <c r="AD32" s="394"/>
      <c r="AE32" s="395"/>
      <c r="AF32" s="393" t="str">
        <f>IF(Calcu!B30=TRUE,Calcu!J30*H$5,"")</f>
        <v/>
      </c>
      <c r="AG32" s="394"/>
      <c r="AH32" s="394"/>
      <c r="AI32" s="394"/>
      <c r="AJ32" s="395"/>
      <c r="AK32" s="393" t="str">
        <f>IF(Calcu!B30=TRUE,Calcu!K30*H$5,"")</f>
        <v/>
      </c>
      <c r="AL32" s="394"/>
      <c r="AM32" s="394"/>
      <c r="AN32" s="394"/>
      <c r="AO32" s="395"/>
      <c r="AP32" s="393" t="str">
        <f>Calcu!O30</f>
        <v/>
      </c>
      <c r="AQ32" s="394"/>
      <c r="AR32" s="394"/>
      <c r="AS32" s="394"/>
      <c r="AT32" s="395"/>
      <c r="AU32" s="393" t="str">
        <f>Calcu!M30</f>
        <v/>
      </c>
      <c r="AV32" s="394"/>
      <c r="AW32" s="394"/>
      <c r="AX32" s="394"/>
      <c r="AY32" s="395"/>
    </row>
    <row r="33" spans="1:51" ht="18.75" customHeight="1">
      <c r="A33" s="58"/>
      <c r="B33" s="393" t="str">
        <f>Calcu!C31</f>
        <v/>
      </c>
      <c r="C33" s="394"/>
      <c r="D33" s="394"/>
      <c r="E33" s="394"/>
      <c r="F33" s="395"/>
      <c r="G33" s="393" t="str">
        <f>Calcu!D31</f>
        <v/>
      </c>
      <c r="H33" s="394"/>
      <c r="I33" s="394"/>
      <c r="J33" s="394"/>
      <c r="K33" s="395"/>
      <c r="L33" s="393" t="str">
        <f>Calcu!V31</f>
        <v/>
      </c>
      <c r="M33" s="394"/>
      <c r="N33" s="394"/>
      <c r="O33" s="394"/>
      <c r="P33" s="395"/>
      <c r="Q33" s="393" t="str">
        <f>IF(Calcu!B31=TRUE,Calcu!G31*$H$5,"")</f>
        <v/>
      </c>
      <c r="R33" s="394"/>
      <c r="S33" s="394"/>
      <c r="T33" s="394"/>
      <c r="U33" s="395"/>
      <c r="V33" s="393" t="str">
        <f>IF(Calcu!B31=TRUE,Calcu!H31*H$5,"")</f>
        <v/>
      </c>
      <c r="W33" s="394"/>
      <c r="X33" s="394"/>
      <c r="Y33" s="394"/>
      <c r="Z33" s="395"/>
      <c r="AA33" s="393" t="str">
        <f>IF(Calcu!B31=TRUE,Calcu!I31*H$5,"")</f>
        <v/>
      </c>
      <c r="AB33" s="394"/>
      <c r="AC33" s="394"/>
      <c r="AD33" s="394"/>
      <c r="AE33" s="395"/>
      <c r="AF33" s="393" t="str">
        <f>IF(Calcu!B31=TRUE,Calcu!J31*H$5,"")</f>
        <v/>
      </c>
      <c r="AG33" s="394"/>
      <c r="AH33" s="394"/>
      <c r="AI33" s="394"/>
      <c r="AJ33" s="395"/>
      <c r="AK33" s="393" t="str">
        <f>IF(Calcu!B31=TRUE,Calcu!K31*H$5,"")</f>
        <v/>
      </c>
      <c r="AL33" s="394"/>
      <c r="AM33" s="394"/>
      <c r="AN33" s="394"/>
      <c r="AO33" s="395"/>
      <c r="AP33" s="393" t="str">
        <f>Calcu!O31</f>
        <v/>
      </c>
      <c r="AQ33" s="394"/>
      <c r="AR33" s="394"/>
      <c r="AS33" s="394"/>
      <c r="AT33" s="395"/>
      <c r="AU33" s="393" t="str">
        <f>Calcu!M31</f>
        <v/>
      </c>
      <c r="AV33" s="394"/>
      <c r="AW33" s="394"/>
      <c r="AX33" s="394"/>
      <c r="AY33" s="395"/>
    </row>
    <row r="34" spans="1:51" ht="18.75" customHeight="1">
      <c r="A34" s="58"/>
      <c r="B34" s="393" t="str">
        <f>Calcu!C32</f>
        <v/>
      </c>
      <c r="C34" s="394"/>
      <c r="D34" s="394"/>
      <c r="E34" s="394"/>
      <c r="F34" s="395"/>
      <c r="G34" s="393" t="str">
        <f>Calcu!D32</f>
        <v/>
      </c>
      <c r="H34" s="394"/>
      <c r="I34" s="394"/>
      <c r="J34" s="394"/>
      <c r="K34" s="395"/>
      <c r="L34" s="393" t="str">
        <f>Calcu!V32</f>
        <v/>
      </c>
      <c r="M34" s="394"/>
      <c r="N34" s="394"/>
      <c r="O34" s="394"/>
      <c r="P34" s="395"/>
      <c r="Q34" s="393" t="str">
        <f>IF(Calcu!B32=TRUE,Calcu!G32*$H$5,"")</f>
        <v/>
      </c>
      <c r="R34" s="394"/>
      <c r="S34" s="394"/>
      <c r="T34" s="394"/>
      <c r="U34" s="395"/>
      <c r="V34" s="393" t="str">
        <f>IF(Calcu!B32=TRUE,Calcu!H32*H$5,"")</f>
        <v/>
      </c>
      <c r="W34" s="394"/>
      <c r="X34" s="394"/>
      <c r="Y34" s="394"/>
      <c r="Z34" s="395"/>
      <c r="AA34" s="393" t="str">
        <f>IF(Calcu!B32=TRUE,Calcu!I32*H$5,"")</f>
        <v/>
      </c>
      <c r="AB34" s="394"/>
      <c r="AC34" s="394"/>
      <c r="AD34" s="394"/>
      <c r="AE34" s="395"/>
      <c r="AF34" s="393" t="str">
        <f>IF(Calcu!B32=TRUE,Calcu!J32*H$5,"")</f>
        <v/>
      </c>
      <c r="AG34" s="394"/>
      <c r="AH34" s="394"/>
      <c r="AI34" s="394"/>
      <c r="AJ34" s="395"/>
      <c r="AK34" s="393" t="str">
        <f>IF(Calcu!B32=TRUE,Calcu!K32*H$5,"")</f>
        <v/>
      </c>
      <c r="AL34" s="394"/>
      <c r="AM34" s="394"/>
      <c r="AN34" s="394"/>
      <c r="AO34" s="395"/>
      <c r="AP34" s="393" t="str">
        <f>Calcu!O32</f>
        <v/>
      </c>
      <c r="AQ34" s="394"/>
      <c r="AR34" s="394"/>
      <c r="AS34" s="394"/>
      <c r="AT34" s="395"/>
      <c r="AU34" s="393" t="str">
        <f>Calcu!M32</f>
        <v/>
      </c>
      <c r="AV34" s="394"/>
      <c r="AW34" s="394"/>
      <c r="AX34" s="394"/>
      <c r="AY34" s="395"/>
    </row>
    <row r="35" spans="1:51" ht="18.75" customHeight="1">
      <c r="A35" s="58"/>
      <c r="B35" s="393" t="str">
        <f>Calcu!C33</f>
        <v/>
      </c>
      <c r="C35" s="394"/>
      <c r="D35" s="394"/>
      <c r="E35" s="394"/>
      <c r="F35" s="395"/>
      <c r="G35" s="393" t="str">
        <f>Calcu!D33</f>
        <v/>
      </c>
      <c r="H35" s="394"/>
      <c r="I35" s="394"/>
      <c r="J35" s="394"/>
      <c r="K35" s="395"/>
      <c r="L35" s="393" t="str">
        <f>Calcu!V33</f>
        <v/>
      </c>
      <c r="M35" s="394"/>
      <c r="N35" s="394"/>
      <c r="O35" s="394"/>
      <c r="P35" s="395"/>
      <c r="Q35" s="393" t="str">
        <f>IF(Calcu!B33=TRUE,Calcu!G33*$H$5,"")</f>
        <v/>
      </c>
      <c r="R35" s="394"/>
      <c r="S35" s="394"/>
      <c r="T35" s="394"/>
      <c r="U35" s="395"/>
      <c r="V35" s="393" t="str">
        <f>IF(Calcu!B33=TRUE,Calcu!H33*H$5,"")</f>
        <v/>
      </c>
      <c r="W35" s="394"/>
      <c r="X35" s="394"/>
      <c r="Y35" s="394"/>
      <c r="Z35" s="395"/>
      <c r="AA35" s="393" t="str">
        <f>IF(Calcu!B33=TRUE,Calcu!I33*H$5,"")</f>
        <v/>
      </c>
      <c r="AB35" s="394"/>
      <c r="AC35" s="394"/>
      <c r="AD35" s="394"/>
      <c r="AE35" s="395"/>
      <c r="AF35" s="393" t="str">
        <f>IF(Calcu!B33=TRUE,Calcu!J33*H$5,"")</f>
        <v/>
      </c>
      <c r="AG35" s="394"/>
      <c r="AH35" s="394"/>
      <c r="AI35" s="394"/>
      <c r="AJ35" s="395"/>
      <c r="AK35" s="393" t="str">
        <f>IF(Calcu!B33=TRUE,Calcu!K33*H$5,"")</f>
        <v/>
      </c>
      <c r="AL35" s="394"/>
      <c r="AM35" s="394"/>
      <c r="AN35" s="394"/>
      <c r="AO35" s="395"/>
      <c r="AP35" s="393" t="str">
        <f>Calcu!O33</f>
        <v/>
      </c>
      <c r="AQ35" s="394"/>
      <c r="AR35" s="394"/>
      <c r="AS35" s="394"/>
      <c r="AT35" s="395"/>
      <c r="AU35" s="393" t="str">
        <f>Calcu!M33</f>
        <v/>
      </c>
      <c r="AV35" s="394"/>
      <c r="AW35" s="394"/>
      <c r="AX35" s="394"/>
      <c r="AY35" s="395"/>
    </row>
    <row r="36" spans="1:51" ht="18.75" customHeight="1">
      <c r="A36" s="58"/>
      <c r="B36" s="393" t="str">
        <f>Calcu!C34</f>
        <v/>
      </c>
      <c r="C36" s="394"/>
      <c r="D36" s="394"/>
      <c r="E36" s="394"/>
      <c r="F36" s="395"/>
      <c r="G36" s="393" t="str">
        <f>Calcu!D34</f>
        <v/>
      </c>
      <c r="H36" s="394"/>
      <c r="I36" s="394"/>
      <c r="J36" s="394"/>
      <c r="K36" s="395"/>
      <c r="L36" s="393" t="str">
        <f>Calcu!V34</f>
        <v/>
      </c>
      <c r="M36" s="394"/>
      <c r="N36" s="394"/>
      <c r="O36" s="394"/>
      <c r="P36" s="395"/>
      <c r="Q36" s="393" t="str">
        <f>IF(Calcu!B34=TRUE,Calcu!G34*$H$5,"")</f>
        <v/>
      </c>
      <c r="R36" s="394"/>
      <c r="S36" s="394"/>
      <c r="T36" s="394"/>
      <c r="U36" s="395"/>
      <c r="V36" s="393" t="str">
        <f>IF(Calcu!B34=TRUE,Calcu!H34*H$5,"")</f>
        <v/>
      </c>
      <c r="W36" s="394"/>
      <c r="X36" s="394"/>
      <c r="Y36" s="394"/>
      <c r="Z36" s="395"/>
      <c r="AA36" s="393" t="str">
        <f>IF(Calcu!B34=TRUE,Calcu!I34*H$5,"")</f>
        <v/>
      </c>
      <c r="AB36" s="394"/>
      <c r="AC36" s="394"/>
      <c r="AD36" s="394"/>
      <c r="AE36" s="395"/>
      <c r="AF36" s="393" t="str">
        <f>IF(Calcu!B34=TRUE,Calcu!J34*H$5,"")</f>
        <v/>
      </c>
      <c r="AG36" s="394"/>
      <c r="AH36" s="394"/>
      <c r="AI36" s="394"/>
      <c r="AJ36" s="395"/>
      <c r="AK36" s="393" t="str">
        <f>IF(Calcu!B34=TRUE,Calcu!K34*H$5,"")</f>
        <v/>
      </c>
      <c r="AL36" s="394"/>
      <c r="AM36" s="394"/>
      <c r="AN36" s="394"/>
      <c r="AO36" s="395"/>
      <c r="AP36" s="393" t="str">
        <f>Calcu!O34</f>
        <v/>
      </c>
      <c r="AQ36" s="394"/>
      <c r="AR36" s="394"/>
      <c r="AS36" s="394"/>
      <c r="AT36" s="395"/>
      <c r="AU36" s="393" t="str">
        <f>Calcu!M34</f>
        <v/>
      </c>
      <c r="AV36" s="394"/>
      <c r="AW36" s="394"/>
      <c r="AX36" s="394"/>
      <c r="AY36" s="395"/>
    </row>
    <row r="37" spans="1:51" ht="18.75" customHeight="1">
      <c r="A37" s="58"/>
      <c r="B37" s="393" t="str">
        <f>Calcu!C35</f>
        <v/>
      </c>
      <c r="C37" s="394"/>
      <c r="D37" s="394"/>
      <c r="E37" s="394"/>
      <c r="F37" s="395"/>
      <c r="G37" s="393" t="str">
        <f>Calcu!D35</f>
        <v/>
      </c>
      <c r="H37" s="394"/>
      <c r="I37" s="394"/>
      <c r="J37" s="394"/>
      <c r="K37" s="395"/>
      <c r="L37" s="393" t="str">
        <f>Calcu!V35</f>
        <v/>
      </c>
      <c r="M37" s="394"/>
      <c r="N37" s="394"/>
      <c r="O37" s="394"/>
      <c r="P37" s="395"/>
      <c r="Q37" s="393" t="str">
        <f>IF(Calcu!B35=TRUE,Calcu!G35*$H$5,"")</f>
        <v/>
      </c>
      <c r="R37" s="394"/>
      <c r="S37" s="394"/>
      <c r="T37" s="394"/>
      <c r="U37" s="395"/>
      <c r="V37" s="393" t="str">
        <f>IF(Calcu!B35=TRUE,Calcu!H35*H$5,"")</f>
        <v/>
      </c>
      <c r="W37" s="394"/>
      <c r="X37" s="394"/>
      <c r="Y37" s="394"/>
      <c r="Z37" s="395"/>
      <c r="AA37" s="393" t="str">
        <f>IF(Calcu!B35=TRUE,Calcu!I35*H$5,"")</f>
        <v/>
      </c>
      <c r="AB37" s="394"/>
      <c r="AC37" s="394"/>
      <c r="AD37" s="394"/>
      <c r="AE37" s="395"/>
      <c r="AF37" s="393" t="str">
        <f>IF(Calcu!B35=TRUE,Calcu!J35*H$5,"")</f>
        <v/>
      </c>
      <c r="AG37" s="394"/>
      <c r="AH37" s="394"/>
      <c r="AI37" s="394"/>
      <c r="AJ37" s="395"/>
      <c r="AK37" s="393" t="str">
        <f>IF(Calcu!B35=TRUE,Calcu!K35*H$5,"")</f>
        <v/>
      </c>
      <c r="AL37" s="394"/>
      <c r="AM37" s="394"/>
      <c r="AN37" s="394"/>
      <c r="AO37" s="395"/>
      <c r="AP37" s="393" t="str">
        <f>Calcu!O35</f>
        <v/>
      </c>
      <c r="AQ37" s="394"/>
      <c r="AR37" s="394"/>
      <c r="AS37" s="394"/>
      <c r="AT37" s="395"/>
      <c r="AU37" s="393" t="str">
        <f>Calcu!M35</f>
        <v/>
      </c>
      <c r="AV37" s="394"/>
      <c r="AW37" s="394"/>
      <c r="AX37" s="394"/>
      <c r="AY37" s="395"/>
    </row>
    <row r="38" spans="1:51" ht="18.75" customHeight="1">
      <c r="A38" s="58"/>
      <c r="B38" s="393" t="str">
        <f>Calcu!C36</f>
        <v/>
      </c>
      <c r="C38" s="394"/>
      <c r="D38" s="394"/>
      <c r="E38" s="394"/>
      <c r="F38" s="395"/>
      <c r="G38" s="393" t="str">
        <f>Calcu!D36</f>
        <v/>
      </c>
      <c r="H38" s="394"/>
      <c r="I38" s="394"/>
      <c r="J38" s="394"/>
      <c r="K38" s="395"/>
      <c r="L38" s="393" t="str">
        <f>Calcu!V36</f>
        <v/>
      </c>
      <c r="M38" s="394"/>
      <c r="N38" s="394"/>
      <c r="O38" s="394"/>
      <c r="P38" s="395"/>
      <c r="Q38" s="393" t="str">
        <f>IF(Calcu!B36=TRUE,Calcu!G36*$H$5,"")</f>
        <v/>
      </c>
      <c r="R38" s="394"/>
      <c r="S38" s="394"/>
      <c r="T38" s="394"/>
      <c r="U38" s="395"/>
      <c r="V38" s="393" t="str">
        <f>IF(Calcu!B36=TRUE,Calcu!H36*H$5,"")</f>
        <v/>
      </c>
      <c r="W38" s="394"/>
      <c r="X38" s="394"/>
      <c r="Y38" s="394"/>
      <c r="Z38" s="395"/>
      <c r="AA38" s="393" t="str">
        <f>IF(Calcu!B36=TRUE,Calcu!I36*H$5,"")</f>
        <v/>
      </c>
      <c r="AB38" s="394"/>
      <c r="AC38" s="394"/>
      <c r="AD38" s="394"/>
      <c r="AE38" s="395"/>
      <c r="AF38" s="393" t="str">
        <f>IF(Calcu!B36=TRUE,Calcu!J36*H$5,"")</f>
        <v/>
      </c>
      <c r="AG38" s="394"/>
      <c r="AH38" s="394"/>
      <c r="AI38" s="394"/>
      <c r="AJ38" s="395"/>
      <c r="AK38" s="393" t="str">
        <f>IF(Calcu!B36=TRUE,Calcu!K36*H$5,"")</f>
        <v/>
      </c>
      <c r="AL38" s="394"/>
      <c r="AM38" s="394"/>
      <c r="AN38" s="394"/>
      <c r="AO38" s="395"/>
      <c r="AP38" s="393" t="str">
        <f>Calcu!O36</f>
        <v/>
      </c>
      <c r="AQ38" s="394"/>
      <c r="AR38" s="394"/>
      <c r="AS38" s="394"/>
      <c r="AT38" s="395"/>
      <c r="AU38" s="393" t="str">
        <f>Calcu!M36</f>
        <v/>
      </c>
      <c r="AV38" s="394"/>
      <c r="AW38" s="394"/>
      <c r="AX38" s="394"/>
      <c r="AY38" s="395"/>
    </row>
    <row r="39" spans="1:51" ht="18.75" customHeight="1">
      <c r="A39" s="58"/>
      <c r="B39" s="393" t="str">
        <f>Calcu!C37</f>
        <v/>
      </c>
      <c r="C39" s="394"/>
      <c r="D39" s="394"/>
      <c r="E39" s="394"/>
      <c r="F39" s="395"/>
      <c r="G39" s="393" t="str">
        <f>Calcu!D37</f>
        <v/>
      </c>
      <c r="H39" s="394"/>
      <c r="I39" s="394"/>
      <c r="J39" s="394"/>
      <c r="K39" s="395"/>
      <c r="L39" s="393" t="str">
        <f>Calcu!V37</f>
        <v/>
      </c>
      <c r="M39" s="394"/>
      <c r="N39" s="394"/>
      <c r="O39" s="394"/>
      <c r="P39" s="395"/>
      <c r="Q39" s="393" t="str">
        <f>IF(Calcu!B37=TRUE,Calcu!G37*$H$5,"")</f>
        <v/>
      </c>
      <c r="R39" s="394"/>
      <c r="S39" s="394"/>
      <c r="T39" s="394"/>
      <c r="U39" s="395"/>
      <c r="V39" s="393" t="str">
        <f>IF(Calcu!B37=TRUE,Calcu!H37*H$5,"")</f>
        <v/>
      </c>
      <c r="W39" s="394"/>
      <c r="X39" s="394"/>
      <c r="Y39" s="394"/>
      <c r="Z39" s="395"/>
      <c r="AA39" s="393" t="str">
        <f>IF(Calcu!B37=TRUE,Calcu!I37*H$5,"")</f>
        <v/>
      </c>
      <c r="AB39" s="394"/>
      <c r="AC39" s="394"/>
      <c r="AD39" s="394"/>
      <c r="AE39" s="395"/>
      <c r="AF39" s="393" t="str">
        <f>IF(Calcu!B37=TRUE,Calcu!J37*H$5,"")</f>
        <v/>
      </c>
      <c r="AG39" s="394"/>
      <c r="AH39" s="394"/>
      <c r="AI39" s="394"/>
      <c r="AJ39" s="395"/>
      <c r="AK39" s="393" t="str">
        <f>IF(Calcu!B37=TRUE,Calcu!K37*H$5,"")</f>
        <v/>
      </c>
      <c r="AL39" s="394"/>
      <c r="AM39" s="394"/>
      <c r="AN39" s="394"/>
      <c r="AO39" s="395"/>
      <c r="AP39" s="393" t="str">
        <f>Calcu!O37</f>
        <v/>
      </c>
      <c r="AQ39" s="394"/>
      <c r="AR39" s="394"/>
      <c r="AS39" s="394"/>
      <c r="AT39" s="395"/>
      <c r="AU39" s="393" t="str">
        <f>Calcu!M37</f>
        <v/>
      </c>
      <c r="AV39" s="394"/>
      <c r="AW39" s="394"/>
      <c r="AX39" s="394"/>
      <c r="AY39" s="395"/>
    </row>
    <row r="40" spans="1:51" ht="18.75" customHeight="1">
      <c r="A40" s="58"/>
      <c r="B40" s="393" t="str">
        <f>Calcu!C38</f>
        <v/>
      </c>
      <c r="C40" s="394"/>
      <c r="D40" s="394"/>
      <c r="E40" s="394"/>
      <c r="F40" s="395"/>
      <c r="G40" s="393" t="str">
        <f>Calcu!D38</f>
        <v/>
      </c>
      <c r="H40" s="394"/>
      <c r="I40" s="394"/>
      <c r="J40" s="394"/>
      <c r="K40" s="395"/>
      <c r="L40" s="393" t="str">
        <f>Calcu!V38</f>
        <v/>
      </c>
      <c r="M40" s="394"/>
      <c r="N40" s="394"/>
      <c r="O40" s="394"/>
      <c r="P40" s="395"/>
      <c r="Q40" s="393" t="str">
        <f>IF(Calcu!B38=TRUE,Calcu!G38*$H$5,"")</f>
        <v/>
      </c>
      <c r="R40" s="394"/>
      <c r="S40" s="394"/>
      <c r="T40" s="394"/>
      <c r="U40" s="395"/>
      <c r="V40" s="393" t="str">
        <f>IF(Calcu!B38=TRUE,Calcu!H38*H$5,"")</f>
        <v/>
      </c>
      <c r="W40" s="394"/>
      <c r="X40" s="394"/>
      <c r="Y40" s="394"/>
      <c r="Z40" s="395"/>
      <c r="AA40" s="393" t="str">
        <f>IF(Calcu!B38=TRUE,Calcu!I38*H$5,"")</f>
        <v/>
      </c>
      <c r="AB40" s="394"/>
      <c r="AC40" s="394"/>
      <c r="AD40" s="394"/>
      <c r="AE40" s="395"/>
      <c r="AF40" s="393" t="str">
        <f>IF(Calcu!B38=TRUE,Calcu!J38*H$5,"")</f>
        <v/>
      </c>
      <c r="AG40" s="394"/>
      <c r="AH40" s="394"/>
      <c r="AI40" s="394"/>
      <c r="AJ40" s="395"/>
      <c r="AK40" s="393" t="str">
        <f>IF(Calcu!B38=TRUE,Calcu!K38*H$5,"")</f>
        <v/>
      </c>
      <c r="AL40" s="394"/>
      <c r="AM40" s="394"/>
      <c r="AN40" s="394"/>
      <c r="AO40" s="395"/>
      <c r="AP40" s="393" t="str">
        <f>Calcu!O38</f>
        <v/>
      </c>
      <c r="AQ40" s="394"/>
      <c r="AR40" s="394"/>
      <c r="AS40" s="394"/>
      <c r="AT40" s="395"/>
      <c r="AU40" s="393" t="str">
        <f>Calcu!M38</f>
        <v/>
      </c>
      <c r="AV40" s="394"/>
      <c r="AW40" s="394"/>
      <c r="AX40" s="394"/>
      <c r="AY40" s="395"/>
    </row>
    <row r="41" spans="1:51" ht="18.75" customHeight="1">
      <c r="A41" s="58"/>
      <c r="B41" s="393" t="str">
        <f>Calcu!C39</f>
        <v/>
      </c>
      <c r="C41" s="394"/>
      <c r="D41" s="394"/>
      <c r="E41" s="394"/>
      <c r="F41" s="395"/>
      <c r="G41" s="393" t="str">
        <f>Calcu!D39</f>
        <v/>
      </c>
      <c r="H41" s="394"/>
      <c r="I41" s="394"/>
      <c r="J41" s="394"/>
      <c r="K41" s="395"/>
      <c r="L41" s="393" t="str">
        <f>Calcu!V39</f>
        <v/>
      </c>
      <c r="M41" s="394"/>
      <c r="N41" s="394"/>
      <c r="O41" s="394"/>
      <c r="P41" s="395"/>
      <c r="Q41" s="393" t="str">
        <f>IF(Calcu!B39=TRUE,Calcu!G39*$H$5,"")</f>
        <v/>
      </c>
      <c r="R41" s="394"/>
      <c r="S41" s="394"/>
      <c r="T41" s="394"/>
      <c r="U41" s="395"/>
      <c r="V41" s="393" t="str">
        <f>IF(Calcu!B39=TRUE,Calcu!H39*H$5,"")</f>
        <v/>
      </c>
      <c r="W41" s="394"/>
      <c r="X41" s="394"/>
      <c r="Y41" s="394"/>
      <c r="Z41" s="395"/>
      <c r="AA41" s="393" t="str">
        <f>IF(Calcu!B39=TRUE,Calcu!I39*H$5,"")</f>
        <v/>
      </c>
      <c r="AB41" s="394"/>
      <c r="AC41" s="394"/>
      <c r="AD41" s="394"/>
      <c r="AE41" s="395"/>
      <c r="AF41" s="393" t="str">
        <f>IF(Calcu!B39=TRUE,Calcu!J39*H$5,"")</f>
        <v/>
      </c>
      <c r="AG41" s="394"/>
      <c r="AH41" s="394"/>
      <c r="AI41" s="394"/>
      <c r="AJ41" s="395"/>
      <c r="AK41" s="393" t="str">
        <f>IF(Calcu!B39=TRUE,Calcu!K39*H$5,"")</f>
        <v/>
      </c>
      <c r="AL41" s="394"/>
      <c r="AM41" s="394"/>
      <c r="AN41" s="394"/>
      <c r="AO41" s="395"/>
      <c r="AP41" s="393" t="str">
        <f>Calcu!O39</f>
        <v/>
      </c>
      <c r="AQ41" s="394"/>
      <c r="AR41" s="394"/>
      <c r="AS41" s="394"/>
      <c r="AT41" s="395"/>
      <c r="AU41" s="393" t="str">
        <f>Calcu!M39</f>
        <v/>
      </c>
      <c r="AV41" s="394"/>
      <c r="AW41" s="394"/>
      <c r="AX41" s="394"/>
      <c r="AY41" s="395"/>
    </row>
    <row r="42" spans="1:51" ht="18.75" customHeight="1">
      <c r="A42" s="58"/>
      <c r="B42" s="393" t="str">
        <f>Calcu!C40</f>
        <v/>
      </c>
      <c r="C42" s="394"/>
      <c r="D42" s="394"/>
      <c r="E42" s="394"/>
      <c r="F42" s="395"/>
      <c r="G42" s="393" t="str">
        <f>Calcu!D40</f>
        <v/>
      </c>
      <c r="H42" s="394"/>
      <c r="I42" s="394"/>
      <c r="J42" s="394"/>
      <c r="K42" s="395"/>
      <c r="L42" s="393" t="str">
        <f>Calcu!V40</f>
        <v/>
      </c>
      <c r="M42" s="394"/>
      <c r="N42" s="394"/>
      <c r="O42" s="394"/>
      <c r="P42" s="395"/>
      <c r="Q42" s="393" t="str">
        <f>IF(Calcu!B40=TRUE,Calcu!G40*$H$5,"")</f>
        <v/>
      </c>
      <c r="R42" s="394"/>
      <c r="S42" s="394"/>
      <c r="T42" s="394"/>
      <c r="U42" s="395"/>
      <c r="V42" s="393" t="str">
        <f>IF(Calcu!B40=TRUE,Calcu!H40*H$5,"")</f>
        <v/>
      </c>
      <c r="W42" s="394"/>
      <c r="X42" s="394"/>
      <c r="Y42" s="394"/>
      <c r="Z42" s="395"/>
      <c r="AA42" s="393" t="str">
        <f>IF(Calcu!B40=TRUE,Calcu!I40*H$5,"")</f>
        <v/>
      </c>
      <c r="AB42" s="394"/>
      <c r="AC42" s="394"/>
      <c r="AD42" s="394"/>
      <c r="AE42" s="395"/>
      <c r="AF42" s="393" t="str">
        <f>IF(Calcu!B40=TRUE,Calcu!J40*H$5,"")</f>
        <v/>
      </c>
      <c r="AG42" s="394"/>
      <c r="AH42" s="394"/>
      <c r="AI42" s="394"/>
      <c r="AJ42" s="395"/>
      <c r="AK42" s="393" t="str">
        <f>IF(Calcu!B40=TRUE,Calcu!K40*H$5,"")</f>
        <v/>
      </c>
      <c r="AL42" s="394"/>
      <c r="AM42" s="394"/>
      <c r="AN42" s="394"/>
      <c r="AO42" s="395"/>
      <c r="AP42" s="393" t="str">
        <f>Calcu!O40</f>
        <v/>
      </c>
      <c r="AQ42" s="394"/>
      <c r="AR42" s="394"/>
      <c r="AS42" s="394"/>
      <c r="AT42" s="395"/>
      <c r="AU42" s="393" t="str">
        <f>Calcu!M40</f>
        <v/>
      </c>
      <c r="AV42" s="394"/>
      <c r="AW42" s="394"/>
      <c r="AX42" s="394"/>
      <c r="AY42" s="395"/>
    </row>
    <row r="43" spans="1:51" ht="18.75" customHeight="1">
      <c r="A43" s="58"/>
      <c r="B43" s="393" t="str">
        <f>Calcu!C41</f>
        <v/>
      </c>
      <c r="C43" s="394"/>
      <c r="D43" s="394"/>
      <c r="E43" s="394"/>
      <c r="F43" s="395"/>
      <c r="G43" s="393" t="str">
        <f>Calcu!D41</f>
        <v/>
      </c>
      <c r="H43" s="394"/>
      <c r="I43" s="394"/>
      <c r="J43" s="394"/>
      <c r="K43" s="395"/>
      <c r="L43" s="393" t="str">
        <f>Calcu!V41</f>
        <v/>
      </c>
      <c r="M43" s="394"/>
      <c r="N43" s="394"/>
      <c r="O43" s="394"/>
      <c r="P43" s="395"/>
      <c r="Q43" s="393" t="str">
        <f>IF(Calcu!B41=TRUE,Calcu!G41*$H$5,"")</f>
        <v/>
      </c>
      <c r="R43" s="394"/>
      <c r="S43" s="394"/>
      <c r="T43" s="394"/>
      <c r="U43" s="395"/>
      <c r="V43" s="393" t="str">
        <f>IF(Calcu!B41=TRUE,Calcu!H41*H$5,"")</f>
        <v/>
      </c>
      <c r="W43" s="394"/>
      <c r="X43" s="394"/>
      <c r="Y43" s="394"/>
      <c r="Z43" s="395"/>
      <c r="AA43" s="393" t="str">
        <f>IF(Calcu!B41=TRUE,Calcu!I41*H$5,"")</f>
        <v/>
      </c>
      <c r="AB43" s="394"/>
      <c r="AC43" s="394"/>
      <c r="AD43" s="394"/>
      <c r="AE43" s="395"/>
      <c r="AF43" s="393" t="str">
        <f>IF(Calcu!B41=TRUE,Calcu!J41*H$5,"")</f>
        <v/>
      </c>
      <c r="AG43" s="394"/>
      <c r="AH43" s="394"/>
      <c r="AI43" s="394"/>
      <c r="AJ43" s="395"/>
      <c r="AK43" s="393" t="str">
        <f>IF(Calcu!B41=TRUE,Calcu!K41*H$5,"")</f>
        <v/>
      </c>
      <c r="AL43" s="394"/>
      <c r="AM43" s="394"/>
      <c r="AN43" s="394"/>
      <c r="AO43" s="395"/>
      <c r="AP43" s="393" t="str">
        <f>Calcu!O41</f>
        <v/>
      </c>
      <c r="AQ43" s="394"/>
      <c r="AR43" s="394"/>
      <c r="AS43" s="394"/>
      <c r="AT43" s="395"/>
      <c r="AU43" s="393" t="str">
        <f>Calcu!M41</f>
        <v/>
      </c>
      <c r="AV43" s="394"/>
      <c r="AW43" s="394"/>
      <c r="AX43" s="394"/>
      <c r="AY43" s="395"/>
    </row>
    <row r="44" spans="1:51" ht="18.75" customHeight="1">
      <c r="A44" s="58"/>
      <c r="B44" s="393" t="str">
        <f>Calcu!C42</f>
        <v/>
      </c>
      <c r="C44" s="394"/>
      <c r="D44" s="394"/>
      <c r="E44" s="394"/>
      <c r="F44" s="395"/>
      <c r="G44" s="393" t="str">
        <f>Calcu!D42</f>
        <v/>
      </c>
      <c r="H44" s="394"/>
      <c r="I44" s="394"/>
      <c r="J44" s="394"/>
      <c r="K44" s="395"/>
      <c r="L44" s="393" t="str">
        <f>Calcu!V42</f>
        <v/>
      </c>
      <c r="M44" s="394"/>
      <c r="N44" s="394"/>
      <c r="O44" s="394"/>
      <c r="P44" s="395"/>
      <c r="Q44" s="393" t="str">
        <f>IF(Calcu!B42=TRUE,Calcu!G42*$H$5,"")</f>
        <v/>
      </c>
      <c r="R44" s="394"/>
      <c r="S44" s="394"/>
      <c r="T44" s="394"/>
      <c r="U44" s="395"/>
      <c r="V44" s="393" t="str">
        <f>IF(Calcu!B42=TRUE,Calcu!H42*H$5,"")</f>
        <v/>
      </c>
      <c r="W44" s="394"/>
      <c r="X44" s="394"/>
      <c r="Y44" s="394"/>
      <c r="Z44" s="395"/>
      <c r="AA44" s="393" t="str">
        <f>IF(Calcu!B42=TRUE,Calcu!I42*H$5,"")</f>
        <v/>
      </c>
      <c r="AB44" s="394"/>
      <c r="AC44" s="394"/>
      <c r="AD44" s="394"/>
      <c r="AE44" s="395"/>
      <c r="AF44" s="393" t="str">
        <f>IF(Calcu!B42=TRUE,Calcu!J42*H$5,"")</f>
        <v/>
      </c>
      <c r="AG44" s="394"/>
      <c r="AH44" s="394"/>
      <c r="AI44" s="394"/>
      <c r="AJ44" s="395"/>
      <c r="AK44" s="393" t="str">
        <f>IF(Calcu!B42=TRUE,Calcu!K42*H$5,"")</f>
        <v/>
      </c>
      <c r="AL44" s="394"/>
      <c r="AM44" s="394"/>
      <c r="AN44" s="394"/>
      <c r="AO44" s="395"/>
      <c r="AP44" s="393" t="str">
        <f>Calcu!O42</f>
        <v/>
      </c>
      <c r="AQ44" s="394"/>
      <c r="AR44" s="394"/>
      <c r="AS44" s="394"/>
      <c r="AT44" s="395"/>
      <c r="AU44" s="393" t="str">
        <f>Calcu!M42</f>
        <v/>
      </c>
      <c r="AV44" s="394"/>
      <c r="AW44" s="394"/>
      <c r="AX44" s="394"/>
      <c r="AY44" s="395"/>
    </row>
    <row r="45" spans="1:51" ht="18.75" customHeight="1">
      <c r="A45" s="58"/>
      <c r="B45" s="393" t="str">
        <f>Calcu!C43</f>
        <v/>
      </c>
      <c r="C45" s="394"/>
      <c r="D45" s="394"/>
      <c r="E45" s="394"/>
      <c r="F45" s="395"/>
      <c r="G45" s="393" t="str">
        <f>Calcu!D43</f>
        <v/>
      </c>
      <c r="H45" s="394"/>
      <c r="I45" s="394"/>
      <c r="J45" s="394"/>
      <c r="K45" s="395"/>
      <c r="L45" s="393" t="str">
        <f>Calcu!V43</f>
        <v/>
      </c>
      <c r="M45" s="394"/>
      <c r="N45" s="394"/>
      <c r="O45" s="394"/>
      <c r="P45" s="395"/>
      <c r="Q45" s="393" t="str">
        <f>IF(Calcu!B43=TRUE,Calcu!G43*$H$5,"")</f>
        <v/>
      </c>
      <c r="R45" s="394"/>
      <c r="S45" s="394"/>
      <c r="T45" s="394"/>
      <c r="U45" s="395"/>
      <c r="V45" s="393" t="str">
        <f>IF(Calcu!B43=TRUE,Calcu!H43*H$5,"")</f>
        <v/>
      </c>
      <c r="W45" s="394"/>
      <c r="X45" s="394"/>
      <c r="Y45" s="394"/>
      <c r="Z45" s="395"/>
      <c r="AA45" s="393" t="str">
        <f>IF(Calcu!B43=TRUE,Calcu!I43*H$5,"")</f>
        <v/>
      </c>
      <c r="AB45" s="394"/>
      <c r="AC45" s="394"/>
      <c r="AD45" s="394"/>
      <c r="AE45" s="395"/>
      <c r="AF45" s="393" t="str">
        <f>IF(Calcu!B43=TRUE,Calcu!J43*H$5,"")</f>
        <v/>
      </c>
      <c r="AG45" s="394"/>
      <c r="AH45" s="394"/>
      <c r="AI45" s="394"/>
      <c r="AJ45" s="395"/>
      <c r="AK45" s="393" t="str">
        <f>IF(Calcu!B43=TRUE,Calcu!K43*H$5,"")</f>
        <v/>
      </c>
      <c r="AL45" s="394"/>
      <c r="AM45" s="394"/>
      <c r="AN45" s="394"/>
      <c r="AO45" s="395"/>
      <c r="AP45" s="393" t="str">
        <f>Calcu!O43</f>
        <v/>
      </c>
      <c r="AQ45" s="394"/>
      <c r="AR45" s="394"/>
      <c r="AS45" s="394"/>
      <c r="AT45" s="395"/>
      <c r="AU45" s="393" t="str">
        <f>Calcu!M43</f>
        <v/>
      </c>
      <c r="AV45" s="394"/>
      <c r="AW45" s="394"/>
      <c r="AX45" s="394"/>
      <c r="AY45" s="395"/>
    </row>
    <row r="46" spans="1:51" ht="18.75" customHeight="1">
      <c r="A46" s="58"/>
      <c r="B46" s="393" t="str">
        <f>Calcu!C44</f>
        <v/>
      </c>
      <c r="C46" s="394"/>
      <c r="D46" s="394"/>
      <c r="E46" s="394"/>
      <c r="F46" s="395"/>
      <c r="G46" s="393" t="str">
        <f>Calcu!D44</f>
        <v/>
      </c>
      <c r="H46" s="394"/>
      <c r="I46" s="394"/>
      <c r="J46" s="394"/>
      <c r="K46" s="395"/>
      <c r="L46" s="393" t="str">
        <f>Calcu!V44</f>
        <v/>
      </c>
      <c r="M46" s="394"/>
      <c r="N46" s="394"/>
      <c r="O46" s="394"/>
      <c r="P46" s="395"/>
      <c r="Q46" s="393" t="str">
        <f>IF(Calcu!B44=TRUE,Calcu!G44*$H$5,"")</f>
        <v/>
      </c>
      <c r="R46" s="394"/>
      <c r="S46" s="394"/>
      <c r="T46" s="394"/>
      <c r="U46" s="395"/>
      <c r="V46" s="393" t="str">
        <f>IF(Calcu!B44=TRUE,Calcu!H44*H$5,"")</f>
        <v/>
      </c>
      <c r="W46" s="394"/>
      <c r="X46" s="394"/>
      <c r="Y46" s="394"/>
      <c r="Z46" s="395"/>
      <c r="AA46" s="393" t="str">
        <f>IF(Calcu!B44=TRUE,Calcu!I44*H$5,"")</f>
        <v/>
      </c>
      <c r="AB46" s="394"/>
      <c r="AC46" s="394"/>
      <c r="AD46" s="394"/>
      <c r="AE46" s="395"/>
      <c r="AF46" s="393" t="str">
        <f>IF(Calcu!B44=TRUE,Calcu!J44*H$5,"")</f>
        <v/>
      </c>
      <c r="AG46" s="394"/>
      <c r="AH46" s="394"/>
      <c r="AI46" s="394"/>
      <c r="AJ46" s="395"/>
      <c r="AK46" s="393" t="str">
        <f>IF(Calcu!B44=TRUE,Calcu!K44*H$5,"")</f>
        <v/>
      </c>
      <c r="AL46" s="394"/>
      <c r="AM46" s="394"/>
      <c r="AN46" s="394"/>
      <c r="AO46" s="395"/>
      <c r="AP46" s="393" t="str">
        <f>Calcu!O44</f>
        <v/>
      </c>
      <c r="AQ46" s="394"/>
      <c r="AR46" s="394"/>
      <c r="AS46" s="394"/>
      <c r="AT46" s="395"/>
      <c r="AU46" s="393" t="str">
        <f>Calcu!M44</f>
        <v/>
      </c>
      <c r="AV46" s="394"/>
      <c r="AW46" s="394"/>
      <c r="AX46" s="394"/>
      <c r="AY46" s="395"/>
    </row>
    <row r="47" spans="1:51" ht="18.75" customHeight="1">
      <c r="A47" s="58"/>
      <c r="B47" s="393" t="str">
        <f>Calcu!C45</f>
        <v/>
      </c>
      <c r="C47" s="394"/>
      <c r="D47" s="394"/>
      <c r="E47" s="394"/>
      <c r="F47" s="395"/>
      <c r="G47" s="393" t="str">
        <f>Calcu!D45</f>
        <v/>
      </c>
      <c r="H47" s="394"/>
      <c r="I47" s="394"/>
      <c r="J47" s="394"/>
      <c r="K47" s="395"/>
      <c r="L47" s="393" t="str">
        <f>Calcu!V45</f>
        <v/>
      </c>
      <c r="M47" s="394"/>
      <c r="N47" s="394"/>
      <c r="O47" s="394"/>
      <c r="P47" s="395"/>
      <c r="Q47" s="393" t="str">
        <f>IF(Calcu!B45=TRUE,Calcu!G45*$H$5,"")</f>
        <v/>
      </c>
      <c r="R47" s="394"/>
      <c r="S47" s="394"/>
      <c r="T47" s="394"/>
      <c r="U47" s="395"/>
      <c r="V47" s="393" t="str">
        <f>IF(Calcu!B45=TRUE,Calcu!H45*H$5,"")</f>
        <v/>
      </c>
      <c r="W47" s="394"/>
      <c r="X47" s="394"/>
      <c r="Y47" s="394"/>
      <c r="Z47" s="395"/>
      <c r="AA47" s="393" t="str">
        <f>IF(Calcu!B45=TRUE,Calcu!I45*H$5,"")</f>
        <v/>
      </c>
      <c r="AB47" s="394"/>
      <c r="AC47" s="394"/>
      <c r="AD47" s="394"/>
      <c r="AE47" s="395"/>
      <c r="AF47" s="393" t="str">
        <f>IF(Calcu!B45=TRUE,Calcu!J45*H$5,"")</f>
        <v/>
      </c>
      <c r="AG47" s="394"/>
      <c r="AH47" s="394"/>
      <c r="AI47" s="394"/>
      <c r="AJ47" s="395"/>
      <c r="AK47" s="393" t="str">
        <f>IF(Calcu!B45=TRUE,Calcu!K45*H$5,"")</f>
        <v/>
      </c>
      <c r="AL47" s="394"/>
      <c r="AM47" s="394"/>
      <c r="AN47" s="394"/>
      <c r="AO47" s="395"/>
      <c r="AP47" s="393" t="str">
        <f>Calcu!O45</f>
        <v/>
      </c>
      <c r="AQ47" s="394"/>
      <c r="AR47" s="394"/>
      <c r="AS47" s="394"/>
      <c r="AT47" s="395"/>
      <c r="AU47" s="393" t="str">
        <f>Calcu!M45</f>
        <v/>
      </c>
      <c r="AV47" s="394"/>
      <c r="AW47" s="394"/>
      <c r="AX47" s="394"/>
      <c r="AY47" s="395"/>
    </row>
    <row r="48" spans="1:51" ht="18.75" customHeight="1">
      <c r="A48" s="58"/>
      <c r="B48" s="393" t="str">
        <f>Calcu!C46</f>
        <v/>
      </c>
      <c r="C48" s="394"/>
      <c r="D48" s="394"/>
      <c r="E48" s="394"/>
      <c r="F48" s="395"/>
      <c r="G48" s="393" t="str">
        <f>Calcu!D46</f>
        <v/>
      </c>
      <c r="H48" s="394"/>
      <c r="I48" s="394"/>
      <c r="J48" s="394"/>
      <c r="K48" s="395"/>
      <c r="L48" s="393" t="str">
        <f>Calcu!V46</f>
        <v/>
      </c>
      <c r="M48" s="394"/>
      <c r="N48" s="394"/>
      <c r="O48" s="394"/>
      <c r="P48" s="395"/>
      <c r="Q48" s="393" t="str">
        <f>IF(Calcu!B46=TRUE,Calcu!G46*$H$5,"")</f>
        <v/>
      </c>
      <c r="R48" s="394"/>
      <c r="S48" s="394"/>
      <c r="T48" s="394"/>
      <c r="U48" s="395"/>
      <c r="V48" s="393" t="str">
        <f>IF(Calcu!B46=TRUE,Calcu!H46*H$5,"")</f>
        <v/>
      </c>
      <c r="W48" s="394"/>
      <c r="X48" s="394"/>
      <c r="Y48" s="394"/>
      <c r="Z48" s="395"/>
      <c r="AA48" s="393" t="str">
        <f>IF(Calcu!B46=TRUE,Calcu!I46*H$5,"")</f>
        <v/>
      </c>
      <c r="AB48" s="394"/>
      <c r="AC48" s="394"/>
      <c r="AD48" s="394"/>
      <c r="AE48" s="395"/>
      <c r="AF48" s="393" t="str">
        <f>IF(Calcu!B46=TRUE,Calcu!J46*H$5,"")</f>
        <v/>
      </c>
      <c r="AG48" s="394"/>
      <c r="AH48" s="394"/>
      <c r="AI48" s="394"/>
      <c r="AJ48" s="395"/>
      <c r="AK48" s="393" t="str">
        <f>IF(Calcu!B46=TRUE,Calcu!K46*H$5,"")</f>
        <v/>
      </c>
      <c r="AL48" s="394"/>
      <c r="AM48" s="394"/>
      <c r="AN48" s="394"/>
      <c r="AO48" s="395"/>
      <c r="AP48" s="393" t="str">
        <f>Calcu!O46</f>
        <v/>
      </c>
      <c r="AQ48" s="394"/>
      <c r="AR48" s="394"/>
      <c r="AS48" s="394"/>
      <c r="AT48" s="395"/>
      <c r="AU48" s="393" t="str">
        <f>Calcu!M46</f>
        <v/>
      </c>
      <c r="AV48" s="394"/>
      <c r="AW48" s="394"/>
      <c r="AX48" s="394"/>
      <c r="AY48" s="395"/>
    </row>
    <row r="49" spans="1:54" ht="18.75" customHeight="1">
      <c r="A49" s="58"/>
      <c r="B49" s="393" t="str">
        <f>Calcu!C47</f>
        <v/>
      </c>
      <c r="C49" s="394"/>
      <c r="D49" s="394"/>
      <c r="E49" s="394"/>
      <c r="F49" s="395"/>
      <c r="G49" s="393" t="str">
        <f>Calcu!D47</f>
        <v/>
      </c>
      <c r="H49" s="394"/>
      <c r="I49" s="394"/>
      <c r="J49" s="394"/>
      <c r="K49" s="395"/>
      <c r="L49" s="393" t="str">
        <f>Calcu!V47</f>
        <v/>
      </c>
      <c r="M49" s="394"/>
      <c r="N49" s="394"/>
      <c r="O49" s="394"/>
      <c r="P49" s="395"/>
      <c r="Q49" s="393" t="str">
        <f>IF(Calcu!B47=TRUE,Calcu!G47*$H$5,"")</f>
        <v/>
      </c>
      <c r="R49" s="394"/>
      <c r="S49" s="394"/>
      <c r="T49" s="394"/>
      <c r="U49" s="395"/>
      <c r="V49" s="393" t="str">
        <f>IF(Calcu!B47=TRUE,Calcu!H47*H$5,"")</f>
        <v/>
      </c>
      <c r="W49" s="394"/>
      <c r="X49" s="394"/>
      <c r="Y49" s="394"/>
      <c r="Z49" s="395"/>
      <c r="AA49" s="393" t="str">
        <f>IF(Calcu!B47=TRUE,Calcu!I47*H$5,"")</f>
        <v/>
      </c>
      <c r="AB49" s="394"/>
      <c r="AC49" s="394"/>
      <c r="AD49" s="394"/>
      <c r="AE49" s="395"/>
      <c r="AF49" s="393" t="str">
        <f>IF(Calcu!B47=TRUE,Calcu!J47*H$5,"")</f>
        <v/>
      </c>
      <c r="AG49" s="394"/>
      <c r="AH49" s="394"/>
      <c r="AI49" s="394"/>
      <c r="AJ49" s="395"/>
      <c r="AK49" s="393" t="str">
        <f>IF(Calcu!B47=TRUE,Calcu!K47*H$5,"")</f>
        <v/>
      </c>
      <c r="AL49" s="394"/>
      <c r="AM49" s="394"/>
      <c r="AN49" s="394"/>
      <c r="AO49" s="395"/>
      <c r="AP49" s="393" t="str">
        <f>Calcu!O47</f>
        <v/>
      </c>
      <c r="AQ49" s="394"/>
      <c r="AR49" s="394"/>
      <c r="AS49" s="394"/>
      <c r="AT49" s="395"/>
      <c r="AU49" s="393" t="str">
        <f>Calcu!M47</f>
        <v/>
      </c>
      <c r="AV49" s="394"/>
      <c r="AW49" s="394"/>
      <c r="AX49" s="394"/>
      <c r="AY49" s="395"/>
    </row>
    <row r="50" spans="1:54" ht="18.75" customHeight="1">
      <c r="A50" s="58"/>
      <c r="B50" s="393" t="str">
        <f>Calcu!C48</f>
        <v/>
      </c>
      <c r="C50" s="394"/>
      <c r="D50" s="394"/>
      <c r="E50" s="394"/>
      <c r="F50" s="395"/>
      <c r="G50" s="393" t="str">
        <f>Calcu!D48</f>
        <v/>
      </c>
      <c r="H50" s="394"/>
      <c r="I50" s="394"/>
      <c r="J50" s="394"/>
      <c r="K50" s="395"/>
      <c r="L50" s="393" t="str">
        <f>Calcu!V48</f>
        <v/>
      </c>
      <c r="M50" s="394"/>
      <c r="N50" s="394"/>
      <c r="O50" s="394"/>
      <c r="P50" s="395"/>
      <c r="Q50" s="393" t="str">
        <f>IF(Calcu!B48=TRUE,Calcu!G48*$H$5,"")</f>
        <v/>
      </c>
      <c r="R50" s="394"/>
      <c r="S50" s="394"/>
      <c r="T50" s="394"/>
      <c r="U50" s="395"/>
      <c r="V50" s="393" t="str">
        <f>IF(Calcu!B48=TRUE,Calcu!H48*H$5,"")</f>
        <v/>
      </c>
      <c r="W50" s="394"/>
      <c r="X50" s="394"/>
      <c r="Y50" s="394"/>
      <c r="Z50" s="395"/>
      <c r="AA50" s="393" t="str">
        <f>IF(Calcu!B48=TRUE,Calcu!I48*H$5,"")</f>
        <v/>
      </c>
      <c r="AB50" s="394"/>
      <c r="AC50" s="394"/>
      <c r="AD50" s="394"/>
      <c r="AE50" s="395"/>
      <c r="AF50" s="393" t="str">
        <f>IF(Calcu!B48=TRUE,Calcu!J48*H$5,"")</f>
        <v/>
      </c>
      <c r="AG50" s="394"/>
      <c r="AH50" s="394"/>
      <c r="AI50" s="394"/>
      <c r="AJ50" s="395"/>
      <c r="AK50" s="393" t="str">
        <f>IF(Calcu!B48=TRUE,Calcu!K48*H$5,"")</f>
        <v/>
      </c>
      <c r="AL50" s="394"/>
      <c r="AM50" s="394"/>
      <c r="AN50" s="394"/>
      <c r="AO50" s="395"/>
      <c r="AP50" s="393" t="str">
        <f>Calcu!O48</f>
        <v/>
      </c>
      <c r="AQ50" s="394"/>
      <c r="AR50" s="394"/>
      <c r="AS50" s="394"/>
      <c r="AT50" s="395"/>
      <c r="AU50" s="393" t="str">
        <f>Calcu!M48</f>
        <v/>
      </c>
      <c r="AV50" s="394"/>
      <c r="AW50" s="394"/>
      <c r="AX50" s="394"/>
      <c r="AY50" s="395"/>
    </row>
    <row r="51" spans="1:54" ht="18.75" customHeight="1">
      <c r="A51" s="58"/>
      <c r="B51" s="393" t="str">
        <f>Calcu!C49</f>
        <v/>
      </c>
      <c r="C51" s="394"/>
      <c r="D51" s="394"/>
      <c r="E51" s="394"/>
      <c r="F51" s="395"/>
      <c r="G51" s="393" t="str">
        <f>Calcu!D49</f>
        <v/>
      </c>
      <c r="H51" s="394"/>
      <c r="I51" s="394"/>
      <c r="J51" s="394"/>
      <c r="K51" s="395"/>
      <c r="L51" s="393" t="str">
        <f>Calcu!V49</f>
        <v/>
      </c>
      <c r="M51" s="394"/>
      <c r="N51" s="394"/>
      <c r="O51" s="394"/>
      <c r="P51" s="395"/>
      <c r="Q51" s="393" t="str">
        <f>IF(Calcu!B49=TRUE,Calcu!G49*$H$5,"")</f>
        <v/>
      </c>
      <c r="R51" s="394"/>
      <c r="S51" s="394"/>
      <c r="T51" s="394"/>
      <c r="U51" s="395"/>
      <c r="V51" s="393" t="str">
        <f>IF(Calcu!B49=TRUE,Calcu!H49*H$5,"")</f>
        <v/>
      </c>
      <c r="W51" s="394"/>
      <c r="X51" s="394"/>
      <c r="Y51" s="394"/>
      <c r="Z51" s="395"/>
      <c r="AA51" s="393" t="str">
        <f>IF(Calcu!B49=TRUE,Calcu!I49*H$5,"")</f>
        <v/>
      </c>
      <c r="AB51" s="394"/>
      <c r="AC51" s="394"/>
      <c r="AD51" s="394"/>
      <c r="AE51" s="395"/>
      <c r="AF51" s="393" t="str">
        <f>IF(Calcu!B49=TRUE,Calcu!J49*H$5,"")</f>
        <v/>
      </c>
      <c r="AG51" s="394"/>
      <c r="AH51" s="394"/>
      <c r="AI51" s="394"/>
      <c r="AJ51" s="395"/>
      <c r="AK51" s="393" t="str">
        <f>IF(Calcu!B49=TRUE,Calcu!K49*H$5,"")</f>
        <v/>
      </c>
      <c r="AL51" s="394"/>
      <c r="AM51" s="394"/>
      <c r="AN51" s="394"/>
      <c r="AO51" s="395"/>
      <c r="AP51" s="393" t="str">
        <f>Calcu!O49</f>
        <v/>
      </c>
      <c r="AQ51" s="394"/>
      <c r="AR51" s="394"/>
      <c r="AS51" s="394"/>
      <c r="AT51" s="395"/>
      <c r="AU51" s="393" t="str">
        <f>Calcu!M49</f>
        <v/>
      </c>
      <c r="AV51" s="394"/>
      <c r="AW51" s="394"/>
      <c r="AX51" s="394"/>
      <c r="AY51" s="395"/>
    </row>
    <row r="52" spans="1:54" ht="18.75" customHeight="1">
      <c r="A52" s="58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</row>
    <row r="53" spans="1:54" ht="18.75" customHeight="1">
      <c r="A53" s="58" t="s">
        <v>252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396" t="s">
        <v>328</v>
      </c>
      <c r="D56" s="396"/>
      <c r="E56" s="396"/>
      <c r="F56" s="217" t="s">
        <v>253</v>
      </c>
      <c r="G56" s="57" t="str">
        <f>"표준온도에서 "&amp;N5&amp;"의 보정값"</f>
        <v>표준온도에서 길이 변위계의 보정값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396" t="s">
        <v>255</v>
      </c>
      <c r="D57" s="396"/>
      <c r="E57" s="396"/>
      <c r="F57" s="217" t="s">
        <v>253</v>
      </c>
      <c r="G57" s="57" t="str">
        <f>T5&amp;"의 교정값"</f>
        <v>게이지 블록의 교정값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396" t="s">
        <v>254</v>
      </c>
      <c r="D58" s="396"/>
      <c r="E58" s="396"/>
      <c r="F58" s="217" t="s">
        <v>253</v>
      </c>
      <c r="G58" s="57" t="str">
        <f>N5&amp;"의 지시값"</f>
        <v>길이 변위계의 지시값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396" t="s">
        <v>256</v>
      </c>
      <c r="D59" s="396"/>
      <c r="E59" s="396"/>
      <c r="F59" s="217" t="s">
        <v>253</v>
      </c>
      <c r="G59" s="57" t="str">
        <f>T5&amp;"의 명목값"</f>
        <v>게이지 블록의 명목값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396"/>
      <c r="D60" s="396"/>
      <c r="E60" s="396"/>
      <c r="F60" s="217" t="s">
        <v>253</v>
      </c>
      <c r="G60" s="57" t="str">
        <f>N5&amp;"와 "&amp;T5&amp;"의 평균열팽창계수"</f>
        <v>길이 변위계와 게이지 블록의 평균열팽창계수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396" t="s">
        <v>155</v>
      </c>
      <c r="D61" s="396"/>
      <c r="E61" s="396"/>
      <c r="F61" s="217" t="s">
        <v>253</v>
      </c>
      <c r="G61" s="57" t="str">
        <f>N5&amp;"와 "&amp;T5&amp;"의 온도차이"</f>
        <v>길이 변위계와 게이지 블록의 온도차이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396" t="s">
        <v>156</v>
      </c>
      <c r="D62" s="396"/>
      <c r="E62" s="396"/>
      <c r="F62" s="217" t="s">
        <v>253</v>
      </c>
      <c r="G62" s="57" t="str">
        <f>N5&amp;"와 "&amp;T5&amp;"의 열팽창계수 차이"</f>
        <v>길이 변위계와 게이지 블록의 열팽창계수 차이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396" t="s">
        <v>157</v>
      </c>
      <c r="D63" s="396"/>
      <c r="E63" s="396"/>
      <c r="F63" s="217" t="s">
        <v>253</v>
      </c>
      <c r="G63" s="57" t="str">
        <f>N5&amp;"와 "&amp;T5&amp;"의 평균 온도값과 기준온도와의 차"</f>
        <v>길이 변위계와 게이지 블록의 평균 온도값과 기준온도와의 차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396" t="s">
        <v>530</v>
      </c>
      <c r="D64" s="396"/>
      <c r="E64" s="396"/>
      <c r="F64" s="217" t="s">
        <v>253</v>
      </c>
      <c r="G64" s="57" t="str">
        <f>N5&amp;"의 분해능 한계에 대한 보정값 (기대값=0)"</f>
        <v>길이 변위계의 분해능 한계에 대한 보정값 (기대값=0)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396" t="s">
        <v>384</v>
      </c>
      <c r="D65" s="396"/>
      <c r="E65" s="396"/>
      <c r="F65" s="217" t="s">
        <v>253</v>
      </c>
      <c r="G65" s="57" t="s">
        <v>372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396"/>
      <c r="D66" s="396"/>
      <c r="E66" s="396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257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258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61" t="s">
        <v>259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417"/>
      <c r="C75" s="418"/>
      <c r="D75" s="412"/>
      <c r="E75" s="413"/>
      <c r="F75" s="413"/>
      <c r="G75" s="414"/>
      <c r="H75" s="405">
        <v>1</v>
      </c>
      <c r="I75" s="405"/>
      <c r="J75" s="405"/>
      <c r="K75" s="405"/>
      <c r="L75" s="405"/>
      <c r="M75" s="405"/>
      <c r="N75" s="405"/>
      <c r="O75" s="405">
        <v>2</v>
      </c>
      <c r="P75" s="405"/>
      <c r="Q75" s="405"/>
      <c r="R75" s="405"/>
      <c r="S75" s="405"/>
      <c r="T75" s="405"/>
      <c r="U75" s="405"/>
      <c r="V75" s="405">
        <v>3</v>
      </c>
      <c r="W75" s="405"/>
      <c r="X75" s="405"/>
      <c r="Y75" s="405"/>
      <c r="Z75" s="405"/>
      <c r="AA75" s="412">
        <v>4</v>
      </c>
      <c r="AB75" s="413"/>
      <c r="AC75" s="413"/>
      <c r="AD75" s="413"/>
      <c r="AE75" s="413"/>
      <c r="AF75" s="413"/>
      <c r="AG75" s="414"/>
      <c r="AH75" s="405">
        <v>5</v>
      </c>
      <c r="AI75" s="405"/>
      <c r="AJ75" s="405"/>
      <c r="AK75" s="405"/>
      <c r="AL75" s="405"/>
      <c r="AM75" s="405"/>
      <c r="AN75" s="405"/>
      <c r="AO75" s="405"/>
      <c r="AP75" s="405">
        <v>6</v>
      </c>
      <c r="AQ75" s="405"/>
      <c r="AR75" s="405"/>
      <c r="AS75" s="405"/>
      <c r="AT75" s="57"/>
    </row>
    <row r="76" spans="1:69" ht="18.75" customHeight="1">
      <c r="A76" s="57"/>
      <c r="B76" s="452"/>
      <c r="C76" s="453"/>
      <c r="D76" s="417" t="s">
        <v>175</v>
      </c>
      <c r="E76" s="399"/>
      <c r="F76" s="399"/>
      <c r="G76" s="418"/>
      <c r="H76" s="419" t="s">
        <v>176</v>
      </c>
      <c r="I76" s="419"/>
      <c r="J76" s="419"/>
      <c r="K76" s="419"/>
      <c r="L76" s="419"/>
      <c r="M76" s="419"/>
      <c r="N76" s="419"/>
      <c r="O76" s="419" t="s">
        <v>179</v>
      </c>
      <c r="P76" s="419"/>
      <c r="Q76" s="419"/>
      <c r="R76" s="419"/>
      <c r="S76" s="419"/>
      <c r="T76" s="419"/>
      <c r="U76" s="419"/>
      <c r="V76" s="419" t="s">
        <v>180</v>
      </c>
      <c r="W76" s="419"/>
      <c r="X76" s="419"/>
      <c r="Y76" s="419"/>
      <c r="Z76" s="419"/>
      <c r="AA76" s="417" t="s">
        <v>181</v>
      </c>
      <c r="AB76" s="399"/>
      <c r="AC76" s="399"/>
      <c r="AD76" s="399"/>
      <c r="AE76" s="399"/>
      <c r="AF76" s="399"/>
      <c r="AG76" s="418"/>
      <c r="AH76" s="419" t="s">
        <v>260</v>
      </c>
      <c r="AI76" s="419"/>
      <c r="AJ76" s="419"/>
      <c r="AK76" s="419"/>
      <c r="AL76" s="419"/>
      <c r="AM76" s="419"/>
      <c r="AN76" s="419"/>
      <c r="AO76" s="419"/>
      <c r="AP76" s="419" t="s">
        <v>183</v>
      </c>
      <c r="AQ76" s="419"/>
      <c r="AR76" s="419"/>
      <c r="AS76" s="419"/>
      <c r="AT76" s="57"/>
    </row>
    <row r="77" spans="1:69" ht="18.75" customHeight="1">
      <c r="A77" s="57"/>
      <c r="B77" s="454"/>
      <c r="C77" s="455"/>
      <c r="D77" s="450" t="s">
        <v>261</v>
      </c>
      <c r="E77" s="403"/>
      <c r="F77" s="403"/>
      <c r="G77" s="451"/>
      <c r="H77" s="416" t="s">
        <v>341</v>
      </c>
      <c r="I77" s="416"/>
      <c r="J77" s="416"/>
      <c r="K77" s="416"/>
      <c r="L77" s="416"/>
      <c r="M77" s="416"/>
      <c r="N77" s="416"/>
      <c r="O77" s="416" t="s">
        <v>342</v>
      </c>
      <c r="P77" s="416"/>
      <c r="Q77" s="416"/>
      <c r="R77" s="416"/>
      <c r="S77" s="416"/>
      <c r="T77" s="416"/>
      <c r="U77" s="416"/>
      <c r="V77" s="416"/>
      <c r="W77" s="416"/>
      <c r="X77" s="416"/>
      <c r="Y77" s="416"/>
      <c r="Z77" s="416"/>
      <c r="AA77" s="482" t="s">
        <v>340</v>
      </c>
      <c r="AB77" s="483"/>
      <c r="AC77" s="483"/>
      <c r="AD77" s="483"/>
      <c r="AE77" s="483"/>
      <c r="AF77" s="483"/>
      <c r="AG77" s="484"/>
      <c r="AH77" s="416" t="s">
        <v>343</v>
      </c>
      <c r="AI77" s="416"/>
      <c r="AJ77" s="416"/>
      <c r="AK77" s="416"/>
      <c r="AL77" s="416"/>
      <c r="AM77" s="416"/>
      <c r="AN77" s="416"/>
      <c r="AO77" s="416"/>
      <c r="AP77" s="416"/>
      <c r="AQ77" s="416"/>
      <c r="AR77" s="416"/>
      <c r="AS77" s="416"/>
      <c r="AT77" s="57"/>
    </row>
    <row r="78" spans="1:69" ht="18.75" customHeight="1">
      <c r="A78" s="57"/>
      <c r="B78" s="405" t="s">
        <v>185</v>
      </c>
      <c r="C78" s="405"/>
      <c r="D78" s="420" t="s">
        <v>255</v>
      </c>
      <c r="E78" s="421"/>
      <c r="F78" s="421"/>
      <c r="G78" s="422"/>
      <c r="H78" s="423" t="e">
        <f ca="1">Calcu!E54</f>
        <v>#N/A</v>
      </c>
      <c r="I78" s="424"/>
      <c r="J78" s="424"/>
      <c r="K78" s="424"/>
      <c r="L78" s="424"/>
      <c r="M78" s="409" t="str">
        <f>Calcu!F54</f>
        <v>mm</v>
      </c>
      <c r="N78" s="410"/>
      <c r="O78" s="406" t="e">
        <f ca="1">Calcu!J54</f>
        <v>#N/A</v>
      </c>
      <c r="P78" s="407"/>
      <c r="Q78" s="407"/>
      <c r="R78" s="407"/>
      <c r="S78" s="408" t="str">
        <f>Calcu!K54</f>
        <v>μm</v>
      </c>
      <c r="T78" s="409"/>
      <c r="U78" s="410"/>
      <c r="V78" s="405" t="str">
        <f>Calcu!L54</f>
        <v>정규</v>
      </c>
      <c r="W78" s="405"/>
      <c r="X78" s="405"/>
      <c r="Y78" s="405"/>
      <c r="Z78" s="405"/>
      <c r="AA78" s="412">
        <f>Calcu!O54</f>
        <v>1</v>
      </c>
      <c r="AB78" s="413"/>
      <c r="AC78" s="413"/>
      <c r="AD78" s="413"/>
      <c r="AE78" s="413"/>
      <c r="AF78" s="413"/>
      <c r="AG78" s="414"/>
      <c r="AH78" s="406" t="e">
        <f ca="1">Calcu!Q54</f>
        <v>#N/A</v>
      </c>
      <c r="AI78" s="407"/>
      <c r="AJ78" s="407"/>
      <c r="AK78" s="407"/>
      <c r="AL78" s="407"/>
      <c r="AM78" s="408" t="str">
        <f>Calcu!R54</f>
        <v>μm</v>
      </c>
      <c r="AN78" s="408"/>
      <c r="AO78" s="411"/>
      <c r="AP78" s="405" t="str">
        <f>Calcu!S54</f>
        <v>∞</v>
      </c>
      <c r="AQ78" s="405"/>
      <c r="AR78" s="405"/>
      <c r="AS78" s="405"/>
      <c r="AT78" s="57"/>
    </row>
    <row r="79" spans="1:69" ht="18.75" customHeight="1">
      <c r="A79" s="57"/>
      <c r="B79" s="405" t="s">
        <v>191</v>
      </c>
      <c r="C79" s="405"/>
      <c r="D79" s="420" t="s">
        <v>254</v>
      </c>
      <c r="E79" s="421"/>
      <c r="F79" s="421"/>
      <c r="G79" s="422"/>
      <c r="H79" s="423" t="e">
        <f ca="1">Calcu!E55</f>
        <v>#N/A</v>
      </c>
      <c r="I79" s="424"/>
      <c r="J79" s="424"/>
      <c r="K79" s="424"/>
      <c r="L79" s="424"/>
      <c r="M79" s="409" t="str">
        <f>Calcu!F55</f>
        <v>mm</v>
      </c>
      <c r="N79" s="410"/>
      <c r="O79" s="406">
        <f>Calcu!J55</f>
        <v>0</v>
      </c>
      <c r="P79" s="407"/>
      <c r="Q79" s="407"/>
      <c r="R79" s="407"/>
      <c r="S79" s="408" t="str">
        <f>Calcu!K55</f>
        <v>μm</v>
      </c>
      <c r="T79" s="409"/>
      <c r="U79" s="410"/>
      <c r="V79" s="405" t="str">
        <f>Calcu!L55</f>
        <v>직사각형</v>
      </c>
      <c r="W79" s="405"/>
      <c r="X79" s="405"/>
      <c r="Y79" s="405"/>
      <c r="Z79" s="405"/>
      <c r="AA79" s="412">
        <f>Calcu!O55</f>
        <v>-1</v>
      </c>
      <c r="AB79" s="413"/>
      <c r="AC79" s="413"/>
      <c r="AD79" s="413"/>
      <c r="AE79" s="413"/>
      <c r="AF79" s="413"/>
      <c r="AG79" s="414"/>
      <c r="AH79" s="406">
        <f>Calcu!Q55</f>
        <v>0</v>
      </c>
      <c r="AI79" s="407"/>
      <c r="AJ79" s="407"/>
      <c r="AK79" s="407"/>
      <c r="AL79" s="407"/>
      <c r="AM79" s="408" t="str">
        <f>Calcu!R55</f>
        <v>μm</v>
      </c>
      <c r="AN79" s="408"/>
      <c r="AO79" s="411"/>
      <c r="AP79" s="405" t="str">
        <f>Calcu!S55</f>
        <v>∞</v>
      </c>
      <c r="AQ79" s="405"/>
      <c r="AR79" s="405"/>
      <c r="AS79" s="405"/>
      <c r="AT79" s="57"/>
    </row>
    <row r="80" spans="1:69" ht="18.75" customHeight="1">
      <c r="A80" s="57"/>
      <c r="B80" s="405" t="s">
        <v>82</v>
      </c>
      <c r="C80" s="405"/>
      <c r="D80" s="420"/>
      <c r="E80" s="421"/>
      <c r="F80" s="421"/>
      <c r="G80" s="422"/>
      <c r="H80" s="423" t="e">
        <f ca="1">Calcu!E56</f>
        <v>#N/A</v>
      </c>
      <c r="I80" s="424"/>
      <c r="J80" s="424"/>
      <c r="K80" s="424"/>
      <c r="L80" s="424"/>
      <c r="M80" s="409" t="str">
        <f>Calcu!F56</f>
        <v>/℃</v>
      </c>
      <c r="N80" s="410"/>
      <c r="O80" s="456">
        <f>Calcu!J56</f>
        <v>4.0824829046386305E-7</v>
      </c>
      <c r="P80" s="409"/>
      <c r="Q80" s="409"/>
      <c r="R80" s="409"/>
      <c r="S80" s="408" t="str">
        <f>Calcu!K56</f>
        <v>/℃</v>
      </c>
      <c r="T80" s="409"/>
      <c r="U80" s="410"/>
      <c r="V80" s="405" t="str">
        <f>Calcu!L56</f>
        <v>삼각형</v>
      </c>
      <c r="W80" s="405"/>
      <c r="X80" s="405"/>
      <c r="Y80" s="405"/>
      <c r="Z80" s="405"/>
      <c r="AA80" s="391">
        <f>Calcu!O56</f>
        <v>0</v>
      </c>
      <c r="AB80" s="392"/>
      <c r="AC80" s="392"/>
      <c r="AD80" s="392"/>
      <c r="AE80" s="389" t="str">
        <f>Calcu!P56</f>
        <v>℃·μm</v>
      </c>
      <c r="AF80" s="389"/>
      <c r="AG80" s="390"/>
      <c r="AH80" s="406">
        <f>Calcu!Q56</f>
        <v>0</v>
      </c>
      <c r="AI80" s="407"/>
      <c r="AJ80" s="407"/>
      <c r="AK80" s="407"/>
      <c r="AL80" s="407"/>
      <c r="AM80" s="408" t="str">
        <f>Calcu!R56</f>
        <v>μm</v>
      </c>
      <c r="AN80" s="408"/>
      <c r="AO80" s="411"/>
      <c r="AP80" s="405">
        <f>Calcu!S56</f>
        <v>100</v>
      </c>
      <c r="AQ80" s="405"/>
      <c r="AR80" s="405"/>
      <c r="AS80" s="405"/>
      <c r="AT80" s="57"/>
    </row>
    <row r="81" spans="1:46" ht="18.75" customHeight="1">
      <c r="A81" s="57"/>
      <c r="B81" s="405" t="s">
        <v>83</v>
      </c>
      <c r="C81" s="405"/>
      <c r="D81" s="420" t="s">
        <v>155</v>
      </c>
      <c r="E81" s="421"/>
      <c r="F81" s="421"/>
      <c r="G81" s="422"/>
      <c r="H81" s="423" t="str">
        <f>Calcu!E57</f>
        <v/>
      </c>
      <c r="I81" s="424"/>
      <c r="J81" s="424"/>
      <c r="K81" s="424"/>
      <c r="L81" s="424"/>
      <c r="M81" s="409" t="str">
        <f>Calcu!F57</f>
        <v>℃</v>
      </c>
      <c r="N81" s="410"/>
      <c r="O81" s="406">
        <f>Calcu!J57</f>
        <v>0.28867513459481292</v>
      </c>
      <c r="P81" s="407"/>
      <c r="Q81" s="407"/>
      <c r="R81" s="407"/>
      <c r="S81" s="408" t="str">
        <f>Calcu!K57</f>
        <v>℃</v>
      </c>
      <c r="T81" s="409"/>
      <c r="U81" s="410"/>
      <c r="V81" s="405" t="str">
        <f>Calcu!L57</f>
        <v>직사각형</v>
      </c>
      <c r="W81" s="405"/>
      <c r="X81" s="405"/>
      <c r="Y81" s="405"/>
      <c r="Z81" s="405"/>
      <c r="AA81" s="391" t="e">
        <f ca="1">Calcu!O57</f>
        <v>#N/A</v>
      </c>
      <c r="AB81" s="392"/>
      <c r="AC81" s="392"/>
      <c r="AD81" s="392"/>
      <c r="AE81" s="389" t="str">
        <f>Calcu!P57</f>
        <v>/℃·μm</v>
      </c>
      <c r="AF81" s="389"/>
      <c r="AG81" s="390"/>
      <c r="AH81" s="406" t="e">
        <f ca="1">Calcu!Q57</f>
        <v>#N/A</v>
      </c>
      <c r="AI81" s="407"/>
      <c r="AJ81" s="407"/>
      <c r="AK81" s="407"/>
      <c r="AL81" s="407"/>
      <c r="AM81" s="408" t="str">
        <f>Calcu!R57</f>
        <v>μm</v>
      </c>
      <c r="AN81" s="408"/>
      <c r="AO81" s="411"/>
      <c r="AP81" s="405">
        <f>Calcu!S57</f>
        <v>12</v>
      </c>
      <c r="AQ81" s="405"/>
      <c r="AR81" s="405"/>
      <c r="AS81" s="405"/>
      <c r="AT81" s="57"/>
    </row>
    <row r="82" spans="1:46" ht="18.75" customHeight="1">
      <c r="A82" s="57"/>
      <c r="B82" s="405" t="s">
        <v>198</v>
      </c>
      <c r="C82" s="405"/>
      <c r="D82" s="420" t="s">
        <v>156</v>
      </c>
      <c r="E82" s="421"/>
      <c r="F82" s="421"/>
      <c r="G82" s="422"/>
      <c r="H82" s="423" t="e">
        <f ca="1">Calcu!E58</f>
        <v>#N/A</v>
      </c>
      <c r="I82" s="424"/>
      <c r="J82" s="424"/>
      <c r="K82" s="424"/>
      <c r="L82" s="424"/>
      <c r="M82" s="409" t="str">
        <f>Calcu!F58</f>
        <v>/℃</v>
      </c>
      <c r="N82" s="410"/>
      <c r="O82" s="456">
        <f>Calcu!J58</f>
        <v>8.1649658092772609E-7</v>
      </c>
      <c r="P82" s="409"/>
      <c r="Q82" s="409"/>
      <c r="R82" s="409"/>
      <c r="S82" s="408" t="str">
        <f>Calcu!K58</f>
        <v>/℃</v>
      </c>
      <c r="T82" s="409"/>
      <c r="U82" s="410"/>
      <c r="V82" s="405" t="str">
        <f>Calcu!L58</f>
        <v>삼각형</v>
      </c>
      <c r="W82" s="405"/>
      <c r="X82" s="405"/>
      <c r="Y82" s="405"/>
      <c r="Z82" s="405"/>
      <c r="AA82" s="391">
        <f>Calcu!O58</f>
        <v>0</v>
      </c>
      <c r="AB82" s="392"/>
      <c r="AC82" s="392"/>
      <c r="AD82" s="392"/>
      <c r="AE82" s="389" t="str">
        <f>Calcu!P58</f>
        <v>℃·μm</v>
      </c>
      <c r="AF82" s="389"/>
      <c r="AG82" s="390"/>
      <c r="AH82" s="406">
        <f>Calcu!Q58</f>
        <v>0</v>
      </c>
      <c r="AI82" s="407"/>
      <c r="AJ82" s="407"/>
      <c r="AK82" s="407"/>
      <c r="AL82" s="407"/>
      <c r="AM82" s="408" t="str">
        <f>Calcu!R58</f>
        <v>μm</v>
      </c>
      <c r="AN82" s="408"/>
      <c r="AO82" s="411"/>
      <c r="AP82" s="405">
        <f>Calcu!S58</f>
        <v>100</v>
      </c>
      <c r="AQ82" s="405"/>
      <c r="AR82" s="405"/>
      <c r="AS82" s="405"/>
      <c r="AT82" s="57"/>
    </row>
    <row r="83" spans="1:46" ht="18.75" customHeight="1">
      <c r="A83" s="57"/>
      <c r="B83" s="405" t="s">
        <v>201</v>
      </c>
      <c r="C83" s="405"/>
      <c r="D83" s="420" t="s">
        <v>157</v>
      </c>
      <c r="E83" s="421"/>
      <c r="F83" s="421"/>
      <c r="G83" s="422"/>
      <c r="H83" s="423">
        <f>Calcu!E59</f>
        <v>0.1</v>
      </c>
      <c r="I83" s="424"/>
      <c r="J83" s="424"/>
      <c r="K83" s="424"/>
      <c r="L83" s="424"/>
      <c r="M83" s="409" t="str">
        <f>Calcu!F59</f>
        <v>℃</v>
      </c>
      <c r="N83" s="410"/>
      <c r="O83" s="406">
        <f>Calcu!J59</f>
        <v>0.57735026918962584</v>
      </c>
      <c r="P83" s="407"/>
      <c r="Q83" s="407"/>
      <c r="R83" s="407"/>
      <c r="S83" s="408" t="str">
        <f>Calcu!K59</f>
        <v>℃</v>
      </c>
      <c r="T83" s="409"/>
      <c r="U83" s="410"/>
      <c r="V83" s="405" t="str">
        <f>Calcu!L59</f>
        <v>직사각형</v>
      </c>
      <c r="W83" s="405"/>
      <c r="X83" s="405"/>
      <c r="Y83" s="405"/>
      <c r="Z83" s="405"/>
      <c r="AA83" s="391" t="e">
        <f ca="1">Calcu!O59</f>
        <v>#N/A</v>
      </c>
      <c r="AB83" s="392"/>
      <c r="AC83" s="392"/>
      <c r="AD83" s="392"/>
      <c r="AE83" s="389" t="str">
        <f>Calcu!P59</f>
        <v>/℃·μm</v>
      </c>
      <c r="AF83" s="389"/>
      <c r="AG83" s="390"/>
      <c r="AH83" s="406" t="e">
        <f ca="1">Calcu!Q59</f>
        <v>#N/A</v>
      </c>
      <c r="AI83" s="407"/>
      <c r="AJ83" s="407"/>
      <c r="AK83" s="407"/>
      <c r="AL83" s="407"/>
      <c r="AM83" s="408" t="str">
        <f>Calcu!R59</f>
        <v>μm</v>
      </c>
      <c r="AN83" s="408"/>
      <c r="AO83" s="411"/>
      <c r="AP83" s="405">
        <f>Calcu!S59</f>
        <v>12</v>
      </c>
      <c r="AQ83" s="405"/>
      <c r="AR83" s="405"/>
      <c r="AS83" s="405"/>
      <c r="AT83" s="57"/>
    </row>
    <row r="84" spans="1:46" ht="18.75" customHeight="1">
      <c r="A84" s="57"/>
      <c r="B84" s="405" t="s">
        <v>202</v>
      </c>
      <c r="C84" s="405"/>
      <c r="D84" s="420" t="s">
        <v>531</v>
      </c>
      <c r="E84" s="421"/>
      <c r="F84" s="421"/>
      <c r="G84" s="422"/>
      <c r="H84" s="423">
        <f>Calcu!E60</f>
        <v>0</v>
      </c>
      <c r="I84" s="424"/>
      <c r="J84" s="424"/>
      <c r="K84" s="424"/>
      <c r="L84" s="424"/>
      <c r="M84" s="409" t="str">
        <f>Calcu!F60</f>
        <v>mm</v>
      </c>
      <c r="N84" s="410"/>
      <c r="O84" s="406">
        <f>Calcu!J60</f>
        <v>0</v>
      </c>
      <c r="P84" s="407"/>
      <c r="Q84" s="407"/>
      <c r="R84" s="407"/>
      <c r="S84" s="408" t="str">
        <f>Calcu!K60</f>
        <v>μm</v>
      </c>
      <c r="T84" s="409"/>
      <c r="U84" s="410"/>
      <c r="V84" s="405" t="str">
        <f>Calcu!L60</f>
        <v>직사각형</v>
      </c>
      <c r="W84" s="405"/>
      <c r="X84" s="405"/>
      <c r="Y84" s="405"/>
      <c r="Z84" s="405"/>
      <c r="AA84" s="412">
        <f>Calcu!O60</f>
        <v>1</v>
      </c>
      <c r="AB84" s="413"/>
      <c r="AC84" s="413"/>
      <c r="AD84" s="413"/>
      <c r="AE84" s="413"/>
      <c r="AF84" s="413"/>
      <c r="AG84" s="414"/>
      <c r="AH84" s="406">
        <f>Calcu!Q60</f>
        <v>0</v>
      </c>
      <c r="AI84" s="407"/>
      <c r="AJ84" s="407"/>
      <c r="AK84" s="407"/>
      <c r="AL84" s="407"/>
      <c r="AM84" s="408" t="str">
        <f>Calcu!R60</f>
        <v>μm</v>
      </c>
      <c r="AN84" s="408"/>
      <c r="AO84" s="411"/>
      <c r="AP84" s="405" t="str">
        <f>Calcu!S60</f>
        <v>∞</v>
      </c>
      <c r="AQ84" s="405"/>
      <c r="AR84" s="405"/>
      <c r="AS84" s="405"/>
      <c r="AT84" s="57"/>
    </row>
    <row r="85" spans="1:46" ht="18.75" customHeight="1">
      <c r="A85" s="57"/>
      <c r="B85" s="405" t="s">
        <v>205</v>
      </c>
      <c r="C85" s="405"/>
      <c r="D85" s="420" t="s">
        <v>384</v>
      </c>
      <c r="E85" s="421"/>
      <c r="F85" s="421"/>
      <c r="G85" s="422"/>
      <c r="H85" s="423">
        <f>Calcu!E61</f>
        <v>0</v>
      </c>
      <c r="I85" s="424"/>
      <c r="J85" s="424"/>
      <c r="K85" s="424"/>
      <c r="L85" s="424"/>
      <c r="M85" s="409" t="str">
        <f>Calcu!F61</f>
        <v>mm</v>
      </c>
      <c r="N85" s="410"/>
      <c r="O85" s="406">
        <f>Calcu!J61</f>
        <v>0</v>
      </c>
      <c r="P85" s="407"/>
      <c r="Q85" s="407"/>
      <c r="R85" s="407"/>
      <c r="S85" s="408" t="str">
        <f>Calcu!K61</f>
        <v>μm</v>
      </c>
      <c r="T85" s="409"/>
      <c r="U85" s="410"/>
      <c r="V85" s="405" t="str">
        <f>Calcu!L61</f>
        <v>직사각형</v>
      </c>
      <c r="W85" s="405"/>
      <c r="X85" s="405"/>
      <c r="Y85" s="405"/>
      <c r="Z85" s="405"/>
      <c r="AA85" s="412">
        <f>Calcu!O61</f>
        <v>1</v>
      </c>
      <c r="AB85" s="413"/>
      <c r="AC85" s="413"/>
      <c r="AD85" s="413"/>
      <c r="AE85" s="413"/>
      <c r="AF85" s="413"/>
      <c r="AG85" s="414"/>
      <c r="AH85" s="406">
        <f>Calcu!Q61</f>
        <v>0</v>
      </c>
      <c r="AI85" s="407"/>
      <c r="AJ85" s="407"/>
      <c r="AK85" s="407"/>
      <c r="AL85" s="407"/>
      <c r="AM85" s="408" t="str">
        <f>Calcu!R61</f>
        <v>μm</v>
      </c>
      <c r="AN85" s="408"/>
      <c r="AO85" s="411"/>
      <c r="AP85" s="405" t="str">
        <f>Calcu!S61</f>
        <v>∞</v>
      </c>
      <c r="AQ85" s="405"/>
      <c r="AR85" s="405"/>
      <c r="AS85" s="405"/>
      <c r="AT85" s="57"/>
    </row>
    <row r="86" spans="1:46" ht="18.75" customHeight="1">
      <c r="A86" s="57"/>
      <c r="B86" s="405" t="s">
        <v>207</v>
      </c>
      <c r="C86" s="405"/>
      <c r="D86" s="420" t="s">
        <v>328</v>
      </c>
      <c r="E86" s="421"/>
      <c r="F86" s="421"/>
      <c r="G86" s="422"/>
      <c r="H86" s="423" t="e">
        <f ca="1">Calcu!E62</f>
        <v>#N/A</v>
      </c>
      <c r="I86" s="424"/>
      <c r="J86" s="424"/>
      <c r="K86" s="424"/>
      <c r="L86" s="424"/>
      <c r="M86" s="409" t="str">
        <f>Calcu!F62</f>
        <v>mm</v>
      </c>
      <c r="N86" s="410"/>
      <c r="O86" s="412"/>
      <c r="P86" s="413"/>
      <c r="Q86" s="413"/>
      <c r="R86" s="413"/>
      <c r="S86" s="413"/>
      <c r="T86" s="413"/>
      <c r="U86" s="414"/>
      <c r="V86" s="405"/>
      <c r="W86" s="405"/>
      <c r="X86" s="405"/>
      <c r="Y86" s="405"/>
      <c r="Z86" s="405"/>
      <c r="AA86" s="412"/>
      <c r="AB86" s="413"/>
      <c r="AC86" s="413"/>
      <c r="AD86" s="413"/>
      <c r="AE86" s="413"/>
      <c r="AF86" s="413"/>
      <c r="AG86" s="414"/>
      <c r="AH86" s="406" t="e">
        <f ca="1">Calcu!Q62</f>
        <v>#N/A</v>
      </c>
      <c r="AI86" s="407"/>
      <c r="AJ86" s="407"/>
      <c r="AK86" s="407"/>
      <c r="AL86" s="407"/>
      <c r="AM86" s="408" t="str">
        <f>Calcu!R62</f>
        <v>μm</v>
      </c>
      <c r="AN86" s="408"/>
      <c r="AO86" s="411"/>
      <c r="AP86" s="405" t="e">
        <f ca="1">Calcu!S62</f>
        <v>#N/A</v>
      </c>
      <c r="AQ86" s="405"/>
      <c r="AR86" s="405"/>
      <c r="AS86" s="405"/>
      <c r="AT86" s="57"/>
    </row>
    <row r="87" spans="1:46" ht="18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</row>
    <row r="88" spans="1:46" ht="18.75" customHeight="1">
      <c r="A88" s="58" t="s">
        <v>262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61" t="str">
        <f>"1. "&amp;T5&amp;"의 표준불확도,"</f>
        <v>1. 게이지 블록의 표준불확도,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228" t="s">
        <v>373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tr">
        <f>"※ 교정성적서에 주어진 "&amp;T5&amp;"의 측정불확도를 포함인자로 나누어 구한다."</f>
        <v>※ 교정성적서에 주어진 게이지 블록의 측정불확도를 포함인자로 나누어 구한다.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57"/>
      <c r="C91" s="57" t="s">
        <v>329</v>
      </c>
      <c r="D91" s="57"/>
      <c r="E91" s="57"/>
      <c r="F91" s="57"/>
      <c r="G91" s="57"/>
      <c r="H91" s="57"/>
      <c r="I91" s="481" t="e">
        <f ca="1">H78</f>
        <v>#N/A</v>
      </c>
      <c r="J91" s="481"/>
      <c r="K91" s="481"/>
      <c r="L91" s="481"/>
      <c r="M91" s="481"/>
      <c r="N91" s="402" t="str">
        <f>M78</f>
        <v>mm</v>
      </c>
      <c r="O91" s="402"/>
      <c r="P91" s="219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61"/>
      <c r="C92" s="205" t="s">
        <v>374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73" t="s">
        <v>265</v>
      </c>
      <c r="D93" s="473"/>
      <c r="E93" s="473"/>
      <c r="F93" s="473"/>
      <c r="G93" s="473"/>
      <c r="H93" s="473"/>
      <c r="I93" s="473"/>
      <c r="J93" s="396" t="s">
        <v>428</v>
      </c>
      <c r="K93" s="396"/>
      <c r="L93" s="396"/>
      <c r="M93" s="396" t="s">
        <v>268</v>
      </c>
      <c r="N93" s="403" t="s">
        <v>88</v>
      </c>
      <c r="O93" s="403"/>
      <c r="P93" s="396" t="s">
        <v>268</v>
      </c>
      <c r="Q93" s="474" t="e">
        <f ca="1">Calcu!G54</f>
        <v>#N/A</v>
      </c>
      <c r="R93" s="474"/>
      <c r="S93" s="474"/>
      <c r="T93" s="95" t="s">
        <v>142</v>
      </c>
      <c r="U93" s="95"/>
      <c r="V93" s="95"/>
      <c r="W93" s="396" t="s">
        <v>268</v>
      </c>
      <c r="X93" s="415" t="e">
        <f ca="1">Q93/2</f>
        <v>#N/A</v>
      </c>
      <c r="Y93" s="415"/>
      <c r="Z93" s="415"/>
      <c r="AA93" s="401" t="str">
        <f>T93</f>
        <v>μm</v>
      </c>
      <c r="AB93" s="401"/>
      <c r="AC93" s="219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473"/>
      <c r="D94" s="473"/>
      <c r="E94" s="473"/>
      <c r="F94" s="473"/>
      <c r="G94" s="473"/>
      <c r="H94" s="473"/>
      <c r="I94" s="473"/>
      <c r="J94" s="396"/>
      <c r="K94" s="396"/>
      <c r="L94" s="396"/>
      <c r="M94" s="396"/>
      <c r="N94" s="425" t="s">
        <v>89</v>
      </c>
      <c r="O94" s="425"/>
      <c r="P94" s="396"/>
      <c r="Q94" s="399">
        <v>2</v>
      </c>
      <c r="R94" s="399"/>
      <c r="S94" s="399"/>
      <c r="T94" s="399"/>
      <c r="U94" s="399"/>
      <c r="V94" s="399"/>
      <c r="W94" s="396"/>
      <c r="X94" s="415"/>
      <c r="Y94" s="415"/>
      <c r="Z94" s="415"/>
      <c r="AA94" s="401"/>
      <c r="AB94" s="401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61"/>
      <c r="C95" s="205" t="s">
        <v>349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61"/>
      <c r="C96" s="473" t="s">
        <v>265</v>
      </c>
      <c r="D96" s="473"/>
      <c r="E96" s="473"/>
      <c r="F96" s="473"/>
      <c r="G96" s="473"/>
      <c r="H96" s="473"/>
      <c r="I96" s="473"/>
      <c r="J96" s="396" t="s">
        <v>428</v>
      </c>
      <c r="K96" s="396"/>
      <c r="L96" s="396"/>
      <c r="M96" s="396" t="s">
        <v>268</v>
      </c>
      <c r="N96" s="403" t="s">
        <v>88</v>
      </c>
      <c r="O96" s="403"/>
      <c r="P96" s="396" t="s">
        <v>268</v>
      </c>
      <c r="Q96" s="206"/>
      <c r="R96" s="476" t="e">
        <f ca="1">Calcu!G54</f>
        <v>#N/A</v>
      </c>
      <c r="S96" s="476"/>
      <c r="T96" s="206"/>
      <c r="U96" s="206"/>
      <c r="V96" s="476" t="e">
        <f ca="1">Calcu!H54</f>
        <v>#N/A</v>
      </c>
      <c r="W96" s="476"/>
      <c r="X96" s="206"/>
      <c r="Y96" s="206"/>
      <c r="Z96" s="206"/>
      <c r="AA96" s="206"/>
      <c r="AB96" s="206"/>
      <c r="AC96" s="404" t="s">
        <v>268</v>
      </c>
      <c r="AD96" s="206"/>
      <c r="AE96" s="476" t="e">
        <f ca="1">R96</f>
        <v>#N/A</v>
      </c>
      <c r="AF96" s="476"/>
      <c r="AG96" s="206"/>
      <c r="AH96" s="206"/>
      <c r="AI96" s="476" t="e">
        <f ca="1">V96</f>
        <v>#N/A</v>
      </c>
      <c r="AJ96" s="476"/>
      <c r="AK96" s="206"/>
      <c r="AL96" s="476">
        <f>Calcu!L3</f>
        <v>0</v>
      </c>
      <c r="AM96" s="476"/>
      <c r="AN96" s="476"/>
      <c r="AO96" s="206" t="s">
        <v>375</v>
      </c>
      <c r="AP96" s="206"/>
      <c r="AQ96" s="206"/>
      <c r="AR96" s="206"/>
      <c r="AS96" s="206"/>
      <c r="AT96" s="57"/>
    </row>
    <row r="97" spans="1:48" ht="18.75" customHeight="1">
      <c r="A97" s="57"/>
      <c r="B97" s="61"/>
      <c r="C97" s="473"/>
      <c r="D97" s="473"/>
      <c r="E97" s="473"/>
      <c r="F97" s="473"/>
      <c r="G97" s="473"/>
      <c r="H97" s="473"/>
      <c r="I97" s="473"/>
      <c r="J97" s="396"/>
      <c r="K97" s="396"/>
      <c r="L97" s="396"/>
      <c r="M97" s="396"/>
      <c r="N97" s="425" t="s">
        <v>89</v>
      </c>
      <c r="O97" s="425"/>
      <c r="P97" s="396"/>
      <c r="Q97" s="399">
        <v>2</v>
      </c>
      <c r="R97" s="399"/>
      <c r="S97" s="399"/>
      <c r="T97" s="399"/>
      <c r="U97" s="399"/>
      <c r="V97" s="399"/>
      <c r="W97" s="399"/>
      <c r="X97" s="399"/>
      <c r="Y97" s="399"/>
      <c r="Z97" s="399"/>
      <c r="AA97" s="399"/>
      <c r="AB97" s="399"/>
      <c r="AC97" s="404"/>
      <c r="AD97" s="399">
        <v>2</v>
      </c>
      <c r="AE97" s="399"/>
      <c r="AF97" s="399"/>
      <c r="AG97" s="399"/>
      <c r="AH97" s="399"/>
      <c r="AI97" s="399"/>
      <c r="AJ97" s="399"/>
      <c r="AK97" s="399"/>
      <c r="AL97" s="399"/>
      <c r="AM97" s="399"/>
      <c r="AN97" s="399"/>
      <c r="AO97" s="399"/>
      <c r="AP97" s="399"/>
      <c r="AQ97" s="399"/>
      <c r="AR97" s="399"/>
      <c r="AS97" s="399"/>
      <c r="AT97" s="57"/>
    </row>
    <row r="98" spans="1:48" ht="18.75" customHeight="1">
      <c r="A98" s="57"/>
      <c r="B98" s="61"/>
      <c r="C98" s="205"/>
      <c r="D98" s="57"/>
      <c r="E98" s="57"/>
      <c r="F98" s="57"/>
      <c r="G98" s="57"/>
      <c r="H98" s="57"/>
      <c r="I98" s="57"/>
      <c r="J98" s="225"/>
      <c r="K98" s="225"/>
      <c r="L98" s="225"/>
      <c r="M98" s="224" t="s">
        <v>268</v>
      </c>
      <c r="N98" s="477" t="e">
        <f ca="1">SQRT(SUMSQ(AE96,AI96*AL96))/2/1000</f>
        <v>#N/A</v>
      </c>
      <c r="O98" s="404"/>
      <c r="P98" s="404"/>
      <c r="Q98" s="216" t="s">
        <v>142</v>
      </c>
      <c r="R98" s="217"/>
      <c r="S98" s="217"/>
      <c r="T98" s="217"/>
      <c r="U98" s="217"/>
      <c r="V98" s="217"/>
      <c r="W98" s="217"/>
      <c r="X98" s="217"/>
      <c r="Y98" s="217"/>
      <c r="Z98" s="217"/>
      <c r="AA98" s="217"/>
      <c r="AB98" s="217"/>
      <c r="AC98" s="217"/>
      <c r="AD98" s="217"/>
      <c r="AE98" s="217"/>
      <c r="AF98" s="217"/>
      <c r="AG98" s="217"/>
      <c r="AH98" s="217"/>
      <c r="AI98" s="217"/>
      <c r="AJ98" s="217"/>
      <c r="AK98" s="217"/>
      <c r="AL98" s="217"/>
      <c r="AM98" s="217"/>
      <c r="AN98" s="217"/>
      <c r="AO98" s="217"/>
      <c r="AP98" s="217"/>
      <c r="AQ98" s="217"/>
      <c r="AR98" s="217"/>
      <c r="AS98" s="57"/>
      <c r="AT98" s="57"/>
    </row>
    <row r="99" spans="1:48" ht="18.75" customHeight="1">
      <c r="A99" s="57"/>
      <c r="B99" s="57"/>
      <c r="C99" s="57" t="s">
        <v>330</v>
      </c>
      <c r="D99" s="57"/>
      <c r="E99" s="57"/>
      <c r="F99" s="57"/>
      <c r="G99" s="57"/>
      <c r="H99" s="57"/>
      <c r="I99" s="430" t="str">
        <f>V78</f>
        <v>정규</v>
      </c>
      <c r="J99" s="430"/>
      <c r="K99" s="430"/>
      <c r="L99" s="430"/>
      <c r="M99" s="430"/>
      <c r="N99" s="430"/>
      <c r="O99" s="430"/>
      <c r="P99" s="430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8" ht="18.75" customHeight="1">
      <c r="A100" s="57"/>
      <c r="B100" s="57"/>
      <c r="C100" s="397" t="s">
        <v>269</v>
      </c>
      <c r="D100" s="397"/>
      <c r="E100" s="397"/>
      <c r="F100" s="397"/>
      <c r="G100" s="397"/>
      <c r="H100" s="397"/>
      <c r="I100" s="216"/>
      <c r="J100" s="216"/>
      <c r="K100" s="57"/>
      <c r="L100" s="57"/>
      <c r="N100" s="430">
        <f>AA78</f>
        <v>1</v>
      </c>
      <c r="O100" s="430"/>
      <c r="P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48" ht="18.75" customHeight="1">
      <c r="A101" s="57"/>
      <c r="B101" s="57"/>
      <c r="C101" s="397"/>
      <c r="D101" s="397"/>
      <c r="E101" s="397"/>
      <c r="F101" s="397"/>
      <c r="G101" s="397"/>
      <c r="H101" s="397"/>
      <c r="I101" s="218"/>
      <c r="J101" s="218"/>
      <c r="K101" s="57"/>
      <c r="L101" s="57"/>
      <c r="N101" s="430"/>
      <c r="O101" s="430"/>
      <c r="P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8" s="57" customFormat="1" ht="18.75" customHeight="1">
      <c r="C102" s="57" t="s">
        <v>84</v>
      </c>
      <c r="K102" s="226" t="s">
        <v>85</v>
      </c>
      <c r="L102" s="458">
        <f>N100</f>
        <v>1</v>
      </c>
      <c r="M102" s="458"/>
      <c r="N102" s="247" t="s">
        <v>86</v>
      </c>
      <c r="O102" s="415" t="e">
        <f ca="1">Calcu!J54</f>
        <v>#N/A</v>
      </c>
      <c r="P102" s="415"/>
      <c r="Q102" s="415"/>
      <c r="R102" s="401" t="str">
        <f>AA93</f>
        <v>μm</v>
      </c>
      <c r="S102" s="402"/>
      <c r="T102" s="226" t="s">
        <v>85</v>
      </c>
      <c r="U102" s="74" t="s">
        <v>268</v>
      </c>
      <c r="V102" s="415" t="e">
        <f ca="1">O102</f>
        <v>#N/A</v>
      </c>
      <c r="W102" s="415"/>
      <c r="X102" s="415"/>
      <c r="Y102" s="401" t="str">
        <f>R102</f>
        <v>μm</v>
      </c>
      <c r="Z102" s="402"/>
      <c r="AA102" s="219"/>
      <c r="AB102" s="216"/>
      <c r="AC102" s="216"/>
    </row>
    <row r="103" spans="1:48" ht="18.75" customHeight="1">
      <c r="A103" s="57"/>
      <c r="B103" s="57"/>
      <c r="C103" s="216" t="s">
        <v>87</v>
      </c>
      <c r="D103" s="216"/>
      <c r="E103" s="216"/>
      <c r="F103" s="216"/>
      <c r="G103" s="216"/>
      <c r="I103" s="108" t="s">
        <v>358</v>
      </c>
      <c r="J103" s="57"/>
      <c r="K103" s="57"/>
      <c r="L103" s="57"/>
      <c r="M103" s="57"/>
      <c r="N103" s="57"/>
      <c r="O103" s="57"/>
      <c r="P103" s="57"/>
      <c r="Q103" s="57"/>
      <c r="R103" s="57"/>
      <c r="U103" s="207"/>
      <c r="V103" s="207"/>
      <c r="W103" s="57"/>
      <c r="Y103" s="57"/>
      <c r="Z103" s="57"/>
      <c r="AA103" s="57"/>
      <c r="AB103" s="57"/>
      <c r="AC103" s="57"/>
      <c r="AD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8" ht="18.75" customHeight="1">
      <c r="A104" s="57"/>
      <c r="B104" s="57"/>
      <c r="C104" s="216"/>
      <c r="D104" s="216"/>
      <c r="E104" s="216"/>
      <c r="F104" s="216"/>
      <c r="G104" s="216"/>
      <c r="H104" s="62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U104" s="207"/>
      <c r="V104" s="207"/>
      <c r="W104" s="57"/>
      <c r="X104" s="57"/>
      <c r="Y104" s="57"/>
      <c r="Z104" s="57"/>
      <c r="AA104" s="57"/>
      <c r="AB104" s="57"/>
      <c r="AC104" s="57"/>
      <c r="AD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</row>
    <row r="105" spans="1:48" ht="18.75" customHeight="1">
      <c r="A105" s="57"/>
      <c r="B105" s="61" t="str">
        <f>"2. "&amp;N5&amp;" 지시값의 표준불확도,"</f>
        <v>2. 길이 변위계 지시값의 표준불확도,</v>
      </c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P105" s="57"/>
      <c r="Q105" s="228" t="s">
        <v>376</v>
      </c>
      <c r="R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</row>
    <row r="106" spans="1:48" ht="18.75" customHeight="1">
      <c r="A106" s="57"/>
      <c r="C106" s="57" t="s">
        <v>263</v>
      </c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</row>
    <row r="107" spans="1:48" ht="18.75" customHeight="1">
      <c r="A107" s="57"/>
      <c r="C107" s="61"/>
      <c r="D107" s="57" t="s">
        <v>264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</row>
    <row r="108" spans="1:48" ht="18.75" customHeight="1">
      <c r="B108" s="57"/>
      <c r="C108" s="57" t="s">
        <v>271</v>
      </c>
      <c r="D108" s="57"/>
      <c r="E108" s="57"/>
      <c r="F108" s="57"/>
      <c r="G108" s="57"/>
      <c r="H108" s="57"/>
      <c r="I108" s="402" t="e">
        <f ca="1">H79</f>
        <v>#N/A</v>
      </c>
      <c r="J108" s="402"/>
      <c r="K108" s="402"/>
      <c r="L108" s="402"/>
      <c r="M108" s="402"/>
      <c r="N108" s="402" t="str">
        <f>M79</f>
        <v>mm</v>
      </c>
      <c r="O108" s="402"/>
      <c r="P108" s="219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</row>
    <row r="109" spans="1:48" ht="18.75" customHeight="1">
      <c r="B109" s="57"/>
      <c r="C109" s="57" t="s">
        <v>90</v>
      </c>
      <c r="D109" s="57"/>
      <c r="E109" s="57"/>
      <c r="F109" s="57"/>
      <c r="G109" s="57"/>
      <c r="H109" s="57"/>
      <c r="I109" s="57"/>
      <c r="J109" s="62" t="s">
        <v>266</v>
      </c>
      <c r="K109" s="57"/>
      <c r="L109" s="57"/>
      <c r="M109" s="57"/>
      <c r="N109" s="57"/>
      <c r="O109" s="57"/>
      <c r="P109" s="57"/>
      <c r="Q109" s="402">
        <f>MAX(AU11:AY51)*1000</f>
        <v>0</v>
      </c>
      <c r="R109" s="402"/>
      <c r="S109" s="402"/>
      <c r="T109" s="426" t="s">
        <v>142</v>
      </c>
      <c r="U109" s="426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</row>
    <row r="110" spans="1:48" ht="18.75" customHeight="1">
      <c r="B110" s="57"/>
      <c r="C110" s="57"/>
      <c r="D110" s="57"/>
      <c r="E110" s="57"/>
      <c r="F110" s="57"/>
      <c r="G110" s="57"/>
      <c r="H110" s="57"/>
      <c r="I110" s="57"/>
      <c r="J110" s="457" t="s">
        <v>429</v>
      </c>
      <c r="K110" s="457"/>
      <c r="L110" s="457"/>
      <c r="M110" s="396" t="s">
        <v>268</v>
      </c>
      <c r="N110" s="403" t="s">
        <v>267</v>
      </c>
      <c r="O110" s="403"/>
      <c r="P110" s="396" t="s">
        <v>268</v>
      </c>
      <c r="Q110" s="398">
        <f>Q109</f>
        <v>0</v>
      </c>
      <c r="R110" s="398"/>
      <c r="S110" s="398"/>
      <c r="T110" s="400" t="str">
        <f>T109</f>
        <v>μm</v>
      </c>
      <c r="U110" s="400"/>
      <c r="V110" s="396" t="s">
        <v>268</v>
      </c>
      <c r="W110" s="415">
        <f>Q110/SQRT(5)</f>
        <v>0</v>
      </c>
      <c r="X110" s="415"/>
      <c r="Y110" s="415"/>
      <c r="Z110" s="401" t="str">
        <f>T109</f>
        <v>μm</v>
      </c>
      <c r="AA110" s="401"/>
      <c r="AB110" s="222"/>
      <c r="AC110" s="222"/>
      <c r="AD110" s="222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</row>
    <row r="111" spans="1:48" ht="18.75" customHeight="1">
      <c r="B111" s="57"/>
      <c r="C111" s="57"/>
      <c r="D111" s="57"/>
      <c r="E111" s="57"/>
      <c r="F111" s="57"/>
      <c r="G111" s="57"/>
      <c r="H111" s="57"/>
      <c r="I111" s="57"/>
      <c r="J111" s="457"/>
      <c r="K111" s="457"/>
      <c r="L111" s="457"/>
      <c r="M111" s="396"/>
      <c r="N111" s="425"/>
      <c r="O111" s="425"/>
      <c r="P111" s="396"/>
      <c r="Q111" s="399"/>
      <c r="R111" s="399"/>
      <c r="S111" s="399"/>
      <c r="T111" s="399"/>
      <c r="U111" s="399"/>
      <c r="V111" s="396"/>
      <c r="W111" s="415"/>
      <c r="X111" s="415"/>
      <c r="Y111" s="415"/>
      <c r="Z111" s="401"/>
      <c r="AA111" s="401"/>
      <c r="AB111" s="222"/>
      <c r="AC111" s="222"/>
      <c r="AD111" s="222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</row>
    <row r="112" spans="1:48" ht="18.75" customHeight="1">
      <c r="B112" s="57"/>
      <c r="C112" s="188" t="s">
        <v>326</v>
      </c>
      <c r="D112" s="57"/>
      <c r="F112" s="57"/>
      <c r="G112" s="57"/>
      <c r="H112" s="57"/>
      <c r="I112" s="225"/>
      <c r="J112" s="225"/>
      <c r="K112" s="225"/>
      <c r="L112" s="225"/>
      <c r="M112" s="224"/>
      <c r="N112" s="224"/>
      <c r="O112" s="224"/>
      <c r="P112" s="217"/>
      <c r="Q112" s="217"/>
      <c r="R112" s="217"/>
      <c r="S112" s="217"/>
      <c r="T112" s="217"/>
      <c r="U112" s="224"/>
      <c r="V112" s="221"/>
      <c r="W112" s="221"/>
      <c r="X112" s="221"/>
      <c r="Y112" s="222"/>
      <c r="Z112" s="222"/>
      <c r="AA112" s="222"/>
      <c r="AB112" s="222"/>
      <c r="AC112" s="222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57"/>
      <c r="D113" s="57"/>
      <c r="E113" s="188"/>
      <c r="F113" s="57"/>
      <c r="G113" s="57"/>
      <c r="H113" s="57"/>
      <c r="I113" s="57"/>
      <c r="J113" s="457" t="s">
        <v>429</v>
      </c>
      <c r="K113" s="457"/>
      <c r="L113" s="457"/>
      <c r="M113" s="396" t="s">
        <v>268</v>
      </c>
      <c r="N113" s="403" t="s">
        <v>327</v>
      </c>
      <c r="O113" s="403"/>
      <c r="P113" s="396" t="s">
        <v>268</v>
      </c>
      <c r="Q113" s="398">
        <f>Calcu!P3*1000</f>
        <v>0</v>
      </c>
      <c r="R113" s="398"/>
      <c r="S113" s="398"/>
      <c r="T113" s="400" t="str">
        <f>T109</f>
        <v>μm</v>
      </c>
      <c r="U113" s="400"/>
      <c r="V113" s="396" t="s">
        <v>268</v>
      </c>
      <c r="W113" s="415">
        <f>Q113/(2*SQRT(3))</f>
        <v>0</v>
      </c>
      <c r="X113" s="415"/>
      <c r="Y113" s="415"/>
      <c r="Z113" s="401" t="str">
        <f>T109</f>
        <v>μm</v>
      </c>
      <c r="AA113" s="401"/>
      <c r="AB113" s="222"/>
      <c r="AC113" s="222"/>
      <c r="AD113" s="222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</row>
    <row r="114" spans="1:83" ht="18.75" customHeight="1">
      <c r="B114" s="57"/>
      <c r="C114" s="57"/>
      <c r="D114" s="57"/>
      <c r="E114" s="188"/>
      <c r="F114" s="57"/>
      <c r="G114" s="57"/>
      <c r="H114" s="57"/>
      <c r="I114" s="57"/>
      <c r="J114" s="457"/>
      <c r="K114" s="457"/>
      <c r="L114" s="457"/>
      <c r="M114" s="396"/>
      <c r="N114" s="425"/>
      <c r="O114" s="425"/>
      <c r="P114" s="396"/>
      <c r="Q114" s="399"/>
      <c r="R114" s="399"/>
      <c r="S114" s="399"/>
      <c r="T114" s="399"/>
      <c r="U114" s="399"/>
      <c r="V114" s="396"/>
      <c r="W114" s="415"/>
      <c r="X114" s="415"/>
      <c r="Y114" s="415"/>
      <c r="Z114" s="401"/>
      <c r="AA114" s="401"/>
      <c r="AB114" s="222"/>
      <c r="AC114" s="222"/>
      <c r="AD114" s="222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</row>
    <row r="115" spans="1:83" ht="18.75" customHeight="1">
      <c r="B115" s="57"/>
      <c r="C115" s="57" t="s">
        <v>91</v>
      </c>
      <c r="D115" s="57"/>
      <c r="E115" s="57"/>
      <c r="F115" s="57"/>
      <c r="G115" s="57"/>
      <c r="H115" s="57"/>
      <c r="I115" s="430" t="str">
        <f>V79</f>
        <v>직사각형</v>
      </c>
      <c r="J115" s="430"/>
      <c r="K115" s="430"/>
      <c r="L115" s="430"/>
      <c r="M115" s="430"/>
      <c r="N115" s="430"/>
      <c r="O115" s="430"/>
      <c r="P115" s="430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</row>
    <row r="116" spans="1:83" ht="18.75" customHeight="1">
      <c r="B116" s="57"/>
      <c r="C116" s="397" t="s">
        <v>92</v>
      </c>
      <c r="D116" s="397"/>
      <c r="E116" s="397"/>
      <c r="F116" s="397"/>
      <c r="G116" s="397"/>
      <c r="H116" s="397"/>
      <c r="I116" s="216"/>
      <c r="J116" s="216"/>
      <c r="K116" s="57"/>
      <c r="L116" s="57"/>
      <c r="N116" s="430">
        <f>AA79</f>
        <v>-1</v>
      </c>
      <c r="O116" s="430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</row>
    <row r="117" spans="1:83" ht="18.75" customHeight="1">
      <c r="B117" s="57"/>
      <c r="C117" s="397"/>
      <c r="D117" s="397"/>
      <c r="E117" s="397"/>
      <c r="F117" s="397"/>
      <c r="G117" s="397"/>
      <c r="H117" s="397"/>
      <c r="I117" s="218"/>
      <c r="J117" s="218"/>
      <c r="K117" s="57"/>
      <c r="L117" s="57"/>
      <c r="N117" s="430"/>
      <c r="O117" s="430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</row>
    <row r="118" spans="1:83" ht="18.75" customHeight="1">
      <c r="B118" s="57"/>
      <c r="C118" s="57" t="s">
        <v>272</v>
      </c>
      <c r="D118" s="57"/>
      <c r="E118" s="57"/>
      <c r="F118" s="57"/>
      <c r="G118" s="57"/>
      <c r="H118" s="57"/>
      <c r="I118" s="57"/>
      <c r="J118" s="57"/>
      <c r="K118" s="226" t="s">
        <v>85</v>
      </c>
      <c r="L118" s="458">
        <f>N116</f>
        <v>-1</v>
      </c>
      <c r="M118" s="458"/>
      <c r="N118" s="247" t="s">
        <v>86</v>
      </c>
      <c r="O118" s="415">
        <f>AH79</f>
        <v>0</v>
      </c>
      <c r="P118" s="415"/>
      <c r="Q118" s="415"/>
      <c r="R118" s="401" t="str">
        <f>Z110</f>
        <v>μm</v>
      </c>
      <c r="S118" s="402"/>
      <c r="T118" s="226" t="s">
        <v>85</v>
      </c>
      <c r="U118" s="74" t="s">
        <v>268</v>
      </c>
      <c r="V118" s="415">
        <f>O118</f>
        <v>0</v>
      </c>
      <c r="W118" s="415"/>
      <c r="X118" s="415"/>
      <c r="Y118" s="401" t="str">
        <f>R118</f>
        <v>μm</v>
      </c>
      <c r="Z118" s="402"/>
      <c r="AA118" s="219"/>
      <c r="AB118" s="57"/>
      <c r="AC118" s="57"/>
      <c r="AD118" s="57"/>
      <c r="AE118" s="57"/>
      <c r="AF118" s="57"/>
      <c r="AP118" s="57"/>
      <c r="AQ118" s="57"/>
      <c r="AR118" s="57"/>
      <c r="AS118" s="57"/>
      <c r="AT118" s="57"/>
      <c r="AU118" s="57"/>
      <c r="AV118" s="57"/>
    </row>
    <row r="119" spans="1:83" ht="18.75" customHeight="1">
      <c r="B119" s="57"/>
      <c r="C119" s="57" t="s">
        <v>93</v>
      </c>
      <c r="D119" s="57"/>
      <c r="E119" s="57"/>
      <c r="F119" s="57"/>
      <c r="G119" s="57"/>
      <c r="H119" s="57"/>
      <c r="I119" s="108" t="s">
        <v>270</v>
      </c>
      <c r="J119" s="108"/>
      <c r="K119" s="108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57"/>
      <c r="AB119" s="57"/>
      <c r="AC119" s="57"/>
      <c r="AD119" s="57"/>
      <c r="AE119" s="57"/>
      <c r="AF119" s="57"/>
    </row>
    <row r="120" spans="1:83" ht="18.75" customHeight="1">
      <c r="B120" s="57"/>
      <c r="C120" s="57"/>
      <c r="D120" s="57"/>
      <c r="E120" s="57"/>
      <c r="F120" s="57"/>
      <c r="G120" s="57"/>
      <c r="H120" s="57"/>
      <c r="I120" s="108"/>
      <c r="J120" s="94"/>
      <c r="K120" s="108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57"/>
      <c r="AB120" s="57"/>
      <c r="AC120" s="57"/>
      <c r="AD120" s="57"/>
      <c r="AE120" s="57"/>
      <c r="AF120" s="57"/>
    </row>
    <row r="121" spans="1:83" s="167" customFormat="1" ht="18.75" customHeight="1">
      <c r="A121" s="217"/>
      <c r="B121" s="58" t="str">
        <f>"3. "&amp;N5&amp;"와 "&amp;T5&amp;"의 평균 열팽창계수에 의한 표준불확도,"</f>
        <v>3. 길이 변위계와 게이지 블록의 평균 열팽창계수에 의한 표준불확도,</v>
      </c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6"/>
      <c r="AZ121" s="216"/>
      <c r="BA121" s="216"/>
      <c r="BB121" s="216"/>
      <c r="BC121" s="216"/>
      <c r="BD121" s="216"/>
      <c r="BE121" s="216"/>
      <c r="BF121" s="216"/>
      <c r="BG121" s="59"/>
      <c r="BH121" s="59"/>
      <c r="BI121" s="59"/>
      <c r="BJ121" s="59"/>
      <c r="BK121" s="59"/>
      <c r="BL121" s="59"/>
      <c r="BM121" s="59"/>
    </row>
    <row r="122" spans="1:83" s="167" customFormat="1" ht="18.75" customHeight="1">
      <c r="A122" s="240"/>
      <c r="B122" s="58"/>
      <c r="C122" s="216" t="str">
        <f>"※ "&amp;N5&amp;"와 "&amp;T5&amp;"의 평균 열팽창계수 :"</f>
        <v>※ 길이 변위계와 게이지 블록의 평균 열팽창계수 :</v>
      </c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168"/>
      <c r="W122" s="60"/>
      <c r="X122" s="216"/>
      <c r="Y122" s="60"/>
      <c r="Z122" s="217"/>
      <c r="AA122" s="216"/>
      <c r="AB122" s="217"/>
      <c r="AC122" s="217"/>
      <c r="AD122" s="169"/>
      <c r="AE122" s="217"/>
      <c r="AF122" s="217"/>
      <c r="AG122" s="216"/>
      <c r="AH122" s="241"/>
      <c r="AI122" s="241"/>
      <c r="AJ122" s="241"/>
      <c r="AK122" s="241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0"/>
      <c r="AX122" s="240"/>
      <c r="AY122" s="241"/>
      <c r="AZ122" s="241"/>
      <c r="BA122" s="241"/>
      <c r="BB122" s="241"/>
      <c r="BC122" s="241"/>
      <c r="BD122" s="241"/>
      <c r="BE122" s="241"/>
      <c r="BF122" s="241"/>
      <c r="BG122" s="59"/>
      <c r="BH122" s="59"/>
      <c r="BI122" s="59"/>
      <c r="BJ122" s="59"/>
      <c r="BK122" s="59"/>
      <c r="BL122" s="59"/>
      <c r="BM122" s="59"/>
    </row>
    <row r="123" spans="1:83" s="167" customFormat="1" ht="18.75" customHeight="1">
      <c r="B123" s="217"/>
      <c r="C123" s="218" t="s">
        <v>273</v>
      </c>
      <c r="D123" s="217"/>
      <c r="E123" s="217"/>
      <c r="F123" s="217"/>
      <c r="G123" s="217"/>
      <c r="H123" s="429" t="e">
        <f ca="1">H80*10^6</f>
        <v>#N/A</v>
      </c>
      <c r="I123" s="429"/>
      <c r="J123" s="429"/>
      <c r="K123" s="219" t="s">
        <v>274</v>
      </c>
      <c r="L123" s="217"/>
      <c r="M123" s="217"/>
      <c r="N123" s="219"/>
      <c r="O123" s="219"/>
      <c r="P123" s="219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60"/>
      <c r="AG123" s="216"/>
      <c r="AH123" s="216"/>
      <c r="AI123" s="216"/>
      <c r="AJ123" s="216"/>
      <c r="AK123" s="216"/>
      <c r="AL123" s="216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6"/>
      <c r="BA123" s="216"/>
      <c r="BB123" s="216"/>
      <c r="BC123" s="216"/>
      <c r="BD123" s="216"/>
      <c r="BE123" s="216"/>
      <c r="BF123" s="216"/>
      <c r="BG123" s="216"/>
      <c r="BH123" s="59"/>
      <c r="BI123" s="59"/>
      <c r="BJ123" s="59"/>
      <c r="BK123" s="59"/>
      <c r="BL123" s="59"/>
      <c r="BM123" s="59"/>
    </row>
    <row r="124" spans="1:83" s="167" customFormat="1" ht="18.75" customHeight="1">
      <c r="B124" s="217"/>
      <c r="C124" s="397" t="s">
        <v>275</v>
      </c>
      <c r="D124" s="397"/>
      <c r="E124" s="397"/>
      <c r="F124" s="397"/>
      <c r="G124" s="397"/>
      <c r="H124" s="397"/>
      <c r="I124" s="397"/>
      <c r="J124" s="430" t="s">
        <v>276</v>
      </c>
      <c r="K124" s="430"/>
      <c r="L124" s="430"/>
      <c r="M124" s="430"/>
      <c r="N124" s="430"/>
      <c r="O124" s="430"/>
      <c r="P124" s="430"/>
      <c r="Q124" s="430"/>
      <c r="R124" s="430"/>
      <c r="S124" s="430"/>
      <c r="T124" s="430"/>
      <c r="U124" s="430"/>
      <c r="V124" s="430"/>
      <c r="W124" s="430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  <c r="AK124" s="217"/>
      <c r="AL124" s="217"/>
      <c r="AM124" s="217"/>
      <c r="AN124" s="216"/>
      <c r="AO124" s="216"/>
      <c r="AP124" s="216"/>
      <c r="AQ124" s="216"/>
      <c r="AR124" s="216"/>
      <c r="AS124" s="216"/>
      <c r="AT124" s="216"/>
      <c r="AU124" s="216"/>
      <c r="AV124" s="216"/>
      <c r="AW124" s="216"/>
      <c r="AX124" s="216"/>
      <c r="AY124" s="216"/>
      <c r="AZ124" s="216"/>
      <c r="BA124" s="216"/>
      <c r="BB124" s="216"/>
      <c r="BC124" s="216"/>
      <c r="BD124" s="216"/>
      <c r="BE124" s="216"/>
      <c r="BF124" s="216"/>
      <c r="BG124" s="216"/>
      <c r="BH124" s="59"/>
      <c r="BI124" s="59"/>
      <c r="BJ124" s="59"/>
      <c r="BK124" s="59"/>
      <c r="BL124" s="59"/>
      <c r="BM124" s="59"/>
      <c r="BN124" s="59"/>
    </row>
    <row r="125" spans="1:83" s="167" customFormat="1" ht="18.75" customHeight="1">
      <c r="B125" s="217"/>
      <c r="C125" s="397"/>
      <c r="D125" s="397"/>
      <c r="E125" s="397"/>
      <c r="F125" s="397"/>
      <c r="G125" s="397"/>
      <c r="H125" s="397"/>
      <c r="I125" s="397"/>
      <c r="J125" s="430"/>
      <c r="K125" s="430"/>
      <c r="L125" s="430"/>
      <c r="M125" s="430"/>
      <c r="N125" s="430"/>
      <c r="O125" s="430"/>
      <c r="P125" s="430"/>
      <c r="Q125" s="430"/>
      <c r="R125" s="430"/>
      <c r="S125" s="430"/>
      <c r="T125" s="430"/>
      <c r="U125" s="430"/>
      <c r="V125" s="430"/>
      <c r="W125" s="430"/>
      <c r="X125" s="216"/>
      <c r="Y125" s="216"/>
      <c r="Z125" s="216"/>
      <c r="AA125" s="216"/>
      <c r="AB125" s="216"/>
      <c r="AC125" s="216"/>
      <c r="AD125" s="216"/>
      <c r="AE125" s="216"/>
      <c r="AF125" s="217"/>
      <c r="AG125" s="216"/>
      <c r="AH125" s="216"/>
      <c r="AI125" s="216"/>
      <c r="AJ125" s="216"/>
      <c r="AK125" s="217"/>
      <c r="AL125" s="217"/>
      <c r="AM125" s="217"/>
      <c r="AN125" s="216"/>
      <c r="AO125" s="216"/>
      <c r="AP125" s="216"/>
      <c r="AQ125" s="216"/>
      <c r="AR125" s="216"/>
      <c r="AS125" s="217"/>
      <c r="AT125" s="216"/>
      <c r="AU125" s="216"/>
      <c r="AV125" s="216"/>
      <c r="AW125" s="216"/>
      <c r="AX125" s="216"/>
      <c r="AY125" s="216"/>
      <c r="AZ125" s="216"/>
      <c r="BA125" s="216"/>
      <c r="BB125" s="216"/>
      <c r="BC125" s="216"/>
      <c r="BD125" s="216"/>
      <c r="BE125" s="216"/>
      <c r="BF125" s="216"/>
      <c r="BG125" s="216"/>
      <c r="BH125" s="59"/>
      <c r="BI125" s="59"/>
      <c r="BJ125" s="59"/>
      <c r="BK125" s="59"/>
      <c r="BL125" s="59"/>
      <c r="BM125" s="59"/>
      <c r="BN125" s="59"/>
    </row>
    <row r="126" spans="1:83" s="167" customFormat="1" ht="18.75" customHeight="1">
      <c r="B126" s="217"/>
      <c r="C126" s="216"/>
      <c r="D126" s="216"/>
      <c r="E126" s="216"/>
      <c r="F126" s="216"/>
      <c r="G126" s="216"/>
      <c r="H126" s="216"/>
      <c r="I126" s="217"/>
      <c r="J126" s="430" t="s">
        <v>277</v>
      </c>
      <c r="K126" s="430"/>
      <c r="L126" s="430"/>
      <c r="M126" s="430"/>
      <c r="N126" s="430"/>
      <c r="O126" s="430"/>
      <c r="P126" s="430"/>
      <c r="Q126" s="430"/>
      <c r="R126" s="430"/>
      <c r="S126" s="430"/>
      <c r="T126" s="430"/>
      <c r="U126" s="430"/>
      <c r="V126" s="430"/>
      <c r="W126" s="430"/>
      <c r="X126" s="430"/>
      <c r="Y126" s="430"/>
      <c r="Z126" s="430"/>
      <c r="AA126" s="478" t="s">
        <v>278</v>
      </c>
      <c r="AB126" s="478"/>
      <c r="AC126" s="478"/>
      <c r="AD126" s="478"/>
      <c r="AE126" s="478"/>
      <c r="AF126" s="404" t="s">
        <v>268</v>
      </c>
      <c r="AG126" s="430" t="s">
        <v>279</v>
      </c>
      <c r="AH126" s="430"/>
      <c r="AI126" s="430"/>
      <c r="AJ126" s="430"/>
      <c r="AK126" s="430"/>
      <c r="AL126" s="430"/>
      <c r="AM126" s="217"/>
      <c r="AN126" s="216"/>
      <c r="AO126" s="216"/>
      <c r="AP126" s="216"/>
      <c r="AQ126" s="216"/>
      <c r="AR126" s="216"/>
      <c r="AS126" s="217"/>
      <c r="AT126" s="216"/>
      <c r="AU126" s="216"/>
      <c r="AV126" s="216"/>
      <c r="AW126" s="216"/>
      <c r="AX126" s="216"/>
      <c r="AY126" s="216"/>
      <c r="AZ126" s="216"/>
      <c r="BA126" s="216"/>
      <c r="BB126" s="216"/>
      <c r="BC126" s="216"/>
      <c r="BD126" s="216"/>
      <c r="BE126" s="216"/>
      <c r="BF126" s="216"/>
      <c r="BG126" s="216"/>
      <c r="BH126" s="59"/>
      <c r="BI126" s="59"/>
      <c r="BJ126" s="59"/>
      <c r="BK126" s="59"/>
      <c r="BL126" s="59"/>
      <c r="BM126" s="59"/>
      <c r="BN126" s="59"/>
    </row>
    <row r="127" spans="1:83" s="167" customFormat="1" ht="18.75" customHeight="1">
      <c r="B127" s="217"/>
      <c r="C127" s="216"/>
      <c r="D127" s="216"/>
      <c r="E127" s="216"/>
      <c r="F127" s="216"/>
      <c r="G127" s="216"/>
      <c r="H127" s="216"/>
      <c r="I127" s="217"/>
      <c r="J127" s="430"/>
      <c r="K127" s="430"/>
      <c r="L127" s="430"/>
      <c r="M127" s="430"/>
      <c r="N127" s="430"/>
      <c r="O127" s="430"/>
      <c r="P127" s="430"/>
      <c r="Q127" s="430"/>
      <c r="R127" s="430"/>
      <c r="S127" s="430"/>
      <c r="T127" s="430"/>
      <c r="U127" s="430"/>
      <c r="V127" s="430"/>
      <c r="W127" s="430"/>
      <c r="X127" s="430"/>
      <c r="Y127" s="430"/>
      <c r="Z127" s="430"/>
      <c r="AA127" s="216"/>
      <c r="AB127" s="217"/>
      <c r="AC127" s="217"/>
      <c r="AD127" s="217"/>
      <c r="AE127" s="217"/>
      <c r="AF127" s="404"/>
      <c r="AG127" s="430"/>
      <c r="AH127" s="430"/>
      <c r="AI127" s="430"/>
      <c r="AJ127" s="430"/>
      <c r="AK127" s="430"/>
      <c r="AL127" s="430"/>
      <c r="AM127" s="217"/>
      <c r="AN127" s="216"/>
      <c r="AO127" s="216"/>
      <c r="AP127" s="216"/>
      <c r="AQ127" s="216"/>
      <c r="AR127" s="216"/>
      <c r="AS127" s="216"/>
      <c r="AT127" s="216"/>
      <c r="AU127" s="216"/>
      <c r="AV127" s="216"/>
      <c r="AW127" s="216"/>
      <c r="AX127" s="216"/>
      <c r="AY127" s="216"/>
      <c r="AZ127" s="216"/>
      <c r="BA127" s="216"/>
      <c r="BB127" s="216"/>
      <c r="BC127" s="216"/>
      <c r="BD127" s="216"/>
      <c r="BE127" s="216"/>
      <c r="BF127" s="216"/>
      <c r="BG127" s="216"/>
      <c r="BH127" s="59"/>
      <c r="BI127" s="59"/>
      <c r="BJ127" s="59"/>
      <c r="BK127" s="59"/>
      <c r="BL127" s="59"/>
      <c r="BM127" s="59"/>
      <c r="BN127" s="59"/>
    </row>
    <row r="128" spans="1:83" s="167" customFormat="1" ht="18.75" customHeight="1">
      <c r="B128" s="217"/>
      <c r="C128" s="216"/>
      <c r="D128" s="216"/>
      <c r="E128" s="216"/>
      <c r="F128" s="216"/>
      <c r="G128" s="241"/>
      <c r="H128" s="216"/>
      <c r="I128" s="216"/>
      <c r="J128" s="217"/>
      <c r="K128" s="218" t="s">
        <v>280</v>
      </c>
      <c r="L128" s="218"/>
      <c r="M128" s="218"/>
      <c r="N128" s="218"/>
      <c r="O128" s="218"/>
      <c r="P128" s="218"/>
      <c r="Q128" s="218"/>
      <c r="R128" s="218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7"/>
      <c r="AH128" s="216"/>
      <c r="AI128" s="216"/>
      <c r="AJ128" s="216"/>
      <c r="AK128" s="217"/>
      <c r="AL128" s="217"/>
      <c r="AM128" s="217"/>
      <c r="AN128" s="217"/>
      <c r="AO128" s="216"/>
      <c r="AP128" s="216"/>
      <c r="AQ128" s="216"/>
      <c r="AR128" s="216"/>
      <c r="AS128" s="216"/>
      <c r="AT128" s="216"/>
      <c r="AU128" s="216"/>
      <c r="AV128" s="216"/>
      <c r="AW128" s="216"/>
      <c r="AX128" s="216"/>
      <c r="AY128" s="216"/>
      <c r="AZ128" s="216"/>
      <c r="BA128" s="216"/>
      <c r="BB128" s="216"/>
      <c r="BC128" s="216"/>
      <c r="BD128" s="216"/>
      <c r="BE128" s="216"/>
      <c r="BF128" s="216"/>
      <c r="BG128" s="216"/>
      <c r="BH128" s="217"/>
      <c r="BN128" s="59"/>
      <c r="BO128" s="59"/>
      <c r="BP128" s="59"/>
      <c r="BQ128" s="59"/>
      <c r="BR128" s="59"/>
      <c r="BS128" s="59"/>
      <c r="BX128" s="59"/>
      <c r="CE128" s="59"/>
    </row>
    <row r="129" spans="2:83" s="167" customFormat="1" ht="18.75" customHeight="1">
      <c r="B129" s="217"/>
      <c r="C129" s="216"/>
      <c r="D129" s="216"/>
      <c r="E129" s="216"/>
      <c r="F129" s="216"/>
      <c r="G129" s="241"/>
      <c r="H129" s="216"/>
      <c r="I129" s="216"/>
      <c r="J129" s="108"/>
      <c r="K129" s="108"/>
      <c r="L129" s="108"/>
      <c r="M129" s="217"/>
      <c r="N129" s="108"/>
      <c r="O129" s="108"/>
      <c r="P129" s="108"/>
      <c r="Q129" s="108"/>
      <c r="R129" s="108"/>
      <c r="S129" s="108"/>
      <c r="T129" s="108"/>
      <c r="U129" s="108"/>
      <c r="V129" s="217"/>
      <c r="W129" s="170"/>
      <c r="X129" s="170"/>
      <c r="Y129" s="170"/>
      <c r="Z129" s="217"/>
      <c r="AF129" s="217"/>
      <c r="AG129" s="430" t="s">
        <v>281</v>
      </c>
      <c r="AH129" s="430"/>
      <c r="AI129" s="430"/>
      <c r="AJ129" s="430"/>
      <c r="AK129" s="430"/>
      <c r="AL129" s="171"/>
      <c r="AM129" s="171"/>
      <c r="AN129" s="217"/>
      <c r="AO129" s="217"/>
      <c r="AP129" s="217"/>
      <c r="AQ129" s="217"/>
      <c r="AR129" s="217"/>
      <c r="AS129" s="216"/>
      <c r="AT129" s="216"/>
      <c r="AU129" s="217"/>
      <c r="AV129" s="217"/>
      <c r="AW129" s="217"/>
      <c r="AX129" s="217"/>
      <c r="AY129" s="217"/>
      <c r="AZ129" s="216"/>
      <c r="BA129" s="216"/>
      <c r="BB129" s="216"/>
      <c r="BC129" s="216"/>
      <c r="BD129" s="216"/>
      <c r="BE129" s="216"/>
      <c r="BF129" s="216"/>
      <c r="BG129" s="216"/>
      <c r="BH129" s="217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CE129" s="59"/>
    </row>
    <row r="130" spans="2:83" s="167" customFormat="1" ht="18.75" customHeight="1">
      <c r="B130" s="217"/>
      <c r="C130" s="216"/>
      <c r="D130" s="216"/>
      <c r="E130" s="216"/>
      <c r="F130" s="216"/>
      <c r="G130" s="241"/>
      <c r="H130" s="216"/>
      <c r="I130" s="216"/>
      <c r="J130" s="108"/>
      <c r="K130" s="108"/>
      <c r="L130" s="108"/>
      <c r="M130" s="217"/>
      <c r="N130" s="108"/>
      <c r="O130" s="108"/>
      <c r="P130" s="108"/>
      <c r="Q130" s="108"/>
      <c r="R130" s="108"/>
      <c r="S130" s="108"/>
      <c r="T130" s="108"/>
      <c r="U130" s="108"/>
      <c r="V130" s="217"/>
      <c r="W130" s="170"/>
      <c r="X130" s="170"/>
      <c r="Y130" s="170"/>
      <c r="Z130" s="217"/>
      <c r="AF130" s="217"/>
      <c r="AG130" s="430"/>
      <c r="AH130" s="430"/>
      <c r="AI130" s="430"/>
      <c r="AJ130" s="430"/>
      <c r="AK130" s="430"/>
      <c r="AL130" s="171"/>
      <c r="AM130" s="171"/>
      <c r="AN130" s="217"/>
      <c r="AO130" s="217"/>
      <c r="AP130" s="217"/>
      <c r="AQ130" s="217"/>
      <c r="AR130" s="217"/>
      <c r="AS130" s="216"/>
      <c r="AT130" s="216"/>
      <c r="AU130" s="217"/>
      <c r="AV130" s="217"/>
      <c r="AW130" s="217"/>
      <c r="AX130" s="217"/>
      <c r="AY130" s="217"/>
      <c r="AZ130" s="216"/>
      <c r="BA130" s="216"/>
      <c r="BB130" s="216"/>
      <c r="BC130" s="216"/>
      <c r="BD130" s="216"/>
      <c r="BE130" s="216"/>
      <c r="BF130" s="216"/>
      <c r="BG130" s="216"/>
      <c r="BH130" s="216"/>
      <c r="BI130" s="59"/>
      <c r="BJ130" s="59"/>
      <c r="BK130" s="59"/>
      <c r="BL130" s="59"/>
      <c r="BM130" s="59"/>
    </row>
    <row r="131" spans="2:83" s="167" customFormat="1" ht="18.75" customHeight="1">
      <c r="B131" s="217"/>
      <c r="C131" s="216" t="s">
        <v>95</v>
      </c>
      <c r="D131" s="216"/>
      <c r="E131" s="216"/>
      <c r="F131" s="216"/>
      <c r="G131" s="216"/>
      <c r="H131" s="216"/>
      <c r="I131" s="430" t="str">
        <f>V80</f>
        <v>삼각형</v>
      </c>
      <c r="J131" s="430"/>
      <c r="K131" s="430"/>
      <c r="L131" s="430"/>
      <c r="M131" s="430"/>
      <c r="N131" s="430"/>
      <c r="O131" s="430"/>
      <c r="P131" s="430"/>
      <c r="Q131" s="216"/>
      <c r="R131" s="216"/>
      <c r="S131" s="216"/>
      <c r="T131" s="216"/>
      <c r="U131" s="216"/>
      <c r="V131" s="216"/>
      <c r="W131" s="216"/>
      <c r="X131" s="216"/>
      <c r="Y131" s="216"/>
      <c r="Z131" s="217"/>
      <c r="AA131" s="217"/>
      <c r="AB131" s="217"/>
      <c r="AC131" s="217"/>
      <c r="AD131" s="217"/>
      <c r="AE131" s="217"/>
      <c r="AF131" s="217"/>
      <c r="AG131" s="217"/>
      <c r="AH131" s="216"/>
      <c r="AI131" s="216"/>
      <c r="AJ131" s="216"/>
      <c r="AK131" s="216"/>
      <c r="AL131" s="216"/>
      <c r="AM131" s="216"/>
      <c r="AN131" s="216"/>
      <c r="AO131" s="216"/>
      <c r="AP131" s="216"/>
      <c r="AQ131" s="216"/>
      <c r="AR131" s="216"/>
      <c r="AS131" s="216"/>
      <c r="AT131" s="216"/>
      <c r="AU131" s="216"/>
      <c r="AV131" s="216"/>
      <c r="AW131" s="216"/>
      <c r="AX131" s="216"/>
      <c r="AY131" s="216"/>
      <c r="AZ131" s="216"/>
      <c r="BA131" s="216"/>
      <c r="BB131" s="216"/>
      <c r="BC131" s="216"/>
      <c r="BD131" s="216"/>
      <c r="BE131" s="216"/>
      <c r="BF131" s="216"/>
      <c r="BG131" s="216"/>
      <c r="BH131" s="59"/>
      <c r="BI131" s="59"/>
      <c r="BJ131" s="59"/>
      <c r="BK131" s="59"/>
      <c r="BL131" s="59"/>
      <c r="BM131" s="59"/>
      <c r="BN131" s="59"/>
    </row>
    <row r="132" spans="2:83" s="167" customFormat="1" ht="18.75" customHeight="1">
      <c r="B132" s="217"/>
      <c r="C132" s="397" t="s">
        <v>96</v>
      </c>
      <c r="D132" s="397"/>
      <c r="E132" s="397"/>
      <c r="F132" s="397"/>
      <c r="G132" s="397"/>
      <c r="H132" s="397"/>
      <c r="I132" s="216"/>
      <c r="J132" s="216"/>
      <c r="K132" s="216"/>
      <c r="L132" s="216"/>
      <c r="M132" s="216"/>
      <c r="N132" s="216"/>
      <c r="O132" s="216"/>
      <c r="R132" s="427" t="e">
        <f>-H81</f>
        <v>#VALUE!</v>
      </c>
      <c r="S132" s="427"/>
      <c r="T132" s="397" t="s">
        <v>282</v>
      </c>
      <c r="U132" s="397"/>
      <c r="V132" s="431">
        <f>Calcu!N56</f>
        <v>0</v>
      </c>
      <c r="W132" s="431"/>
      <c r="X132" s="431"/>
      <c r="Y132" s="397" t="s">
        <v>142</v>
      </c>
      <c r="Z132" s="397"/>
      <c r="AA132" s="404" t="s">
        <v>268</v>
      </c>
      <c r="AB132" s="402" t="e">
        <f>R132*V132</f>
        <v>#VALUE!</v>
      </c>
      <c r="AC132" s="402"/>
      <c r="AD132" s="402"/>
      <c r="AE132" s="402"/>
      <c r="AF132" s="397" t="s">
        <v>145</v>
      </c>
      <c r="AG132" s="397"/>
      <c r="AH132" s="397"/>
      <c r="AI132" s="397"/>
      <c r="AJ132" s="397"/>
      <c r="AK132" s="397"/>
      <c r="AL132" s="397"/>
      <c r="AM132" s="216"/>
      <c r="AN132" s="216"/>
      <c r="AO132" s="216"/>
      <c r="AP132" s="216"/>
      <c r="AQ132" s="216"/>
      <c r="AR132" s="217"/>
      <c r="AS132" s="217"/>
      <c r="AT132" s="217"/>
      <c r="AU132" s="217"/>
      <c r="AV132" s="217"/>
      <c r="AW132" s="217"/>
      <c r="AX132" s="217"/>
      <c r="AY132" s="217"/>
      <c r="AZ132" s="217"/>
      <c r="BA132" s="217"/>
    </row>
    <row r="133" spans="2:83" s="167" customFormat="1" ht="18.75" customHeight="1">
      <c r="B133" s="217"/>
      <c r="C133" s="397"/>
      <c r="D133" s="397"/>
      <c r="E133" s="397"/>
      <c r="F133" s="397"/>
      <c r="G133" s="397"/>
      <c r="H133" s="397"/>
      <c r="I133" s="216"/>
      <c r="J133" s="216"/>
      <c r="K133" s="216"/>
      <c r="L133" s="216"/>
      <c r="M133" s="216"/>
      <c r="N133" s="216"/>
      <c r="O133" s="216"/>
      <c r="R133" s="427"/>
      <c r="S133" s="427"/>
      <c r="T133" s="397"/>
      <c r="U133" s="397"/>
      <c r="V133" s="431"/>
      <c r="W133" s="431"/>
      <c r="X133" s="431"/>
      <c r="Y133" s="397"/>
      <c r="Z133" s="397"/>
      <c r="AA133" s="404"/>
      <c r="AB133" s="402"/>
      <c r="AC133" s="402"/>
      <c r="AD133" s="402"/>
      <c r="AE133" s="402"/>
      <c r="AF133" s="397"/>
      <c r="AG133" s="397"/>
      <c r="AH133" s="397"/>
      <c r="AI133" s="397"/>
      <c r="AJ133" s="397"/>
      <c r="AK133" s="397"/>
      <c r="AL133" s="397"/>
      <c r="AM133" s="216"/>
      <c r="AN133" s="216"/>
      <c r="AO133" s="216"/>
      <c r="AP133" s="216"/>
      <c r="AQ133" s="216"/>
      <c r="AR133" s="217"/>
      <c r="AS133" s="217"/>
      <c r="AT133" s="217"/>
      <c r="AU133" s="217"/>
      <c r="AV133" s="217"/>
      <c r="AW133" s="217"/>
      <c r="AX133" s="217"/>
      <c r="AY133" s="217"/>
      <c r="AZ133" s="217"/>
      <c r="BA133" s="217"/>
    </row>
    <row r="134" spans="2:83" s="167" customFormat="1" ht="18.75" customHeight="1">
      <c r="B134" s="217"/>
      <c r="C134" s="216" t="s">
        <v>283</v>
      </c>
      <c r="D134" s="216"/>
      <c r="E134" s="216"/>
      <c r="F134" s="216"/>
      <c r="G134" s="216"/>
      <c r="H134" s="216"/>
      <c r="I134" s="216"/>
      <c r="J134" s="217"/>
      <c r="K134" s="57" t="s">
        <v>284</v>
      </c>
      <c r="L134" s="427" t="e">
        <f>AB132</f>
        <v>#VALUE!</v>
      </c>
      <c r="M134" s="427"/>
      <c r="N134" s="427"/>
      <c r="O134" s="427"/>
      <c r="P134" s="171" t="s">
        <v>285</v>
      </c>
      <c r="Q134" s="217"/>
      <c r="R134" s="217"/>
      <c r="S134" s="217"/>
      <c r="T134" s="217"/>
      <c r="U134" s="217"/>
      <c r="V134" s="217"/>
      <c r="W134" s="217"/>
      <c r="X134" s="217"/>
      <c r="Y134" s="57" t="s">
        <v>284</v>
      </c>
      <c r="Z134" s="217" t="s">
        <v>268</v>
      </c>
      <c r="AA134" s="415" t="e">
        <f>ABS(L134*O80)</f>
        <v>#VALUE!</v>
      </c>
      <c r="AB134" s="415"/>
      <c r="AC134" s="415"/>
      <c r="AD134" s="218" t="s">
        <v>142</v>
      </c>
      <c r="AE134" s="218"/>
      <c r="AF134" s="217"/>
      <c r="AG134" s="217"/>
      <c r="AH134" s="217"/>
      <c r="AI134" s="217"/>
      <c r="AJ134" s="217"/>
      <c r="AK134" s="217"/>
      <c r="AL134" s="217"/>
      <c r="AM134" s="217"/>
      <c r="AN134" s="217"/>
      <c r="AO134" s="217"/>
      <c r="AP134" s="217"/>
      <c r="AQ134" s="217"/>
      <c r="AR134" s="217"/>
      <c r="AS134" s="217"/>
      <c r="AT134" s="217"/>
      <c r="AU134" s="172"/>
      <c r="AV134" s="171"/>
      <c r="AW134" s="216"/>
      <c r="AX134" s="217"/>
      <c r="AY134" s="217"/>
      <c r="AZ134" s="217"/>
      <c r="BA134" s="217"/>
      <c r="BB134" s="217"/>
      <c r="BC134" s="217"/>
      <c r="BD134" s="217"/>
      <c r="BE134" s="217"/>
      <c r="BF134" s="217"/>
      <c r="BG134" s="217"/>
      <c r="BH134" s="59"/>
      <c r="BI134" s="59"/>
      <c r="BP134" s="218"/>
      <c r="BQ134" s="227"/>
    </row>
    <row r="135" spans="2:83" s="167" customFormat="1" ht="18.75" customHeight="1">
      <c r="B135" s="217"/>
      <c r="C135" s="397" t="s">
        <v>97</v>
      </c>
      <c r="D135" s="397"/>
      <c r="E135" s="397"/>
      <c r="F135" s="397"/>
      <c r="G135" s="397"/>
      <c r="H135" s="216"/>
      <c r="J135" s="216"/>
      <c r="K135" s="216"/>
      <c r="L135" s="216"/>
      <c r="M135" s="216"/>
      <c r="N135" s="216"/>
      <c r="O135" s="216"/>
      <c r="P135" s="216"/>
      <c r="Q135" s="216"/>
      <c r="R135" s="171"/>
      <c r="S135" s="216"/>
      <c r="T135" s="216"/>
      <c r="U135" s="216"/>
      <c r="W135" s="216"/>
      <c r="X135" s="216"/>
      <c r="Y135" s="216"/>
      <c r="Z135" s="216"/>
      <c r="AA135" s="57" t="s">
        <v>350</v>
      </c>
      <c r="AB135" s="216"/>
      <c r="AC135" s="216"/>
      <c r="AD135" s="216"/>
      <c r="AE135" s="217"/>
      <c r="AF135" s="217"/>
      <c r="AH135" s="217"/>
      <c r="AI135" s="217"/>
      <c r="AJ135" s="217"/>
      <c r="AK135" s="217"/>
      <c r="AL135" s="217"/>
      <c r="AM135" s="217"/>
      <c r="AN135" s="217"/>
      <c r="AO135" s="217"/>
      <c r="AP135" s="217"/>
      <c r="AQ135" s="217"/>
      <c r="AR135" s="217"/>
      <c r="AS135" s="217"/>
      <c r="AT135" s="217"/>
      <c r="AU135" s="217"/>
      <c r="AV135" s="217"/>
      <c r="AW135" s="217"/>
      <c r="AX135" s="217"/>
      <c r="AY135" s="217"/>
      <c r="AZ135" s="217"/>
      <c r="BA135" s="217"/>
      <c r="BB135" s="217"/>
      <c r="BC135" s="217"/>
      <c r="BD135" s="217"/>
      <c r="BE135" s="217"/>
      <c r="BF135" s="217"/>
      <c r="BG135" s="217"/>
      <c r="BH135" s="59"/>
      <c r="BI135" s="59"/>
      <c r="BJ135" s="59"/>
      <c r="BK135" s="59"/>
      <c r="BL135" s="59"/>
    </row>
    <row r="136" spans="2:83" s="167" customFormat="1" ht="18.75" customHeight="1">
      <c r="B136" s="217"/>
      <c r="C136" s="397"/>
      <c r="D136" s="397"/>
      <c r="E136" s="397"/>
      <c r="F136" s="397"/>
      <c r="G136" s="397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171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7"/>
      <c r="AF136" s="217"/>
      <c r="AG136" s="217"/>
      <c r="AH136" s="217"/>
      <c r="AI136" s="217"/>
      <c r="AJ136" s="217"/>
      <c r="AK136" s="217"/>
      <c r="AL136" s="217"/>
      <c r="AM136" s="217"/>
      <c r="AN136" s="217"/>
      <c r="AO136" s="217"/>
      <c r="AP136" s="217"/>
      <c r="AQ136" s="217"/>
      <c r="AR136" s="217"/>
      <c r="AS136" s="217"/>
      <c r="AT136" s="217"/>
      <c r="AU136" s="217"/>
      <c r="AV136" s="217"/>
      <c r="AW136" s="217"/>
      <c r="AX136" s="217"/>
      <c r="AY136" s="217"/>
      <c r="AZ136" s="217"/>
      <c r="BA136" s="217"/>
      <c r="BB136" s="217"/>
      <c r="BC136" s="217"/>
      <c r="BD136" s="217"/>
      <c r="BE136" s="217"/>
      <c r="BF136" s="217"/>
      <c r="BG136" s="217"/>
      <c r="BH136" s="59"/>
      <c r="BI136" s="59"/>
      <c r="BJ136" s="59"/>
      <c r="BK136" s="59"/>
      <c r="BL136" s="59"/>
    </row>
    <row r="137" spans="2:83" s="167" customFormat="1" ht="18.75" customHeight="1">
      <c r="B137" s="217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171"/>
      <c r="S137" s="216"/>
      <c r="T137" s="216"/>
      <c r="U137" s="216"/>
      <c r="V137" s="216"/>
      <c r="W137" s="216"/>
      <c r="X137" s="216"/>
      <c r="Y137" s="216"/>
      <c r="Z137" s="216"/>
      <c r="AA137" s="216"/>
      <c r="AB137" s="430">
        <v>100</v>
      </c>
      <c r="AC137" s="430"/>
      <c r="AD137" s="216"/>
      <c r="AE137" s="217"/>
      <c r="AF137" s="217"/>
      <c r="AG137" s="217"/>
      <c r="AH137" s="217"/>
      <c r="AI137" s="217"/>
      <c r="AJ137" s="217"/>
      <c r="AK137" s="217"/>
      <c r="AL137" s="217"/>
      <c r="AM137" s="217"/>
      <c r="AN137" s="217"/>
      <c r="AO137" s="217"/>
      <c r="AP137" s="217"/>
      <c r="AQ137" s="217"/>
      <c r="AR137" s="217"/>
      <c r="AS137" s="217"/>
      <c r="AT137" s="217"/>
      <c r="AU137" s="217"/>
      <c r="AV137" s="217"/>
      <c r="AW137" s="217"/>
      <c r="AX137" s="217"/>
      <c r="AY137" s="217"/>
      <c r="AZ137" s="217"/>
      <c r="BA137" s="217"/>
      <c r="BB137" s="217"/>
      <c r="BC137" s="217"/>
      <c r="BD137" s="217"/>
      <c r="BE137" s="217"/>
      <c r="BF137" s="217"/>
      <c r="BG137" s="217"/>
      <c r="BH137" s="59"/>
      <c r="BI137" s="59"/>
      <c r="BJ137" s="59"/>
      <c r="BK137" s="59"/>
      <c r="BL137" s="59"/>
    </row>
    <row r="138" spans="2:83" s="167" customFormat="1" ht="18.75" customHeight="1">
      <c r="B138" s="217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171"/>
      <c r="S138" s="216"/>
      <c r="T138" s="216"/>
      <c r="U138" s="216"/>
      <c r="V138" s="216"/>
      <c r="W138" s="216"/>
      <c r="X138" s="216"/>
      <c r="Y138" s="216"/>
      <c r="Z138" s="216"/>
      <c r="AA138" s="216"/>
      <c r="AB138" s="430"/>
      <c r="AC138" s="430"/>
      <c r="AD138" s="216"/>
      <c r="AE138" s="217"/>
      <c r="AF138" s="217"/>
      <c r="AG138" s="217"/>
      <c r="AH138" s="217"/>
      <c r="AI138" s="217"/>
      <c r="AJ138" s="217"/>
      <c r="AK138" s="217"/>
      <c r="AL138" s="217"/>
      <c r="AM138" s="217"/>
      <c r="AN138" s="217"/>
      <c r="AO138" s="217"/>
      <c r="AP138" s="217"/>
      <c r="AQ138" s="217"/>
      <c r="AR138" s="217"/>
      <c r="AS138" s="217"/>
      <c r="AT138" s="217"/>
      <c r="AU138" s="217"/>
      <c r="AV138" s="217"/>
      <c r="AW138" s="217"/>
      <c r="AX138" s="217"/>
      <c r="AY138" s="217"/>
      <c r="AZ138" s="217"/>
      <c r="BA138" s="217"/>
      <c r="BB138" s="217"/>
      <c r="BC138" s="217"/>
      <c r="BD138" s="217"/>
      <c r="BE138" s="217"/>
      <c r="BF138" s="217"/>
      <c r="BG138" s="217"/>
      <c r="BH138" s="59"/>
      <c r="BI138" s="59"/>
      <c r="BJ138" s="59"/>
      <c r="BK138" s="59"/>
      <c r="BL138" s="59"/>
    </row>
    <row r="139" spans="2:83" s="167" customFormat="1" ht="18.75" customHeight="1">
      <c r="B139" s="217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171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7"/>
      <c r="AF139" s="217"/>
      <c r="AG139" s="217"/>
      <c r="AH139" s="217"/>
      <c r="AI139" s="217"/>
      <c r="AJ139" s="217"/>
      <c r="AK139" s="217"/>
      <c r="AL139" s="217"/>
      <c r="AM139" s="217"/>
      <c r="AN139" s="217"/>
      <c r="AO139" s="217"/>
      <c r="AP139" s="217"/>
      <c r="AQ139" s="217"/>
      <c r="AR139" s="217"/>
      <c r="AS139" s="217"/>
      <c r="AT139" s="217"/>
      <c r="AU139" s="217"/>
      <c r="AV139" s="217"/>
      <c r="AW139" s="217"/>
      <c r="AX139" s="217"/>
      <c r="AY139" s="217"/>
      <c r="AZ139" s="217"/>
      <c r="BA139" s="217"/>
      <c r="BB139" s="217"/>
      <c r="BC139" s="217"/>
      <c r="BD139" s="217"/>
      <c r="BE139" s="217"/>
      <c r="BF139" s="217"/>
      <c r="BG139" s="217"/>
      <c r="BH139" s="59"/>
      <c r="BI139" s="59"/>
      <c r="BJ139" s="59"/>
      <c r="BK139" s="59"/>
      <c r="BL139" s="59"/>
    </row>
    <row r="140" spans="2:83" s="167" customFormat="1" ht="18.75" customHeight="1">
      <c r="B140" s="217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171"/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7"/>
      <c r="AF140" s="217"/>
      <c r="AG140" s="217"/>
      <c r="AH140" s="217"/>
      <c r="AI140" s="217"/>
      <c r="AJ140" s="217"/>
      <c r="AK140" s="217"/>
      <c r="AL140" s="217"/>
      <c r="AM140" s="217"/>
      <c r="AN140" s="217"/>
      <c r="AO140" s="217"/>
      <c r="AP140" s="217"/>
      <c r="AQ140" s="217"/>
      <c r="AR140" s="217"/>
      <c r="AS140" s="217"/>
      <c r="AT140" s="217"/>
      <c r="AU140" s="217"/>
      <c r="AV140" s="217"/>
      <c r="AW140" s="217"/>
      <c r="AX140" s="217"/>
      <c r="AY140" s="217"/>
      <c r="AZ140" s="217"/>
      <c r="BA140" s="217"/>
      <c r="BB140" s="217"/>
      <c r="BC140" s="217"/>
      <c r="BD140" s="217"/>
      <c r="BE140" s="217"/>
      <c r="BF140" s="217"/>
      <c r="BG140" s="217"/>
      <c r="BH140" s="216"/>
      <c r="BI140" s="216"/>
      <c r="BJ140" s="216"/>
      <c r="BK140" s="216"/>
    </row>
    <row r="141" spans="2:83" s="167" customFormat="1" ht="18.75" customHeight="1">
      <c r="B141" s="58" t="str">
        <f>"4. "&amp;N5&amp;"와 "&amp;T5&amp;"의 온도 차에 의한 표준불확도,"</f>
        <v>4. 길이 변위계와 게이지 블록의 온도 차에 의한 표준불확도,</v>
      </c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Y141" s="216"/>
      <c r="Z141" s="58" t="s">
        <v>377</v>
      </c>
      <c r="AA141" s="216"/>
      <c r="AB141" s="216"/>
      <c r="AC141" s="216"/>
      <c r="AD141" s="216"/>
      <c r="AE141" s="216"/>
      <c r="AF141" s="216"/>
      <c r="AG141" s="216"/>
      <c r="AH141" s="217"/>
      <c r="AI141" s="217"/>
      <c r="AJ141" s="217"/>
      <c r="AK141" s="217"/>
      <c r="AL141" s="217"/>
      <c r="AM141" s="217"/>
      <c r="AN141" s="217"/>
      <c r="AO141" s="216"/>
      <c r="AP141" s="216"/>
      <c r="AQ141" s="216"/>
      <c r="AR141" s="216"/>
      <c r="AS141" s="216"/>
      <c r="AT141" s="216"/>
      <c r="AU141" s="216"/>
      <c r="AV141" s="216"/>
      <c r="AW141" s="216"/>
      <c r="AX141" s="216"/>
      <c r="AY141" s="216"/>
      <c r="AZ141" s="216"/>
      <c r="BA141" s="216"/>
      <c r="BB141" s="216"/>
      <c r="BC141" s="216"/>
      <c r="BD141" s="216"/>
      <c r="BE141" s="216"/>
      <c r="BF141" s="216"/>
      <c r="BG141" s="216"/>
      <c r="BH141" s="59"/>
      <c r="BI141" s="59"/>
      <c r="BJ141" s="59"/>
      <c r="BK141" s="59"/>
      <c r="BL141" s="59"/>
      <c r="BM141" s="59"/>
      <c r="BN141" s="59"/>
    </row>
    <row r="142" spans="2:83" s="167" customFormat="1" ht="18.75" customHeight="1">
      <c r="B142" s="58"/>
      <c r="C142" s="241" t="str">
        <f>"※ 열평형 상태에서 "&amp;N5&amp;"와 "&amp;T5&amp;"의 온도차가 ±"&amp;N145&amp;" ℃ 이내에서 일치한다고"</f>
        <v>※ 열평형 상태에서 길이 변위계와 게이지 블록의 온도차가 ±0.5 ℃ 이내에서 일치한다고</v>
      </c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  <c r="AA142" s="241"/>
      <c r="AB142" s="241"/>
      <c r="AC142" s="241"/>
      <c r="AD142" s="241"/>
      <c r="AE142" s="241"/>
      <c r="AF142" s="241"/>
      <c r="AG142" s="241"/>
      <c r="AH142" s="241"/>
      <c r="AI142" s="241"/>
      <c r="AJ142" s="241"/>
      <c r="AK142" s="241"/>
      <c r="AL142" s="241"/>
      <c r="AM142" s="240"/>
      <c r="AN142" s="240"/>
      <c r="AO142" s="241"/>
      <c r="AP142" s="241"/>
      <c r="AQ142" s="241"/>
      <c r="AR142" s="241"/>
      <c r="AS142" s="241"/>
      <c r="AT142" s="241"/>
      <c r="AU142" s="241"/>
      <c r="AV142" s="241"/>
      <c r="AW142" s="241"/>
      <c r="AX142" s="241"/>
      <c r="AY142" s="241"/>
      <c r="AZ142" s="241"/>
      <c r="BA142" s="241"/>
      <c r="BB142" s="241"/>
      <c r="BC142" s="241"/>
      <c r="BD142" s="241"/>
      <c r="BE142" s="241"/>
      <c r="BF142" s="241"/>
      <c r="BG142" s="241"/>
      <c r="BH142" s="59"/>
      <c r="BI142" s="59"/>
      <c r="BJ142" s="59"/>
      <c r="BK142" s="59"/>
      <c r="BL142" s="59"/>
      <c r="BM142" s="59"/>
      <c r="BN142" s="59"/>
    </row>
    <row r="143" spans="2:83" s="167" customFormat="1" ht="18.75" customHeight="1">
      <c r="B143" s="58"/>
      <c r="C143" s="241"/>
      <c r="D143" s="241" t="s">
        <v>413</v>
      </c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1"/>
      <c r="AF143" s="241"/>
      <c r="AG143" s="241"/>
      <c r="AH143" s="241"/>
      <c r="AI143" s="241"/>
      <c r="AJ143" s="241"/>
      <c r="AK143" s="241"/>
      <c r="AL143" s="241"/>
      <c r="AM143" s="240"/>
      <c r="AN143" s="240"/>
      <c r="AO143" s="241"/>
      <c r="AP143" s="241"/>
      <c r="AQ143" s="241"/>
      <c r="AR143" s="241"/>
      <c r="AS143" s="241"/>
      <c r="AT143" s="241"/>
      <c r="AU143" s="241"/>
      <c r="AV143" s="241"/>
      <c r="AW143" s="241"/>
      <c r="AX143" s="241"/>
      <c r="AY143" s="241"/>
      <c r="AZ143" s="241"/>
      <c r="BA143" s="241"/>
      <c r="BB143" s="241"/>
      <c r="BC143" s="241"/>
      <c r="BD143" s="241"/>
      <c r="BE143" s="241"/>
      <c r="BF143" s="241"/>
      <c r="BG143" s="241"/>
      <c r="BH143" s="59"/>
      <c r="BI143" s="59"/>
      <c r="BJ143" s="59"/>
      <c r="BK143" s="59"/>
      <c r="BL143" s="59"/>
      <c r="BM143" s="59"/>
      <c r="BN143" s="59"/>
    </row>
    <row r="144" spans="2:83" s="167" customFormat="1" ht="18.75" customHeight="1">
      <c r="B144" s="217"/>
      <c r="C144" s="218" t="s">
        <v>98</v>
      </c>
      <c r="D144" s="217"/>
      <c r="E144" s="217"/>
      <c r="F144" s="217"/>
      <c r="G144" s="217"/>
      <c r="H144" s="480" t="str">
        <f>H81</f>
        <v/>
      </c>
      <c r="I144" s="480"/>
      <c r="J144" s="480"/>
      <c r="K144" s="480"/>
      <c r="L144" s="480"/>
      <c r="M144" s="480"/>
      <c r="N144" s="480"/>
      <c r="O144" s="480"/>
      <c r="P144" s="219"/>
      <c r="Q144" s="216"/>
      <c r="R144" s="216"/>
      <c r="S144" s="216"/>
      <c r="T144" s="216"/>
      <c r="U144" s="216"/>
      <c r="V144" s="216"/>
      <c r="W144" s="217"/>
      <c r="X144" s="217"/>
      <c r="Y144" s="217"/>
      <c r="Z144" s="216"/>
      <c r="AA144" s="216"/>
      <c r="AB144" s="216"/>
      <c r="AC144" s="216"/>
      <c r="AD144" s="216"/>
      <c r="AE144" s="216"/>
      <c r="AF144" s="216"/>
      <c r="AG144" s="216"/>
      <c r="AH144" s="217"/>
      <c r="AI144" s="217"/>
      <c r="AJ144" s="217"/>
      <c r="AK144" s="217"/>
      <c r="AL144" s="217"/>
      <c r="AM144" s="217"/>
      <c r="AN144" s="217"/>
      <c r="AO144" s="216"/>
      <c r="AP144" s="216"/>
      <c r="AQ144" s="216"/>
      <c r="AR144" s="216"/>
      <c r="AS144" s="216"/>
      <c r="AT144" s="216"/>
      <c r="AU144" s="216"/>
      <c r="AV144" s="216"/>
      <c r="AW144" s="216"/>
      <c r="AX144" s="216"/>
      <c r="AY144" s="216"/>
      <c r="AZ144" s="216"/>
      <c r="BA144" s="216"/>
      <c r="BB144" s="216"/>
      <c r="BC144" s="216"/>
      <c r="BD144" s="216"/>
      <c r="BE144" s="216"/>
      <c r="BF144" s="216"/>
      <c r="BG144" s="216"/>
      <c r="BH144" s="59"/>
      <c r="BI144" s="59"/>
      <c r="BJ144" s="59"/>
      <c r="BK144" s="59"/>
      <c r="BL144" s="59"/>
      <c r="BM144" s="59"/>
    </row>
    <row r="145" spans="2:68" s="167" customFormat="1" ht="18.75" customHeight="1">
      <c r="B145" s="217"/>
      <c r="C145" s="397" t="s">
        <v>286</v>
      </c>
      <c r="D145" s="397"/>
      <c r="E145" s="397"/>
      <c r="F145" s="397"/>
      <c r="G145" s="397"/>
      <c r="H145" s="397"/>
      <c r="I145" s="397"/>
      <c r="J145" s="433" t="s">
        <v>414</v>
      </c>
      <c r="K145" s="433"/>
      <c r="L145" s="433"/>
      <c r="M145" s="459" t="s">
        <v>415</v>
      </c>
      <c r="N145" s="398">
        <f>Calcu!G57</f>
        <v>0.5</v>
      </c>
      <c r="O145" s="398"/>
      <c r="P145" s="243" t="s">
        <v>416</v>
      </c>
      <c r="Q145" s="248"/>
      <c r="R145" s="404" t="s">
        <v>268</v>
      </c>
      <c r="S145" s="460">
        <f>N145/SQRT(3)</f>
        <v>0.28867513459481292</v>
      </c>
      <c r="T145" s="460"/>
      <c r="U145" s="460"/>
      <c r="V145" s="402" t="s">
        <v>417</v>
      </c>
      <c r="W145" s="402"/>
      <c r="X145" s="242"/>
      <c r="Y145" s="216"/>
      <c r="AX145" s="216"/>
      <c r="AY145" s="216"/>
      <c r="AZ145" s="216"/>
      <c r="BA145" s="216"/>
      <c r="BB145" s="216"/>
      <c r="BC145" s="216"/>
      <c r="BD145" s="216"/>
      <c r="BE145" s="216"/>
      <c r="BF145" s="216"/>
      <c r="BG145" s="216"/>
      <c r="BH145" s="216"/>
      <c r="BI145" s="216"/>
      <c r="BJ145" s="59"/>
      <c r="BK145" s="59"/>
      <c r="BL145" s="59"/>
      <c r="BM145" s="59"/>
      <c r="BN145" s="59"/>
      <c r="BO145" s="59"/>
      <c r="BP145" s="59"/>
    </row>
    <row r="146" spans="2:68" s="167" customFormat="1" ht="18.75" customHeight="1">
      <c r="B146" s="217"/>
      <c r="C146" s="397"/>
      <c r="D146" s="397"/>
      <c r="E146" s="397"/>
      <c r="F146" s="397"/>
      <c r="G146" s="397"/>
      <c r="H146" s="397"/>
      <c r="I146" s="397"/>
      <c r="J146" s="433"/>
      <c r="K146" s="433"/>
      <c r="L146" s="433"/>
      <c r="M146" s="459"/>
      <c r="N146" s="223"/>
      <c r="O146" s="223"/>
      <c r="P146" s="223"/>
      <c r="Q146" s="240"/>
      <c r="R146" s="404"/>
      <c r="S146" s="460"/>
      <c r="T146" s="460"/>
      <c r="U146" s="460"/>
      <c r="V146" s="402"/>
      <c r="W146" s="402"/>
      <c r="X146" s="242"/>
      <c r="Y146" s="216"/>
      <c r="AX146" s="216"/>
      <c r="AY146" s="216"/>
      <c r="AZ146" s="216"/>
      <c r="BA146" s="216"/>
      <c r="BB146" s="216"/>
      <c r="BC146" s="216"/>
      <c r="BD146" s="216"/>
      <c r="BE146" s="216"/>
      <c r="BF146" s="216"/>
      <c r="BG146" s="216"/>
      <c r="BH146" s="216"/>
      <c r="BI146" s="216"/>
      <c r="BJ146" s="59"/>
      <c r="BK146" s="59"/>
      <c r="BL146" s="59"/>
      <c r="BM146" s="59"/>
      <c r="BN146" s="59"/>
      <c r="BO146" s="59"/>
      <c r="BP146" s="59"/>
    </row>
    <row r="147" spans="2:68" s="167" customFormat="1" ht="18.75" customHeight="1">
      <c r="B147" s="217"/>
      <c r="C147" s="216" t="s">
        <v>289</v>
      </c>
      <c r="D147" s="216"/>
      <c r="E147" s="216"/>
      <c r="F147" s="216"/>
      <c r="G147" s="216"/>
      <c r="H147" s="216"/>
      <c r="I147" s="430" t="str">
        <f>V81</f>
        <v>직사각형</v>
      </c>
      <c r="J147" s="430"/>
      <c r="K147" s="430"/>
      <c r="L147" s="430"/>
      <c r="M147" s="430"/>
      <c r="N147" s="430"/>
      <c r="O147" s="430"/>
      <c r="P147" s="430"/>
      <c r="Q147" s="216"/>
      <c r="R147" s="216"/>
      <c r="S147" s="216"/>
      <c r="T147" s="216"/>
      <c r="U147" s="216"/>
      <c r="V147" s="216"/>
      <c r="W147" s="216"/>
      <c r="X147" s="216"/>
      <c r="Y147" s="216"/>
      <c r="Z147" s="217"/>
      <c r="AA147" s="217"/>
      <c r="AB147" s="217"/>
      <c r="AC147" s="217"/>
      <c r="AD147" s="217"/>
      <c r="AE147" s="217"/>
      <c r="AF147" s="217"/>
      <c r="AG147" s="217"/>
      <c r="AH147" s="217"/>
      <c r="AI147" s="217"/>
      <c r="AJ147" s="217"/>
      <c r="AK147" s="217"/>
      <c r="AL147" s="217"/>
      <c r="AM147" s="217"/>
      <c r="AN147" s="217"/>
      <c r="AO147" s="217"/>
      <c r="AP147" s="216"/>
      <c r="AQ147" s="216"/>
      <c r="AR147" s="216"/>
      <c r="AS147" s="216"/>
      <c r="AT147" s="216"/>
      <c r="AU147" s="216"/>
      <c r="AV147" s="216"/>
      <c r="AW147" s="216"/>
      <c r="AX147" s="216"/>
      <c r="AY147" s="216"/>
      <c r="AZ147" s="216"/>
      <c r="BA147" s="216"/>
      <c r="BB147" s="216"/>
      <c r="BC147" s="216"/>
      <c r="BD147" s="216"/>
      <c r="BE147" s="216"/>
      <c r="BF147" s="216"/>
      <c r="BG147" s="216"/>
      <c r="BH147" s="59"/>
      <c r="BI147" s="59"/>
      <c r="BJ147" s="59"/>
      <c r="BK147" s="59"/>
      <c r="BL147" s="59"/>
    </row>
    <row r="148" spans="2:68" s="167" customFormat="1" ht="18.75" customHeight="1">
      <c r="B148" s="217"/>
      <c r="C148" s="397" t="s">
        <v>99</v>
      </c>
      <c r="D148" s="397"/>
      <c r="E148" s="397"/>
      <c r="F148" s="397"/>
      <c r="G148" s="397"/>
      <c r="H148" s="397"/>
      <c r="I148" s="216"/>
      <c r="J148" s="216"/>
      <c r="K148" s="216"/>
      <c r="L148" s="216"/>
      <c r="M148" s="216"/>
      <c r="N148" s="216"/>
      <c r="O148" s="217"/>
      <c r="R148" s="397" t="e">
        <f ca="1">-H80*10^6</f>
        <v>#N/A</v>
      </c>
      <c r="S148" s="397"/>
      <c r="T148" s="397"/>
      <c r="U148" s="397" t="s">
        <v>274</v>
      </c>
      <c r="V148" s="397"/>
      <c r="W148" s="397"/>
      <c r="X148" s="397"/>
      <c r="Y148" s="404" t="s">
        <v>86</v>
      </c>
      <c r="Z148" s="431">
        <f>Calcu!N57</f>
        <v>0</v>
      </c>
      <c r="AA148" s="431"/>
      <c r="AB148" s="431"/>
      <c r="AC148" s="397" t="s">
        <v>142</v>
      </c>
      <c r="AD148" s="397"/>
      <c r="AE148" s="404" t="s">
        <v>268</v>
      </c>
      <c r="AF148" s="427" t="e">
        <f ca="1">R148*10^-6*Z148</f>
        <v>#N/A</v>
      </c>
      <c r="AG148" s="427"/>
      <c r="AH148" s="427"/>
      <c r="AI148" s="397" t="s">
        <v>200</v>
      </c>
      <c r="AJ148" s="397"/>
      <c r="AK148" s="397"/>
      <c r="AL148" s="397"/>
      <c r="AM148" s="397"/>
      <c r="AN148" s="397"/>
      <c r="AO148" s="397"/>
      <c r="AP148" s="216"/>
      <c r="AQ148" s="216"/>
      <c r="AR148" s="216"/>
      <c r="AS148" s="216"/>
      <c r="AT148" s="216"/>
      <c r="AU148" s="216"/>
      <c r="AV148" s="216"/>
      <c r="AW148" s="216"/>
      <c r="AX148" s="216"/>
      <c r="AY148" s="216"/>
      <c r="AZ148" s="216"/>
      <c r="BA148" s="216"/>
      <c r="BB148" s="216"/>
      <c r="BC148" s="217"/>
      <c r="BD148" s="217"/>
      <c r="BE148" s="217"/>
      <c r="BF148" s="217"/>
      <c r="BG148" s="217"/>
      <c r="BH148" s="217"/>
    </row>
    <row r="149" spans="2:68" s="167" customFormat="1" ht="18.75" customHeight="1">
      <c r="B149" s="217"/>
      <c r="C149" s="397"/>
      <c r="D149" s="397"/>
      <c r="E149" s="397"/>
      <c r="F149" s="397"/>
      <c r="G149" s="397"/>
      <c r="H149" s="397"/>
      <c r="I149" s="216"/>
      <c r="J149" s="216"/>
      <c r="K149" s="216"/>
      <c r="L149" s="216"/>
      <c r="M149" s="216"/>
      <c r="N149" s="216"/>
      <c r="O149" s="217"/>
      <c r="R149" s="397"/>
      <c r="S149" s="397"/>
      <c r="T149" s="397"/>
      <c r="U149" s="397"/>
      <c r="V149" s="397"/>
      <c r="W149" s="397"/>
      <c r="X149" s="397"/>
      <c r="Y149" s="404"/>
      <c r="Z149" s="431"/>
      <c r="AA149" s="431"/>
      <c r="AB149" s="431"/>
      <c r="AC149" s="397"/>
      <c r="AD149" s="397"/>
      <c r="AE149" s="404"/>
      <c r="AF149" s="427"/>
      <c r="AG149" s="427"/>
      <c r="AH149" s="427"/>
      <c r="AI149" s="397"/>
      <c r="AJ149" s="397"/>
      <c r="AK149" s="397"/>
      <c r="AL149" s="397"/>
      <c r="AM149" s="397"/>
      <c r="AN149" s="397"/>
      <c r="AO149" s="397"/>
      <c r="AP149" s="216"/>
      <c r="AQ149" s="216"/>
      <c r="AR149" s="216"/>
      <c r="AS149" s="216"/>
      <c r="AT149" s="216"/>
      <c r="AU149" s="216"/>
      <c r="AV149" s="216"/>
      <c r="AW149" s="216"/>
      <c r="AX149" s="216"/>
      <c r="AY149" s="216"/>
      <c r="AZ149" s="216"/>
      <c r="BA149" s="216"/>
      <c r="BB149" s="216"/>
      <c r="BC149" s="217"/>
      <c r="BD149" s="217"/>
      <c r="BE149" s="217"/>
      <c r="BF149" s="217"/>
      <c r="BG149" s="217"/>
      <c r="BH149" s="217"/>
    </row>
    <row r="150" spans="2:68" s="167" customFormat="1" ht="18.75" customHeight="1">
      <c r="B150" s="217"/>
      <c r="C150" s="216" t="s">
        <v>290</v>
      </c>
      <c r="D150" s="216"/>
      <c r="E150" s="216"/>
      <c r="F150" s="216"/>
      <c r="G150" s="216"/>
      <c r="H150" s="216"/>
      <c r="I150" s="216"/>
      <c r="J150" s="217"/>
      <c r="K150" s="57" t="s">
        <v>284</v>
      </c>
      <c r="L150" s="427" t="e">
        <f ca="1">AF148</f>
        <v>#N/A</v>
      </c>
      <c r="M150" s="427"/>
      <c r="N150" s="427"/>
      <c r="O150" s="171" t="s">
        <v>200</v>
      </c>
      <c r="P150" s="217"/>
      <c r="Q150" s="217"/>
      <c r="R150" s="217" t="s">
        <v>86</v>
      </c>
      <c r="S150" s="428">
        <f>S145</f>
        <v>0.28867513459481292</v>
      </c>
      <c r="T150" s="428"/>
      <c r="U150" s="428"/>
      <c r="V150" s="428"/>
      <c r="W150" s="57" t="s">
        <v>284</v>
      </c>
      <c r="X150" s="217" t="s">
        <v>268</v>
      </c>
      <c r="Y150" s="415" t="e">
        <f ca="1">ABS(L150*S150)</f>
        <v>#N/A</v>
      </c>
      <c r="Z150" s="415"/>
      <c r="AA150" s="415"/>
      <c r="AB150" s="218" t="s">
        <v>142</v>
      </c>
      <c r="AC150" s="218"/>
      <c r="AD150" s="217"/>
      <c r="AE150" s="217"/>
      <c r="AF150" s="220"/>
      <c r="AG150" s="217"/>
      <c r="AH150" s="217"/>
      <c r="AI150" s="217"/>
      <c r="AJ150" s="217"/>
      <c r="AK150" s="217"/>
      <c r="AL150" s="217"/>
      <c r="AM150" s="217"/>
      <c r="AN150" s="217"/>
      <c r="AO150" s="217"/>
      <c r="AP150" s="173"/>
      <c r="AQ150" s="173"/>
      <c r="AR150" s="173"/>
      <c r="AS150" s="216"/>
      <c r="AT150" s="216"/>
      <c r="AU150" s="216"/>
      <c r="AV150" s="174"/>
      <c r="AW150" s="174"/>
      <c r="AX150" s="174"/>
      <c r="AY150" s="174"/>
      <c r="AZ150" s="174"/>
      <c r="BA150" s="174"/>
      <c r="BB150" s="217"/>
      <c r="BC150" s="217"/>
      <c r="BD150" s="217"/>
      <c r="BE150" s="217"/>
      <c r="BF150" s="217"/>
      <c r="BG150" s="217"/>
    </row>
    <row r="151" spans="2:68" s="167" customFormat="1" ht="18.75" customHeight="1">
      <c r="B151" s="217"/>
      <c r="C151" s="397" t="s">
        <v>100</v>
      </c>
      <c r="D151" s="397"/>
      <c r="E151" s="397"/>
      <c r="F151" s="397"/>
      <c r="G151" s="397"/>
      <c r="H151" s="216"/>
      <c r="J151" s="216"/>
      <c r="K151" s="216"/>
      <c r="L151" s="216"/>
      <c r="M151" s="216"/>
      <c r="N151" s="216"/>
      <c r="O151" s="216"/>
      <c r="P151" s="216"/>
      <c r="Q151" s="216"/>
      <c r="R151" s="171"/>
      <c r="S151" s="216"/>
      <c r="T151" s="216"/>
      <c r="U151" s="216"/>
      <c r="W151" s="57" t="s">
        <v>359</v>
      </c>
      <c r="X151" s="216"/>
      <c r="Y151" s="216"/>
      <c r="Z151" s="216"/>
      <c r="AA151" s="216"/>
      <c r="AB151" s="216"/>
      <c r="AC151" s="216"/>
      <c r="AD151" s="216"/>
      <c r="AE151" s="217"/>
      <c r="AF151" s="217"/>
      <c r="AG151" s="217"/>
      <c r="AH151" s="217"/>
      <c r="AI151" s="217"/>
      <c r="AJ151" s="217"/>
      <c r="AK151" s="217"/>
      <c r="AL151" s="217"/>
      <c r="AM151" s="217"/>
      <c r="AN151" s="217"/>
      <c r="AO151" s="217"/>
      <c r="AP151" s="217"/>
      <c r="AQ151" s="217"/>
      <c r="AR151" s="217"/>
      <c r="AS151" s="217"/>
      <c r="AT151" s="217"/>
      <c r="AU151" s="216"/>
      <c r="AV151" s="217"/>
      <c r="AW151" s="217"/>
      <c r="AX151" s="217"/>
      <c r="AY151" s="217"/>
      <c r="AZ151" s="217"/>
      <c r="BA151" s="217"/>
      <c r="BB151" s="217"/>
      <c r="BC151" s="217"/>
      <c r="BD151" s="217"/>
      <c r="BE151" s="217"/>
      <c r="BF151" s="217"/>
      <c r="BG151" s="217"/>
    </row>
    <row r="152" spans="2:68" s="167" customFormat="1" ht="18.75" customHeight="1">
      <c r="B152" s="217"/>
      <c r="C152" s="397"/>
      <c r="D152" s="397"/>
      <c r="E152" s="397"/>
      <c r="F152" s="397"/>
      <c r="G152" s="397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171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7"/>
      <c r="AD152" s="217"/>
      <c r="AE152" s="217"/>
      <c r="AF152" s="217"/>
      <c r="AG152" s="217"/>
      <c r="AH152" s="217"/>
      <c r="AI152" s="217"/>
      <c r="AJ152" s="217"/>
      <c r="AK152" s="217"/>
      <c r="AL152" s="217"/>
      <c r="AM152" s="217"/>
      <c r="AN152" s="217"/>
      <c r="AO152" s="217"/>
      <c r="AP152" s="217"/>
      <c r="AQ152" s="217"/>
      <c r="AR152" s="217"/>
      <c r="AS152" s="217"/>
      <c r="AT152" s="217"/>
      <c r="AU152" s="217"/>
      <c r="AV152" s="217"/>
      <c r="AW152" s="217"/>
      <c r="AX152" s="217"/>
      <c r="AY152" s="217"/>
      <c r="AZ152" s="217"/>
      <c r="BA152" s="217"/>
      <c r="BB152" s="217"/>
      <c r="BC152" s="217"/>
      <c r="BD152" s="217"/>
      <c r="BE152" s="217"/>
      <c r="BF152" s="217"/>
      <c r="BG152" s="217"/>
    </row>
    <row r="153" spans="2:68" s="167" customFormat="1" ht="18.75" customHeight="1">
      <c r="B153" s="217"/>
      <c r="C153" s="216"/>
      <c r="D153" s="216"/>
      <c r="E153" s="216"/>
      <c r="F153" s="216"/>
      <c r="G153" s="217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7"/>
      <c r="AB153" s="217"/>
      <c r="AC153" s="217"/>
      <c r="AD153" s="217"/>
      <c r="AE153" s="217"/>
      <c r="AF153" s="217"/>
      <c r="AG153" s="217"/>
      <c r="AH153" s="217"/>
      <c r="AI153" s="217"/>
      <c r="AJ153" s="217"/>
      <c r="AK153" s="217"/>
      <c r="AL153" s="217"/>
      <c r="AM153" s="217"/>
      <c r="AN153" s="217"/>
      <c r="AO153" s="217"/>
      <c r="AP153" s="217"/>
      <c r="AQ153" s="217"/>
      <c r="AR153" s="217"/>
      <c r="AS153" s="217"/>
      <c r="AT153" s="217"/>
      <c r="AU153" s="217"/>
      <c r="AV153" s="217"/>
      <c r="AW153" s="217"/>
      <c r="AX153" s="217"/>
      <c r="AY153" s="217"/>
      <c r="AZ153" s="217"/>
      <c r="BA153" s="217"/>
      <c r="BB153" s="217"/>
      <c r="BC153" s="217"/>
      <c r="BD153" s="217"/>
      <c r="BE153" s="217"/>
      <c r="BF153" s="217"/>
      <c r="BG153" s="217"/>
    </row>
    <row r="154" spans="2:68" s="167" customFormat="1" ht="18.75" customHeight="1">
      <c r="B154" s="58" t="str">
        <f>"5. "&amp;N5&amp;"와 "&amp;T5&amp;"의 열팽창계수 차에 의한 표준불확도,"</f>
        <v>5. 길이 변위계와 게이지 블록의 열팽창계수 차에 의한 표준불확도,</v>
      </c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AB154" s="229" t="s">
        <v>378</v>
      </c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7"/>
      <c r="BC154" s="217"/>
      <c r="BD154" s="217"/>
      <c r="BE154" s="217"/>
      <c r="BF154" s="217"/>
      <c r="BG154" s="217"/>
    </row>
    <row r="155" spans="2:68" s="167" customFormat="1" ht="18.75" customHeight="1">
      <c r="B155" s="58"/>
      <c r="C155" s="216" t="str">
        <f>"※ "&amp;N5&amp;"와 "&amp;T5&amp;"의 열팽창계수 차이 :"</f>
        <v>※ 길이 변위계와 게이지 블록의 열팽창계수 차이 :</v>
      </c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7"/>
      <c r="T155" s="216"/>
      <c r="U155" s="216" t="s">
        <v>379</v>
      </c>
      <c r="V155" s="216"/>
      <c r="W155" s="216"/>
      <c r="X155" s="216"/>
      <c r="Y155" s="216"/>
      <c r="Z155" s="216"/>
      <c r="AA155" s="216"/>
      <c r="AB155" s="216"/>
      <c r="AC155" s="216"/>
      <c r="AD155" s="217"/>
      <c r="AE155" s="217"/>
      <c r="AF155" s="217"/>
      <c r="AG155" s="217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41"/>
      <c r="AW155" s="241"/>
      <c r="AX155" s="241"/>
      <c r="AY155" s="241"/>
      <c r="AZ155" s="241"/>
      <c r="BA155" s="241"/>
      <c r="BB155" s="240"/>
      <c r="BC155" s="240"/>
      <c r="BD155" s="240"/>
      <c r="BE155" s="240"/>
      <c r="BF155" s="240"/>
      <c r="BG155" s="240"/>
    </row>
    <row r="156" spans="2:68" s="167" customFormat="1" ht="18.75" customHeight="1">
      <c r="B156" s="217"/>
      <c r="C156" s="218" t="s">
        <v>292</v>
      </c>
      <c r="D156" s="217"/>
      <c r="E156" s="217"/>
      <c r="F156" s="217"/>
      <c r="G156" s="217"/>
      <c r="H156" s="429" t="e">
        <f ca="1">H82*10^6</f>
        <v>#N/A</v>
      </c>
      <c r="I156" s="429"/>
      <c r="J156" s="429"/>
      <c r="K156" s="219" t="s">
        <v>274</v>
      </c>
      <c r="L156" s="219"/>
      <c r="M156" s="219"/>
      <c r="N156" s="219"/>
      <c r="O156" s="219"/>
      <c r="P156" s="219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7"/>
      <c r="AU156" s="217"/>
      <c r="AV156" s="217"/>
      <c r="AW156" s="217"/>
      <c r="AX156" s="217"/>
      <c r="AY156" s="217"/>
      <c r="AZ156" s="217"/>
      <c r="BA156" s="217"/>
      <c r="BB156" s="217"/>
      <c r="BC156" s="217"/>
      <c r="BD156" s="217"/>
      <c r="BE156" s="217"/>
      <c r="BF156" s="217"/>
      <c r="BG156" s="217"/>
    </row>
    <row r="157" spans="2:68" s="167" customFormat="1" ht="18.75" customHeight="1">
      <c r="B157" s="217"/>
      <c r="C157" s="216" t="s">
        <v>293</v>
      </c>
      <c r="D157" s="216"/>
      <c r="E157" s="216"/>
      <c r="F157" s="216"/>
      <c r="G157" s="216"/>
      <c r="H157" s="216"/>
      <c r="I157" s="217"/>
      <c r="J157" s="216" t="s">
        <v>287</v>
      </c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7"/>
      <c r="V157" s="217"/>
      <c r="W157" s="60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7"/>
      <c r="AM157" s="217"/>
      <c r="AN157" s="217"/>
      <c r="AO157" s="216"/>
      <c r="AP157" s="216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  <c r="BA157" s="216"/>
      <c r="BB157" s="216"/>
      <c r="BC157" s="216"/>
      <c r="BD157" s="216"/>
      <c r="BE157" s="216"/>
      <c r="BF157" s="216"/>
      <c r="BG157" s="216"/>
      <c r="BH157" s="59"/>
      <c r="BI157" s="59"/>
      <c r="BJ157" s="59"/>
      <c r="BK157" s="59"/>
      <c r="BL157" s="59"/>
      <c r="BM157" s="59"/>
    </row>
    <row r="158" spans="2:68" s="167" customFormat="1" ht="18.75" customHeight="1">
      <c r="B158" s="217"/>
      <c r="C158" s="216"/>
      <c r="D158" s="216"/>
      <c r="E158" s="216"/>
      <c r="F158" s="216"/>
      <c r="G158" s="216"/>
      <c r="H158" s="216"/>
      <c r="I158" s="217"/>
      <c r="J158" s="216" t="s">
        <v>288</v>
      </c>
      <c r="K158" s="216"/>
      <c r="L158" s="216"/>
      <c r="M158" s="216"/>
      <c r="N158" s="216"/>
      <c r="O158" s="216"/>
      <c r="P158" s="216"/>
      <c r="Q158" s="216"/>
      <c r="R158" s="216"/>
      <c r="S158" s="216"/>
      <c r="T158" s="217"/>
      <c r="U158" s="216"/>
      <c r="V158" s="60"/>
      <c r="W158" s="216"/>
      <c r="X158" s="216"/>
      <c r="Y158" s="216"/>
      <c r="Z158" s="216"/>
      <c r="AA158" s="216"/>
      <c r="AB158" s="216"/>
      <c r="AC158" s="216"/>
      <c r="AD158" s="217"/>
      <c r="AE158" s="216"/>
      <c r="AF158" s="216"/>
      <c r="AG158" s="216"/>
      <c r="AH158" s="216"/>
      <c r="AI158" s="216"/>
      <c r="AJ158" s="216"/>
      <c r="AK158" s="217"/>
      <c r="AL158" s="217"/>
      <c r="AM158" s="217"/>
      <c r="AN158" s="217"/>
      <c r="AO158" s="216"/>
      <c r="AP158" s="216"/>
      <c r="AQ158" s="216"/>
      <c r="AR158" s="216"/>
      <c r="AS158" s="216"/>
      <c r="AT158" s="216"/>
      <c r="AU158" s="216"/>
      <c r="AV158" s="216"/>
      <c r="AW158" s="216"/>
      <c r="AX158" s="216"/>
      <c r="AY158" s="216"/>
      <c r="AZ158" s="216"/>
      <c r="BA158" s="216"/>
      <c r="BB158" s="216"/>
      <c r="BC158" s="216"/>
      <c r="BD158" s="216"/>
      <c r="BE158" s="216"/>
      <c r="BF158" s="216"/>
      <c r="BG158" s="216"/>
      <c r="BH158" s="59"/>
      <c r="BI158" s="59"/>
      <c r="BJ158" s="59"/>
      <c r="BK158" s="59"/>
      <c r="BL158" s="59"/>
      <c r="BM158" s="59"/>
      <c r="BN158" s="59"/>
    </row>
    <row r="159" spans="2:68" s="167" customFormat="1" ht="18.75" customHeight="1">
      <c r="B159" s="217"/>
      <c r="C159" s="216"/>
      <c r="D159" s="216"/>
      <c r="E159" s="216"/>
      <c r="F159" s="216"/>
      <c r="G159" s="216"/>
      <c r="H159" s="216"/>
      <c r="I159" s="217"/>
      <c r="K159" s="218" t="s">
        <v>280</v>
      </c>
      <c r="L159" s="218"/>
      <c r="M159" s="218"/>
      <c r="N159" s="218"/>
      <c r="O159" s="218"/>
      <c r="P159" s="218"/>
      <c r="Q159" s="218"/>
      <c r="R159" s="218"/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170"/>
      <c r="AG159" s="216"/>
      <c r="AH159" s="216"/>
      <c r="AI159" s="216"/>
      <c r="AJ159" s="216"/>
      <c r="AK159" s="217"/>
      <c r="AL159" s="217"/>
      <c r="AM159" s="217"/>
      <c r="AN159" s="217"/>
      <c r="AO159" s="216"/>
      <c r="AP159" s="216"/>
      <c r="AQ159" s="216"/>
      <c r="AR159" s="216"/>
      <c r="AS159" s="216"/>
      <c r="AT159" s="216"/>
      <c r="AU159" s="216"/>
      <c r="AV159" s="216"/>
      <c r="AW159" s="216"/>
      <c r="AX159" s="216"/>
      <c r="AY159" s="216"/>
      <c r="AZ159" s="216"/>
      <c r="BA159" s="216"/>
      <c r="BB159" s="216"/>
      <c r="BC159" s="216"/>
      <c r="BD159" s="216"/>
      <c r="BE159" s="216"/>
      <c r="BF159" s="216"/>
      <c r="BG159" s="216"/>
      <c r="BH159" s="59"/>
      <c r="BI159" s="59"/>
      <c r="BJ159" s="59"/>
      <c r="BK159" s="59"/>
      <c r="BL159" s="59"/>
      <c r="BM159" s="59"/>
      <c r="BN159" s="59"/>
    </row>
    <row r="160" spans="2:68" s="167" customFormat="1" ht="18.75" customHeight="1">
      <c r="B160" s="217"/>
      <c r="C160" s="216"/>
      <c r="D160" s="216"/>
      <c r="E160" s="216"/>
      <c r="F160" s="216"/>
      <c r="G160" s="216"/>
      <c r="H160" s="216"/>
      <c r="I160" s="217"/>
      <c r="J160" s="217"/>
      <c r="K160" s="108"/>
      <c r="L160" s="108"/>
      <c r="M160" s="217"/>
      <c r="N160" s="217"/>
      <c r="O160" s="217"/>
      <c r="P160" s="217"/>
      <c r="Q160" s="217"/>
      <c r="R160" s="217"/>
      <c r="S160" s="216"/>
      <c r="T160" s="216"/>
      <c r="U160" s="216"/>
      <c r="V160" s="216"/>
      <c r="W160" s="216"/>
      <c r="X160" s="216"/>
      <c r="Y160" s="217"/>
      <c r="Z160" s="216"/>
      <c r="AA160" s="170"/>
      <c r="AB160" s="170"/>
      <c r="AC160" s="170"/>
      <c r="AD160" s="170"/>
      <c r="AE160" s="170"/>
      <c r="AF160" s="217"/>
      <c r="AG160" s="170"/>
      <c r="AH160" s="170"/>
      <c r="AI160" s="170"/>
      <c r="AJ160" s="170"/>
      <c r="AK160" s="217"/>
      <c r="AL160" s="171"/>
      <c r="AM160" s="171"/>
      <c r="AN160" s="171"/>
      <c r="AO160" s="171"/>
      <c r="AP160" s="216"/>
      <c r="AQ160" s="216"/>
      <c r="AR160" s="216"/>
      <c r="AS160" s="216"/>
      <c r="AT160" s="216"/>
      <c r="AU160" s="216"/>
      <c r="AV160" s="216"/>
      <c r="AW160" s="216"/>
      <c r="AX160" s="216"/>
      <c r="AY160" s="216"/>
      <c r="AZ160" s="216"/>
      <c r="BA160" s="216"/>
      <c r="BB160" s="216"/>
      <c r="BC160" s="216"/>
      <c r="BD160" s="216"/>
      <c r="BE160" s="216"/>
      <c r="BF160" s="216"/>
      <c r="BG160" s="216"/>
      <c r="BH160" s="59"/>
      <c r="BI160" s="59"/>
      <c r="BJ160" s="59"/>
      <c r="BK160" s="59"/>
      <c r="BL160" s="59"/>
    </row>
    <row r="161" spans="2:71" s="167" customFormat="1" ht="18.75" customHeight="1">
      <c r="B161" s="217"/>
      <c r="C161" s="216" t="s">
        <v>294</v>
      </c>
      <c r="D161" s="216"/>
      <c r="E161" s="216"/>
      <c r="F161" s="216"/>
      <c r="G161" s="216"/>
      <c r="H161" s="216"/>
      <c r="I161" s="430" t="str">
        <f>V82</f>
        <v>삼각형</v>
      </c>
      <c r="J161" s="430"/>
      <c r="K161" s="430"/>
      <c r="L161" s="430"/>
      <c r="M161" s="430"/>
      <c r="N161" s="430"/>
      <c r="O161" s="430"/>
      <c r="P161" s="430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17"/>
      <c r="AB161" s="217"/>
      <c r="AC161" s="217"/>
      <c r="AD161" s="217"/>
      <c r="AE161" s="217"/>
      <c r="AF161" s="109"/>
      <c r="AG161" s="217"/>
      <c r="AH161" s="217"/>
      <c r="AI161" s="216"/>
      <c r="AJ161" s="216"/>
      <c r="AK161" s="216"/>
      <c r="AL161" s="216"/>
      <c r="AM161" s="216"/>
      <c r="AN161" s="216"/>
      <c r="AO161" s="216"/>
      <c r="AP161" s="216"/>
      <c r="AQ161" s="216"/>
      <c r="AR161" s="216"/>
      <c r="AS161" s="216"/>
      <c r="AT161" s="216"/>
      <c r="AU161" s="216"/>
      <c r="AV161" s="216"/>
      <c r="AW161" s="216"/>
      <c r="AX161" s="216"/>
      <c r="AY161" s="216"/>
      <c r="AZ161" s="216"/>
      <c r="BA161" s="216"/>
      <c r="BB161" s="216"/>
      <c r="BC161" s="216"/>
      <c r="BD161" s="216"/>
      <c r="BE161" s="216"/>
      <c r="BF161" s="216"/>
      <c r="BG161" s="216"/>
      <c r="BH161" s="59"/>
      <c r="BI161" s="59"/>
      <c r="BJ161" s="59"/>
      <c r="BK161" s="59"/>
      <c r="BL161" s="59"/>
      <c r="BM161" s="59"/>
      <c r="BN161" s="59"/>
    </row>
    <row r="162" spans="2:71" s="167" customFormat="1" ht="18.75" customHeight="1">
      <c r="B162" s="217"/>
      <c r="C162" s="397" t="s">
        <v>295</v>
      </c>
      <c r="D162" s="397"/>
      <c r="E162" s="397"/>
      <c r="F162" s="397"/>
      <c r="G162" s="397"/>
      <c r="H162" s="397"/>
      <c r="I162" s="216"/>
      <c r="J162" s="217"/>
      <c r="K162" s="216"/>
      <c r="L162" s="216"/>
      <c r="M162" s="216"/>
      <c r="N162" s="216"/>
      <c r="O162" s="216"/>
      <c r="P162" s="216"/>
      <c r="S162" s="402">
        <f>-H83</f>
        <v>-0.1</v>
      </c>
      <c r="T162" s="402"/>
      <c r="U162" s="397" t="s">
        <v>282</v>
      </c>
      <c r="V162" s="397"/>
      <c r="W162" s="431">
        <f>Calcu!N58</f>
        <v>0</v>
      </c>
      <c r="X162" s="431"/>
      <c r="Y162" s="431"/>
      <c r="Z162" s="397" t="s">
        <v>142</v>
      </c>
      <c r="AA162" s="397"/>
      <c r="AB162" s="404" t="s">
        <v>268</v>
      </c>
      <c r="AC162" s="427">
        <f>S162*W162</f>
        <v>0</v>
      </c>
      <c r="AD162" s="427"/>
      <c r="AE162" s="427"/>
      <c r="AF162" s="427"/>
      <c r="AG162" s="397" t="s">
        <v>145</v>
      </c>
      <c r="AH162" s="397"/>
      <c r="AI162" s="397"/>
      <c r="AJ162" s="397"/>
      <c r="AK162" s="397"/>
      <c r="AL162" s="397"/>
      <c r="AM162" s="397"/>
      <c r="AN162" s="217"/>
      <c r="AO162" s="217"/>
      <c r="AP162" s="217"/>
      <c r="AQ162" s="217"/>
      <c r="AR162" s="217"/>
      <c r="AS162" s="217"/>
      <c r="AT162" s="217"/>
      <c r="AU162" s="217"/>
      <c r="AV162" s="217"/>
      <c r="AW162" s="217"/>
      <c r="AX162" s="217"/>
      <c r="AY162" s="217"/>
      <c r="AZ162" s="217"/>
      <c r="BA162" s="216"/>
      <c r="BB162" s="216"/>
      <c r="BC162" s="216"/>
    </row>
    <row r="163" spans="2:71" s="167" customFormat="1" ht="18.75" customHeight="1">
      <c r="B163" s="217"/>
      <c r="C163" s="397"/>
      <c r="D163" s="397"/>
      <c r="E163" s="397"/>
      <c r="F163" s="397"/>
      <c r="G163" s="397"/>
      <c r="H163" s="397"/>
      <c r="I163" s="216"/>
      <c r="J163" s="216"/>
      <c r="K163" s="216"/>
      <c r="L163" s="216"/>
      <c r="M163" s="216"/>
      <c r="N163" s="216"/>
      <c r="O163" s="216"/>
      <c r="P163" s="217"/>
      <c r="S163" s="402"/>
      <c r="T163" s="402"/>
      <c r="U163" s="397"/>
      <c r="V163" s="397"/>
      <c r="W163" s="431"/>
      <c r="X163" s="431"/>
      <c r="Y163" s="431"/>
      <c r="Z163" s="397"/>
      <c r="AA163" s="397"/>
      <c r="AB163" s="404"/>
      <c r="AC163" s="427"/>
      <c r="AD163" s="427"/>
      <c r="AE163" s="427"/>
      <c r="AF163" s="427"/>
      <c r="AG163" s="397"/>
      <c r="AH163" s="397"/>
      <c r="AI163" s="397"/>
      <c r="AJ163" s="397"/>
      <c r="AK163" s="397"/>
      <c r="AL163" s="397"/>
      <c r="AM163" s="397"/>
      <c r="AN163" s="217"/>
      <c r="AO163" s="217"/>
      <c r="AP163" s="217"/>
      <c r="AQ163" s="217"/>
      <c r="AR163" s="217"/>
      <c r="AS163" s="217"/>
      <c r="AT163" s="217"/>
      <c r="AU163" s="217"/>
      <c r="AV163" s="217"/>
      <c r="AW163" s="217"/>
      <c r="AX163" s="217"/>
      <c r="AY163" s="217"/>
      <c r="AZ163" s="217"/>
      <c r="BA163" s="216"/>
      <c r="BB163" s="216"/>
      <c r="BC163" s="216"/>
    </row>
    <row r="164" spans="2:71" s="167" customFormat="1" ht="18.75" customHeight="1">
      <c r="B164" s="217"/>
      <c r="C164" s="216" t="s">
        <v>296</v>
      </c>
      <c r="D164" s="216"/>
      <c r="E164" s="216"/>
      <c r="F164" s="216"/>
      <c r="G164" s="216"/>
      <c r="H164" s="216"/>
      <c r="I164" s="216"/>
      <c r="J164" s="217"/>
      <c r="K164" s="57" t="s">
        <v>284</v>
      </c>
      <c r="L164" s="427">
        <f>AC162</f>
        <v>0</v>
      </c>
      <c r="M164" s="427"/>
      <c r="N164" s="427"/>
      <c r="O164" s="427"/>
      <c r="P164" s="171" t="s">
        <v>291</v>
      </c>
      <c r="Q164" s="217"/>
      <c r="R164" s="217"/>
      <c r="S164" s="217"/>
      <c r="T164" s="217"/>
      <c r="U164" s="217"/>
      <c r="V164" s="217"/>
      <c r="W164" s="217"/>
      <c r="X164" s="217"/>
      <c r="Y164" s="57" t="s">
        <v>284</v>
      </c>
      <c r="Z164" s="217" t="s">
        <v>268</v>
      </c>
      <c r="AA164" s="415">
        <f>ABS(L164*O82)</f>
        <v>0</v>
      </c>
      <c r="AB164" s="415"/>
      <c r="AC164" s="415"/>
      <c r="AD164" s="218" t="s">
        <v>142</v>
      </c>
      <c r="AE164" s="218"/>
      <c r="AF164" s="217"/>
      <c r="AG164" s="217"/>
      <c r="AH164" s="217"/>
      <c r="AI164" s="217"/>
      <c r="AJ164" s="217"/>
      <c r="AK164" s="217"/>
      <c r="AL164" s="217"/>
      <c r="AM164" s="217"/>
      <c r="AN164" s="217"/>
      <c r="AO164" s="217"/>
      <c r="AP164" s="217"/>
      <c r="AQ164" s="217"/>
      <c r="AR164" s="217"/>
      <c r="AS164" s="171"/>
      <c r="AT164" s="216"/>
      <c r="AU164" s="216"/>
      <c r="AV164" s="216"/>
      <c r="AW164" s="172"/>
      <c r="AX164" s="171"/>
      <c r="AY164" s="216"/>
      <c r="AZ164" s="216"/>
      <c r="BA164" s="216"/>
      <c r="BB164" s="216"/>
      <c r="BC164" s="216"/>
      <c r="BD164" s="216"/>
      <c r="BE164" s="217"/>
      <c r="BF164" s="216"/>
      <c r="BG164" s="216"/>
      <c r="BH164" s="59"/>
      <c r="BI164" s="59"/>
      <c r="BJ164" s="59"/>
    </row>
    <row r="165" spans="2:71" s="167" customFormat="1" ht="18.75" customHeight="1">
      <c r="B165" s="217"/>
      <c r="C165" s="397" t="s">
        <v>297</v>
      </c>
      <c r="D165" s="397"/>
      <c r="E165" s="397"/>
      <c r="F165" s="397"/>
      <c r="G165" s="397"/>
      <c r="H165" s="216"/>
      <c r="J165" s="216"/>
      <c r="K165" s="216"/>
      <c r="L165" s="216"/>
      <c r="M165" s="216"/>
      <c r="N165" s="216"/>
      <c r="O165" s="216"/>
      <c r="P165" s="216"/>
      <c r="Q165" s="216"/>
      <c r="R165" s="171"/>
      <c r="S165" s="216"/>
      <c r="T165" s="216"/>
      <c r="U165" s="216"/>
      <c r="W165" s="216"/>
      <c r="X165" s="216"/>
      <c r="Y165" s="216"/>
      <c r="Z165" s="216"/>
      <c r="AA165" s="57" t="s">
        <v>350</v>
      </c>
      <c r="AB165" s="216"/>
      <c r="AC165" s="216"/>
      <c r="AD165" s="216"/>
      <c r="AE165" s="217"/>
      <c r="AF165" s="217"/>
      <c r="AH165" s="217"/>
      <c r="AI165" s="217"/>
      <c r="AJ165" s="217"/>
      <c r="AK165" s="217"/>
      <c r="AL165" s="217"/>
      <c r="AM165" s="217"/>
      <c r="AN165" s="217"/>
      <c r="AO165" s="217"/>
      <c r="AP165" s="217"/>
      <c r="AQ165" s="217"/>
      <c r="AR165" s="217"/>
      <c r="AS165" s="217"/>
      <c r="AT165" s="217"/>
      <c r="AU165" s="217"/>
      <c r="AV165" s="217"/>
      <c r="AW165" s="217"/>
      <c r="AX165" s="217"/>
      <c r="AY165" s="217"/>
      <c r="AZ165" s="217"/>
      <c r="BA165" s="217"/>
      <c r="BB165" s="217"/>
      <c r="BC165" s="217"/>
      <c r="BD165" s="217"/>
      <c r="BE165" s="217"/>
      <c r="BF165" s="217"/>
      <c r="BG165" s="217"/>
      <c r="BH165" s="59"/>
      <c r="BI165" s="59"/>
      <c r="BJ165" s="59"/>
      <c r="BK165" s="59"/>
      <c r="BL165" s="59"/>
    </row>
    <row r="166" spans="2:71" s="167" customFormat="1" ht="18.75" customHeight="1">
      <c r="B166" s="217"/>
      <c r="C166" s="397"/>
      <c r="D166" s="397"/>
      <c r="E166" s="397"/>
      <c r="F166" s="397"/>
      <c r="G166" s="397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171"/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7"/>
      <c r="AF166" s="217"/>
      <c r="AG166" s="217"/>
      <c r="AH166" s="217"/>
      <c r="AI166" s="217"/>
      <c r="AJ166" s="217"/>
      <c r="AK166" s="217"/>
      <c r="AL166" s="217"/>
      <c r="AM166" s="217"/>
      <c r="AN166" s="217"/>
      <c r="AO166" s="217"/>
      <c r="AP166" s="217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  <c r="BA166" s="217"/>
      <c r="BB166" s="217"/>
      <c r="BC166" s="217"/>
      <c r="BD166" s="217"/>
      <c r="BE166" s="217"/>
      <c r="BF166" s="217"/>
      <c r="BG166" s="217"/>
      <c r="BH166" s="59"/>
      <c r="BI166" s="59"/>
      <c r="BJ166" s="59"/>
      <c r="BK166" s="59"/>
      <c r="BL166" s="59"/>
    </row>
    <row r="167" spans="2:71" s="167" customFormat="1" ht="18.75" customHeight="1">
      <c r="B167" s="217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171"/>
      <c r="S167" s="216"/>
      <c r="T167" s="216"/>
      <c r="U167" s="216"/>
      <c r="V167" s="216"/>
      <c r="W167" s="216"/>
      <c r="X167" s="216"/>
      <c r="Y167" s="216"/>
      <c r="Z167" s="430">
        <v>100</v>
      </c>
      <c r="AA167" s="430"/>
      <c r="AD167" s="216"/>
      <c r="AE167" s="217"/>
      <c r="AF167" s="217"/>
      <c r="AG167" s="217"/>
      <c r="AH167" s="217"/>
      <c r="AI167" s="217"/>
      <c r="AJ167" s="217"/>
      <c r="AK167" s="217"/>
      <c r="AL167" s="217"/>
      <c r="AM167" s="217"/>
      <c r="AN167" s="217"/>
      <c r="AO167" s="217"/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  <c r="BA167" s="217"/>
      <c r="BB167" s="217"/>
      <c r="BC167" s="217"/>
      <c r="BD167" s="217"/>
      <c r="BE167" s="217"/>
      <c r="BF167" s="217"/>
      <c r="BG167" s="217"/>
      <c r="BH167" s="59"/>
      <c r="BI167" s="59"/>
      <c r="BJ167" s="59"/>
      <c r="BK167" s="59"/>
      <c r="BL167" s="59"/>
    </row>
    <row r="168" spans="2:71" s="167" customFormat="1" ht="18.75" customHeight="1">
      <c r="B168" s="217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171"/>
      <c r="S168" s="216"/>
      <c r="T168" s="216"/>
      <c r="U168" s="216"/>
      <c r="V168" s="216"/>
      <c r="W168" s="216"/>
      <c r="X168" s="216"/>
      <c r="Y168" s="216"/>
      <c r="Z168" s="430"/>
      <c r="AA168" s="430"/>
      <c r="AD168" s="216"/>
      <c r="AE168" s="217"/>
      <c r="AF168" s="217"/>
      <c r="AG168" s="217"/>
      <c r="AH168" s="217"/>
      <c r="AI168" s="217"/>
      <c r="AJ168" s="217"/>
      <c r="AK168" s="217"/>
      <c r="AL168" s="217"/>
      <c r="AM168" s="217"/>
      <c r="AN168" s="217"/>
      <c r="AO168" s="217"/>
      <c r="AP168" s="217"/>
      <c r="AQ168" s="217"/>
      <c r="AR168" s="217"/>
      <c r="AS168" s="217"/>
      <c r="AT168" s="217"/>
      <c r="AU168" s="217"/>
      <c r="AV168" s="217"/>
      <c r="AW168" s="217"/>
      <c r="AX168" s="217"/>
      <c r="AY168" s="217"/>
      <c r="AZ168" s="217"/>
      <c r="BA168" s="217"/>
      <c r="BB168" s="217"/>
      <c r="BC168" s="217"/>
      <c r="BD168" s="217"/>
      <c r="BE168" s="217"/>
      <c r="BF168" s="217"/>
      <c r="BG168" s="217"/>
      <c r="BH168" s="59"/>
      <c r="BI168" s="59"/>
      <c r="BJ168" s="59"/>
      <c r="BK168" s="59"/>
      <c r="BL168" s="59"/>
    </row>
    <row r="169" spans="2:71" s="167" customFormat="1" ht="18.75" customHeight="1">
      <c r="B169" s="217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171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7"/>
      <c r="AF169" s="217"/>
      <c r="AG169" s="217"/>
      <c r="AH169" s="217"/>
      <c r="AI169" s="217"/>
      <c r="AJ169" s="217"/>
      <c r="AK169" s="217"/>
      <c r="AL169" s="217"/>
      <c r="AM169" s="217"/>
      <c r="AN169" s="217"/>
      <c r="AO169" s="217"/>
      <c r="AP169" s="217"/>
      <c r="AQ169" s="217"/>
      <c r="AR169" s="217"/>
      <c r="AS169" s="217"/>
      <c r="AT169" s="217"/>
      <c r="AU169" s="217"/>
      <c r="AV169" s="217"/>
      <c r="AW169" s="217"/>
      <c r="AX169" s="217"/>
      <c r="AY169" s="217"/>
      <c r="AZ169" s="217"/>
      <c r="BA169" s="217"/>
      <c r="BB169" s="217"/>
      <c r="BC169" s="217"/>
      <c r="BD169" s="217"/>
      <c r="BE169" s="217"/>
      <c r="BF169" s="217"/>
      <c r="BG169" s="217"/>
      <c r="BH169" s="59"/>
      <c r="BI169" s="59"/>
      <c r="BJ169" s="59"/>
      <c r="BK169" s="59"/>
      <c r="BL169" s="59"/>
    </row>
    <row r="170" spans="2:71" s="167" customFormat="1" ht="18.75" customHeight="1">
      <c r="B170" s="217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171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7"/>
      <c r="AF170" s="217"/>
      <c r="AG170" s="217"/>
      <c r="AH170" s="217"/>
      <c r="AI170" s="217"/>
      <c r="AJ170" s="217"/>
      <c r="AK170" s="217"/>
      <c r="AL170" s="217"/>
      <c r="AM170" s="217"/>
      <c r="AN170" s="217"/>
      <c r="AO170" s="217"/>
      <c r="AP170" s="217"/>
      <c r="AQ170" s="217"/>
      <c r="AR170" s="217"/>
      <c r="AS170" s="217"/>
      <c r="AT170" s="217"/>
      <c r="AU170" s="217"/>
      <c r="AV170" s="217"/>
      <c r="AW170" s="217"/>
      <c r="AX170" s="217"/>
      <c r="AY170" s="217"/>
      <c r="AZ170" s="217"/>
      <c r="BA170" s="217"/>
      <c r="BB170" s="217"/>
      <c r="BC170" s="217"/>
      <c r="BD170" s="217"/>
      <c r="BE170" s="217"/>
      <c r="BF170" s="217"/>
      <c r="BG170" s="217"/>
      <c r="BH170" s="216"/>
      <c r="BI170" s="216"/>
      <c r="BJ170" s="216"/>
      <c r="BK170" s="216"/>
    </row>
    <row r="171" spans="2:71" s="167" customFormat="1" ht="18.75" customHeight="1">
      <c r="B171" s="58" t="str">
        <f>"6. "&amp;N5&amp;"와 "&amp;T5&amp;"의 평균온도와 기준 온도와의 차이에 의한 표준불확도,"</f>
        <v>6. 길이 변위계와 게이지 블록의 평균온도와 기준 온도와의 차이에 의한 표준불확도,</v>
      </c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H171" s="229" t="s">
        <v>380</v>
      </c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6"/>
      <c r="AT171" s="216"/>
      <c r="AU171" s="216"/>
      <c r="AV171" s="216"/>
      <c r="AW171" s="216"/>
      <c r="AX171" s="216"/>
      <c r="AY171" s="216"/>
      <c r="AZ171" s="216"/>
      <c r="BA171" s="216"/>
      <c r="BB171" s="216"/>
      <c r="BC171" s="216"/>
      <c r="BD171" s="216"/>
      <c r="BE171" s="216"/>
      <c r="BF171" s="216"/>
      <c r="BG171" s="216"/>
      <c r="BH171" s="59"/>
      <c r="BI171" s="59"/>
      <c r="BJ171" s="59"/>
      <c r="BK171" s="59"/>
      <c r="BL171" s="59"/>
      <c r="BM171" s="59"/>
      <c r="BN171" s="59"/>
    </row>
    <row r="172" spans="2:71" s="167" customFormat="1" ht="18.75" customHeight="1">
      <c r="B172" s="58"/>
      <c r="C172" s="241" t="str">
        <f>"※ 측정실 공기중의 온도를 측정하였고, 측정에 사용된 온도계의 불확도가 "&amp;N175&amp;" ℃를 넘지 않으므로,"</f>
        <v>※ 측정실 공기중의 온도를 측정하였고, 측정에 사용된 온도계의 불확도가 1 ℃를 넘지 않으므로,</v>
      </c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41"/>
      <c r="AT172" s="241"/>
      <c r="AU172" s="241"/>
      <c r="AV172" s="241"/>
      <c r="AW172" s="241"/>
      <c r="AX172" s="241"/>
      <c r="AY172" s="241"/>
      <c r="AZ172" s="241"/>
      <c r="BA172" s="241"/>
      <c r="BB172" s="241"/>
      <c r="BC172" s="241"/>
      <c r="BD172" s="241"/>
      <c r="BE172" s="241"/>
      <c r="BF172" s="241"/>
      <c r="BG172" s="241"/>
      <c r="BH172" s="59"/>
      <c r="BI172" s="59"/>
      <c r="BJ172" s="59"/>
      <c r="BK172" s="59"/>
      <c r="BL172" s="59"/>
      <c r="BM172" s="59"/>
      <c r="BN172" s="59"/>
    </row>
    <row r="173" spans="2:71" s="167" customFormat="1" ht="18.75" customHeight="1">
      <c r="B173" s="58"/>
      <c r="C173" s="241"/>
      <c r="D173" s="241" t="s">
        <v>418</v>
      </c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41"/>
      <c r="AT173" s="241"/>
      <c r="AU173" s="241"/>
      <c r="AV173" s="241"/>
      <c r="AW173" s="241"/>
      <c r="AX173" s="241"/>
      <c r="AY173" s="241"/>
      <c r="AZ173" s="241"/>
      <c r="BA173" s="241"/>
      <c r="BB173" s="241"/>
      <c r="BC173" s="241"/>
      <c r="BD173" s="241"/>
      <c r="BE173" s="241"/>
      <c r="BF173" s="241"/>
      <c r="BG173" s="241"/>
      <c r="BH173" s="59"/>
      <c r="BI173" s="59"/>
      <c r="BJ173" s="59"/>
      <c r="BK173" s="59"/>
      <c r="BL173" s="59"/>
      <c r="BM173" s="59"/>
      <c r="BN173" s="59"/>
    </row>
    <row r="174" spans="2:71" s="167" customFormat="1" ht="18.75" customHeight="1">
      <c r="B174" s="217"/>
      <c r="C174" s="218" t="s">
        <v>298</v>
      </c>
      <c r="D174" s="217"/>
      <c r="E174" s="217"/>
      <c r="F174" s="217"/>
      <c r="G174" s="217"/>
      <c r="H174" s="480">
        <f>H83</f>
        <v>0.1</v>
      </c>
      <c r="I174" s="480"/>
      <c r="J174" s="480"/>
      <c r="K174" s="480"/>
      <c r="L174" s="480"/>
      <c r="M174" s="480"/>
      <c r="N174" s="480"/>
      <c r="O174" s="480"/>
      <c r="P174" s="219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6"/>
      <c r="AW174" s="216"/>
      <c r="AX174" s="216"/>
      <c r="AY174" s="216"/>
      <c r="AZ174" s="216"/>
      <c r="BA174" s="216"/>
      <c r="BB174" s="216"/>
      <c r="BC174" s="216"/>
      <c r="BD174" s="216"/>
      <c r="BE174" s="216"/>
      <c r="BF174" s="216"/>
      <c r="BG174" s="216"/>
      <c r="BH174" s="59"/>
      <c r="BI174" s="59"/>
      <c r="BJ174" s="59"/>
      <c r="BK174" s="59"/>
      <c r="BL174" s="59"/>
      <c r="BM174" s="59"/>
    </row>
    <row r="175" spans="2:71" s="167" customFormat="1" ht="18.75" customHeight="1">
      <c r="B175" s="217"/>
      <c r="C175" s="397" t="s">
        <v>299</v>
      </c>
      <c r="D175" s="397"/>
      <c r="E175" s="397"/>
      <c r="F175" s="397"/>
      <c r="G175" s="397"/>
      <c r="H175" s="397"/>
      <c r="I175" s="397"/>
      <c r="J175" s="433" t="s">
        <v>419</v>
      </c>
      <c r="K175" s="433"/>
      <c r="L175" s="433"/>
      <c r="M175" s="459" t="s">
        <v>420</v>
      </c>
      <c r="N175" s="398">
        <f>Calcu!G59</f>
        <v>1</v>
      </c>
      <c r="O175" s="398"/>
      <c r="P175" s="243" t="s">
        <v>416</v>
      </c>
      <c r="Q175" s="249"/>
      <c r="R175" s="404" t="s">
        <v>268</v>
      </c>
      <c r="S175" s="415">
        <f>N175/SQRT(3)</f>
        <v>0.57735026918962584</v>
      </c>
      <c r="T175" s="415"/>
      <c r="U175" s="415"/>
      <c r="V175" s="402" t="s">
        <v>417</v>
      </c>
      <c r="W175" s="402"/>
      <c r="X175" s="242"/>
      <c r="Y175" s="175"/>
      <c r="Z175" s="176"/>
      <c r="AA175" s="17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</row>
    <row r="176" spans="2:71" s="167" customFormat="1" ht="18.75" customHeight="1">
      <c r="B176" s="217"/>
      <c r="C176" s="397"/>
      <c r="D176" s="397"/>
      <c r="E176" s="397"/>
      <c r="F176" s="397"/>
      <c r="G176" s="397"/>
      <c r="H176" s="397"/>
      <c r="I176" s="397"/>
      <c r="J176" s="433"/>
      <c r="K176" s="433"/>
      <c r="L176" s="433"/>
      <c r="M176" s="459"/>
      <c r="N176" s="240"/>
      <c r="O176" s="240"/>
      <c r="P176" s="240"/>
      <c r="Q176" s="240"/>
      <c r="R176" s="404"/>
      <c r="S176" s="415"/>
      <c r="T176" s="415"/>
      <c r="U176" s="415"/>
      <c r="V176" s="402"/>
      <c r="W176" s="402"/>
      <c r="X176" s="242"/>
      <c r="Y176" s="175"/>
      <c r="Z176" s="176"/>
      <c r="AA176" s="17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</row>
    <row r="177" spans="2:74" s="167" customFormat="1" ht="18.75" customHeight="1">
      <c r="B177" s="217"/>
      <c r="C177" s="216" t="s">
        <v>300</v>
      </c>
      <c r="D177" s="216"/>
      <c r="E177" s="216"/>
      <c r="F177" s="216"/>
      <c r="G177" s="216"/>
      <c r="H177" s="216"/>
      <c r="I177" s="430" t="str">
        <f>V83</f>
        <v>직사각형</v>
      </c>
      <c r="J177" s="430"/>
      <c r="K177" s="430"/>
      <c r="L177" s="430"/>
      <c r="M177" s="430"/>
      <c r="N177" s="430"/>
      <c r="O177" s="430"/>
      <c r="P177" s="430"/>
      <c r="Q177" s="216"/>
      <c r="R177" s="216"/>
      <c r="S177" s="216"/>
      <c r="T177" s="216"/>
      <c r="U177" s="216"/>
      <c r="V177" s="216"/>
      <c r="W177" s="216"/>
      <c r="X177" s="216"/>
      <c r="Y177" s="216"/>
      <c r="Z177" s="217"/>
      <c r="AA177" s="217"/>
      <c r="AB177" s="217"/>
      <c r="AC177" s="217"/>
      <c r="AD177" s="217"/>
      <c r="AE177" s="217"/>
      <c r="AF177" s="217"/>
      <c r="AG177" s="217"/>
      <c r="AH177" s="216"/>
      <c r="AI177" s="216"/>
      <c r="AJ177" s="216"/>
      <c r="AK177" s="216"/>
      <c r="AL177" s="216"/>
      <c r="AM177" s="216"/>
      <c r="AN177" s="216"/>
      <c r="AO177" s="216"/>
      <c r="AP177" s="216"/>
      <c r="AQ177" s="216"/>
      <c r="AR177" s="216"/>
      <c r="AS177" s="216"/>
      <c r="AT177" s="216"/>
      <c r="AU177" s="216"/>
      <c r="AV177" s="216"/>
      <c r="AW177" s="216"/>
      <c r="AX177" s="216"/>
      <c r="AY177" s="216"/>
      <c r="AZ177" s="216"/>
      <c r="BA177" s="216"/>
      <c r="BB177" s="216"/>
      <c r="BC177" s="216"/>
      <c r="BD177" s="216"/>
      <c r="BE177" s="216"/>
      <c r="BF177" s="217"/>
      <c r="BG177" s="216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</row>
    <row r="178" spans="2:74" s="167" customFormat="1" ht="18.75" customHeight="1">
      <c r="B178" s="217"/>
      <c r="C178" s="397" t="s">
        <v>301</v>
      </c>
      <c r="D178" s="397"/>
      <c r="E178" s="397"/>
      <c r="F178" s="397"/>
      <c r="G178" s="397"/>
      <c r="H178" s="397"/>
      <c r="I178" s="216"/>
      <c r="J178" s="216"/>
      <c r="K178" s="216"/>
      <c r="L178" s="216"/>
      <c r="M178" s="216"/>
      <c r="N178" s="216"/>
      <c r="O178" s="217"/>
      <c r="S178" s="429" t="e">
        <f ca="1">-H82*10^6</f>
        <v>#N/A</v>
      </c>
      <c r="T178" s="429"/>
      <c r="U178" s="429"/>
      <c r="V178" s="397" t="s">
        <v>274</v>
      </c>
      <c r="W178" s="397"/>
      <c r="X178" s="397"/>
      <c r="Y178" s="397"/>
      <c r="Z178" s="404" t="s">
        <v>86</v>
      </c>
      <c r="AA178" s="431">
        <f>Calcu!N59</f>
        <v>0</v>
      </c>
      <c r="AB178" s="431"/>
      <c r="AC178" s="431"/>
      <c r="AD178" s="397" t="s">
        <v>142</v>
      </c>
      <c r="AE178" s="397"/>
      <c r="AF178" s="404" t="s">
        <v>268</v>
      </c>
      <c r="AG178" s="427" t="e">
        <f ca="1">S178*10^-6*AA178</f>
        <v>#N/A</v>
      </c>
      <c r="AH178" s="427"/>
      <c r="AI178" s="427"/>
      <c r="AJ178" s="397" t="s">
        <v>200</v>
      </c>
      <c r="AK178" s="397"/>
      <c r="AL178" s="397"/>
      <c r="AM178" s="397"/>
      <c r="AN178" s="397"/>
      <c r="AO178" s="397"/>
      <c r="AP178" s="397"/>
      <c r="AQ178" s="216"/>
      <c r="AR178" s="216"/>
      <c r="AS178" s="216"/>
      <c r="AT178" s="216"/>
      <c r="AU178" s="216"/>
      <c r="AV178" s="216"/>
      <c r="AW178" s="216"/>
      <c r="AX178" s="216"/>
      <c r="AY178" s="216"/>
      <c r="AZ178" s="216"/>
      <c r="BA178" s="216"/>
      <c r="BB178" s="216"/>
      <c r="BC178" s="216"/>
      <c r="BD178" s="216"/>
      <c r="BE178" s="216"/>
      <c r="BF178" s="216"/>
      <c r="BG178" s="216"/>
      <c r="BH178" s="59"/>
      <c r="BI178" s="59"/>
      <c r="BJ178" s="59"/>
      <c r="BK178" s="59"/>
      <c r="BL178" s="59"/>
      <c r="BM178" s="59"/>
    </row>
    <row r="179" spans="2:74" s="167" customFormat="1" ht="18.75" customHeight="1">
      <c r="B179" s="217"/>
      <c r="C179" s="397"/>
      <c r="D179" s="397"/>
      <c r="E179" s="397"/>
      <c r="F179" s="397"/>
      <c r="G179" s="397"/>
      <c r="H179" s="397"/>
      <c r="I179" s="216"/>
      <c r="J179" s="216"/>
      <c r="K179" s="216"/>
      <c r="L179" s="216"/>
      <c r="M179" s="216"/>
      <c r="N179" s="216"/>
      <c r="O179" s="216"/>
      <c r="S179" s="429"/>
      <c r="T179" s="429"/>
      <c r="U179" s="429"/>
      <c r="V179" s="397"/>
      <c r="W179" s="397"/>
      <c r="X179" s="397"/>
      <c r="Y179" s="397"/>
      <c r="Z179" s="404"/>
      <c r="AA179" s="431"/>
      <c r="AB179" s="431"/>
      <c r="AC179" s="431"/>
      <c r="AD179" s="397"/>
      <c r="AE179" s="397"/>
      <c r="AF179" s="404"/>
      <c r="AG179" s="427"/>
      <c r="AH179" s="427"/>
      <c r="AI179" s="427"/>
      <c r="AJ179" s="397"/>
      <c r="AK179" s="397"/>
      <c r="AL179" s="397"/>
      <c r="AM179" s="397"/>
      <c r="AN179" s="397"/>
      <c r="AO179" s="397"/>
      <c r="AP179" s="397"/>
      <c r="AQ179" s="216"/>
      <c r="AR179" s="216"/>
      <c r="AS179" s="216"/>
      <c r="AT179" s="216"/>
      <c r="AU179" s="216"/>
      <c r="AV179" s="216"/>
      <c r="AW179" s="216"/>
      <c r="AX179" s="216"/>
      <c r="AY179" s="216"/>
      <c r="AZ179" s="216"/>
      <c r="BA179" s="216"/>
      <c r="BB179" s="216"/>
      <c r="BC179" s="216"/>
      <c r="BD179" s="216"/>
      <c r="BE179" s="216"/>
      <c r="BF179" s="216"/>
      <c r="BG179" s="216"/>
      <c r="BH179" s="59"/>
      <c r="BI179" s="59"/>
      <c r="BJ179" s="59"/>
      <c r="BK179" s="59"/>
      <c r="BL179" s="59"/>
      <c r="BM179" s="59"/>
    </row>
    <row r="180" spans="2:74" s="167" customFormat="1" ht="18.75" customHeight="1">
      <c r="B180" s="217"/>
      <c r="C180" s="216" t="s">
        <v>302</v>
      </c>
      <c r="D180" s="216"/>
      <c r="E180" s="216"/>
      <c r="F180" s="216"/>
      <c r="G180" s="216"/>
      <c r="H180" s="216"/>
      <c r="I180" s="216"/>
      <c r="J180" s="217"/>
      <c r="K180" s="57" t="s">
        <v>284</v>
      </c>
      <c r="L180" s="427" t="e">
        <f ca="1">AG178</f>
        <v>#N/A</v>
      </c>
      <c r="M180" s="427"/>
      <c r="N180" s="427"/>
      <c r="O180" s="171" t="s">
        <v>200</v>
      </c>
      <c r="P180" s="217"/>
      <c r="Q180" s="217"/>
      <c r="R180" s="217" t="s">
        <v>86</v>
      </c>
      <c r="S180" s="428">
        <f>S175</f>
        <v>0.57735026918962584</v>
      </c>
      <c r="T180" s="428"/>
      <c r="U180" s="428"/>
      <c r="V180" s="428"/>
      <c r="W180" s="57" t="s">
        <v>284</v>
      </c>
      <c r="X180" s="217" t="s">
        <v>268</v>
      </c>
      <c r="Y180" s="415" t="e">
        <f ca="1">ABS(L180*S180)</f>
        <v>#N/A</v>
      </c>
      <c r="Z180" s="415"/>
      <c r="AA180" s="415"/>
      <c r="AB180" s="218" t="s">
        <v>142</v>
      </c>
      <c r="AC180" s="218"/>
      <c r="AD180" s="217"/>
      <c r="AE180" s="217"/>
      <c r="AF180" s="220"/>
      <c r="AG180" s="217"/>
      <c r="AH180" s="217"/>
      <c r="AI180" s="216"/>
      <c r="AJ180" s="217"/>
      <c r="AK180" s="216"/>
      <c r="AL180" s="217"/>
      <c r="AM180" s="217"/>
      <c r="AN180" s="217"/>
      <c r="AO180" s="216"/>
      <c r="AP180" s="216"/>
      <c r="AQ180" s="216"/>
      <c r="AR180" s="216"/>
      <c r="AS180" s="216"/>
      <c r="AT180" s="216"/>
      <c r="AU180" s="216"/>
      <c r="AV180" s="216"/>
      <c r="AW180" s="216"/>
      <c r="AX180" s="216"/>
      <c r="AY180" s="216"/>
      <c r="AZ180" s="216"/>
      <c r="BA180" s="216"/>
      <c r="BB180" s="216"/>
      <c r="BC180" s="216"/>
      <c r="BD180" s="216"/>
      <c r="BE180" s="216"/>
      <c r="BF180" s="216"/>
      <c r="BG180" s="216"/>
      <c r="BH180" s="59"/>
      <c r="BI180" s="59"/>
      <c r="BJ180" s="59"/>
      <c r="BK180" s="59"/>
    </row>
    <row r="181" spans="2:74" s="167" customFormat="1" ht="18.75" customHeight="1">
      <c r="B181" s="217"/>
      <c r="C181" s="397" t="s">
        <v>303</v>
      </c>
      <c r="D181" s="397"/>
      <c r="E181" s="397"/>
      <c r="F181" s="397"/>
      <c r="G181" s="397"/>
      <c r="H181" s="216"/>
      <c r="J181" s="216"/>
      <c r="K181" s="216"/>
      <c r="L181" s="216"/>
      <c r="M181" s="216"/>
      <c r="N181" s="216"/>
      <c r="O181" s="216"/>
      <c r="P181" s="216"/>
      <c r="Q181" s="216"/>
      <c r="R181" s="171"/>
      <c r="S181" s="216"/>
      <c r="T181" s="216"/>
      <c r="U181" s="216"/>
      <c r="W181" s="57" t="s">
        <v>359</v>
      </c>
      <c r="X181" s="216"/>
      <c r="Y181" s="216"/>
      <c r="Z181" s="216"/>
      <c r="AA181" s="216"/>
      <c r="AB181" s="216"/>
      <c r="AC181" s="216"/>
      <c r="AD181" s="216"/>
      <c r="AE181" s="217"/>
      <c r="AF181" s="217"/>
      <c r="AG181" s="217"/>
      <c r="AH181" s="217"/>
      <c r="AI181" s="217"/>
      <c r="AJ181" s="217"/>
      <c r="AK181" s="217"/>
      <c r="AL181" s="217"/>
      <c r="AM181" s="217"/>
      <c r="AN181" s="217"/>
      <c r="AO181" s="217"/>
      <c r="AP181" s="217"/>
      <c r="AQ181" s="217"/>
      <c r="AR181" s="217"/>
      <c r="AS181" s="217"/>
      <c r="AT181" s="217"/>
      <c r="AU181" s="217"/>
      <c r="AV181" s="217"/>
      <c r="AW181" s="217"/>
      <c r="AX181" s="217"/>
      <c r="AY181" s="217"/>
      <c r="AZ181" s="217"/>
      <c r="BA181" s="217"/>
      <c r="BB181" s="217"/>
      <c r="BC181" s="217"/>
      <c r="BD181" s="217"/>
      <c r="BE181" s="217"/>
      <c r="BF181" s="217"/>
      <c r="BG181" s="217"/>
      <c r="BH181" s="59"/>
      <c r="BI181" s="59"/>
      <c r="BJ181" s="59"/>
      <c r="BK181" s="59"/>
      <c r="BP181" s="59"/>
      <c r="BS181" s="59"/>
      <c r="BT181" s="59"/>
      <c r="BU181" s="59"/>
    </row>
    <row r="182" spans="2:74" s="167" customFormat="1" ht="18.75" customHeight="1">
      <c r="B182" s="217"/>
      <c r="C182" s="397"/>
      <c r="D182" s="397"/>
      <c r="E182" s="397"/>
      <c r="F182" s="397"/>
      <c r="G182" s="397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171"/>
      <c r="S182" s="216"/>
      <c r="T182" s="216"/>
      <c r="U182" s="216"/>
      <c r="V182" s="216"/>
      <c r="W182" s="216"/>
      <c r="X182" s="216"/>
      <c r="Y182" s="216"/>
      <c r="Z182" s="216"/>
      <c r="AA182" s="216"/>
      <c r="AB182" s="216"/>
      <c r="AC182" s="217"/>
      <c r="AD182" s="217"/>
      <c r="AE182" s="217"/>
      <c r="AF182" s="217"/>
      <c r="AG182" s="217"/>
      <c r="AH182" s="217"/>
      <c r="AI182" s="217"/>
      <c r="AJ182" s="217"/>
      <c r="AK182" s="217"/>
      <c r="AL182" s="217"/>
      <c r="AM182" s="217"/>
      <c r="AN182" s="217"/>
      <c r="AO182" s="217"/>
      <c r="AP182" s="217"/>
      <c r="AQ182" s="217"/>
      <c r="AR182" s="217"/>
      <c r="AS182" s="217"/>
      <c r="AT182" s="217"/>
      <c r="AU182" s="217"/>
      <c r="AV182" s="217"/>
      <c r="AW182" s="217"/>
      <c r="AX182" s="217"/>
      <c r="AY182" s="217"/>
      <c r="AZ182" s="217"/>
      <c r="BA182" s="217"/>
      <c r="BB182" s="217"/>
      <c r="BC182" s="217"/>
      <c r="BD182" s="217"/>
      <c r="BE182" s="217"/>
      <c r="BF182" s="217"/>
      <c r="BG182" s="217"/>
      <c r="BH182" s="59"/>
      <c r="BI182" s="59"/>
      <c r="BJ182" s="59"/>
      <c r="BK182" s="59"/>
      <c r="BP182" s="59"/>
      <c r="BS182" s="59"/>
      <c r="BT182" s="59"/>
      <c r="BU182" s="59"/>
    </row>
    <row r="183" spans="2:74" s="167" customFormat="1" ht="18.75" customHeight="1">
      <c r="B183" s="217"/>
      <c r="C183" s="216"/>
      <c r="D183" s="216"/>
      <c r="E183" s="216"/>
      <c r="F183" s="216"/>
      <c r="G183" s="217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7"/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17"/>
      <c r="AK183" s="217"/>
      <c r="AL183" s="217"/>
      <c r="AM183" s="217"/>
      <c r="AN183" s="217"/>
      <c r="AO183" s="217"/>
      <c r="AP183" s="217"/>
      <c r="AQ183" s="217"/>
      <c r="AR183" s="217"/>
      <c r="AS183" s="217"/>
      <c r="AT183" s="217"/>
      <c r="AU183" s="217"/>
      <c r="AV183" s="217"/>
      <c r="AW183" s="217"/>
      <c r="AX183" s="217"/>
      <c r="AY183" s="217"/>
      <c r="AZ183" s="217"/>
      <c r="BA183" s="217"/>
      <c r="BB183" s="217"/>
      <c r="BC183" s="217"/>
      <c r="BD183" s="217"/>
      <c r="BE183" s="217"/>
      <c r="BF183" s="217"/>
      <c r="BG183" s="217"/>
    </row>
    <row r="184" spans="2:74" s="167" customFormat="1" ht="18.75" customHeight="1">
      <c r="B184" s="58" t="str">
        <f>"7. "&amp;N5&amp;"의 분해능에 의한 표준불확도,"</f>
        <v>7. 길이 변위계의 분해능에 의한 표준불확도,</v>
      </c>
      <c r="D184" s="216"/>
      <c r="E184" s="216"/>
      <c r="F184" s="216"/>
      <c r="G184" s="217"/>
      <c r="H184" s="216"/>
      <c r="I184" s="216"/>
      <c r="J184" s="216"/>
      <c r="K184" s="216"/>
      <c r="L184" s="216"/>
      <c r="M184" s="216"/>
      <c r="N184" s="216"/>
      <c r="O184" s="216"/>
      <c r="P184" s="216"/>
      <c r="R184" s="216"/>
      <c r="S184" s="229" t="s">
        <v>532</v>
      </c>
      <c r="T184" s="216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7"/>
      <c r="AF184" s="216"/>
      <c r="AG184" s="217"/>
      <c r="AH184" s="217"/>
      <c r="AI184" s="217"/>
      <c r="AJ184" s="217"/>
      <c r="AK184" s="217"/>
      <c r="AL184" s="217"/>
      <c r="AM184" s="217"/>
      <c r="AN184" s="217"/>
      <c r="AO184" s="217"/>
      <c r="AP184" s="217"/>
      <c r="AQ184" s="217"/>
      <c r="AR184" s="217"/>
      <c r="AS184" s="217"/>
      <c r="AT184" s="217"/>
      <c r="AU184" s="217"/>
      <c r="AV184" s="217"/>
      <c r="AW184" s="217"/>
      <c r="AX184" s="217"/>
      <c r="AY184" s="217"/>
      <c r="AZ184" s="217"/>
      <c r="BA184" s="217"/>
      <c r="BB184" s="217"/>
      <c r="BC184" s="217"/>
      <c r="BD184" s="217"/>
      <c r="BE184" s="217"/>
      <c r="BF184" s="217"/>
      <c r="BG184" s="217"/>
    </row>
    <row r="185" spans="2:74" s="167" customFormat="1" ht="18.75" customHeight="1">
      <c r="B185" s="58"/>
      <c r="C185" s="216" t="str">
        <f>"※ "&amp;N5&amp;"의 분해능의 반범위에 직사각형 확률분포를 적용하여 계산한다."</f>
        <v>※ 길이 변위계의 분해능의 반범위에 직사각형 확률분포를 적용하여 계산한다.</v>
      </c>
      <c r="D185" s="241"/>
      <c r="E185" s="241"/>
      <c r="F185" s="241"/>
      <c r="G185" s="240"/>
      <c r="H185" s="241"/>
      <c r="I185" s="241"/>
      <c r="J185" s="241"/>
      <c r="K185" s="241"/>
      <c r="L185" s="241"/>
      <c r="M185" s="241"/>
      <c r="N185" s="241"/>
      <c r="O185" s="241"/>
      <c r="P185" s="241"/>
      <c r="R185" s="241"/>
      <c r="S185" s="229"/>
      <c r="T185" s="241"/>
      <c r="U185" s="241"/>
      <c r="V185" s="241"/>
      <c r="W185" s="241"/>
      <c r="X185" s="241"/>
      <c r="Y185" s="241"/>
      <c r="Z185" s="241"/>
      <c r="AA185" s="241"/>
      <c r="AB185" s="241"/>
      <c r="AC185" s="241"/>
      <c r="AD185" s="241"/>
      <c r="AE185" s="240"/>
      <c r="AF185" s="241"/>
      <c r="AG185" s="240"/>
      <c r="AH185" s="240"/>
      <c r="AI185" s="240"/>
      <c r="AJ185" s="240"/>
      <c r="AK185" s="240"/>
      <c r="AL185" s="240"/>
      <c r="AM185" s="240"/>
      <c r="AN185" s="240"/>
      <c r="AO185" s="240"/>
      <c r="AP185" s="240"/>
      <c r="AQ185" s="240"/>
      <c r="AR185" s="240"/>
      <c r="AS185" s="240"/>
      <c r="AT185" s="240"/>
      <c r="AU185" s="240"/>
      <c r="AV185" s="240"/>
      <c r="AW185" s="240"/>
      <c r="AX185" s="240"/>
      <c r="AY185" s="240"/>
      <c r="AZ185" s="240"/>
      <c r="BA185" s="240"/>
      <c r="BB185" s="240"/>
      <c r="BC185" s="240"/>
      <c r="BD185" s="240"/>
      <c r="BE185" s="240"/>
      <c r="BF185" s="240"/>
      <c r="BG185" s="240"/>
    </row>
    <row r="186" spans="2:74" s="167" customFormat="1" ht="18.75" customHeight="1">
      <c r="B186" s="217"/>
      <c r="C186" s="218" t="s">
        <v>304</v>
      </c>
      <c r="D186" s="217"/>
      <c r="E186" s="217"/>
      <c r="F186" s="217"/>
      <c r="G186" s="217"/>
      <c r="H186" s="461">
        <v>0</v>
      </c>
      <c r="I186" s="461"/>
      <c r="J186" s="461"/>
      <c r="K186" s="461"/>
      <c r="L186" s="461"/>
      <c r="M186" s="461"/>
      <c r="N186" s="461"/>
      <c r="O186" s="461"/>
      <c r="P186" s="219"/>
      <c r="Q186" s="216"/>
      <c r="R186" s="216"/>
      <c r="S186" s="216"/>
      <c r="T186" s="216"/>
      <c r="U186" s="216"/>
      <c r="V186" s="216"/>
      <c r="W186" s="216"/>
      <c r="AC186" s="216"/>
      <c r="AD186" s="216"/>
      <c r="AE186" s="216"/>
      <c r="AF186" s="216"/>
      <c r="AG186" s="216"/>
      <c r="AH186" s="216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6"/>
      <c r="AT186" s="216"/>
      <c r="AU186" s="216"/>
      <c r="AV186" s="216"/>
      <c r="AW186" s="216"/>
      <c r="AX186" s="216"/>
      <c r="AY186" s="217"/>
      <c r="AZ186" s="217"/>
      <c r="BA186" s="217"/>
      <c r="BB186" s="217"/>
      <c r="BC186" s="217"/>
      <c r="BD186" s="217"/>
      <c r="BE186" s="217"/>
      <c r="BF186" s="217"/>
      <c r="BG186" s="217"/>
    </row>
    <row r="187" spans="2:74" s="167" customFormat="1" ht="18.75" customHeight="1">
      <c r="B187" s="217"/>
      <c r="C187" s="216" t="s">
        <v>305</v>
      </c>
      <c r="D187" s="216"/>
      <c r="E187" s="216"/>
      <c r="F187" s="216"/>
      <c r="G187" s="216"/>
      <c r="H187" s="216"/>
      <c r="I187" s="217"/>
      <c r="J187" s="241" t="s">
        <v>421</v>
      </c>
      <c r="K187" s="216"/>
      <c r="L187" s="216"/>
      <c r="M187" s="216"/>
      <c r="N187" s="216"/>
      <c r="O187" s="216"/>
      <c r="P187" s="402">
        <f>T188/1000</f>
        <v>0</v>
      </c>
      <c r="Q187" s="402"/>
      <c r="R187" s="402"/>
      <c r="S187" s="242" t="s">
        <v>422</v>
      </c>
      <c r="T187" s="242"/>
      <c r="AD187" s="216"/>
      <c r="AE187" s="216"/>
      <c r="AF187" s="217"/>
      <c r="AG187" s="217"/>
      <c r="AH187" s="217"/>
      <c r="AI187" s="217"/>
      <c r="AJ187" s="217"/>
      <c r="AK187" s="217"/>
      <c r="AL187" s="217"/>
      <c r="AM187" s="217"/>
      <c r="AN187" s="216"/>
      <c r="AO187" s="216"/>
      <c r="AP187" s="216"/>
      <c r="AQ187" s="216"/>
      <c r="AR187" s="216"/>
      <c r="AS187" s="216"/>
      <c r="AT187" s="216"/>
      <c r="AU187" s="216"/>
      <c r="AV187" s="216"/>
      <c r="AW187" s="216"/>
      <c r="AX187" s="216"/>
      <c r="AY187" s="217"/>
      <c r="AZ187" s="217"/>
      <c r="BA187" s="217"/>
      <c r="BB187" s="217"/>
      <c r="BC187" s="217"/>
      <c r="BD187" s="217"/>
      <c r="BE187" s="217"/>
      <c r="BF187" s="217"/>
      <c r="BG187" s="217"/>
    </row>
    <row r="188" spans="2:74" s="167" customFormat="1" ht="18.75" customHeight="1">
      <c r="B188" s="217"/>
      <c r="C188" s="216"/>
      <c r="D188" s="216"/>
      <c r="E188" s="216"/>
      <c r="K188" s="470" t="s">
        <v>533</v>
      </c>
      <c r="L188" s="470"/>
      <c r="M188" s="470"/>
      <c r="N188" s="404" t="s">
        <v>423</v>
      </c>
      <c r="O188" s="462" t="s">
        <v>327</v>
      </c>
      <c r="P188" s="463"/>
      <c r="Q188" s="463"/>
      <c r="R188" s="463"/>
      <c r="S188" s="404" t="s">
        <v>268</v>
      </c>
      <c r="T188" s="398">
        <f>Calcu!G60</f>
        <v>0</v>
      </c>
      <c r="U188" s="398"/>
      <c r="V188" s="243" t="s">
        <v>424</v>
      </c>
      <c r="W188" s="243"/>
      <c r="X188" s="464" t="s">
        <v>268</v>
      </c>
      <c r="Y188" s="415">
        <f>T188/2/SQRT(3)</f>
        <v>0</v>
      </c>
      <c r="Z188" s="415"/>
      <c r="AA188" s="402" t="str">
        <f>V188</f>
        <v>μm</v>
      </c>
      <c r="AB188" s="402"/>
      <c r="AC188" s="242"/>
      <c r="AD188" s="216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6"/>
      <c r="AS188" s="216"/>
      <c r="AT188" s="216"/>
      <c r="AU188" s="216"/>
      <c r="AV188" s="216"/>
      <c r="AW188" s="216"/>
      <c r="AX188" s="216"/>
      <c r="AY188" s="216"/>
      <c r="AZ188" s="217"/>
      <c r="BA188" s="217"/>
      <c r="BB188" s="217"/>
      <c r="BC188" s="217"/>
      <c r="BD188" s="217"/>
      <c r="BE188" s="217"/>
      <c r="BF188" s="217"/>
      <c r="BG188" s="217"/>
      <c r="BH188" s="217"/>
    </row>
    <row r="189" spans="2:74" s="167" customFormat="1" ht="18.75" customHeight="1">
      <c r="B189" s="217"/>
      <c r="C189" s="216"/>
      <c r="D189" s="216"/>
      <c r="E189" s="216"/>
      <c r="K189" s="470"/>
      <c r="L189" s="470"/>
      <c r="M189" s="470"/>
      <c r="N189" s="404"/>
      <c r="O189" s="465"/>
      <c r="P189" s="465"/>
      <c r="Q189" s="465"/>
      <c r="R189" s="465"/>
      <c r="S189" s="404"/>
      <c r="T189" s="465"/>
      <c r="U189" s="465"/>
      <c r="V189" s="465"/>
      <c r="W189" s="465"/>
      <c r="X189" s="464"/>
      <c r="Y189" s="415"/>
      <c r="Z189" s="415"/>
      <c r="AA189" s="402"/>
      <c r="AB189" s="402"/>
      <c r="AC189" s="242"/>
      <c r="AD189" s="216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6"/>
      <c r="AS189" s="216"/>
      <c r="AT189" s="216"/>
      <c r="AU189" s="216"/>
      <c r="AV189" s="216"/>
      <c r="AW189" s="216"/>
      <c r="AX189" s="216"/>
      <c r="AY189" s="216"/>
      <c r="AZ189" s="217"/>
      <c r="BA189" s="217"/>
      <c r="BB189" s="217"/>
      <c r="BC189" s="217"/>
      <c r="BD189" s="217"/>
      <c r="BE189" s="217"/>
      <c r="BF189" s="217"/>
      <c r="BG189" s="217"/>
      <c r="BH189" s="217"/>
    </row>
    <row r="190" spans="2:74" s="167" customFormat="1" ht="18.75" customHeight="1">
      <c r="B190" s="217"/>
      <c r="C190" s="216" t="s">
        <v>306</v>
      </c>
      <c r="D190" s="216"/>
      <c r="E190" s="216"/>
      <c r="F190" s="216"/>
      <c r="G190" s="216"/>
      <c r="H190" s="216"/>
      <c r="I190" s="430" t="str">
        <f>V84</f>
        <v>직사각형</v>
      </c>
      <c r="J190" s="430"/>
      <c r="K190" s="430"/>
      <c r="L190" s="430"/>
      <c r="M190" s="430"/>
      <c r="N190" s="430"/>
      <c r="O190" s="430"/>
      <c r="P190" s="430"/>
      <c r="Q190" s="216"/>
      <c r="R190" s="216"/>
      <c r="S190" s="216"/>
      <c r="T190" s="216"/>
      <c r="U190" s="216"/>
      <c r="V190" s="216"/>
      <c r="W190" s="216"/>
      <c r="X190" s="216"/>
      <c r="Y190" s="216"/>
      <c r="Z190" s="217"/>
      <c r="AA190" s="217"/>
      <c r="AB190" s="217"/>
      <c r="AC190" s="217"/>
      <c r="AD190" s="217"/>
      <c r="AE190" s="217"/>
      <c r="AF190" s="217"/>
      <c r="AG190" s="217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7"/>
      <c r="AZ190" s="217"/>
      <c r="BA190" s="217"/>
      <c r="BB190" s="217"/>
      <c r="BC190" s="217"/>
      <c r="BD190" s="217"/>
      <c r="BE190" s="217"/>
      <c r="BF190" s="217"/>
      <c r="BG190" s="217"/>
    </row>
    <row r="191" spans="2:74" s="167" customFormat="1" ht="18.75" customHeight="1">
      <c r="B191" s="217"/>
      <c r="C191" s="397" t="s">
        <v>307</v>
      </c>
      <c r="D191" s="397"/>
      <c r="E191" s="397"/>
      <c r="F191" s="397"/>
      <c r="G191" s="397"/>
      <c r="H191" s="397"/>
      <c r="I191" s="216"/>
      <c r="J191" s="216"/>
      <c r="K191" s="216"/>
      <c r="L191" s="216"/>
      <c r="M191" s="216"/>
      <c r="N191" s="404">
        <f>AA84</f>
        <v>1</v>
      </c>
      <c r="O191" s="404"/>
      <c r="P191" s="177"/>
      <c r="Q191" s="177"/>
      <c r="R191" s="177"/>
      <c r="S191" s="216"/>
      <c r="T191" s="216"/>
      <c r="U191" s="216"/>
      <c r="V191" s="216"/>
      <c r="W191" s="216"/>
      <c r="X191" s="216"/>
      <c r="Y191" s="216"/>
      <c r="Z191" s="178"/>
      <c r="AA191" s="178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7"/>
      <c r="AM191" s="217"/>
      <c r="AN191" s="217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7"/>
      <c r="AZ191" s="217"/>
      <c r="BA191" s="217"/>
      <c r="BB191" s="217"/>
      <c r="BC191" s="217"/>
      <c r="BD191" s="217"/>
      <c r="BE191" s="217"/>
      <c r="BF191" s="217"/>
      <c r="BG191" s="217"/>
    </row>
    <row r="192" spans="2:74" s="167" customFormat="1" ht="18.75" customHeight="1">
      <c r="B192" s="217"/>
      <c r="C192" s="397"/>
      <c r="D192" s="397"/>
      <c r="E192" s="397"/>
      <c r="F192" s="397"/>
      <c r="G192" s="397"/>
      <c r="H192" s="397"/>
      <c r="I192" s="216"/>
      <c r="J192" s="216"/>
      <c r="K192" s="216"/>
      <c r="L192" s="216"/>
      <c r="M192" s="216"/>
      <c r="N192" s="404"/>
      <c r="O192" s="404"/>
      <c r="P192" s="177"/>
      <c r="Q192" s="177"/>
      <c r="R192" s="177"/>
      <c r="S192" s="216"/>
      <c r="T192" s="216"/>
      <c r="U192" s="216"/>
      <c r="V192" s="216"/>
      <c r="W192" s="216"/>
      <c r="X192" s="216"/>
      <c r="Y192" s="216"/>
      <c r="Z192" s="178"/>
      <c r="AA192" s="178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7"/>
      <c r="AM192" s="217"/>
      <c r="AN192" s="217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7"/>
      <c r="AZ192" s="217"/>
      <c r="BA192" s="217"/>
      <c r="BB192" s="217"/>
      <c r="BC192" s="217"/>
      <c r="BD192" s="217"/>
      <c r="BE192" s="217"/>
      <c r="BF192" s="217"/>
      <c r="BG192" s="217"/>
    </row>
    <row r="193" spans="2:60" s="167" customFormat="1" ht="18.75" customHeight="1">
      <c r="B193" s="217"/>
      <c r="C193" s="216" t="s">
        <v>308</v>
      </c>
      <c r="D193" s="216"/>
      <c r="E193" s="216"/>
      <c r="F193" s="216"/>
      <c r="G193" s="216"/>
      <c r="H193" s="216"/>
      <c r="I193" s="216"/>
      <c r="J193" s="217"/>
      <c r="K193" s="217" t="s">
        <v>284</v>
      </c>
      <c r="L193" s="404">
        <f>N191</f>
        <v>1</v>
      </c>
      <c r="M193" s="404"/>
      <c r="N193" s="247" t="s">
        <v>86</v>
      </c>
      <c r="O193" s="472">
        <f>Y188</f>
        <v>0</v>
      </c>
      <c r="P193" s="472"/>
      <c r="Q193" s="472"/>
      <c r="R193" s="242" t="str">
        <f>AA188</f>
        <v>μm</v>
      </c>
      <c r="S193" s="244"/>
      <c r="T193" s="217" t="s">
        <v>284</v>
      </c>
      <c r="U193" s="217" t="s">
        <v>268</v>
      </c>
      <c r="V193" s="415">
        <f>L193*O193</f>
        <v>0</v>
      </c>
      <c r="W193" s="415"/>
      <c r="X193" s="415"/>
      <c r="Y193" s="242" t="str">
        <f>AA188</f>
        <v>μm</v>
      </c>
      <c r="Z193" s="242"/>
      <c r="AA193" s="179"/>
      <c r="AB193" s="179"/>
      <c r="AC193" s="171"/>
      <c r="AD193" s="217"/>
      <c r="AE193" s="216"/>
      <c r="AF193" s="217"/>
      <c r="AG193" s="217"/>
      <c r="AH193" s="217"/>
      <c r="AI193" s="217"/>
      <c r="AJ193" s="217"/>
      <c r="AK193" s="216"/>
      <c r="AL193" s="217"/>
      <c r="AM193" s="217"/>
      <c r="AN193" s="217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7"/>
      <c r="AZ193" s="217"/>
      <c r="BA193" s="217"/>
      <c r="BB193" s="217"/>
      <c r="BC193" s="217"/>
      <c r="BD193" s="217"/>
      <c r="BE193" s="217"/>
      <c r="BF193" s="217"/>
      <c r="BG193" s="217"/>
    </row>
    <row r="194" spans="2:60" s="167" customFormat="1" ht="18.75" customHeight="1">
      <c r="B194" s="217"/>
      <c r="C194" s="397" t="s">
        <v>309</v>
      </c>
      <c r="D194" s="397"/>
      <c r="E194" s="397"/>
      <c r="F194" s="397"/>
      <c r="G194" s="397"/>
      <c r="H194" s="216"/>
      <c r="J194" s="216"/>
      <c r="K194" s="216"/>
      <c r="L194" s="216"/>
      <c r="M194" s="216"/>
      <c r="N194" s="216"/>
      <c r="O194" s="216"/>
      <c r="P194" s="216"/>
      <c r="Q194" s="216"/>
      <c r="R194" s="171"/>
      <c r="S194" s="216"/>
      <c r="T194" s="216"/>
      <c r="U194" s="216"/>
      <c r="W194" s="216"/>
      <c r="X194" s="57" t="s">
        <v>94</v>
      </c>
      <c r="Y194" s="216"/>
      <c r="Z194" s="216"/>
      <c r="AA194" s="216"/>
      <c r="AB194" s="216"/>
      <c r="AC194" s="216"/>
      <c r="AD194" s="216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17"/>
      <c r="AT194" s="217"/>
      <c r="AU194" s="217"/>
      <c r="AV194" s="217"/>
      <c r="AW194" s="217"/>
      <c r="AX194" s="217"/>
      <c r="AY194" s="217"/>
      <c r="AZ194" s="217"/>
      <c r="BA194" s="217"/>
      <c r="BB194" s="217"/>
      <c r="BC194" s="217"/>
      <c r="BD194" s="217"/>
      <c r="BE194" s="217"/>
      <c r="BF194" s="217"/>
      <c r="BG194" s="217"/>
    </row>
    <row r="195" spans="2:60" s="167" customFormat="1" ht="18.75" customHeight="1">
      <c r="B195" s="217"/>
      <c r="C195" s="397"/>
      <c r="D195" s="397"/>
      <c r="E195" s="397"/>
      <c r="F195" s="397"/>
      <c r="G195" s="397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171"/>
      <c r="S195" s="216"/>
      <c r="T195" s="216"/>
      <c r="U195" s="216"/>
      <c r="V195" s="216"/>
      <c r="W195" s="216"/>
      <c r="X195" s="216"/>
      <c r="Y195" s="216"/>
      <c r="Z195" s="216"/>
      <c r="AA195" s="216"/>
      <c r="AB195" s="216"/>
      <c r="AC195" s="216"/>
      <c r="AD195" s="216"/>
      <c r="AE195" s="217"/>
      <c r="AF195" s="217"/>
      <c r="AG195" s="217"/>
      <c r="AH195" s="217"/>
      <c r="AI195" s="217"/>
      <c r="AJ195" s="217"/>
      <c r="AK195" s="217"/>
      <c r="AL195" s="217"/>
      <c r="AM195" s="217"/>
      <c r="AN195" s="217"/>
      <c r="AO195" s="217"/>
      <c r="AP195" s="217"/>
      <c r="AQ195" s="217"/>
      <c r="AR195" s="217"/>
      <c r="AS195" s="217"/>
      <c r="AT195" s="217"/>
      <c r="AU195" s="217"/>
      <c r="AV195" s="217"/>
      <c r="AW195" s="217"/>
      <c r="AX195" s="217"/>
      <c r="AY195" s="217"/>
      <c r="AZ195" s="217"/>
      <c r="BA195" s="217"/>
      <c r="BB195" s="217"/>
      <c r="BC195" s="217"/>
      <c r="BD195" s="217"/>
      <c r="BE195" s="217"/>
      <c r="BF195" s="217"/>
      <c r="BG195" s="217"/>
    </row>
    <row r="196" spans="2:60" s="167" customFormat="1" ht="18.75" customHeight="1">
      <c r="B196" s="217"/>
      <c r="C196" s="58"/>
      <c r="D196" s="216"/>
      <c r="E196" s="216"/>
      <c r="F196" s="216"/>
      <c r="G196" s="217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7"/>
      <c r="AF196" s="216"/>
      <c r="AG196" s="217"/>
      <c r="AH196" s="217"/>
      <c r="AI196" s="217"/>
      <c r="AJ196" s="217"/>
      <c r="AK196" s="217"/>
      <c r="AL196" s="217"/>
      <c r="AM196" s="217"/>
      <c r="AN196" s="217"/>
      <c r="AO196" s="217"/>
      <c r="AP196" s="217"/>
      <c r="AQ196" s="217"/>
      <c r="AR196" s="217"/>
      <c r="AS196" s="217"/>
      <c r="AT196" s="217"/>
      <c r="AU196" s="217"/>
      <c r="AV196" s="217"/>
      <c r="AW196" s="217"/>
      <c r="AX196" s="217"/>
      <c r="AY196" s="217"/>
      <c r="AZ196" s="217"/>
      <c r="BA196" s="217"/>
      <c r="BB196" s="217"/>
      <c r="BC196" s="217"/>
      <c r="BD196" s="217"/>
      <c r="BE196" s="217"/>
      <c r="BF196" s="217"/>
      <c r="BG196" s="217"/>
    </row>
    <row r="197" spans="2:60" s="167" customFormat="1" ht="18.75" customHeight="1">
      <c r="B197" s="58" t="str">
        <f>"8. "&amp;N5&amp;" 설치시 여현오차에 의한 표준불확도,"</f>
        <v>8. 길이 변위계 설치시 여현오차에 의한 표준불확도,</v>
      </c>
      <c r="C197" s="216"/>
      <c r="E197" s="216"/>
      <c r="F197" s="216"/>
      <c r="G197" s="217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V197" s="216"/>
      <c r="W197" s="230" t="s">
        <v>385</v>
      </c>
      <c r="X197" s="216"/>
      <c r="Y197" s="216"/>
      <c r="AA197" s="216"/>
      <c r="AB197" s="216"/>
      <c r="AC197" s="216"/>
      <c r="AD197" s="216"/>
      <c r="AE197" s="217"/>
      <c r="AF197" s="216"/>
      <c r="AG197" s="217"/>
      <c r="AH197" s="217"/>
      <c r="AI197" s="217"/>
      <c r="AJ197" s="217"/>
      <c r="AK197" s="217"/>
      <c r="AL197" s="217"/>
      <c r="AM197" s="217"/>
      <c r="AN197" s="217"/>
      <c r="AO197" s="217"/>
      <c r="AP197" s="217"/>
      <c r="AQ197" s="217"/>
      <c r="AR197" s="217"/>
      <c r="AS197" s="217"/>
      <c r="AT197" s="217"/>
      <c r="AU197" s="217"/>
      <c r="AV197" s="217"/>
      <c r="AW197" s="217"/>
      <c r="AX197" s="217"/>
      <c r="AY197" s="217"/>
      <c r="AZ197" s="217"/>
      <c r="BA197" s="217"/>
      <c r="BB197" s="217"/>
      <c r="BC197" s="217"/>
      <c r="BD197" s="217"/>
      <c r="BE197" s="217"/>
      <c r="BF197" s="217"/>
      <c r="BG197" s="217"/>
    </row>
    <row r="198" spans="2:60" s="167" customFormat="1" ht="18.75" customHeight="1">
      <c r="B198" s="58"/>
      <c r="C198" s="241" t="str">
        <f>"※ "&amp;N5&amp;" 교정시 "&amp;N5&amp;" 축과 기준기의 축이 나란하도록 설치하여야 하나 정확히 일치되지 않으면"</f>
        <v>※ 길이 변위계 교정시 길이 변위계 축과 기준기의 축이 나란하도록 설치하여야 하나 정확히 일치되지 않으면</v>
      </c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41"/>
      <c r="AT198" s="241"/>
      <c r="AU198" s="240"/>
      <c r="AV198" s="240"/>
      <c r="AW198" s="240"/>
      <c r="AX198" s="240"/>
      <c r="AY198" s="240"/>
      <c r="AZ198" s="240"/>
      <c r="BA198" s="240"/>
      <c r="BB198" s="240"/>
      <c r="BC198" s="240"/>
      <c r="BD198" s="240"/>
      <c r="BE198" s="240"/>
      <c r="BF198" s="240"/>
      <c r="BG198" s="240"/>
    </row>
    <row r="199" spans="2:60" s="167" customFormat="1" ht="18.75" customHeight="1">
      <c r="B199" s="58"/>
      <c r="C199" s="241"/>
      <c r="D199" s="241" t="s">
        <v>425</v>
      </c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41"/>
      <c r="AT199" s="241"/>
      <c r="AU199" s="240"/>
      <c r="AV199" s="240"/>
      <c r="AW199" s="240"/>
      <c r="AX199" s="240"/>
      <c r="AY199" s="240"/>
      <c r="AZ199" s="240"/>
      <c r="BA199" s="240"/>
      <c r="BB199" s="240"/>
      <c r="BC199" s="240"/>
      <c r="BD199" s="240"/>
      <c r="BE199" s="240"/>
      <c r="BF199" s="240"/>
      <c r="BG199" s="240"/>
    </row>
    <row r="200" spans="2:60" s="167" customFormat="1" ht="18.75" customHeight="1">
      <c r="B200" s="217"/>
      <c r="C200" s="218" t="s">
        <v>310</v>
      </c>
      <c r="D200" s="217"/>
      <c r="E200" s="217"/>
      <c r="F200" s="217"/>
      <c r="G200" s="217"/>
      <c r="H200" s="461">
        <v>0</v>
      </c>
      <c r="I200" s="461"/>
      <c r="J200" s="461"/>
      <c r="K200" s="461"/>
      <c r="L200" s="461"/>
      <c r="M200" s="461"/>
      <c r="N200" s="461"/>
      <c r="O200" s="461"/>
      <c r="P200" s="219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  <c r="AG200" s="216"/>
      <c r="AH200" s="216"/>
      <c r="AI200" s="216"/>
      <c r="AJ200" s="216"/>
      <c r="AK200" s="216"/>
      <c r="AL200" s="216"/>
      <c r="AM200" s="216"/>
      <c r="AN200" s="216"/>
      <c r="AO200" s="216"/>
      <c r="AP200" s="216"/>
      <c r="AQ200" s="216"/>
      <c r="AR200" s="216"/>
      <c r="AS200" s="216"/>
      <c r="AT200" s="216"/>
      <c r="AU200" s="216"/>
      <c r="AV200" s="216"/>
      <c r="AW200" s="216"/>
      <c r="AX200" s="216"/>
      <c r="AY200" s="217"/>
      <c r="AZ200" s="217"/>
      <c r="BA200" s="217"/>
      <c r="BB200" s="217"/>
      <c r="BC200" s="217"/>
      <c r="BD200" s="217"/>
      <c r="BE200" s="217"/>
      <c r="BF200" s="217"/>
      <c r="BG200" s="217"/>
    </row>
    <row r="201" spans="2:60" s="167" customFormat="1" ht="18.75" customHeight="1">
      <c r="B201" s="217"/>
      <c r="C201" s="216" t="s">
        <v>311</v>
      </c>
      <c r="D201" s="216"/>
      <c r="E201" s="216"/>
      <c r="F201" s="216"/>
      <c r="G201" s="216"/>
      <c r="H201" s="216"/>
      <c r="I201" s="217"/>
      <c r="J201" s="218" t="s">
        <v>331</v>
      </c>
      <c r="K201" s="180"/>
      <c r="L201" s="180"/>
      <c r="M201" s="180"/>
      <c r="N201" s="180"/>
      <c r="O201" s="469">
        <f>O202/1000</f>
        <v>0</v>
      </c>
      <c r="P201" s="469"/>
      <c r="Q201" s="469"/>
      <c r="R201" s="251" t="s">
        <v>426</v>
      </c>
      <c r="S201" s="251"/>
      <c r="T201" s="251"/>
      <c r="U201" s="180"/>
      <c r="V201" s="180"/>
      <c r="W201" s="180"/>
      <c r="X201" s="180"/>
      <c r="Y201" s="180"/>
      <c r="Z201" s="180"/>
      <c r="AA201" s="180"/>
      <c r="AB201" s="180"/>
      <c r="AC201" s="180"/>
      <c r="AD201" s="180"/>
      <c r="AE201" s="180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  <c r="AR201" s="180"/>
      <c r="AS201" s="180"/>
      <c r="AT201" s="180"/>
      <c r="AU201" s="180"/>
      <c r="AV201" s="180"/>
      <c r="AW201" s="180"/>
      <c r="AX201" s="180"/>
      <c r="AY201" s="180"/>
      <c r="AZ201" s="180"/>
      <c r="BA201" s="180"/>
      <c r="BB201" s="217"/>
      <c r="BC201" s="217"/>
      <c r="BD201" s="217"/>
      <c r="BE201" s="217"/>
      <c r="BF201" s="217"/>
      <c r="BG201" s="217"/>
    </row>
    <row r="202" spans="2:60" s="167" customFormat="1" ht="18.75" customHeight="1">
      <c r="B202" s="217"/>
      <c r="C202" s="216"/>
      <c r="D202" s="216"/>
      <c r="E202" s="216"/>
      <c r="F202" s="216"/>
      <c r="G202" s="241"/>
      <c r="H202" s="216"/>
      <c r="I202" s="250"/>
      <c r="J202" s="216"/>
      <c r="K202" s="470" t="s">
        <v>427</v>
      </c>
      <c r="L202" s="470"/>
      <c r="M202" s="470"/>
      <c r="N202" s="404" t="s">
        <v>415</v>
      </c>
      <c r="O202" s="471">
        <f>Calcu!G61</f>
        <v>0</v>
      </c>
      <c r="P202" s="471"/>
      <c r="Q202" s="243" t="s">
        <v>424</v>
      </c>
      <c r="R202" s="243"/>
      <c r="S202" s="464" t="s">
        <v>268</v>
      </c>
      <c r="T202" s="415">
        <f>O202/SQRT(3)</f>
        <v>0</v>
      </c>
      <c r="U202" s="415"/>
      <c r="V202" s="415"/>
      <c r="W202" s="402" t="str">
        <f>Q202</f>
        <v>μm</v>
      </c>
      <c r="X202" s="402"/>
      <c r="Y202" s="176"/>
      <c r="Z202" s="176"/>
      <c r="AA202" s="176"/>
      <c r="AB202" s="216"/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7"/>
      <c r="AO202" s="217"/>
      <c r="AP202" s="217"/>
      <c r="AQ202" s="217"/>
      <c r="AR202" s="216"/>
      <c r="AS202" s="216"/>
      <c r="AT202" s="216"/>
      <c r="AU202" s="216"/>
      <c r="AV202" s="216"/>
      <c r="AW202" s="216"/>
      <c r="AX202" s="216"/>
      <c r="AY202" s="216"/>
      <c r="AZ202" s="217"/>
      <c r="BA202" s="217"/>
      <c r="BB202" s="217"/>
      <c r="BC202" s="217"/>
      <c r="BD202" s="217"/>
      <c r="BE202" s="217"/>
      <c r="BF202" s="217"/>
      <c r="BG202" s="217"/>
      <c r="BH202" s="217"/>
    </row>
    <row r="203" spans="2:60" s="167" customFormat="1" ht="18.75" customHeight="1">
      <c r="B203" s="217"/>
      <c r="C203" s="216"/>
      <c r="D203" s="216"/>
      <c r="E203" s="216"/>
      <c r="F203" s="216"/>
      <c r="G203" s="241"/>
      <c r="H203" s="216"/>
      <c r="I203" s="250"/>
      <c r="J203" s="216"/>
      <c r="K203" s="470"/>
      <c r="L203" s="470"/>
      <c r="M203" s="470"/>
      <c r="N203" s="404"/>
      <c r="O203" s="465"/>
      <c r="P203" s="465"/>
      <c r="Q203" s="465"/>
      <c r="R203" s="465"/>
      <c r="S203" s="464"/>
      <c r="T203" s="415"/>
      <c r="U203" s="415"/>
      <c r="V203" s="415"/>
      <c r="W203" s="402"/>
      <c r="X203" s="402"/>
      <c r="Y203" s="176"/>
      <c r="Z203" s="176"/>
      <c r="AA203" s="176"/>
      <c r="AB203" s="216"/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7"/>
      <c r="AO203" s="217"/>
      <c r="AP203" s="217"/>
      <c r="AQ203" s="217"/>
      <c r="AR203" s="216"/>
      <c r="AS203" s="216"/>
      <c r="AT203" s="216"/>
      <c r="AU203" s="216"/>
      <c r="AV203" s="216"/>
      <c r="AW203" s="216"/>
      <c r="AX203" s="216"/>
      <c r="AY203" s="216"/>
      <c r="AZ203" s="217"/>
      <c r="BA203" s="217"/>
      <c r="BB203" s="217"/>
      <c r="BC203" s="217"/>
      <c r="BD203" s="217"/>
      <c r="BE203" s="217"/>
      <c r="BF203" s="217"/>
      <c r="BG203" s="217"/>
      <c r="BH203" s="217"/>
    </row>
    <row r="204" spans="2:60" s="167" customFormat="1" ht="18.75" customHeight="1">
      <c r="B204" s="217"/>
      <c r="C204" s="216" t="s">
        <v>312</v>
      </c>
      <c r="D204" s="216"/>
      <c r="E204" s="216"/>
      <c r="F204" s="216"/>
      <c r="G204" s="216"/>
      <c r="H204" s="216"/>
      <c r="I204" s="430" t="str">
        <f>V85</f>
        <v>직사각형</v>
      </c>
      <c r="J204" s="430"/>
      <c r="K204" s="430"/>
      <c r="L204" s="430"/>
      <c r="M204" s="430"/>
      <c r="N204" s="430"/>
      <c r="O204" s="430"/>
      <c r="P204" s="430"/>
      <c r="Q204" s="216"/>
      <c r="R204" s="216"/>
      <c r="S204" s="216"/>
      <c r="T204" s="216"/>
      <c r="U204" s="216"/>
      <c r="V204" s="216"/>
      <c r="W204" s="216"/>
      <c r="X204" s="216"/>
      <c r="Y204" s="216"/>
      <c r="Z204" s="217"/>
      <c r="AA204" s="217"/>
      <c r="AB204" s="217"/>
      <c r="AC204" s="217"/>
      <c r="AD204" s="217"/>
      <c r="AE204" s="217"/>
      <c r="AF204" s="217"/>
      <c r="AG204" s="217"/>
      <c r="AH204" s="216"/>
      <c r="AI204" s="216"/>
      <c r="AJ204" s="216"/>
      <c r="AK204" s="216"/>
      <c r="AL204" s="217"/>
      <c r="AM204" s="217"/>
      <c r="AN204" s="217"/>
      <c r="AO204" s="217"/>
      <c r="AP204" s="217"/>
      <c r="AQ204" s="217"/>
      <c r="AR204" s="217"/>
      <c r="AS204" s="216"/>
      <c r="AT204" s="216"/>
      <c r="AU204" s="216"/>
      <c r="AV204" s="216"/>
      <c r="AW204" s="216"/>
      <c r="AX204" s="216"/>
      <c r="AY204" s="217"/>
      <c r="AZ204" s="217"/>
      <c r="BA204" s="217"/>
      <c r="BB204" s="217"/>
      <c r="BC204" s="217"/>
      <c r="BD204" s="217"/>
      <c r="BE204" s="217"/>
      <c r="BF204" s="217"/>
      <c r="BG204" s="217"/>
    </row>
    <row r="205" spans="2:60" s="167" customFormat="1" ht="18.75" customHeight="1">
      <c r="B205" s="217"/>
      <c r="C205" s="397" t="s">
        <v>313</v>
      </c>
      <c r="D205" s="397"/>
      <c r="E205" s="397"/>
      <c r="F205" s="397"/>
      <c r="G205" s="397"/>
      <c r="H205" s="397"/>
      <c r="I205" s="216"/>
      <c r="J205" s="216"/>
      <c r="K205" s="216"/>
      <c r="L205" s="216"/>
      <c r="M205" s="216"/>
      <c r="N205" s="404">
        <f>AA85</f>
        <v>1</v>
      </c>
      <c r="O205" s="404"/>
      <c r="P205" s="177"/>
      <c r="Q205" s="177"/>
      <c r="R205" s="177"/>
      <c r="S205" s="216"/>
      <c r="T205" s="216"/>
      <c r="U205" s="216"/>
      <c r="V205" s="216"/>
      <c r="W205" s="216"/>
      <c r="X205" s="216"/>
      <c r="Y205" s="216"/>
      <c r="Z205" s="178"/>
      <c r="AA205" s="178"/>
      <c r="AB205" s="216"/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7"/>
      <c r="AM205" s="217"/>
      <c r="AN205" s="217"/>
      <c r="AO205" s="216"/>
      <c r="AP205" s="216"/>
      <c r="AQ205" s="216"/>
      <c r="AR205" s="216"/>
      <c r="AS205" s="216"/>
      <c r="AT205" s="216"/>
      <c r="AU205" s="216"/>
      <c r="AV205" s="216"/>
      <c r="AW205" s="216"/>
      <c r="AX205" s="216"/>
      <c r="AY205" s="217"/>
      <c r="AZ205" s="217"/>
      <c r="BA205" s="217"/>
      <c r="BB205" s="217"/>
      <c r="BC205" s="217"/>
      <c r="BD205" s="217"/>
      <c r="BE205" s="217"/>
      <c r="BF205" s="217"/>
      <c r="BG205" s="217"/>
    </row>
    <row r="206" spans="2:60" s="167" customFormat="1" ht="18.75" customHeight="1">
      <c r="B206" s="217"/>
      <c r="C206" s="397"/>
      <c r="D206" s="397"/>
      <c r="E206" s="397"/>
      <c r="F206" s="397"/>
      <c r="G206" s="397"/>
      <c r="H206" s="397"/>
      <c r="I206" s="216"/>
      <c r="J206" s="216"/>
      <c r="K206" s="216"/>
      <c r="L206" s="216"/>
      <c r="M206" s="216"/>
      <c r="N206" s="404"/>
      <c r="O206" s="404"/>
      <c r="P206" s="177"/>
      <c r="Q206" s="177"/>
      <c r="R206" s="177"/>
      <c r="S206" s="216"/>
      <c r="T206" s="216"/>
      <c r="U206" s="216"/>
      <c r="V206" s="216"/>
      <c r="W206" s="216"/>
      <c r="X206" s="216"/>
      <c r="Y206" s="216"/>
      <c r="Z206" s="178"/>
      <c r="AA206" s="178"/>
      <c r="AB206" s="216"/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7"/>
      <c r="AM206" s="217"/>
      <c r="AN206" s="217"/>
      <c r="AO206" s="216"/>
      <c r="AP206" s="216"/>
      <c r="AQ206" s="216"/>
      <c r="AR206" s="216"/>
      <c r="AS206" s="216"/>
      <c r="AT206" s="216"/>
      <c r="AU206" s="216"/>
      <c r="AV206" s="216"/>
      <c r="AW206" s="216"/>
      <c r="AX206" s="216"/>
      <c r="AY206" s="217"/>
      <c r="AZ206" s="217"/>
      <c r="BA206" s="217"/>
      <c r="BB206" s="217"/>
      <c r="BC206" s="217"/>
      <c r="BD206" s="217"/>
      <c r="BE206" s="217"/>
      <c r="BF206" s="217"/>
      <c r="BG206" s="217"/>
    </row>
    <row r="207" spans="2:60" s="167" customFormat="1" ht="18.75" customHeight="1">
      <c r="B207" s="217"/>
      <c r="C207" s="216" t="s">
        <v>314</v>
      </c>
      <c r="D207" s="216"/>
      <c r="E207" s="216"/>
      <c r="F207" s="216"/>
      <c r="G207" s="216"/>
      <c r="H207" s="216"/>
      <c r="I207" s="216"/>
      <c r="J207" s="217"/>
      <c r="K207" s="217" t="s">
        <v>284</v>
      </c>
      <c r="L207" s="404">
        <f>N205</f>
        <v>1</v>
      </c>
      <c r="M207" s="404"/>
      <c r="N207" s="247" t="s">
        <v>86</v>
      </c>
      <c r="O207" s="415">
        <f>T202</f>
        <v>0</v>
      </c>
      <c r="P207" s="415"/>
      <c r="Q207" s="415"/>
      <c r="R207" s="171" t="str">
        <f>W202</f>
        <v>μm</v>
      </c>
      <c r="S207" s="171"/>
      <c r="T207" s="217" t="s">
        <v>284</v>
      </c>
      <c r="U207" s="217" t="s">
        <v>268</v>
      </c>
      <c r="V207" s="415">
        <f>L207*O207</f>
        <v>0</v>
      </c>
      <c r="W207" s="415"/>
      <c r="X207" s="415"/>
      <c r="Y207" s="171" t="str">
        <f>W202</f>
        <v>μm</v>
      </c>
      <c r="Z207" s="171"/>
      <c r="AA207" s="179"/>
      <c r="AB207" s="179"/>
      <c r="AC207" s="171"/>
      <c r="AD207" s="217"/>
      <c r="AE207" s="216"/>
      <c r="AF207" s="217"/>
      <c r="AG207" s="217"/>
      <c r="AH207" s="217"/>
      <c r="AI207" s="217"/>
      <c r="AJ207" s="217"/>
      <c r="AK207" s="216"/>
      <c r="AL207" s="217"/>
      <c r="AM207" s="217"/>
      <c r="AN207" s="217"/>
      <c r="AO207" s="216"/>
      <c r="AP207" s="216"/>
      <c r="AQ207" s="216"/>
      <c r="AR207" s="216"/>
      <c r="AS207" s="216"/>
      <c r="AT207" s="216"/>
      <c r="AU207" s="216"/>
      <c r="AV207" s="216"/>
      <c r="AW207" s="216"/>
      <c r="AX207" s="216"/>
      <c r="AY207" s="217"/>
      <c r="AZ207" s="217"/>
      <c r="BA207" s="217"/>
      <c r="BB207" s="217"/>
      <c r="BC207" s="217"/>
      <c r="BD207" s="217"/>
      <c r="BE207" s="217"/>
      <c r="BF207" s="217"/>
      <c r="BG207" s="217"/>
    </row>
    <row r="208" spans="2:60" s="167" customFormat="1" ht="18.75" customHeight="1">
      <c r="B208" s="217"/>
      <c r="C208" s="397" t="s">
        <v>315</v>
      </c>
      <c r="D208" s="397"/>
      <c r="E208" s="397"/>
      <c r="F208" s="397"/>
      <c r="G208" s="397"/>
      <c r="H208" s="216"/>
      <c r="J208" s="216"/>
      <c r="K208" s="216"/>
      <c r="L208" s="216"/>
      <c r="M208" s="216"/>
      <c r="N208" s="216"/>
      <c r="O208" s="216"/>
      <c r="P208" s="216"/>
      <c r="Q208" s="216"/>
      <c r="R208" s="171"/>
      <c r="S208" s="216"/>
      <c r="T208" s="216"/>
      <c r="U208" s="216"/>
      <c r="W208" s="216"/>
      <c r="X208" s="57" t="s">
        <v>94</v>
      </c>
      <c r="Y208" s="216"/>
      <c r="Z208" s="216"/>
      <c r="AA208" s="216"/>
      <c r="AB208" s="216"/>
      <c r="AC208" s="216"/>
      <c r="AD208" s="216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</row>
    <row r="209" spans="1:80" s="167" customFormat="1" ht="18.75" customHeight="1">
      <c r="B209" s="217"/>
      <c r="C209" s="397"/>
      <c r="D209" s="397"/>
      <c r="E209" s="397"/>
      <c r="F209" s="397"/>
      <c r="G209" s="397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171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7"/>
      <c r="AF209" s="216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17"/>
      <c r="AT209" s="217"/>
      <c r="AU209" s="217"/>
      <c r="AV209" s="217"/>
      <c r="AW209" s="217"/>
      <c r="AX209" s="217"/>
      <c r="AY209" s="217"/>
      <c r="AZ209" s="217"/>
      <c r="BA209" s="217"/>
      <c r="BB209" s="217"/>
      <c r="BC209" s="217"/>
      <c r="BD209" s="217"/>
      <c r="BE209" s="217"/>
      <c r="BF209" s="217"/>
      <c r="BG209" s="217"/>
    </row>
    <row r="210" spans="1:80" s="167" customFormat="1" ht="18.75" customHeight="1">
      <c r="B210" s="217"/>
      <c r="C210" s="216"/>
      <c r="D210" s="216"/>
      <c r="E210" s="216"/>
      <c r="F210" s="216"/>
      <c r="G210" s="217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7"/>
      <c r="AF210" s="216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17"/>
      <c r="AT210" s="217"/>
      <c r="AU210" s="217"/>
      <c r="AV210" s="217"/>
      <c r="AW210" s="217"/>
      <c r="AX210" s="217"/>
      <c r="AY210" s="217"/>
      <c r="AZ210" s="217"/>
      <c r="BA210" s="217"/>
      <c r="BB210" s="217"/>
      <c r="BC210" s="217"/>
      <c r="BD210" s="217"/>
      <c r="BE210" s="217"/>
      <c r="BF210" s="217"/>
      <c r="BG210" s="217"/>
    </row>
    <row r="211" spans="1:80" s="167" customFormat="1" ht="18.75" customHeight="1">
      <c r="A211" s="58" t="s">
        <v>316</v>
      </c>
      <c r="B211" s="217"/>
      <c r="C211" s="217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17"/>
      <c r="AT211" s="217"/>
      <c r="AU211" s="217"/>
      <c r="AV211" s="217"/>
      <c r="AW211" s="217"/>
      <c r="AX211" s="217"/>
      <c r="AY211" s="217"/>
      <c r="AZ211" s="217"/>
      <c r="BA211" s="217"/>
      <c r="BB211" s="217"/>
      <c r="BC211" s="217"/>
      <c r="BD211" s="217"/>
      <c r="BE211" s="217"/>
      <c r="BF211" s="217"/>
    </row>
    <row r="212" spans="1:80" s="167" customFormat="1" ht="18.75" customHeight="1">
      <c r="A212" s="217"/>
      <c r="B212" s="217"/>
      <c r="C212" s="217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216"/>
      <c r="AF212" s="217"/>
      <c r="AG212" s="217"/>
      <c r="AH212" s="217"/>
      <c r="AI212" s="217"/>
      <c r="AJ212" s="217"/>
      <c r="AK212" s="217"/>
      <c r="AL212" s="217"/>
      <c r="AM212" s="217"/>
      <c r="AN212" s="217"/>
      <c r="AO212" s="217"/>
      <c r="AP212" s="217"/>
      <c r="AQ212" s="217"/>
      <c r="AR212" s="217"/>
      <c r="AS212" s="217"/>
      <c r="AT212" s="217"/>
      <c r="AU212" s="217"/>
      <c r="AV212" s="217"/>
      <c r="AW212" s="217"/>
      <c r="AX212" s="217"/>
      <c r="AY212" s="217"/>
      <c r="AZ212" s="217"/>
      <c r="BA212" s="217"/>
      <c r="BB212" s="217"/>
      <c r="BC212" s="217"/>
      <c r="BD212" s="217"/>
      <c r="BE212" s="217"/>
      <c r="BF212" s="217"/>
    </row>
    <row r="213" spans="1:80" s="59" customFormat="1" ht="18.75" customHeight="1">
      <c r="C213" s="216"/>
      <c r="D213" s="216"/>
      <c r="E213" s="217" t="s">
        <v>268</v>
      </c>
      <c r="F213" s="432" t="e">
        <f ca="1">Calcu!Q54</f>
        <v>#N/A</v>
      </c>
      <c r="G213" s="432"/>
      <c r="H213" s="432"/>
      <c r="I213" s="216" t="s">
        <v>142</v>
      </c>
      <c r="J213" s="216"/>
      <c r="K213" s="404" t="s">
        <v>101</v>
      </c>
      <c r="L213" s="404"/>
      <c r="M213" s="432">
        <f>Calcu!Q55</f>
        <v>0</v>
      </c>
      <c r="N213" s="432"/>
      <c r="O213" s="432"/>
      <c r="P213" s="216" t="s">
        <v>142</v>
      </c>
      <c r="Q213" s="216"/>
      <c r="R213" s="404" t="s">
        <v>101</v>
      </c>
      <c r="S213" s="404"/>
      <c r="T213" s="432">
        <f>Calcu!Q56</f>
        <v>0</v>
      </c>
      <c r="U213" s="432"/>
      <c r="V213" s="432"/>
      <c r="W213" s="216" t="s">
        <v>142</v>
      </c>
      <c r="X213" s="216"/>
      <c r="Y213" s="404" t="s">
        <v>101</v>
      </c>
      <c r="Z213" s="404"/>
      <c r="AA213" s="432">
        <f>Calcu!Q58</f>
        <v>0</v>
      </c>
      <c r="AB213" s="432"/>
      <c r="AC213" s="432"/>
      <c r="AD213" s="216" t="s">
        <v>142</v>
      </c>
      <c r="AE213" s="216"/>
      <c r="AF213" s="404" t="s">
        <v>101</v>
      </c>
      <c r="AG213" s="404"/>
      <c r="AH213" s="432" t="e">
        <f ca="1">Calcu!Q57</f>
        <v>#N/A</v>
      </c>
      <c r="AI213" s="432"/>
      <c r="AJ213" s="432"/>
      <c r="AK213" s="216" t="s">
        <v>142</v>
      </c>
      <c r="AL213" s="216"/>
      <c r="AM213" s="404" t="s">
        <v>101</v>
      </c>
      <c r="AN213" s="404"/>
      <c r="AO213" s="432" t="e">
        <f ca="1">Calcu!Q59</f>
        <v>#N/A</v>
      </c>
      <c r="AP213" s="432"/>
      <c r="AQ213" s="432"/>
      <c r="AR213" s="216" t="s">
        <v>142</v>
      </c>
      <c r="AS213" s="216"/>
      <c r="BA213" s="216"/>
      <c r="BB213" s="216"/>
      <c r="BC213" s="216"/>
      <c r="BD213" s="216"/>
      <c r="BE213" s="216"/>
      <c r="BF213" s="216"/>
      <c r="BG213" s="216"/>
      <c r="BH213" s="216"/>
    </row>
    <row r="214" spans="1:80" s="59" customFormat="1" ht="18.75" customHeight="1">
      <c r="C214" s="216"/>
      <c r="D214" s="216"/>
      <c r="E214" s="216"/>
      <c r="F214" s="404" t="s">
        <v>101</v>
      </c>
      <c r="G214" s="404"/>
      <c r="H214" s="432">
        <f>Calcu!Q60</f>
        <v>0</v>
      </c>
      <c r="I214" s="432"/>
      <c r="J214" s="432"/>
      <c r="K214" s="216" t="s">
        <v>142</v>
      </c>
      <c r="L214" s="216"/>
      <c r="M214" s="404" t="s">
        <v>101</v>
      </c>
      <c r="N214" s="404"/>
      <c r="O214" s="432">
        <f>Calcu!Q61</f>
        <v>0</v>
      </c>
      <c r="P214" s="432"/>
      <c r="Q214" s="432"/>
      <c r="R214" s="216" t="s">
        <v>142</v>
      </c>
      <c r="S214" s="216"/>
      <c r="T214" s="216"/>
      <c r="AA214" s="216"/>
      <c r="AB214" s="216"/>
      <c r="AC214" s="63"/>
      <c r="AD214" s="63"/>
      <c r="AE214" s="63"/>
      <c r="AF214" s="216"/>
      <c r="AG214" s="216"/>
      <c r="AH214" s="216"/>
      <c r="AI214" s="216"/>
      <c r="AJ214" s="216"/>
      <c r="AK214" s="216"/>
      <c r="AL214" s="216"/>
      <c r="AM214" s="216"/>
      <c r="AN214" s="216"/>
      <c r="AO214" s="216"/>
      <c r="AP214" s="216"/>
      <c r="AQ214" s="216"/>
      <c r="AR214" s="216"/>
      <c r="AS214" s="216"/>
      <c r="AT214" s="216"/>
      <c r="AU214" s="216"/>
      <c r="AV214" s="216"/>
      <c r="AW214" s="216"/>
      <c r="AX214" s="216"/>
      <c r="AY214" s="216"/>
      <c r="AZ214" s="216"/>
      <c r="BA214" s="216"/>
      <c r="BB214" s="216"/>
      <c r="BC214" s="216"/>
      <c r="BD214" s="216"/>
      <c r="BE214" s="216"/>
      <c r="BF214" s="216"/>
      <c r="BG214" s="216"/>
    </row>
    <row r="215" spans="1:80" s="59" customFormat="1" ht="18.75" customHeight="1">
      <c r="C215" s="216"/>
      <c r="D215" s="216"/>
      <c r="E215" s="217" t="s">
        <v>268</v>
      </c>
      <c r="F215" s="432" t="e">
        <f ca="1">Calcu!Q62</f>
        <v>#N/A</v>
      </c>
      <c r="G215" s="432"/>
      <c r="H215" s="432"/>
      <c r="I215" s="216" t="s">
        <v>142</v>
      </c>
      <c r="J215" s="216"/>
      <c r="K215" s="216"/>
      <c r="L215" s="216"/>
      <c r="M215" s="181"/>
      <c r="N215" s="181"/>
      <c r="O215" s="181"/>
      <c r="P215" s="181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216"/>
      <c r="AE215" s="216"/>
      <c r="AF215" s="216"/>
      <c r="AG215" s="217"/>
      <c r="AH215" s="216"/>
      <c r="AI215" s="216"/>
      <c r="AJ215" s="216"/>
      <c r="AK215" s="216"/>
      <c r="AL215" s="216"/>
      <c r="AM215" s="216"/>
      <c r="AN215" s="216"/>
      <c r="AO215" s="216"/>
      <c r="AP215" s="216"/>
      <c r="AQ215" s="216"/>
      <c r="AR215" s="216"/>
      <c r="AS215" s="216"/>
      <c r="AT215" s="216"/>
      <c r="AU215" s="216"/>
      <c r="AV215" s="216"/>
      <c r="AW215" s="216"/>
      <c r="AX215" s="216"/>
      <c r="AY215" s="216"/>
      <c r="AZ215" s="216"/>
      <c r="BA215" s="216"/>
      <c r="BB215" s="216"/>
      <c r="BC215" s="216"/>
      <c r="BD215" s="216"/>
      <c r="BE215" s="216"/>
      <c r="BF215" s="216"/>
      <c r="BG215" s="216"/>
      <c r="BH215" s="216"/>
    </row>
    <row r="216" spans="1:80" s="59" customFormat="1" ht="18.75" customHeight="1">
      <c r="A216" s="216"/>
      <c r="B216" s="216"/>
      <c r="C216" s="216"/>
      <c r="D216" s="166"/>
      <c r="E216" s="166"/>
      <c r="F216" s="166"/>
      <c r="G216" s="216"/>
      <c r="H216" s="216"/>
      <c r="I216" s="217"/>
      <c r="J216" s="217"/>
      <c r="K216" s="182"/>
      <c r="L216" s="182"/>
      <c r="M216" s="182"/>
      <c r="N216" s="182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  <c r="AG216" s="216"/>
      <c r="AH216" s="216"/>
      <c r="AI216" s="216"/>
      <c r="AJ216" s="216"/>
      <c r="AK216" s="216"/>
      <c r="AL216" s="216"/>
      <c r="AM216" s="216"/>
      <c r="AN216" s="216"/>
      <c r="AO216" s="216"/>
      <c r="AP216" s="216"/>
      <c r="AQ216" s="216"/>
      <c r="AR216" s="216"/>
      <c r="AS216" s="216"/>
      <c r="AT216" s="216"/>
      <c r="AU216" s="216"/>
      <c r="AV216" s="216"/>
      <c r="AW216" s="216"/>
      <c r="AX216" s="216"/>
      <c r="AY216" s="216"/>
      <c r="AZ216" s="216"/>
      <c r="BA216" s="216"/>
      <c r="BB216" s="216"/>
      <c r="BC216" s="216"/>
      <c r="BD216" s="216"/>
      <c r="BE216" s="216"/>
      <c r="BF216" s="216"/>
    </row>
    <row r="217" spans="1:80" s="167" customFormat="1" ht="18.75" customHeight="1">
      <c r="A217" s="217"/>
      <c r="B217" s="217"/>
      <c r="C217" s="217"/>
      <c r="D217" s="172" t="s">
        <v>456</v>
      </c>
      <c r="E217" s="258" t="s">
        <v>268</v>
      </c>
      <c r="F217" s="432" t="e">
        <f ca="1">F215</f>
        <v>#N/A</v>
      </c>
      <c r="G217" s="432"/>
      <c r="H217" s="432"/>
      <c r="I217" s="216" t="s">
        <v>142</v>
      </c>
      <c r="J217" s="181"/>
      <c r="K217" s="181"/>
      <c r="L217" s="181"/>
      <c r="M217" s="181"/>
      <c r="N217" s="217"/>
      <c r="O217" s="217"/>
      <c r="P217" s="216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216"/>
      <c r="AF217" s="217"/>
      <c r="AG217" s="217"/>
      <c r="AH217" s="217"/>
      <c r="AI217" s="217"/>
      <c r="AJ217" s="217"/>
      <c r="AK217" s="217"/>
      <c r="AL217" s="217"/>
      <c r="AM217" s="217"/>
      <c r="AN217" s="217"/>
      <c r="AO217" s="217"/>
      <c r="AP217" s="217"/>
      <c r="AQ217" s="217"/>
      <c r="AR217" s="217"/>
      <c r="AS217" s="217"/>
      <c r="AT217" s="217"/>
      <c r="AU217" s="217"/>
      <c r="AV217" s="217"/>
      <c r="AW217" s="217"/>
      <c r="AX217" s="217"/>
      <c r="AY217" s="217"/>
      <c r="AZ217" s="217"/>
      <c r="BA217" s="217"/>
      <c r="BB217" s="217"/>
      <c r="BC217" s="217"/>
      <c r="BD217" s="217"/>
      <c r="BE217" s="217"/>
      <c r="BF217" s="217"/>
    </row>
    <row r="218" spans="1:80" s="216" customFormat="1" ht="18.75" customHeight="1"/>
    <row r="219" spans="1:80" ht="18.75" customHeight="1">
      <c r="A219" s="58" t="s">
        <v>317</v>
      </c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466" t="e">
        <f ca="1">F217</f>
        <v>#N/A</v>
      </c>
      <c r="M220" s="466"/>
      <c r="N220" s="466"/>
      <c r="O220" s="466"/>
      <c r="P220" s="466"/>
      <c r="Q220" s="466"/>
      <c r="R220" s="466"/>
      <c r="S220" s="466"/>
      <c r="T220" s="466"/>
      <c r="U220" s="466"/>
      <c r="V220" s="466"/>
      <c r="W220" s="466"/>
      <c r="X220" s="466"/>
      <c r="Y220" s="466"/>
      <c r="Z220" s="466"/>
      <c r="AA220" s="466"/>
      <c r="AB220" s="466"/>
      <c r="AC220" s="466"/>
      <c r="AD220" s="466"/>
      <c r="AE220" s="466"/>
      <c r="AF220" s="466"/>
      <c r="AG220" s="466"/>
      <c r="AH220" s="466"/>
      <c r="AI220" s="466"/>
      <c r="AJ220" s="466"/>
      <c r="AK220" s="466"/>
      <c r="AL220" s="466"/>
      <c r="AM220" s="466"/>
      <c r="AN220" s="466"/>
      <c r="AO220" s="466"/>
      <c r="AP220" s="466"/>
      <c r="AQ220" s="466"/>
      <c r="AR220" s="466"/>
      <c r="AS220" s="466"/>
      <c r="AT220" s="466"/>
      <c r="AU220" s="466"/>
      <c r="AV220" s="466"/>
      <c r="AW220" s="466"/>
      <c r="AX220" s="466"/>
      <c r="AY220" s="404" t="s">
        <v>268</v>
      </c>
      <c r="AZ220" s="475" t="e">
        <f ca="1">TRIM(Calcu!S62)</f>
        <v>#N/A</v>
      </c>
      <c r="BA220" s="475"/>
      <c r="BB220" s="208"/>
      <c r="BC220" s="57"/>
      <c r="BD220" s="57"/>
      <c r="BE220" s="57"/>
      <c r="BF220" s="57"/>
      <c r="BG220" s="216"/>
      <c r="BH220" s="216"/>
      <c r="BK220" s="183"/>
      <c r="BL220" s="183"/>
      <c r="BM220" s="183"/>
      <c r="BN220" s="183"/>
      <c r="BO220" s="183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</row>
    <row r="221" spans="1:80" ht="18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479" t="e">
        <f ca="1">Calcu!Q54</f>
        <v>#N/A</v>
      </c>
      <c r="M221" s="479"/>
      <c r="N221" s="479"/>
      <c r="O221" s="479"/>
      <c r="P221" s="404" t="s">
        <v>101</v>
      </c>
      <c r="Q221" s="479">
        <f>Calcu!Q55</f>
        <v>0</v>
      </c>
      <c r="R221" s="479"/>
      <c r="S221" s="479"/>
      <c r="T221" s="479"/>
      <c r="U221" s="404" t="s">
        <v>101</v>
      </c>
      <c r="V221" s="466">
        <f>Calcu!Q56</f>
        <v>0</v>
      </c>
      <c r="W221" s="466"/>
      <c r="X221" s="466"/>
      <c r="Y221" s="466"/>
      <c r="Z221" s="404" t="s">
        <v>101</v>
      </c>
      <c r="AA221" s="479">
        <f>Calcu!Q58</f>
        <v>0</v>
      </c>
      <c r="AB221" s="479"/>
      <c r="AC221" s="479"/>
      <c r="AD221" s="479"/>
      <c r="AE221" s="404" t="s">
        <v>101</v>
      </c>
      <c r="AF221" s="466" t="e">
        <f ca="1">Calcu!Q57</f>
        <v>#N/A</v>
      </c>
      <c r="AG221" s="466"/>
      <c r="AH221" s="466"/>
      <c r="AI221" s="466"/>
      <c r="AJ221" s="404" t="s">
        <v>101</v>
      </c>
      <c r="AK221" s="466" t="e">
        <f ca="1">Calcu!Q59</f>
        <v>#N/A</v>
      </c>
      <c r="AL221" s="466"/>
      <c r="AM221" s="466"/>
      <c r="AN221" s="466"/>
      <c r="AO221" s="404" t="s">
        <v>101</v>
      </c>
      <c r="AP221" s="466">
        <f>Calcu!Q60</f>
        <v>0</v>
      </c>
      <c r="AQ221" s="466"/>
      <c r="AR221" s="466"/>
      <c r="AS221" s="466"/>
      <c r="AT221" s="404" t="s">
        <v>101</v>
      </c>
      <c r="AU221" s="466">
        <f>Calcu!Q61</f>
        <v>0</v>
      </c>
      <c r="AV221" s="466"/>
      <c r="AW221" s="466"/>
      <c r="AX221" s="466"/>
      <c r="AY221" s="404"/>
      <c r="AZ221" s="475"/>
      <c r="BA221" s="475"/>
      <c r="BB221" s="208"/>
      <c r="BC221" s="57"/>
      <c r="BD221" s="57"/>
      <c r="BE221" s="57"/>
      <c r="BF221" s="57"/>
      <c r="BG221" s="57"/>
      <c r="BH221" s="57"/>
      <c r="BK221" s="183"/>
      <c r="BL221" s="183"/>
      <c r="BM221" s="183"/>
      <c r="BN221" s="183"/>
      <c r="BO221" s="183"/>
    </row>
    <row r="222" spans="1:80" ht="18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404" t="str">
        <f>Calcu!S54</f>
        <v>∞</v>
      </c>
      <c r="M222" s="404"/>
      <c r="N222" s="404"/>
      <c r="O222" s="404"/>
      <c r="P222" s="404"/>
      <c r="Q222" s="404" t="str">
        <f>Calcu!S55</f>
        <v>∞</v>
      </c>
      <c r="R222" s="404"/>
      <c r="S222" s="404"/>
      <c r="T222" s="404"/>
      <c r="U222" s="404"/>
      <c r="V222" s="404">
        <f>Calcu!S56</f>
        <v>100</v>
      </c>
      <c r="W222" s="404"/>
      <c r="X222" s="404"/>
      <c r="Y222" s="404"/>
      <c r="Z222" s="404"/>
      <c r="AA222" s="404">
        <f>Calcu!S58</f>
        <v>100</v>
      </c>
      <c r="AB222" s="404"/>
      <c r="AC222" s="404"/>
      <c r="AD222" s="404"/>
      <c r="AE222" s="404"/>
      <c r="AF222" s="399">
        <f>Calcu!S57</f>
        <v>12</v>
      </c>
      <c r="AG222" s="399"/>
      <c r="AH222" s="399"/>
      <c r="AI222" s="399"/>
      <c r="AJ222" s="404"/>
      <c r="AK222" s="404">
        <f>Calcu!S59</f>
        <v>12</v>
      </c>
      <c r="AL222" s="404"/>
      <c r="AM222" s="404"/>
      <c r="AN222" s="404"/>
      <c r="AO222" s="404"/>
      <c r="AP222" s="404" t="str">
        <f>Calcu!S60</f>
        <v>∞</v>
      </c>
      <c r="AQ222" s="404"/>
      <c r="AR222" s="404"/>
      <c r="AS222" s="404"/>
      <c r="AT222" s="404"/>
      <c r="AU222" s="404" t="str">
        <f>Calcu!S61</f>
        <v>∞</v>
      </c>
      <c r="AV222" s="404"/>
      <c r="AW222" s="404"/>
      <c r="AX222" s="404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</row>
    <row r="223" spans="1:80" ht="18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</row>
    <row r="224" spans="1:80" ht="18.75" customHeight="1">
      <c r="A224" s="58" t="s">
        <v>338</v>
      </c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 t="s">
        <v>318</v>
      </c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C226" s="57" t="s">
        <v>319</v>
      </c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6" t="s">
        <v>320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216" t="s">
        <v>321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8"/>
      <c r="B229" s="57"/>
      <c r="D229" s="57"/>
      <c r="E229" s="172"/>
      <c r="F229" s="57"/>
      <c r="G229" s="225"/>
      <c r="H229" s="217"/>
      <c r="I229" s="217"/>
      <c r="J229" s="217"/>
      <c r="R229" s="172"/>
      <c r="S229" s="184"/>
      <c r="T229" s="184"/>
      <c r="U229" s="184"/>
      <c r="V229" s="184"/>
      <c r="W229" s="184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8"/>
      <c r="B230" s="57" t="s">
        <v>318</v>
      </c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</row>
    <row r="231" spans="1:56" ht="18.75" customHeight="1">
      <c r="A231" s="58"/>
      <c r="B231" s="57"/>
      <c r="C231" s="57" t="s">
        <v>323</v>
      </c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</row>
    <row r="232" spans="1:56" ht="18.75" customHeight="1">
      <c r="B232" s="57"/>
      <c r="C232" s="57" t="s">
        <v>336</v>
      </c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</row>
    <row r="233" spans="1:56" ht="18.75" customHeight="1">
      <c r="A233" s="57"/>
      <c r="B233" s="57"/>
      <c r="C233" s="56" t="s">
        <v>347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</row>
    <row r="234" spans="1:56" ht="18.75" customHeight="1">
      <c r="A234" s="57"/>
      <c r="B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</row>
    <row r="235" spans="1:56" ht="18.75" customHeight="1">
      <c r="A235" s="57"/>
      <c r="B235" s="57"/>
      <c r="C235" s="57"/>
      <c r="D235" s="57"/>
      <c r="E235" s="60"/>
      <c r="F235" s="57"/>
      <c r="G235" s="57"/>
      <c r="H235" s="225" t="s">
        <v>324</v>
      </c>
      <c r="I235" s="404" t="e">
        <f ca="1">Calcu!E77</f>
        <v>#N/A</v>
      </c>
      <c r="J235" s="404"/>
      <c r="K235" s="404"/>
      <c r="L235" s="226" t="s">
        <v>322</v>
      </c>
      <c r="M235" s="468" t="e">
        <f ca="1">F217</f>
        <v>#N/A</v>
      </c>
      <c r="N235" s="468"/>
      <c r="O235" s="468"/>
      <c r="P235" s="468"/>
      <c r="Q235" s="57" t="s">
        <v>325</v>
      </c>
      <c r="R235" s="467" t="e">
        <f ca="1">I235*M235</f>
        <v>#N/A</v>
      </c>
      <c r="S235" s="467"/>
      <c r="T235" s="467"/>
      <c r="U235" s="467"/>
      <c r="V235" s="217"/>
      <c r="W235" s="218"/>
      <c r="AL235" s="57"/>
      <c r="AM235" s="57"/>
      <c r="AN235" s="57"/>
      <c r="AO235" s="57"/>
      <c r="AP235" s="57"/>
      <c r="AQ235" s="57"/>
      <c r="AR235" s="57"/>
      <c r="AS235" s="57"/>
      <c r="AT235" s="57"/>
    </row>
    <row r="241" spans="1:51" s="70" customFormat="1" ht="31.5">
      <c r="A241" s="69" t="s">
        <v>484</v>
      </c>
    </row>
    <row r="242" spans="1:51" s="70" customFormat="1" ht="18.75" customHeight="1"/>
    <row r="243" spans="1:51" s="70" customFormat="1" ht="18.75" customHeight="1">
      <c r="A243" s="71" t="s">
        <v>246</v>
      </c>
    </row>
    <row r="244" spans="1:51" s="70" customFormat="1" ht="18.75" customHeight="1">
      <c r="B244" s="434" t="s">
        <v>60</v>
      </c>
      <c r="C244" s="434"/>
      <c r="D244" s="434"/>
      <c r="E244" s="434"/>
      <c r="F244" s="434"/>
      <c r="G244" s="434"/>
      <c r="H244" s="435" t="s">
        <v>80</v>
      </c>
      <c r="I244" s="435"/>
      <c r="J244" s="435"/>
      <c r="K244" s="435"/>
      <c r="L244" s="435"/>
      <c r="M244" s="435"/>
      <c r="N244" s="434" t="s">
        <v>30</v>
      </c>
      <c r="O244" s="434"/>
      <c r="P244" s="434"/>
      <c r="Q244" s="434"/>
      <c r="R244" s="434"/>
      <c r="S244" s="434"/>
      <c r="T244" s="434" t="s">
        <v>363</v>
      </c>
      <c r="U244" s="434"/>
      <c r="V244" s="434"/>
      <c r="W244" s="434"/>
      <c r="X244" s="434"/>
      <c r="Y244" s="434"/>
    </row>
    <row r="245" spans="1:51" s="70" customFormat="1" ht="18.75" customHeight="1">
      <c r="B245" s="436">
        <f>Calcu_ADJ!I3</f>
        <v>0</v>
      </c>
      <c r="C245" s="436"/>
      <c r="D245" s="436"/>
      <c r="E245" s="436"/>
      <c r="F245" s="436"/>
      <c r="G245" s="436"/>
      <c r="H245" s="437">
        <f>Calcu_ADJ!J3</f>
        <v>1</v>
      </c>
      <c r="I245" s="437"/>
      <c r="J245" s="437"/>
      <c r="K245" s="437"/>
      <c r="L245" s="437"/>
      <c r="M245" s="437"/>
      <c r="N245" s="436" t="s">
        <v>382</v>
      </c>
      <c r="O245" s="436"/>
      <c r="P245" s="436"/>
      <c r="Q245" s="436"/>
      <c r="R245" s="436"/>
      <c r="S245" s="436"/>
      <c r="T245" s="436" t="str">
        <f>Calcu_ADJ!D3</f>
        <v>게이지 블록</v>
      </c>
      <c r="U245" s="436"/>
      <c r="V245" s="436"/>
      <c r="W245" s="436"/>
      <c r="X245" s="436"/>
      <c r="Y245" s="436"/>
    </row>
    <row r="246" spans="1:51" s="70" customFormat="1" ht="18.75" customHeight="1"/>
    <row r="247" spans="1:51" ht="18.75" customHeight="1">
      <c r="A247" s="58" t="s">
        <v>247</v>
      </c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269"/>
      <c r="AA247" s="269"/>
      <c r="AB247" s="269"/>
      <c r="AC247" s="269"/>
      <c r="AD247" s="269"/>
      <c r="AE247" s="269"/>
      <c r="AF247" s="269"/>
      <c r="AG247" s="269"/>
      <c r="AH247" s="269"/>
      <c r="AI247" s="269"/>
      <c r="AJ247" s="269"/>
      <c r="AK247" s="269"/>
      <c r="AL247" s="269"/>
      <c r="AM247" s="269"/>
      <c r="AN247" s="269"/>
      <c r="AO247" s="269"/>
      <c r="AP247" s="269"/>
      <c r="AQ247" s="269"/>
      <c r="AR247" s="269"/>
    </row>
    <row r="248" spans="1:51" ht="18.75" customHeight="1">
      <c r="A248" s="58"/>
      <c r="B248" s="441" t="s">
        <v>398</v>
      </c>
      <c r="C248" s="442"/>
      <c r="D248" s="442"/>
      <c r="E248" s="442"/>
      <c r="F248" s="443"/>
      <c r="G248" s="441" t="s">
        <v>32</v>
      </c>
      <c r="H248" s="442"/>
      <c r="I248" s="442"/>
      <c r="J248" s="442"/>
      <c r="K248" s="443"/>
      <c r="L248" s="441" t="s">
        <v>113</v>
      </c>
      <c r="M248" s="442"/>
      <c r="N248" s="442"/>
      <c r="O248" s="442"/>
      <c r="P248" s="443"/>
      <c r="Q248" s="438" t="str">
        <f>N245&amp;" 지시값"</f>
        <v>길이 변위계 지시값</v>
      </c>
      <c r="R248" s="439"/>
      <c r="S248" s="439"/>
      <c r="T248" s="439"/>
      <c r="U248" s="439"/>
      <c r="V248" s="439"/>
      <c r="W248" s="439"/>
      <c r="X248" s="439"/>
      <c r="Y248" s="439"/>
      <c r="Z248" s="439"/>
      <c r="AA248" s="439"/>
      <c r="AB248" s="439"/>
      <c r="AC248" s="439"/>
      <c r="AD248" s="439"/>
      <c r="AE248" s="439"/>
      <c r="AF248" s="439"/>
      <c r="AG248" s="439"/>
      <c r="AH248" s="439"/>
      <c r="AI248" s="439"/>
      <c r="AJ248" s="439"/>
      <c r="AK248" s="439"/>
      <c r="AL248" s="439"/>
      <c r="AM248" s="439"/>
      <c r="AN248" s="439"/>
      <c r="AO248" s="440"/>
      <c r="AP248" s="441" t="s">
        <v>248</v>
      </c>
      <c r="AQ248" s="442"/>
      <c r="AR248" s="442"/>
      <c r="AS248" s="442"/>
      <c r="AT248" s="443"/>
      <c r="AU248" s="441" t="s">
        <v>81</v>
      </c>
      <c r="AV248" s="442"/>
      <c r="AW248" s="442"/>
      <c r="AX248" s="442"/>
      <c r="AY248" s="443"/>
    </row>
    <row r="249" spans="1:51" ht="18.75" customHeight="1">
      <c r="A249" s="58"/>
      <c r="B249" s="444"/>
      <c r="C249" s="445"/>
      <c r="D249" s="445"/>
      <c r="E249" s="445"/>
      <c r="F249" s="446"/>
      <c r="G249" s="444"/>
      <c r="H249" s="445"/>
      <c r="I249" s="445"/>
      <c r="J249" s="445"/>
      <c r="K249" s="446"/>
      <c r="L249" s="447"/>
      <c r="M249" s="448"/>
      <c r="N249" s="448"/>
      <c r="O249" s="448"/>
      <c r="P249" s="449"/>
      <c r="Q249" s="438" t="s">
        <v>102</v>
      </c>
      <c r="R249" s="439"/>
      <c r="S249" s="439"/>
      <c r="T249" s="439"/>
      <c r="U249" s="440"/>
      <c r="V249" s="438" t="s">
        <v>154</v>
      </c>
      <c r="W249" s="439"/>
      <c r="X249" s="439"/>
      <c r="Y249" s="439"/>
      <c r="Z249" s="440"/>
      <c r="AA249" s="438" t="s">
        <v>249</v>
      </c>
      <c r="AB249" s="439"/>
      <c r="AC249" s="439"/>
      <c r="AD249" s="439"/>
      <c r="AE249" s="440"/>
      <c r="AF249" s="438" t="s">
        <v>250</v>
      </c>
      <c r="AG249" s="439"/>
      <c r="AH249" s="439"/>
      <c r="AI249" s="439"/>
      <c r="AJ249" s="440"/>
      <c r="AK249" s="438" t="s">
        <v>251</v>
      </c>
      <c r="AL249" s="439"/>
      <c r="AM249" s="439"/>
      <c r="AN249" s="439"/>
      <c r="AO249" s="440"/>
      <c r="AP249" s="447"/>
      <c r="AQ249" s="448"/>
      <c r="AR249" s="448"/>
      <c r="AS249" s="448"/>
      <c r="AT249" s="449"/>
      <c r="AU249" s="447"/>
      <c r="AV249" s="448"/>
      <c r="AW249" s="448"/>
      <c r="AX249" s="448"/>
      <c r="AY249" s="449"/>
    </row>
    <row r="250" spans="1:51" ht="18.75" customHeight="1">
      <c r="A250" s="58"/>
      <c r="B250" s="447"/>
      <c r="C250" s="448"/>
      <c r="D250" s="448"/>
      <c r="E250" s="448"/>
      <c r="F250" s="449"/>
      <c r="G250" s="447"/>
      <c r="H250" s="448"/>
      <c r="I250" s="448"/>
      <c r="J250" s="448"/>
      <c r="K250" s="449"/>
      <c r="L250" s="438" t="s">
        <v>188</v>
      </c>
      <c r="M250" s="439"/>
      <c r="N250" s="439"/>
      <c r="O250" s="439"/>
      <c r="P250" s="440"/>
      <c r="Q250" s="438" t="str">
        <f>L250</f>
        <v>mm</v>
      </c>
      <c r="R250" s="439"/>
      <c r="S250" s="439"/>
      <c r="T250" s="439"/>
      <c r="U250" s="440"/>
      <c r="V250" s="438" t="str">
        <f>Q250</f>
        <v>mm</v>
      </c>
      <c r="W250" s="439"/>
      <c r="X250" s="439"/>
      <c r="Y250" s="439"/>
      <c r="Z250" s="440"/>
      <c r="AA250" s="438" t="str">
        <f>V250</f>
        <v>mm</v>
      </c>
      <c r="AB250" s="439"/>
      <c r="AC250" s="439"/>
      <c r="AD250" s="439"/>
      <c r="AE250" s="440"/>
      <c r="AF250" s="438" t="str">
        <f>AA250</f>
        <v>mm</v>
      </c>
      <c r="AG250" s="439"/>
      <c r="AH250" s="439"/>
      <c r="AI250" s="439"/>
      <c r="AJ250" s="440"/>
      <c r="AK250" s="438" t="str">
        <f>AF250</f>
        <v>mm</v>
      </c>
      <c r="AL250" s="439"/>
      <c r="AM250" s="439"/>
      <c r="AN250" s="439"/>
      <c r="AO250" s="440"/>
      <c r="AP250" s="438" t="s">
        <v>188</v>
      </c>
      <c r="AQ250" s="439"/>
      <c r="AR250" s="439"/>
      <c r="AS250" s="439"/>
      <c r="AT250" s="440"/>
      <c r="AU250" s="438" t="s">
        <v>188</v>
      </c>
      <c r="AV250" s="439"/>
      <c r="AW250" s="439"/>
      <c r="AX250" s="439"/>
      <c r="AY250" s="440"/>
    </row>
    <row r="251" spans="1:51" ht="18.75" customHeight="1">
      <c r="A251" s="58"/>
      <c r="B251" s="393" t="str">
        <f>Calcu_ADJ!C9</f>
        <v/>
      </c>
      <c r="C251" s="394"/>
      <c r="D251" s="394"/>
      <c r="E251" s="394"/>
      <c r="F251" s="395"/>
      <c r="G251" s="393" t="str">
        <f>Calcu_ADJ!D9</f>
        <v/>
      </c>
      <c r="H251" s="394"/>
      <c r="I251" s="394"/>
      <c r="J251" s="394"/>
      <c r="K251" s="395"/>
      <c r="L251" s="393" t="str">
        <f>Calcu_ADJ!V9</f>
        <v/>
      </c>
      <c r="M251" s="394"/>
      <c r="N251" s="394"/>
      <c r="O251" s="394"/>
      <c r="P251" s="395"/>
      <c r="Q251" s="393" t="str">
        <f>IF(Calcu_ADJ!B9=TRUE,Calcu_ADJ!G9*$H$245,"")</f>
        <v/>
      </c>
      <c r="R251" s="394"/>
      <c r="S251" s="394"/>
      <c r="T251" s="394"/>
      <c r="U251" s="395"/>
      <c r="V251" s="393" t="str">
        <f>IF(Calcu_ADJ!B9=TRUE,Calcu_ADJ!H9*H$245,"")</f>
        <v/>
      </c>
      <c r="W251" s="394"/>
      <c r="X251" s="394"/>
      <c r="Y251" s="394"/>
      <c r="Z251" s="395"/>
      <c r="AA251" s="393" t="str">
        <f>IF(Calcu_ADJ!B9=TRUE,Calcu_ADJ!I9*H$245,"")</f>
        <v/>
      </c>
      <c r="AB251" s="394"/>
      <c r="AC251" s="394"/>
      <c r="AD251" s="394"/>
      <c r="AE251" s="395"/>
      <c r="AF251" s="393" t="str">
        <f>IF(Calcu_ADJ!B9=TRUE,Calcu_ADJ!J9*H$245,"")</f>
        <v/>
      </c>
      <c r="AG251" s="394"/>
      <c r="AH251" s="394"/>
      <c r="AI251" s="394"/>
      <c r="AJ251" s="395"/>
      <c r="AK251" s="393" t="str">
        <f>IF(Calcu_ADJ!B9=TRUE,Calcu_ADJ!K9*H$245,"")</f>
        <v/>
      </c>
      <c r="AL251" s="394"/>
      <c r="AM251" s="394"/>
      <c r="AN251" s="394"/>
      <c r="AO251" s="395"/>
      <c r="AP251" s="393" t="str">
        <f>Calcu_ADJ!O9</f>
        <v/>
      </c>
      <c r="AQ251" s="394"/>
      <c r="AR251" s="394"/>
      <c r="AS251" s="394"/>
      <c r="AT251" s="395"/>
      <c r="AU251" s="393" t="str">
        <f>Calcu_ADJ!M9</f>
        <v/>
      </c>
      <c r="AV251" s="394"/>
      <c r="AW251" s="394"/>
      <c r="AX251" s="394"/>
      <c r="AY251" s="395"/>
    </row>
    <row r="252" spans="1:51" ht="18.75" customHeight="1">
      <c r="A252" s="58"/>
      <c r="B252" s="393" t="str">
        <f>Calcu_ADJ!C10</f>
        <v/>
      </c>
      <c r="C252" s="394"/>
      <c r="D252" s="394"/>
      <c r="E252" s="394"/>
      <c r="F252" s="395"/>
      <c r="G252" s="393" t="str">
        <f>Calcu_ADJ!D10</f>
        <v/>
      </c>
      <c r="H252" s="394"/>
      <c r="I252" s="394"/>
      <c r="J252" s="394"/>
      <c r="K252" s="395"/>
      <c r="L252" s="393" t="str">
        <f>Calcu_ADJ!V10</f>
        <v/>
      </c>
      <c r="M252" s="394"/>
      <c r="N252" s="394"/>
      <c r="O252" s="394"/>
      <c r="P252" s="395"/>
      <c r="Q252" s="393" t="str">
        <f>IF(Calcu_ADJ!B10=TRUE,Calcu_ADJ!G10*$H$245,"")</f>
        <v/>
      </c>
      <c r="R252" s="394"/>
      <c r="S252" s="394"/>
      <c r="T252" s="394"/>
      <c r="U252" s="395"/>
      <c r="V252" s="393" t="str">
        <f>IF(Calcu_ADJ!B10=TRUE,Calcu_ADJ!H10*H$245,"")</f>
        <v/>
      </c>
      <c r="W252" s="394"/>
      <c r="X252" s="394"/>
      <c r="Y252" s="394"/>
      <c r="Z252" s="395"/>
      <c r="AA252" s="393" t="str">
        <f>IF(Calcu_ADJ!B10=TRUE,Calcu_ADJ!I10*H$245,"")</f>
        <v/>
      </c>
      <c r="AB252" s="394"/>
      <c r="AC252" s="394"/>
      <c r="AD252" s="394"/>
      <c r="AE252" s="395"/>
      <c r="AF252" s="393" t="str">
        <f>IF(Calcu_ADJ!B10=TRUE,Calcu_ADJ!J10*H$245,"")</f>
        <v/>
      </c>
      <c r="AG252" s="394"/>
      <c r="AH252" s="394"/>
      <c r="AI252" s="394"/>
      <c r="AJ252" s="395"/>
      <c r="AK252" s="393" t="str">
        <f>IF(Calcu_ADJ!B10=TRUE,Calcu_ADJ!K10*H$245,"")</f>
        <v/>
      </c>
      <c r="AL252" s="394"/>
      <c r="AM252" s="394"/>
      <c r="AN252" s="394"/>
      <c r="AO252" s="395"/>
      <c r="AP252" s="393" t="str">
        <f>Calcu_ADJ!O10</f>
        <v/>
      </c>
      <c r="AQ252" s="394"/>
      <c r="AR252" s="394"/>
      <c r="AS252" s="394"/>
      <c r="AT252" s="395"/>
      <c r="AU252" s="393" t="str">
        <f>Calcu_ADJ!M10</f>
        <v/>
      </c>
      <c r="AV252" s="394"/>
      <c r="AW252" s="394"/>
      <c r="AX252" s="394"/>
      <c r="AY252" s="395"/>
    </row>
    <row r="253" spans="1:51" ht="18.75" customHeight="1">
      <c r="A253" s="58"/>
      <c r="B253" s="393" t="str">
        <f>Calcu_ADJ!C11</f>
        <v/>
      </c>
      <c r="C253" s="394"/>
      <c r="D253" s="394"/>
      <c r="E253" s="394"/>
      <c r="F253" s="395"/>
      <c r="G253" s="393" t="str">
        <f>Calcu_ADJ!D11</f>
        <v/>
      </c>
      <c r="H253" s="394"/>
      <c r="I253" s="394"/>
      <c r="J253" s="394"/>
      <c r="K253" s="395"/>
      <c r="L253" s="393" t="str">
        <f>Calcu_ADJ!V11</f>
        <v/>
      </c>
      <c r="M253" s="394"/>
      <c r="N253" s="394"/>
      <c r="O253" s="394"/>
      <c r="P253" s="395"/>
      <c r="Q253" s="393" t="str">
        <f>IF(Calcu_ADJ!B11=TRUE,Calcu_ADJ!G11*$H$245,"")</f>
        <v/>
      </c>
      <c r="R253" s="394"/>
      <c r="S253" s="394"/>
      <c r="T253" s="394"/>
      <c r="U253" s="395"/>
      <c r="V253" s="393" t="str">
        <f>IF(Calcu_ADJ!B11=TRUE,Calcu_ADJ!H11*H$245,"")</f>
        <v/>
      </c>
      <c r="W253" s="394"/>
      <c r="X253" s="394"/>
      <c r="Y253" s="394"/>
      <c r="Z253" s="395"/>
      <c r="AA253" s="393" t="str">
        <f>IF(Calcu_ADJ!B11=TRUE,Calcu_ADJ!I11*H$245,"")</f>
        <v/>
      </c>
      <c r="AB253" s="394"/>
      <c r="AC253" s="394"/>
      <c r="AD253" s="394"/>
      <c r="AE253" s="395"/>
      <c r="AF253" s="393" t="str">
        <f>IF(Calcu_ADJ!B11=TRUE,Calcu_ADJ!J11*H$245,"")</f>
        <v/>
      </c>
      <c r="AG253" s="394"/>
      <c r="AH253" s="394"/>
      <c r="AI253" s="394"/>
      <c r="AJ253" s="395"/>
      <c r="AK253" s="393" t="str">
        <f>IF(Calcu_ADJ!B11=TRUE,Calcu_ADJ!K11*H$245,"")</f>
        <v/>
      </c>
      <c r="AL253" s="394"/>
      <c r="AM253" s="394"/>
      <c r="AN253" s="394"/>
      <c r="AO253" s="395"/>
      <c r="AP253" s="393" t="str">
        <f>Calcu_ADJ!O11</f>
        <v/>
      </c>
      <c r="AQ253" s="394"/>
      <c r="AR253" s="394"/>
      <c r="AS253" s="394"/>
      <c r="AT253" s="395"/>
      <c r="AU253" s="393" t="str">
        <f>Calcu_ADJ!M11</f>
        <v/>
      </c>
      <c r="AV253" s="394"/>
      <c r="AW253" s="394"/>
      <c r="AX253" s="394"/>
      <c r="AY253" s="395"/>
    </row>
    <row r="254" spans="1:51" ht="18.75" customHeight="1">
      <c r="A254" s="58"/>
      <c r="B254" s="393" t="str">
        <f>Calcu_ADJ!C12</f>
        <v/>
      </c>
      <c r="C254" s="394"/>
      <c r="D254" s="394"/>
      <c r="E254" s="394"/>
      <c r="F254" s="395"/>
      <c r="G254" s="393" t="str">
        <f>Calcu_ADJ!D12</f>
        <v/>
      </c>
      <c r="H254" s="394"/>
      <c r="I254" s="394"/>
      <c r="J254" s="394"/>
      <c r="K254" s="395"/>
      <c r="L254" s="393" t="str">
        <f>Calcu_ADJ!V12</f>
        <v/>
      </c>
      <c r="M254" s="394"/>
      <c r="N254" s="394"/>
      <c r="O254" s="394"/>
      <c r="P254" s="395"/>
      <c r="Q254" s="393" t="str">
        <f>IF(Calcu_ADJ!B12=TRUE,Calcu_ADJ!G12*$H$245,"")</f>
        <v/>
      </c>
      <c r="R254" s="394"/>
      <c r="S254" s="394"/>
      <c r="T254" s="394"/>
      <c r="U254" s="395"/>
      <c r="V254" s="393" t="str">
        <f>IF(Calcu_ADJ!B12=TRUE,Calcu_ADJ!H12*H$245,"")</f>
        <v/>
      </c>
      <c r="W254" s="394"/>
      <c r="X254" s="394"/>
      <c r="Y254" s="394"/>
      <c r="Z254" s="395"/>
      <c r="AA254" s="393" t="str">
        <f>IF(Calcu_ADJ!B12=TRUE,Calcu_ADJ!I12*H$245,"")</f>
        <v/>
      </c>
      <c r="AB254" s="394"/>
      <c r="AC254" s="394"/>
      <c r="AD254" s="394"/>
      <c r="AE254" s="395"/>
      <c r="AF254" s="393" t="str">
        <f>IF(Calcu_ADJ!B12=TRUE,Calcu_ADJ!J12*H$245,"")</f>
        <v/>
      </c>
      <c r="AG254" s="394"/>
      <c r="AH254" s="394"/>
      <c r="AI254" s="394"/>
      <c r="AJ254" s="395"/>
      <c r="AK254" s="393" t="str">
        <f>IF(Calcu_ADJ!B12=TRUE,Calcu_ADJ!K12*H$245,"")</f>
        <v/>
      </c>
      <c r="AL254" s="394"/>
      <c r="AM254" s="394"/>
      <c r="AN254" s="394"/>
      <c r="AO254" s="395"/>
      <c r="AP254" s="393" t="str">
        <f>Calcu_ADJ!O12</f>
        <v/>
      </c>
      <c r="AQ254" s="394"/>
      <c r="AR254" s="394"/>
      <c r="AS254" s="394"/>
      <c r="AT254" s="395"/>
      <c r="AU254" s="393" t="str">
        <f>Calcu_ADJ!M12</f>
        <v/>
      </c>
      <c r="AV254" s="394"/>
      <c r="AW254" s="394"/>
      <c r="AX254" s="394"/>
      <c r="AY254" s="395"/>
    </row>
    <row r="255" spans="1:51" ht="18.75" customHeight="1">
      <c r="A255" s="58"/>
      <c r="B255" s="393" t="str">
        <f>Calcu_ADJ!C13</f>
        <v/>
      </c>
      <c r="C255" s="394"/>
      <c r="D255" s="394"/>
      <c r="E255" s="394"/>
      <c r="F255" s="395"/>
      <c r="G255" s="393" t="str">
        <f>Calcu_ADJ!D13</f>
        <v/>
      </c>
      <c r="H255" s="394"/>
      <c r="I255" s="394"/>
      <c r="J255" s="394"/>
      <c r="K255" s="395"/>
      <c r="L255" s="393" t="str">
        <f>Calcu_ADJ!V13</f>
        <v/>
      </c>
      <c r="M255" s="394"/>
      <c r="N255" s="394"/>
      <c r="O255" s="394"/>
      <c r="P255" s="395"/>
      <c r="Q255" s="393" t="str">
        <f>IF(Calcu_ADJ!B13=TRUE,Calcu_ADJ!G13*$H$245,"")</f>
        <v/>
      </c>
      <c r="R255" s="394"/>
      <c r="S255" s="394"/>
      <c r="T255" s="394"/>
      <c r="U255" s="395"/>
      <c r="V255" s="393" t="str">
        <f>IF(Calcu_ADJ!B13=TRUE,Calcu_ADJ!H13*H$245,"")</f>
        <v/>
      </c>
      <c r="W255" s="394"/>
      <c r="X255" s="394"/>
      <c r="Y255" s="394"/>
      <c r="Z255" s="395"/>
      <c r="AA255" s="393" t="str">
        <f>IF(Calcu_ADJ!B13=TRUE,Calcu_ADJ!I13*H$245,"")</f>
        <v/>
      </c>
      <c r="AB255" s="394"/>
      <c r="AC255" s="394"/>
      <c r="AD255" s="394"/>
      <c r="AE255" s="395"/>
      <c r="AF255" s="393" t="str">
        <f>IF(Calcu_ADJ!B13=TRUE,Calcu_ADJ!J13*H$245,"")</f>
        <v/>
      </c>
      <c r="AG255" s="394"/>
      <c r="AH255" s="394"/>
      <c r="AI255" s="394"/>
      <c r="AJ255" s="395"/>
      <c r="AK255" s="393" t="str">
        <f>IF(Calcu_ADJ!B13=TRUE,Calcu_ADJ!K13*H$245,"")</f>
        <v/>
      </c>
      <c r="AL255" s="394"/>
      <c r="AM255" s="394"/>
      <c r="AN255" s="394"/>
      <c r="AO255" s="395"/>
      <c r="AP255" s="393" t="str">
        <f>Calcu_ADJ!O13</f>
        <v/>
      </c>
      <c r="AQ255" s="394"/>
      <c r="AR255" s="394"/>
      <c r="AS255" s="394"/>
      <c r="AT255" s="395"/>
      <c r="AU255" s="393" t="str">
        <f>Calcu_ADJ!M13</f>
        <v/>
      </c>
      <c r="AV255" s="394"/>
      <c r="AW255" s="394"/>
      <c r="AX255" s="394"/>
      <c r="AY255" s="395"/>
    </row>
    <row r="256" spans="1:51" ht="18.75" customHeight="1">
      <c r="A256" s="58"/>
      <c r="B256" s="393" t="str">
        <f>Calcu_ADJ!C14</f>
        <v/>
      </c>
      <c r="C256" s="394"/>
      <c r="D256" s="394"/>
      <c r="E256" s="394"/>
      <c r="F256" s="395"/>
      <c r="G256" s="393" t="str">
        <f>Calcu_ADJ!D14</f>
        <v/>
      </c>
      <c r="H256" s="394"/>
      <c r="I256" s="394"/>
      <c r="J256" s="394"/>
      <c r="K256" s="395"/>
      <c r="L256" s="393" t="str">
        <f>Calcu_ADJ!V14</f>
        <v/>
      </c>
      <c r="M256" s="394"/>
      <c r="N256" s="394"/>
      <c r="O256" s="394"/>
      <c r="P256" s="395"/>
      <c r="Q256" s="393" t="str">
        <f>IF(Calcu_ADJ!B14=TRUE,Calcu_ADJ!G14*$H$245,"")</f>
        <v/>
      </c>
      <c r="R256" s="394"/>
      <c r="S256" s="394"/>
      <c r="T256" s="394"/>
      <c r="U256" s="395"/>
      <c r="V256" s="393" t="str">
        <f>IF(Calcu_ADJ!B14=TRUE,Calcu_ADJ!H14*H$245,"")</f>
        <v/>
      </c>
      <c r="W256" s="394"/>
      <c r="X256" s="394"/>
      <c r="Y256" s="394"/>
      <c r="Z256" s="395"/>
      <c r="AA256" s="393" t="str">
        <f>IF(Calcu_ADJ!B14=TRUE,Calcu_ADJ!I14*H$245,"")</f>
        <v/>
      </c>
      <c r="AB256" s="394"/>
      <c r="AC256" s="394"/>
      <c r="AD256" s="394"/>
      <c r="AE256" s="395"/>
      <c r="AF256" s="393" t="str">
        <f>IF(Calcu_ADJ!B14=TRUE,Calcu_ADJ!J14*H$245,"")</f>
        <v/>
      </c>
      <c r="AG256" s="394"/>
      <c r="AH256" s="394"/>
      <c r="AI256" s="394"/>
      <c r="AJ256" s="395"/>
      <c r="AK256" s="393" t="str">
        <f>IF(Calcu_ADJ!B14=TRUE,Calcu_ADJ!K14*H$245,"")</f>
        <v/>
      </c>
      <c r="AL256" s="394"/>
      <c r="AM256" s="394"/>
      <c r="AN256" s="394"/>
      <c r="AO256" s="395"/>
      <c r="AP256" s="393" t="str">
        <f>Calcu_ADJ!O14</f>
        <v/>
      </c>
      <c r="AQ256" s="394"/>
      <c r="AR256" s="394"/>
      <c r="AS256" s="394"/>
      <c r="AT256" s="395"/>
      <c r="AU256" s="393" t="str">
        <f>Calcu_ADJ!M14</f>
        <v/>
      </c>
      <c r="AV256" s="394"/>
      <c r="AW256" s="394"/>
      <c r="AX256" s="394"/>
      <c r="AY256" s="395"/>
    </row>
    <row r="257" spans="1:51" ht="18.75" customHeight="1">
      <c r="A257" s="58"/>
      <c r="B257" s="393" t="str">
        <f>Calcu_ADJ!C15</f>
        <v/>
      </c>
      <c r="C257" s="394"/>
      <c r="D257" s="394"/>
      <c r="E257" s="394"/>
      <c r="F257" s="395"/>
      <c r="G257" s="393" t="str">
        <f>Calcu_ADJ!D15</f>
        <v/>
      </c>
      <c r="H257" s="394"/>
      <c r="I257" s="394"/>
      <c r="J257" s="394"/>
      <c r="K257" s="395"/>
      <c r="L257" s="393" t="str">
        <f>Calcu_ADJ!V15</f>
        <v/>
      </c>
      <c r="M257" s="394"/>
      <c r="N257" s="394"/>
      <c r="O257" s="394"/>
      <c r="P257" s="395"/>
      <c r="Q257" s="393" t="str">
        <f>IF(Calcu_ADJ!B15=TRUE,Calcu_ADJ!G15*$H$245,"")</f>
        <v/>
      </c>
      <c r="R257" s="394"/>
      <c r="S257" s="394"/>
      <c r="T257" s="394"/>
      <c r="U257" s="395"/>
      <c r="V257" s="393" t="str">
        <f>IF(Calcu_ADJ!B15=TRUE,Calcu_ADJ!H15*H$245,"")</f>
        <v/>
      </c>
      <c r="W257" s="394"/>
      <c r="X257" s="394"/>
      <c r="Y257" s="394"/>
      <c r="Z257" s="395"/>
      <c r="AA257" s="393" t="str">
        <f>IF(Calcu_ADJ!B15=TRUE,Calcu_ADJ!I15*H$245,"")</f>
        <v/>
      </c>
      <c r="AB257" s="394"/>
      <c r="AC257" s="394"/>
      <c r="AD257" s="394"/>
      <c r="AE257" s="395"/>
      <c r="AF257" s="393" t="str">
        <f>IF(Calcu_ADJ!B15=TRUE,Calcu_ADJ!J15*H$245,"")</f>
        <v/>
      </c>
      <c r="AG257" s="394"/>
      <c r="AH257" s="394"/>
      <c r="AI257" s="394"/>
      <c r="AJ257" s="395"/>
      <c r="AK257" s="393" t="str">
        <f>IF(Calcu_ADJ!B15=TRUE,Calcu_ADJ!K15*H$245,"")</f>
        <v/>
      </c>
      <c r="AL257" s="394"/>
      <c r="AM257" s="394"/>
      <c r="AN257" s="394"/>
      <c r="AO257" s="395"/>
      <c r="AP257" s="393" t="str">
        <f>Calcu_ADJ!O15</f>
        <v/>
      </c>
      <c r="AQ257" s="394"/>
      <c r="AR257" s="394"/>
      <c r="AS257" s="394"/>
      <c r="AT257" s="395"/>
      <c r="AU257" s="393" t="str">
        <f>Calcu_ADJ!M15</f>
        <v/>
      </c>
      <c r="AV257" s="394"/>
      <c r="AW257" s="394"/>
      <c r="AX257" s="394"/>
      <c r="AY257" s="395"/>
    </row>
    <row r="258" spans="1:51" ht="18.75" customHeight="1">
      <c r="A258" s="58"/>
      <c r="B258" s="393" t="str">
        <f>Calcu_ADJ!C16</f>
        <v/>
      </c>
      <c r="C258" s="394"/>
      <c r="D258" s="394"/>
      <c r="E258" s="394"/>
      <c r="F258" s="395"/>
      <c r="G258" s="393" t="str">
        <f>Calcu_ADJ!D16</f>
        <v/>
      </c>
      <c r="H258" s="394"/>
      <c r="I258" s="394"/>
      <c r="J258" s="394"/>
      <c r="K258" s="395"/>
      <c r="L258" s="393" t="str">
        <f>Calcu_ADJ!V16</f>
        <v/>
      </c>
      <c r="M258" s="394"/>
      <c r="N258" s="394"/>
      <c r="O258" s="394"/>
      <c r="P258" s="395"/>
      <c r="Q258" s="393" t="str">
        <f>IF(Calcu_ADJ!B16=TRUE,Calcu_ADJ!G16*$H$245,"")</f>
        <v/>
      </c>
      <c r="R258" s="394"/>
      <c r="S258" s="394"/>
      <c r="T258" s="394"/>
      <c r="U258" s="395"/>
      <c r="V258" s="393" t="str">
        <f>IF(Calcu_ADJ!B16=TRUE,Calcu_ADJ!H16*H$245,"")</f>
        <v/>
      </c>
      <c r="W258" s="394"/>
      <c r="X258" s="394"/>
      <c r="Y258" s="394"/>
      <c r="Z258" s="395"/>
      <c r="AA258" s="393" t="str">
        <f>IF(Calcu_ADJ!B16=TRUE,Calcu_ADJ!I16*H$245,"")</f>
        <v/>
      </c>
      <c r="AB258" s="394"/>
      <c r="AC258" s="394"/>
      <c r="AD258" s="394"/>
      <c r="AE258" s="395"/>
      <c r="AF258" s="393" t="str">
        <f>IF(Calcu_ADJ!B16=TRUE,Calcu_ADJ!J16*H$245,"")</f>
        <v/>
      </c>
      <c r="AG258" s="394"/>
      <c r="AH258" s="394"/>
      <c r="AI258" s="394"/>
      <c r="AJ258" s="395"/>
      <c r="AK258" s="393" t="str">
        <f>IF(Calcu_ADJ!B16=TRUE,Calcu_ADJ!K16*H$245,"")</f>
        <v/>
      </c>
      <c r="AL258" s="394"/>
      <c r="AM258" s="394"/>
      <c r="AN258" s="394"/>
      <c r="AO258" s="395"/>
      <c r="AP258" s="393" t="str">
        <f>Calcu_ADJ!O16</f>
        <v/>
      </c>
      <c r="AQ258" s="394"/>
      <c r="AR258" s="394"/>
      <c r="AS258" s="394"/>
      <c r="AT258" s="395"/>
      <c r="AU258" s="393" t="str">
        <f>Calcu_ADJ!M16</f>
        <v/>
      </c>
      <c r="AV258" s="394"/>
      <c r="AW258" s="394"/>
      <c r="AX258" s="394"/>
      <c r="AY258" s="395"/>
    </row>
    <row r="259" spans="1:51" ht="18.75" customHeight="1">
      <c r="A259" s="58"/>
      <c r="B259" s="393" t="str">
        <f>Calcu_ADJ!C17</f>
        <v/>
      </c>
      <c r="C259" s="394"/>
      <c r="D259" s="394"/>
      <c r="E259" s="394"/>
      <c r="F259" s="395"/>
      <c r="G259" s="393" t="str">
        <f>Calcu_ADJ!D17</f>
        <v/>
      </c>
      <c r="H259" s="394"/>
      <c r="I259" s="394"/>
      <c r="J259" s="394"/>
      <c r="K259" s="395"/>
      <c r="L259" s="393" t="str">
        <f>Calcu_ADJ!V17</f>
        <v/>
      </c>
      <c r="M259" s="394"/>
      <c r="N259" s="394"/>
      <c r="O259" s="394"/>
      <c r="P259" s="395"/>
      <c r="Q259" s="393" t="str">
        <f>IF(Calcu_ADJ!B17=TRUE,Calcu_ADJ!G17*$H$245,"")</f>
        <v/>
      </c>
      <c r="R259" s="394"/>
      <c r="S259" s="394"/>
      <c r="T259" s="394"/>
      <c r="U259" s="395"/>
      <c r="V259" s="393" t="str">
        <f>IF(Calcu_ADJ!B17=TRUE,Calcu_ADJ!H17*H$245,"")</f>
        <v/>
      </c>
      <c r="W259" s="394"/>
      <c r="X259" s="394"/>
      <c r="Y259" s="394"/>
      <c r="Z259" s="395"/>
      <c r="AA259" s="393" t="str">
        <f>IF(Calcu_ADJ!B17=TRUE,Calcu_ADJ!I17*H$245,"")</f>
        <v/>
      </c>
      <c r="AB259" s="394"/>
      <c r="AC259" s="394"/>
      <c r="AD259" s="394"/>
      <c r="AE259" s="395"/>
      <c r="AF259" s="393" t="str">
        <f>IF(Calcu_ADJ!B17=TRUE,Calcu_ADJ!J17*H$245,"")</f>
        <v/>
      </c>
      <c r="AG259" s="394"/>
      <c r="AH259" s="394"/>
      <c r="AI259" s="394"/>
      <c r="AJ259" s="395"/>
      <c r="AK259" s="393" t="str">
        <f>IF(Calcu_ADJ!B17=TRUE,Calcu_ADJ!K17*H$245,"")</f>
        <v/>
      </c>
      <c r="AL259" s="394"/>
      <c r="AM259" s="394"/>
      <c r="AN259" s="394"/>
      <c r="AO259" s="395"/>
      <c r="AP259" s="393" t="str">
        <f>Calcu_ADJ!O17</f>
        <v/>
      </c>
      <c r="AQ259" s="394"/>
      <c r="AR259" s="394"/>
      <c r="AS259" s="394"/>
      <c r="AT259" s="395"/>
      <c r="AU259" s="393" t="str">
        <f>Calcu_ADJ!M17</f>
        <v/>
      </c>
      <c r="AV259" s="394"/>
      <c r="AW259" s="394"/>
      <c r="AX259" s="394"/>
      <c r="AY259" s="395"/>
    </row>
    <row r="260" spans="1:51" ht="18.75" customHeight="1">
      <c r="A260" s="58"/>
      <c r="B260" s="393" t="str">
        <f>Calcu_ADJ!C18</f>
        <v/>
      </c>
      <c r="C260" s="394"/>
      <c r="D260" s="394"/>
      <c r="E260" s="394"/>
      <c r="F260" s="395"/>
      <c r="G260" s="393" t="str">
        <f>Calcu_ADJ!D18</f>
        <v/>
      </c>
      <c r="H260" s="394"/>
      <c r="I260" s="394"/>
      <c r="J260" s="394"/>
      <c r="K260" s="395"/>
      <c r="L260" s="393" t="str">
        <f>Calcu_ADJ!V18</f>
        <v/>
      </c>
      <c r="M260" s="394"/>
      <c r="N260" s="394"/>
      <c r="O260" s="394"/>
      <c r="P260" s="395"/>
      <c r="Q260" s="393" t="str">
        <f>IF(Calcu_ADJ!B18=TRUE,Calcu_ADJ!G18*$H$245,"")</f>
        <v/>
      </c>
      <c r="R260" s="394"/>
      <c r="S260" s="394"/>
      <c r="T260" s="394"/>
      <c r="U260" s="395"/>
      <c r="V260" s="393" t="str">
        <f>IF(Calcu_ADJ!B18=TRUE,Calcu_ADJ!H18*H$245,"")</f>
        <v/>
      </c>
      <c r="W260" s="394"/>
      <c r="X260" s="394"/>
      <c r="Y260" s="394"/>
      <c r="Z260" s="395"/>
      <c r="AA260" s="393" t="str">
        <f>IF(Calcu_ADJ!B18=TRUE,Calcu_ADJ!I18*H$245,"")</f>
        <v/>
      </c>
      <c r="AB260" s="394"/>
      <c r="AC260" s="394"/>
      <c r="AD260" s="394"/>
      <c r="AE260" s="395"/>
      <c r="AF260" s="393" t="str">
        <f>IF(Calcu_ADJ!B18=TRUE,Calcu_ADJ!J18*H$245,"")</f>
        <v/>
      </c>
      <c r="AG260" s="394"/>
      <c r="AH260" s="394"/>
      <c r="AI260" s="394"/>
      <c r="AJ260" s="395"/>
      <c r="AK260" s="393" t="str">
        <f>IF(Calcu_ADJ!B18=TRUE,Calcu_ADJ!K18*H$245,"")</f>
        <v/>
      </c>
      <c r="AL260" s="394"/>
      <c r="AM260" s="394"/>
      <c r="AN260" s="394"/>
      <c r="AO260" s="395"/>
      <c r="AP260" s="393" t="str">
        <f>Calcu_ADJ!O18</f>
        <v/>
      </c>
      <c r="AQ260" s="394"/>
      <c r="AR260" s="394"/>
      <c r="AS260" s="394"/>
      <c r="AT260" s="395"/>
      <c r="AU260" s="393" t="str">
        <f>Calcu_ADJ!M18</f>
        <v/>
      </c>
      <c r="AV260" s="394"/>
      <c r="AW260" s="394"/>
      <c r="AX260" s="394"/>
      <c r="AY260" s="395"/>
    </row>
    <row r="261" spans="1:51" ht="18.75" customHeight="1">
      <c r="A261" s="58"/>
      <c r="B261" s="393" t="str">
        <f>Calcu_ADJ!C19</f>
        <v/>
      </c>
      <c r="C261" s="394"/>
      <c r="D261" s="394"/>
      <c r="E261" s="394"/>
      <c r="F261" s="395"/>
      <c r="G261" s="393" t="str">
        <f>Calcu_ADJ!D19</f>
        <v/>
      </c>
      <c r="H261" s="394"/>
      <c r="I261" s="394"/>
      <c r="J261" s="394"/>
      <c r="K261" s="395"/>
      <c r="L261" s="393" t="str">
        <f>Calcu_ADJ!V19</f>
        <v/>
      </c>
      <c r="M261" s="394"/>
      <c r="N261" s="394"/>
      <c r="O261" s="394"/>
      <c r="P261" s="395"/>
      <c r="Q261" s="393" t="str">
        <f>IF(Calcu_ADJ!B19=TRUE,Calcu_ADJ!G19*$H$245,"")</f>
        <v/>
      </c>
      <c r="R261" s="394"/>
      <c r="S261" s="394"/>
      <c r="T261" s="394"/>
      <c r="U261" s="395"/>
      <c r="V261" s="393" t="str">
        <f>IF(Calcu_ADJ!B19=TRUE,Calcu_ADJ!H19*H$245,"")</f>
        <v/>
      </c>
      <c r="W261" s="394"/>
      <c r="X261" s="394"/>
      <c r="Y261" s="394"/>
      <c r="Z261" s="395"/>
      <c r="AA261" s="393" t="str">
        <f>IF(Calcu_ADJ!B19=TRUE,Calcu_ADJ!I19*H$245,"")</f>
        <v/>
      </c>
      <c r="AB261" s="394"/>
      <c r="AC261" s="394"/>
      <c r="AD261" s="394"/>
      <c r="AE261" s="395"/>
      <c r="AF261" s="393" t="str">
        <f>IF(Calcu_ADJ!B19=TRUE,Calcu_ADJ!J19*H$245,"")</f>
        <v/>
      </c>
      <c r="AG261" s="394"/>
      <c r="AH261" s="394"/>
      <c r="AI261" s="394"/>
      <c r="AJ261" s="395"/>
      <c r="AK261" s="393" t="str">
        <f>IF(Calcu_ADJ!B19=TRUE,Calcu_ADJ!K19*H$245,"")</f>
        <v/>
      </c>
      <c r="AL261" s="394"/>
      <c r="AM261" s="394"/>
      <c r="AN261" s="394"/>
      <c r="AO261" s="395"/>
      <c r="AP261" s="393" t="str">
        <f>Calcu_ADJ!O19</f>
        <v/>
      </c>
      <c r="AQ261" s="394"/>
      <c r="AR261" s="394"/>
      <c r="AS261" s="394"/>
      <c r="AT261" s="395"/>
      <c r="AU261" s="393" t="str">
        <f>Calcu_ADJ!M19</f>
        <v/>
      </c>
      <c r="AV261" s="394"/>
      <c r="AW261" s="394"/>
      <c r="AX261" s="394"/>
      <c r="AY261" s="395"/>
    </row>
    <row r="262" spans="1:51" ht="18.75" customHeight="1">
      <c r="A262" s="58"/>
      <c r="B262" s="393" t="str">
        <f>Calcu_ADJ!C20</f>
        <v/>
      </c>
      <c r="C262" s="394"/>
      <c r="D262" s="394"/>
      <c r="E262" s="394"/>
      <c r="F262" s="395"/>
      <c r="G262" s="393" t="str">
        <f>Calcu_ADJ!D20</f>
        <v/>
      </c>
      <c r="H262" s="394"/>
      <c r="I262" s="394"/>
      <c r="J262" s="394"/>
      <c r="K262" s="395"/>
      <c r="L262" s="393" t="str">
        <f>Calcu_ADJ!V20</f>
        <v/>
      </c>
      <c r="M262" s="394"/>
      <c r="N262" s="394"/>
      <c r="O262" s="394"/>
      <c r="P262" s="395"/>
      <c r="Q262" s="393" t="str">
        <f>IF(Calcu_ADJ!B20=TRUE,Calcu_ADJ!G20*$H$245,"")</f>
        <v/>
      </c>
      <c r="R262" s="394"/>
      <c r="S262" s="394"/>
      <c r="T262" s="394"/>
      <c r="U262" s="395"/>
      <c r="V262" s="393" t="str">
        <f>IF(Calcu_ADJ!B20=TRUE,Calcu_ADJ!H20*H$245,"")</f>
        <v/>
      </c>
      <c r="W262" s="394"/>
      <c r="X262" s="394"/>
      <c r="Y262" s="394"/>
      <c r="Z262" s="395"/>
      <c r="AA262" s="393" t="str">
        <f>IF(Calcu_ADJ!B20=TRUE,Calcu_ADJ!I20*H$245,"")</f>
        <v/>
      </c>
      <c r="AB262" s="394"/>
      <c r="AC262" s="394"/>
      <c r="AD262" s="394"/>
      <c r="AE262" s="395"/>
      <c r="AF262" s="393" t="str">
        <f>IF(Calcu_ADJ!B20=TRUE,Calcu_ADJ!J20*H$245,"")</f>
        <v/>
      </c>
      <c r="AG262" s="394"/>
      <c r="AH262" s="394"/>
      <c r="AI262" s="394"/>
      <c r="AJ262" s="395"/>
      <c r="AK262" s="393" t="str">
        <f>IF(Calcu_ADJ!B20=TRUE,Calcu_ADJ!K20*H$245,"")</f>
        <v/>
      </c>
      <c r="AL262" s="394"/>
      <c r="AM262" s="394"/>
      <c r="AN262" s="394"/>
      <c r="AO262" s="395"/>
      <c r="AP262" s="393" t="str">
        <f>Calcu_ADJ!O20</f>
        <v/>
      </c>
      <c r="AQ262" s="394"/>
      <c r="AR262" s="394"/>
      <c r="AS262" s="394"/>
      <c r="AT262" s="395"/>
      <c r="AU262" s="393" t="str">
        <f>Calcu_ADJ!M20</f>
        <v/>
      </c>
      <c r="AV262" s="394"/>
      <c r="AW262" s="394"/>
      <c r="AX262" s="394"/>
      <c r="AY262" s="395"/>
    </row>
    <row r="263" spans="1:51" ht="18.75" customHeight="1">
      <c r="A263" s="58"/>
      <c r="B263" s="393" t="str">
        <f>Calcu_ADJ!C21</f>
        <v/>
      </c>
      <c r="C263" s="394"/>
      <c r="D263" s="394"/>
      <c r="E263" s="394"/>
      <c r="F263" s="395"/>
      <c r="G263" s="393" t="str">
        <f>Calcu_ADJ!D21</f>
        <v/>
      </c>
      <c r="H263" s="394"/>
      <c r="I263" s="394"/>
      <c r="J263" s="394"/>
      <c r="K263" s="395"/>
      <c r="L263" s="393" t="str">
        <f>Calcu_ADJ!V21</f>
        <v/>
      </c>
      <c r="M263" s="394"/>
      <c r="N263" s="394"/>
      <c r="O263" s="394"/>
      <c r="P263" s="395"/>
      <c r="Q263" s="393" t="str">
        <f>IF(Calcu_ADJ!B21=TRUE,Calcu_ADJ!G21*$H$245,"")</f>
        <v/>
      </c>
      <c r="R263" s="394"/>
      <c r="S263" s="394"/>
      <c r="T263" s="394"/>
      <c r="U263" s="395"/>
      <c r="V263" s="393" t="str">
        <f>IF(Calcu_ADJ!B21=TRUE,Calcu_ADJ!H21*H$245,"")</f>
        <v/>
      </c>
      <c r="W263" s="394"/>
      <c r="X263" s="394"/>
      <c r="Y263" s="394"/>
      <c r="Z263" s="395"/>
      <c r="AA263" s="393" t="str">
        <f>IF(Calcu_ADJ!B21=TRUE,Calcu_ADJ!I21*H$245,"")</f>
        <v/>
      </c>
      <c r="AB263" s="394"/>
      <c r="AC263" s="394"/>
      <c r="AD263" s="394"/>
      <c r="AE263" s="395"/>
      <c r="AF263" s="393" t="str">
        <f>IF(Calcu_ADJ!B21=TRUE,Calcu_ADJ!J21*H$245,"")</f>
        <v/>
      </c>
      <c r="AG263" s="394"/>
      <c r="AH263" s="394"/>
      <c r="AI263" s="394"/>
      <c r="AJ263" s="395"/>
      <c r="AK263" s="393" t="str">
        <f>IF(Calcu_ADJ!B21=TRUE,Calcu_ADJ!K21*H$245,"")</f>
        <v/>
      </c>
      <c r="AL263" s="394"/>
      <c r="AM263" s="394"/>
      <c r="AN263" s="394"/>
      <c r="AO263" s="395"/>
      <c r="AP263" s="393" t="str">
        <f>Calcu_ADJ!O21</f>
        <v/>
      </c>
      <c r="AQ263" s="394"/>
      <c r="AR263" s="394"/>
      <c r="AS263" s="394"/>
      <c r="AT263" s="395"/>
      <c r="AU263" s="393" t="str">
        <f>Calcu_ADJ!M21</f>
        <v/>
      </c>
      <c r="AV263" s="394"/>
      <c r="AW263" s="394"/>
      <c r="AX263" s="394"/>
      <c r="AY263" s="395"/>
    </row>
    <row r="264" spans="1:51" ht="18.75" customHeight="1">
      <c r="A264" s="58"/>
      <c r="B264" s="393" t="str">
        <f>Calcu_ADJ!C22</f>
        <v/>
      </c>
      <c r="C264" s="394"/>
      <c r="D264" s="394"/>
      <c r="E264" s="394"/>
      <c r="F264" s="395"/>
      <c r="G264" s="393" t="str">
        <f>Calcu_ADJ!D22</f>
        <v/>
      </c>
      <c r="H264" s="394"/>
      <c r="I264" s="394"/>
      <c r="J264" s="394"/>
      <c r="K264" s="395"/>
      <c r="L264" s="393" t="str">
        <f>Calcu_ADJ!V22</f>
        <v/>
      </c>
      <c r="M264" s="394"/>
      <c r="N264" s="394"/>
      <c r="O264" s="394"/>
      <c r="P264" s="395"/>
      <c r="Q264" s="393" t="str">
        <f>IF(Calcu_ADJ!B22=TRUE,Calcu_ADJ!G22*$H$245,"")</f>
        <v/>
      </c>
      <c r="R264" s="394"/>
      <c r="S264" s="394"/>
      <c r="T264" s="394"/>
      <c r="U264" s="395"/>
      <c r="V264" s="393" t="str">
        <f>IF(Calcu_ADJ!B22=TRUE,Calcu_ADJ!H22*H$245,"")</f>
        <v/>
      </c>
      <c r="W264" s="394"/>
      <c r="X264" s="394"/>
      <c r="Y264" s="394"/>
      <c r="Z264" s="395"/>
      <c r="AA264" s="393" t="str">
        <f>IF(Calcu_ADJ!B22=TRUE,Calcu_ADJ!I22*H$245,"")</f>
        <v/>
      </c>
      <c r="AB264" s="394"/>
      <c r="AC264" s="394"/>
      <c r="AD264" s="394"/>
      <c r="AE264" s="395"/>
      <c r="AF264" s="393" t="str">
        <f>IF(Calcu_ADJ!B22=TRUE,Calcu_ADJ!J22*H$245,"")</f>
        <v/>
      </c>
      <c r="AG264" s="394"/>
      <c r="AH264" s="394"/>
      <c r="AI264" s="394"/>
      <c r="AJ264" s="395"/>
      <c r="AK264" s="393" t="str">
        <f>IF(Calcu_ADJ!B22=TRUE,Calcu_ADJ!K22*H$245,"")</f>
        <v/>
      </c>
      <c r="AL264" s="394"/>
      <c r="AM264" s="394"/>
      <c r="AN264" s="394"/>
      <c r="AO264" s="395"/>
      <c r="AP264" s="393" t="str">
        <f>Calcu_ADJ!O22</f>
        <v/>
      </c>
      <c r="AQ264" s="394"/>
      <c r="AR264" s="394"/>
      <c r="AS264" s="394"/>
      <c r="AT264" s="395"/>
      <c r="AU264" s="393" t="str">
        <f>Calcu_ADJ!M22</f>
        <v/>
      </c>
      <c r="AV264" s="394"/>
      <c r="AW264" s="394"/>
      <c r="AX264" s="394"/>
      <c r="AY264" s="395"/>
    </row>
    <row r="265" spans="1:51" ht="18.75" customHeight="1">
      <c r="A265" s="58"/>
      <c r="B265" s="393" t="str">
        <f>Calcu_ADJ!C23</f>
        <v/>
      </c>
      <c r="C265" s="394"/>
      <c r="D265" s="394"/>
      <c r="E265" s="394"/>
      <c r="F265" s="395"/>
      <c r="G265" s="393" t="str">
        <f>Calcu_ADJ!D23</f>
        <v/>
      </c>
      <c r="H265" s="394"/>
      <c r="I265" s="394"/>
      <c r="J265" s="394"/>
      <c r="K265" s="395"/>
      <c r="L265" s="393" t="str">
        <f>Calcu_ADJ!V23</f>
        <v/>
      </c>
      <c r="M265" s="394"/>
      <c r="N265" s="394"/>
      <c r="O265" s="394"/>
      <c r="P265" s="395"/>
      <c r="Q265" s="393" t="str">
        <f>IF(Calcu_ADJ!B23=TRUE,Calcu_ADJ!G23*$H$245,"")</f>
        <v/>
      </c>
      <c r="R265" s="394"/>
      <c r="S265" s="394"/>
      <c r="T265" s="394"/>
      <c r="U265" s="395"/>
      <c r="V265" s="393" t="str">
        <f>IF(Calcu_ADJ!B23=TRUE,Calcu_ADJ!H23*H$245,"")</f>
        <v/>
      </c>
      <c r="W265" s="394"/>
      <c r="X265" s="394"/>
      <c r="Y265" s="394"/>
      <c r="Z265" s="395"/>
      <c r="AA265" s="393" t="str">
        <f>IF(Calcu_ADJ!B23=TRUE,Calcu_ADJ!I23*H$245,"")</f>
        <v/>
      </c>
      <c r="AB265" s="394"/>
      <c r="AC265" s="394"/>
      <c r="AD265" s="394"/>
      <c r="AE265" s="395"/>
      <c r="AF265" s="393" t="str">
        <f>IF(Calcu_ADJ!B23=TRUE,Calcu_ADJ!J23*H$245,"")</f>
        <v/>
      </c>
      <c r="AG265" s="394"/>
      <c r="AH265" s="394"/>
      <c r="AI265" s="394"/>
      <c r="AJ265" s="395"/>
      <c r="AK265" s="393" t="str">
        <f>IF(Calcu_ADJ!B23=TRUE,Calcu_ADJ!K23*H$245,"")</f>
        <v/>
      </c>
      <c r="AL265" s="394"/>
      <c r="AM265" s="394"/>
      <c r="AN265" s="394"/>
      <c r="AO265" s="395"/>
      <c r="AP265" s="393" t="str">
        <f>Calcu_ADJ!O23</f>
        <v/>
      </c>
      <c r="AQ265" s="394"/>
      <c r="AR265" s="394"/>
      <c r="AS265" s="394"/>
      <c r="AT265" s="395"/>
      <c r="AU265" s="393" t="str">
        <f>Calcu_ADJ!M23</f>
        <v/>
      </c>
      <c r="AV265" s="394"/>
      <c r="AW265" s="394"/>
      <c r="AX265" s="394"/>
      <c r="AY265" s="395"/>
    </row>
    <row r="266" spans="1:51" ht="18.75" customHeight="1">
      <c r="A266" s="58"/>
      <c r="B266" s="393" t="str">
        <f>Calcu_ADJ!C24</f>
        <v/>
      </c>
      <c r="C266" s="394"/>
      <c r="D266" s="394"/>
      <c r="E266" s="394"/>
      <c r="F266" s="395"/>
      <c r="G266" s="393" t="str">
        <f>Calcu_ADJ!D24</f>
        <v/>
      </c>
      <c r="H266" s="394"/>
      <c r="I266" s="394"/>
      <c r="J266" s="394"/>
      <c r="K266" s="395"/>
      <c r="L266" s="393" t="str">
        <f>Calcu_ADJ!V24</f>
        <v/>
      </c>
      <c r="M266" s="394"/>
      <c r="N266" s="394"/>
      <c r="O266" s="394"/>
      <c r="P266" s="395"/>
      <c r="Q266" s="393" t="str">
        <f>IF(Calcu_ADJ!B24=TRUE,Calcu_ADJ!G24*$H$245,"")</f>
        <v/>
      </c>
      <c r="R266" s="394"/>
      <c r="S266" s="394"/>
      <c r="T266" s="394"/>
      <c r="U266" s="395"/>
      <c r="V266" s="393" t="str">
        <f>IF(Calcu_ADJ!B24=TRUE,Calcu_ADJ!H24*H$245,"")</f>
        <v/>
      </c>
      <c r="W266" s="394"/>
      <c r="X266" s="394"/>
      <c r="Y266" s="394"/>
      <c r="Z266" s="395"/>
      <c r="AA266" s="393" t="str">
        <f>IF(Calcu_ADJ!B24=TRUE,Calcu_ADJ!I24*H$245,"")</f>
        <v/>
      </c>
      <c r="AB266" s="394"/>
      <c r="AC266" s="394"/>
      <c r="AD266" s="394"/>
      <c r="AE266" s="395"/>
      <c r="AF266" s="393" t="str">
        <f>IF(Calcu_ADJ!B24=TRUE,Calcu_ADJ!J24*H$245,"")</f>
        <v/>
      </c>
      <c r="AG266" s="394"/>
      <c r="AH266" s="394"/>
      <c r="AI266" s="394"/>
      <c r="AJ266" s="395"/>
      <c r="AK266" s="393" t="str">
        <f>IF(Calcu_ADJ!B24=TRUE,Calcu_ADJ!K24*H$245,"")</f>
        <v/>
      </c>
      <c r="AL266" s="394"/>
      <c r="AM266" s="394"/>
      <c r="AN266" s="394"/>
      <c r="AO266" s="395"/>
      <c r="AP266" s="393" t="str">
        <f>Calcu_ADJ!O24</f>
        <v/>
      </c>
      <c r="AQ266" s="394"/>
      <c r="AR266" s="394"/>
      <c r="AS266" s="394"/>
      <c r="AT266" s="395"/>
      <c r="AU266" s="393" t="str">
        <f>Calcu_ADJ!M24</f>
        <v/>
      </c>
      <c r="AV266" s="394"/>
      <c r="AW266" s="394"/>
      <c r="AX266" s="394"/>
      <c r="AY266" s="395"/>
    </row>
    <row r="267" spans="1:51" ht="18.75" customHeight="1">
      <c r="A267" s="58"/>
      <c r="B267" s="393" t="str">
        <f>Calcu_ADJ!C25</f>
        <v/>
      </c>
      <c r="C267" s="394"/>
      <c r="D267" s="394"/>
      <c r="E267" s="394"/>
      <c r="F267" s="395"/>
      <c r="G267" s="393" t="str">
        <f>Calcu_ADJ!D25</f>
        <v/>
      </c>
      <c r="H267" s="394"/>
      <c r="I267" s="394"/>
      <c r="J267" s="394"/>
      <c r="K267" s="395"/>
      <c r="L267" s="393" t="str">
        <f>Calcu_ADJ!V25</f>
        <v/>
      </c>
      <c r="M267" s="394"/>
      <c r="N267" s="394"/>
      <c r="O267" s="394"/>
      <c r="P267" s="395"/>
      <c r="Q267" s="393" t="str">
        <f>IF(Calcu_ADJ!B25=TRUE,Calcu_ADJ!G25*$H$245,"")</f>
        <v/>
      </c>
      <c r="R267" s="394"/>
      <c r="S267" s="394"/>
      <c r="T267" s="394"/>
      <c r="U267" s="395"/>
      <c r="V267" s="393" t="str">
        <f>IF(Calcu_ADJ!B25=TRUE,Calcu_ADJ!H25*H$245,"")</f>
        <v/>
      </c>
      <c r="W267" s="394"/>
      <c r="X267" s="394"/>
      <c r="Y267" s="394"/>
      <c r="Z267" s="395"/>
      <c r="AA267" s="393" t="str">
        <f>IF(Calcu_ADJ!B25=TRUE,Calcu_ADJ!I25*H$245,"")</f>
        <v/>
      </c>
      <c r="AB267" s="394"/>
      <c r="AC267" s="394"/>
      <c r="AD267" s="394"/>
      <c r="AE267" s="395"/>
      <c r="AF267" s="393" t="str">
        <f>IF(Calcu_ADJ!B25=TRUE,Calcu_ADJ!J25*H$245,"")</f>
        <v/>
      </c>
      <c r="AG267" s="394"/>
      <c r="AH267" s="394"/>
      <c r="AI267" s="394"/>
      <c r="AJ267" s="395"/>
      <c r="AK267" s="393" t="str">
        <f>IF(Calcu_ADJ!B25=TRUE,Calcu_ADJ!K25*H$245,"")</f>
        <v/>
      </c>
      <c r="AL267" s="394"/>
      <c r="AM267" s="394"/>
      <c r="AN267" s="394"/>
      <c r="AO267" s="395"/>
      <c r="AP267" s="393" t="str">
        <f>Calcu_ADJ!O25</f>
        <v/>
      </c>
      <c r="AQ267" s="394"/>
      <c r="AR267" s="394"/>
      <c r="AS267" s="394"/>
      <c r="AT267" s="395"/>
      <c r="AU267" s="393" t="str">
        <f>Calcu_ADJ!M25</f>
        <v/>
      </c>
      <c r="AV267" s="394"/>
      <c r="AW267" s="394"/>
      <c r="AX267" s="394"/>
      <c r="AY267" s="395"/>
    </row>
    <row r="268" spans="1:51" ht="18.75" customHeight="1">
      <c r="A268" s="58"/>
      <c r="B268" s="393" t="str">
        <f>Calcu_ADJ!C26</f>
        <v/>
      </c>
      <c r="C268" s="394"/>
      <c r="D268" s="394"/>
      <c r="E268" s="394"/>
      <c r="F268" s="395"/>
      <c r="G268" s="393" t="str">
        <f>Calcu_ADJ!D26</f>
        <v/>
      </c>
      <c r="H268" s="394"/>
      <c r="I268" s="394"/>
      <c r="J268" s="394"/>
      <c r="K268" s="395"/>
      <c r="L268" s="393" t="str">
        <f>Calcu_ADJ!V26</f>
        <v/>
      </c>
      <c r="M268" s="394"/>
      <c r="N268" s="394"/>
      <c r="O268" s="394"/>
      <c r="P268" s="395"/>
      <c r="Q268" s="393" t="str">
        <f>IF(Calcu_ADJ!B26=TRUE,Calcu_ADJ!G26*$H$245,"")</f>
        <v/>
      </c>
      <c r="R268" s="394"/>
      <c r="S268" s="394"/>
      <c r="T268" s="394"/>
      <c r="U268" s="395"/>
      <c r="V268" s="393" t="str">
        <f>IF(Calcu_ADJ!B26=TRUE,Calcu_ADJ!H26*H$245,"")</f>
        <v/>
      </c>
      <c r="W268" s="394"/>
      <c r="X268" s="394"/>
      <c r="Y268" s="394"/>
      <c r="Z268" s="395"/>
      <c r="AA268" s="393" t="str">
        <f>IF(Calcu_ADJ!B26=TRUE,Calcu_ADJ!I26*H$245,"")</f>
        <v/>
      </c>
      <c r="AB268" s="394"/>
      <c r="AC268" s="394"/>
      <c r="AD268" s="394"/>
      <c r="AE268" s="395"/>
      <c r="AF268" s="393" t="str">
        <f>IF(Calcu_ADJ!B26=TRUE,Calcu_ADJ!J26*H$245,"")</f>
        <v/>
      </c>
      <c r="AG268" s="394"/>
      <c r="AH268" s="394"/>
      <c r="AI268" s="394"/>
      <c r="AJ268" s="395"/>
      <c r="AK268" s="393" t="str">
        <f>IF(Calcu_ADJ!B26=TRUE,Calcu_ADJ!K26*H$245,"")</f>
        <v/>
      </c>
      <c r="AL268" s="394"/>
      <c r="AM268" s="394"/>
      <c r="AN268" s="394"/>
      <c r="AO268" s="395"/>
      <c r="AP268" s="393" t="str">
        <f>Calcu_ADJ!O26</f>
        <v/>
      </c>
      <c r="AQ268" s="394"/>
      <c r="AR268" s="394"/>
      <c r="AS268" s="394"/>
      <c r="AT268" s="395"/>
      <c r="AU268" s="393" t="str">
        <f>Calcu_ADJ!M26</f>
        <v/>
      </c>
      <c r="AV268" s="394"/>
      <c r="AW268" s="394"/>
      <c r="AX268" s="394"/>
      <c r="AY268" s="395"/>
    </row>
    <row r="269" spans="1:51" ht="18.75" customHeight="1">
      <c r="A269" s="58"/>
      <c r="B269" s="393" t="str">
        <f>Calcu_ADJ!C27</f>
        <v/>
      </c>
      <c r="C269" s="394"/>
      <c r="D269" s="394"/>
      <c r="E269" s="394"/>
      <c r="F269" s="395"/>
      <c r="G269" s="393" t="str">
        <f>Calcu_ADJ!D27</f>
        <v/>
      </c>
      <c r="H269" s="394"/>
      <c r="I269" s="394"/>
      <c r="J269" s="394"/>
      <c r="K269" s="395"/>
      <c r="L269" s="393" t="str">
        <f>Calcu_ADJ!V27</f>
        <v/>
      </c>
      <c r="M269" s="394"/>
      <c r="N269" s="394"/>
      <c r="O269" s="394"/>
      <c r="P269" s="395"/>
      <c r="Q269" s="393" t="str">
        <f>IF(Calcu_ADJ!B27=TRUE,Calcu_ADJ!G27*$H$245,"")</f>
        <v/>
      </c>
      <c r="R269" s="394"/>
      <c r="S269" s="394"/>
      <c r="T269" s="394"/>
      <c r="U269" s="395"/>
      <c r="V269" s="393" t="str">
        <f>IF(Calcu_ADJ!B27=TRUE,Calcu_ADJ!H27*H$245,"")</f>
        <v/>
      </c>
      <c r="W269" s="394"/>
      <c r="X269" s="394"/>
      <c r="Y269" s="394"/>
      <c r="Z269" s="395"/>
      <c r="AA269" s="393" t="str">
        <f>IF(Calcu_ADJ!B27=TRUE,Calcu_ADJ!I27*H$245,"")</f>
        <v/>
      </c>
      <c r="AB269" s="394"/>
      <c r="AC269" s="394"/>
      <c r="AD269" s="394"/>
      <c r="AE269" s="395"/>
      <c r="AF269" s="393" t="str">
        <f>IF(Calcu_ADJ!B27=TRUE,Calcu_ADJ!J27*H$245,"")</f>
        <v/>
      </c>
      <c r="AG269" s="394"/>
      <c r="AH269" s="394"/>
      <c r="AI269" s="394"/>
      <c r="AJ269" s="395"/>
      <c r="AK269" s="393" t="str">
        <f>IF(Calcu_ADJ!B27=TRUE,Calcu_ADJ!K27*H$245,"")</f>
        <v/>
      </c>
      <c r="AL269" s="394"/>
      <c r="AM269" s="394"/>
      <c r="AN269" s="394"/>
      <c r="AO269" s="395"/>
      <c r="AP269" s="393" t="str">
        <f>Calcu_ADJ!O27</f>
        <v/>
      </c>
      <c r="AQ269" s="394"/>
      <c r="AR269" s="394"/>
      <c r="AS269" s="394"/>
      <c r="AT269" s="395"/>
      <c r="AU269" s="393" t="str">
        <f>Calcu_ADJ!M27</f>
        <v/>
      </c>
      <c r="AV269" s="394"/>
      <c r="AW269" s="394"/>
      <c r="AX269" s="394"/>
      <c r="AY269" s="395"/>
    </row>
    <row r="270" spans="1:51" ht="18.75" customHeight="1">
      <c r="A270" s="58"/>
      <c r="B270" s="393" t="str">
        <f>Calcu_ADJ!C28</f>
        <v/>
      </c>
      <c r="C270" s="394"/>
      <c r="D270" s="394"/>
      <c r="E270" s="394"/>
      <c r="F270" s="395"/>
      <c r="G270" s="393" t="str">
        <f>Calcu_ADJ!D28</f>
        <v/>
      </c>
      <c r="H270" s="394"/>
      <c r="I270" s="394"/>
      <c r="J270" s="394"/>
      <c r="K270" s="395"/>
      <c r="L270" s="393" t="str">
        <f>Calcu_ADJ!V28</f>
        <v/>
      </c>
      <c r="M270" s="394"/>
      <c r="N270" s="394"/>
      <c r="O270" s="394"/>
      <c r="P270" s="395"/>
      <c r="Q270" s="393" t="str">
        <f>IF(Calcu_ADJ!B28=TRUE,Calcu_ADJ!G28*$H$245,"")</f>
        <v/>
      </c>
      <c r="R270" s="394"/>
      <c r="S270" s="394"/>
      <c r="T270" s="394"/>
      <c r="U270" s="395"/>
      <c r="V270" s="393" t="str">
        <f>IF(Calcu_ADJ!B28=TRUE,Calcu_ADJ!H28*H$245,"")</f>
        <v/>
      </c>
      <c r="W270" s="394"/>
      <c r="X270" s="394"/>
      <c r="Y270" s="394"/>
      <c r="Z270" s="395"/>
      <c r="AA270" s="393" t="str">
        <f>IF(Calcu_ADJ!B28=TRUE,Calcu_ADJ!I28*H$245,"")</f>
        <v/>
      </c>
      <c r="AB270" s="394"/>
      <c r="AC270" s="394"/>
      <c r="AD270" s="394"/>
      <c r="AE270" s="395"/>
      <c r="AF270" s="393" t="str">
        <f>IF(Calcu_ADJ!B28=TRUE,Calcu_ADJ!J28*H$245,"")</f>
        <v/>
      </c>
      <c r="AG270" s="394"/>
      <c r="AH270" s="394"/>
      <c r="AI270" s="394"/>
      <c r="AJ270" s="395"/>
      <c r="AK270" s="393" t="str">
        <f>IF(Calcu_ADJ!B28=TRUE,Calcu_ADJ!K28*H$245,"")</f>
        <v/>
      </c>
      <c r="AL270" s="394"/>
      <c r="AM270" s="394"/>
      <c r="AN270" s="394"/>
      <c r="AO270" s="395"/>
      <c r="AP270" s="393" t="str">
        <f>Calcu_ADJ!O28</f>
        <v/>
      </c>
      <c r="AQ270" s="394"/>
      <c r="AR270" s="394"/>
      <c r="AS270" s="394"/>
      <c r="AT270" s="395"/>
      <c r="AU270" s="393" t="str">
        <f>Calcu_ADJ!M28</f>
        <v/>
      </c>
      <c r="AV270" s="394"/>
      <c r="AW270" s="394"/>
      <c r="AX270" s="394"/>
      <c r="AY270" s="395"/>
    </row>
    <row r="271" spans="1:51" ht="18.75" customHeight="1">
      <c r="A271" s="58"/>
      <c r="B271" s="393" t="str">
        <f>Calcu_ADJ!C29</f>
        <v/>
      </c>
      <c r="C271" s="394"/>
      <c r="D271" s="394"/>
      <c r="E271" s="394"/>
      <c r="F271" s="395"/>
      <c r="G271" s="393" t="str">
        <f>Calcu_ADJ!D29</f>
        <v/>
      </c>
      <c r="H271" s="394"/>
      <c r="I271" s="394"/>
      <c r="J271" s="394"/>
      <c r="K271" s="395"/>
      <c r="L271" s="393" t="str">
        <f>Calcu_ADJ!V29</f>
        <v/>
      </c>
      <c r="M271" s="394"/>
      <c r="N271" s="394"/>
      <c r="O271" s="394"/>
      <c r="P271" s="395"/>
      <c r="Q271" s="393" t="str">
        <f>IF(Calcu_ADJ!B29=TRUE,Calcu_ADJ!G29*$H$245,"")</f>
        <v/>
      </c>
      <c r="R271" s="394"/>
      <c r="S271" s="394"/>
      <c r="T271" s="394"/>
      <c r="U271" s="395"/>
      <c r="V271" s="393" t="str">
        <f>IF(Calcu_ADJ!B29=TRUE,Calcu_ADJ!H29*H$245,"")</f>
        <v/>
      </c>
      <c r="W271" s="394"/>
      <c r="X271" s="394"/>
      <c r="Y271" s="394"/>
      <c r="Z271" s="395"/>
      <c r="AA271" s="393" t="str">
        <f>IF(Calcu_ADJ!B29=TRUE,Calcu_ADJ!I29*H$245,"")</f>
        <v/>
      </c>
      <c r="AB271" s="394"/>
      <c r="AC271" s="394"/>
      <c r="AD271" s="394"/>
      <c r="AE271" s="395"/>
      <c r="AF271" s="393" t="str">
        <f>IF(Calcu_ADJ!B29=TRUE,Calcu_ADJ!J29*H$245,"")</f>
        <v/>
      </c>
      <c r="AG271" s="394"/>
      <c r="AH271" s="394"/>
      <c r="AI271" s="394"/>
      <c r="AJ271" s="395"/>
      <c r="AK271" s="393" t="str">
        <f>IF(Calcu_ADJ!B29=TRUE,Calcu_ADJ!K29*H$245,"")</f>
        <v/>
      </c>
      <c r="AL271" s="394"/>
      <c r="AM271" s="394"/>
      <c r="AN271" s="394"/>
      <c r="AO271" s="395"/>
      <c r="AP271" s="393" t="str">
        <f>Calcu_ADJ!O29</f>
        <v/>
      </c>
      <c r="AQ271" s="394"/>
      <c r="AR271" s="394"/>
      <c r="AS271" s="394"/>
      <c r="AT271" s="395"/>
      <c r="AU271" s="393" t="str">
        <f>Calcu_ADJ!M29</f>
        <v/>
      </c>
      <c r="AV271" s="394"/>
      <c r="AW271" s="394"/>
      <c r="AX271" s="394"/>
      <c r="AY271" s="395"/>
    </row>
    <row r="272" spans="1:51" ht="18.75" customHeight="1">
      <c r="A272" s="58"/>
      <c r="B272" s="393" t="str">
        <f>Calcu_ADJ!C30</f>
        <v/>
      </c>
      <c r="C272" s="394"/>
      <c r="D272" s="394"/>
      <c r="E272" s="394"/>
      <c r="F272" s="395"/>
      <c r="G272" s="393" t="str">
        <f>Calcu_ADJ!D30</f>
        <v/>
      </c>
      <c r="H272" s="394"/>
      <c r="I272" s="394"/>
      <c r="J272" s="394"/>
      <c r="K272" s="395"/>
      <c r="L272" s="393" t="str">
        <f>Calcu_ADJ!V30</f>
        <v/>
      </c>
      <c r="M272" s="394"/>
      <c r="N272" s="394"/>
      <c r="O272" s="394"/>
      <c r="P272" s="395"/>
      <c r="Q272" s="393" t="str">
        <f>IF(Calcu_ADJ!B30=TRUE,Calcu_ADJ!G30*$H$245,"")</f>
        <v/>
      </c>
      <c r="R272" s="394"/>
      <c r="S272" s="394"/>
      <c r="T272" s="394"/>
      <c r="U272" s="395"/>
      <c r="V272" s="393" t="str">
        <f>IF(Calcu_ADJ!B30=TRUE,Calcu_ADJ!H30*H$245,"")</f>
        <v/>
      </c>
      <c r="W272" s="394"/>
      <c r="X272" s="394"/>
      <c r="Y272" s="394"/>
      <c r="Z272" s="395"/>
      <c r="AA272" s="393" t="str">
        <f>IF(Calcu_ADJ!B30=TRUE,Calcu_ADJ!I30*H$245,"")</f>
        <v/>
      </c>
      <c r="AB272" s="394"/>
      <c r="AC272" s="394"/>
      <c r="AD272" s="394"/>
      <c r="AE272" s="395"/>
      <c r="AF272" s="393" t="str">
        <f>IF(Calcu_ADJ!B30=TRUE,Calcu_ADJ!J30*H$245,"")</f>
        <v/>
      </c>
      <c r="AG272" s="394"/>
      <c r="AH272" s="394"/>
      <c r="AI272" s="394"/>
      <c r="AJ272" s="395"/>
      <c r="AK272" s="393" t="str">
        <f>IF(Calcu_ADJ!B30=TRUE,Calcu_ADJ!K30*H$245,"")</f>
        <v/>
      </c>
      <c r="AL272" s="394"/>
      <c r="AM272" s="394"/>
      <c r="AN272" s="394"/>
      <c r="AO272" s="395"/>
      <c r="AP272" s="393" t="str">
        <f>Calcu_ADJ!O30</f>
        <v/>
      </c>
      <c r="AQ272" s="394"/>
      <c r="AR272" s="394"/>
      <c r="AS272" s="394"/>
      <c r="AT272" s="395"/>
      <c r="AU272" s="393" t="str">
        <f>Calcu_ADJ!M30</f>
        <v/>
      </c>
      <c r="AV272" s="394"/>
      <c r="AW272" s="394"/>
      <c r="AX272" s="394"/>
      <c r="AY272" s="395"/>
    </row>
    <row r="273" spans="1:51" ht="18.75" customHeight="1">
      <c r="A273" s="58"/>
      <c r="B273" s="393" t="str">
        <f>Calcu_ADJ!C31</f>
        <v/>
      </c>
      <c r="C273" s="394"/>
      <c r="D273" s="394"/>
      <c r="E273" s="394"/>
      <c r="F273" s="395"/>
      <c r="G273" s="393" t="str">
        <f>Calcu_ADJ!D31</f>
        <v/>
      </c>
      <c r="H273" s="394"/>
      <c r="I273" s="394"/>
      <c r="J273" s="394"/>
      <c r="K273" s="395"/>
      <c r="L273" s="393" t="str">
        <f>Calcu_ADJ!V31</f>
        <v/>
      </c>
      <c r="M273" s="394"/>
      <c r="N273" s="394"/>
      <c r="O273" s="394"/>
      <c r="P273" s="395"/>
      <c r="Q273" s="393" t="str">
        <f>IF(Calcu_ADJ!B31=TRUE,Calcu_ADJ!G31*$H$245,"")</f>
        <v/>
      </c>
      <c r="R273" s="394"/>
      <c r="S273" s="394"/>
      <c r="T273" s="394"/>
      <c r="U273" s="395"/>
      <c r="V273" s="393" t="str">
        <f>IF(Calcu_ADJ!B31=TRUE,Calcu_ADJ!H31*H$245,"")</f>
        <v/>
      </c>
      <c r="W273" s="394"/>
      <c r="X273" s="394"/>
      <c r="Y273" s="394"/>
      <c r="Z273" s="395"/>
      <c r="AA273" s="393" t="str">
        <f>IF(Calcu_ADJ!B31=TRUE,Calcu_ADJ!I31*H$245,"")</f>
        <v/>
      </c>
      <c r="AB273" s="394"/>
      <c r="AC273" s="394"/>
      <c r="AD273" s="394"/>
      <c r="AE273" s="395"/>
      <c r="AF273" s="393" t="str">
        <f>IF(Calcu_ADJ!B31=TRUE,Calcu_ADJ!J31*H$245,"")</f>
        <v/>
      </c>
      <c r="AG273" s="394"/>
      <c r="AH273" s="394"/>
      <c r="AI273" s="394"/>
      <c r="AJ273" s="395"/>
      <c r="AK273" s="393" t="str">
        <f>IF(Calcu_ADJ!B31=TRUE,Calcu_ADJ!K31*H$245,"")</f>
        <v/>
      </c>
      <c r="AL273" s="394"/>
      <c r="AM273" s="394"/>
      <c r="AN273" s="394"/>
      <c r="AO273" s="395"/>
      <c r="AP273" s="393" t="str">
        <f>Calcu_ADJ!O31</f>
        <v/>
      </c>
      <c r="AQ273" s="394"/>
      <c r="AR273" s="394"/>
      <c r="AS273" s="394"/>
      <c r="AT273" s="395"/>
      <c r="AU273" s="393" t="str">
        <f>Calcu_ADJ!M31</f>
        <v/>
      </c>
      <c r="AV273" s="394"/>
      <c r="AW273" s="394"/>
      <c r="AX273" s="394"/>
      <c r="AY273" s="395"/>
    </row>
    <row r="274" spans="1:51" ht="18.75" customHeight="1">
      <c r="A274" s="58"/>
      <c r="B274" s="393" t="str">
        <f>Calcu_ADJ!C32</f>
        <v/>
      </c>
      <c r="C274" s="394"/>
      <c r="D274" s="394"/>
      <c r="E274" s="394"/>
      <c r="F274" s="395"/>
      <c r="G274" s="393" t="str">
        <f>Calcu_ADJ!D32</f>
        <v/>
      </c>
      <c r="H274" s="394"/>
      <c r="I274" s="394"/>
      <c r="J274" s="394"/>
      <c r="K274" s="395"/>
      <c r="L274" s="393" t="str">
        <f>Calcu_ADJ!V32</f>
        <v/>
      </c>
      <c r="M274" s="394"/>
      <c r="N274" s="394"/>
      <c r="O274" s="394"/>
      <c r="P274" s="395"/>
      <c r="Q274" s="393" t="str">
        <f>IF(Calcu_ADJ!B32=TRUE,Calcu_ADJ!G32*$H$245,"")</f>
        <v/>
      </c>
      <c r="R274" s="394"/>
      <c r="S274" s="394"/>
      <c r="T274" s="394"/>
      <c r="U274" s="395"/>
      <c r="V274" s="393" t="str">
        <f>IF(Calcu_ADJ!B32=TRUE,Calcu_ADJ!H32*H$245,"")</f>
        <v/>
      </c>
      <c r="W274" s="394"/>
      <c r="X274" s="394"/>
      <c r="Y274" s="394"/>
      <c r="Z274" s="395"/>
      <c r="AA274" s="393" t="str">
        <f>IF(Calcu_ADJ!B32=TRUE,Calcu_ADJ!I32*H$245,"")</f>
        <v/>
      </c>
      <c r="AB274" s="394"/>
      <c r="AC274" s="394"/>
      <c r="AD274" s="394"/>
      <c r="AE274" s="395"/>
      <c r="AF274" s="393" t="str">
        <f>IF(Calcu_ADJ!B32=TRUE,Calcu_ADJ!J32*H$245,"")</f>
        <v/>
      </c>
      <c r="AG274" s="394"/>
      <c r="AH274" s="394"/>
      <c r="AI274" s="394"/>
      <c r="AJ274" s="395"/>
      <c r="AK274" s="393" t="str">
        <f>IF(Calcu_ADJ!B32=TRUE,Calcu_ADJ!K32*H$245,"")</f>
        <v/>
      </c>
      <c r="AL274" s="394"/>
      <c r="AM274" s="394"/>
      <c r="AN274" s="394"/>
      <c r="AO274" s="395"/>
      <c r="AP274" s="393" t="str">
        <f>Calcu_ADJ!O32</f>
        <v/>
      </c>
      <c r="AQ274" s="394"/>
      <c r="AR274" s="394"/>
      <c r="AS274" s="394"/>
      <c r="AT274" s="395"/>
      <c r="AU274" s="393" t="str">
        <f>Calcu_ADJ!M32</f>
        <v/>
      </c>
      <c r="AV274" s="394"/>
      <c r="AW274" s="394"/>
      <c r="AX274" s="394"/>
      <c r="AY274" s="395"/>
    </row>
    <row r="275" spans="1:51" ht="18.75" customHeight="1">
      <c r="A275" s="58"/>
      <c r="B275" s="393" t="str">
        <f>Calcu_ADJ!C33</f>
        <v/>
      </c>
      <c r="C275" s="394"/>
      <c r="D275" s="394"/>
      <c r="E275" s="394"/>
      <c r="F275" s="395"/>
      <c r="G275" s="393" t="str">
        <f>Calcu_ADJ!D33</f>
        <v/>
      </c>
      <c r="H275" s="394"/>
      <c r="I275" s="394"/>
      <c r="J275" s="394"/>
      <c r="K275" s="395"/>
      <c r="L275" s="393" t="str">
        <f>Calcu_ADJ!V33</f>
        <v/>
      </c>
      <c r="M275" s="394"/>
      <c r="N275" s="394"/>
      <c r="O275" s="394"/>
      <c r="P275" s="395"/>
      <c r="Q275" s="393" t="str">
        <f>IF(Calcu_ADJ!B33=TRUE,Calcu_ADJ!G33*$H$245,"")</f>
        <v/>
      </c>
      <c r="R275" s="394"/>
      <c r="S275" s="394"/>
      <c r="T275" s="394"/>
      <c r="U275" s="395"/>
      <c r="V275" s="393" t="str">
        <f>IF(Calcu_ADJ!B33=TRUE,Calcu_ADJ!H33*H$245,"")</f>
        <v/>
      </c>
      <c r="W275" s="394"/>
      <c r="X275" s="394"/>
      <c r="Y275" s="394"/>
      <c r="Z275" s="395"/>
      <c r="AA275" s="393" t="str">
        <f>IF(Calcu_ADJ!B33=TRUE,Calcu_ADJ!I33*H$245,"")</f>
        <v/>
      </c>
      <c r="AB275" s="394"/>
      <c r="AC275" s="394"/>
      <c r="AD275" s="394"/>
      <c r="AE275" s="395"/>
      <c r="AF275" s="393" t="str">
        <f>IF(Calcu_ADJ!B33=TRUE,Calcu_ADJ!J33*H$245,"")</f>
        <v/>
      </c>
      <c r="AG275" s="394"/>
      <c r="AH275" s="394"/>
      <c r="AI275" s="394"/>
      <c r="AJ275" s="395"/>
      <c r="AK275" s="393" t="str">
        <f>IF(Calcu_ADJ!B33=TRUE,Calcu_ADJ!K33*H$245,"")</f>
        <v/>
      </c>
      <c r="AL275" s="394"/>
      <c r="AM275" s="394"/>
      <c r="AN275" s="394"/>
      <c r="AO275" s="395"/>
      <c r="AP275" s="393" t="str">
        <f>Calcu_ADJ!O33</f>
        <v/>
      </c>
      <c r="AQ275" s="394"/>
      <c r="AR275" s="394"/>
      <c r="AS275" s="394"/>
      <c r="AT275" s="395"/>
      <c r="AU275" s="393" t="str">
        <f>Calcu_ADJ!M33</f>
        <v/>
      </c>
      <c r="AV275" s="394"/>
      <c r="AW275" s="394"/>
      <c r="AX275" s="394"/>
      <c r="AY275" s="395"/>
    </row>
    <row r="276" spans="1:51" ht="18.75" customHeight="1">
      <c r="A276" s="58"/>
      <c r="B276" s="393" t="str">
        <f>Calcu_ADJ!C34</f>
        <v/>
      </c>
      <c r="C276" s="394"/>
      <c r="D276" s="394"/>
      <c r="E276" s="394"/>
      <c r="F276" s="395"/>
      <c r="G276" s="393" t="str">
        <f>Calcu_ADJ!D34</f>
        <v/>
      </c>
      <c r="H276" s="394"/>
      <c r="I276" s="394"/>
      <c r="J276" s="394"/>
      <c r="K276" s="395"/>
      <c r="L276" s="393" t="str">
        <f>Calcu_ADJ!V34</f>
        <v/>
      </c>
      <c r="M276" s="394"/>
      <c r="N276" s="394"/>
      <c r="O276" s="394"/>
      <c r="P276" s="395"/>
      <c r="Q276" s="393" t="str">
        <f>IF(Calcu_ADJ!B34=TRUE,Calcu_ADJ!G34*$H$245,"")</f>
        <v/>
      </c>
      <c r="R276" s="394"/>
      <c r="S276" s="394"/>
      <c r="T276" s="394"/>
      <c r="U276" s="395"/>
      <c r="V276" s="393" t="str">
        <f>IF(Calcu_ADJ!B34=TRUE,Calcu_ADJ!H34*H$245,"")</f>
        <v/>
      </c>
      <c r="W276" s="394"/>
      <c r="X276" s="394"/>
      <c r="Y276" s="394"/>
      <c r="Z276" s="395"/>
      <c r="AA276" s="393" t="str">
        <f>IF(Calcu_ADJ!B34=TRUE,Calcu_ADJ!I34*H$245,"")</f>
        <v/>
      </c>
      <c r="AB276" s="394"/>
      <c r="AC276" s="394"/>
      <c r="AD276" s="394"/>
      <c r="AE276" s="395"/>
      <c r="AF276" s="393" t="str">
        <f>IF(Calcu_ADJ!B34=TRUE,Calcu_ADJ!J34*H$245,"")</f>
        <v/>
      </c>
      <c r="AG276" s="394"/>
      <c r="AH276" s="394"/>
      <c r="AI276" s="394"/>
      <c r="AJ276" s="395"/>
      <c r="AK276" s="393" t="str">
        <f>IF(Calcu_ADJ!B34=TRUE,Calcu_ADJ!K34*H$245,"")</f>
        <v/>
      </c>
      <c r="AL276" s="394"/>
      <c r="AM276" s="394"/>
      <c r="AN276" s="394"/>
      <c r="AO276" s="395"/>
      <c r="AP276" s="393" t="str">
        <f>Calcu_ADJ!O34</f>
        <v/>
      </c>
      <c r="AQ276" s="394"/>
      <c r="AR276" s="394"/>
      <c r="AS276" s="394"/>
      <c r="AT276" s="395"/>
      <c r="AU276" s="393" t="str">
        <f>Calcu_ADJ!M34</f>
        <v/>
      </c>
      <c r="AV276" s="394"/>
      <c r="AW276" s="394"/>
      <c r="AX276" s="394"/>
      <c r="AY276" s="395"/>
    </row>
    <row r="277" spans="1:51" ht="18.75" customHeight="1">
      <c r="A277" s="58"/>
      <c r="B277" s="393" t="str">
        <f>Calcu_ADJ!C35</f>
        <v/>
      </c>
      <c r="C277" s="394"/>
      <c r="D277" s="394"/>
      <c r="E277" s="394"/>
      <c r="F277" s="395"/>
      <c r="G277" s="393" t="str">
        <f>Calcu_ADJ!D35</f>
        <v/>
      </c>
      <c r="H277" s="394"/>
      <c r="I277" s="394"/>
      <c r="J277" s="394"/>
      <c r="K277" s="395"/>
      <c r="L277" s="393" t="str">
        <f>Calcu_ADJ!V35</f>
        <v/>
      </c>
      <c r="M277" s="394"/>
      <c r="N277" s="394"/>
      <c r="O277" s="394"/>
      <c r="P277" s="395"/>
      <c r="Q277" s="393" t="str">
        <f>IF(Calcu_ADJ!B35=TRUE,Calcu_ADJ!G35*$H$245,"")</f>
        <v/>
      </c>
      <c r="R277" s="394"/>
      <c r="S277" s="394"/>
      <c r="T277" s="394"/>
      <c r="U277" s="395"/>
      <c r="V277" s="393" t="str">
        <f>IF(Calcu_ADJ!B35=TRUE,Calcu_ADJ!H35*H$245,"")</f>
        <v/>
      </c>
      <c r="W277" s="394"/>
      <c r="X277" s="394"/>
      <c r="Y277" s="394"/>
      <c r="Z277" s="395"/>
      <c r="AA277" s="393" t="str">
        <f>IF(Calcu_ADJ!B35=TRUE,Calcu_ADJ!I35*H$245,"")</f>
        <v/>
      </c>
      <c r="AB277" s="394"/>
      <c r="AC277" s="394"/>
      <c r="AD277" s="394"/>
      <c r="AE277" s="395"/>
      <c r="AF277" s="393" t="str">
        <f>IF(Calcu_ADJ!B35=TRUE,Calcu_ADJ!J35*H$245,"")</f>
        <v/>
      </c>
      <c r="AG277" s="394"/>
      <c r="AH277" s="394"/>
      <c r="AI277" s="394"/>
      <c r="AJ277" s="395"/>
      <c r="AK277" s="393" t="str">
        <f>IF(Calcu_ADJ!B35=TRUE,Calcu_ADJ!K35*H$245,"")</f>
        <v/>
      </c>
      <c r="AL277" s="394"/>
      <c r="AM277" s="394"/>
      <c r="AN277" s="394"/>
      <c r="AO277" s="395"/>
      <c r="AP277" s="393" t="str">
        <f>Calcu_ADJ!O35</f>
        <v/>
      </c>
      <c r="AQ277" s="394"/>
      <c r="AR277" s="394"/>
      <c r="AS277" s="394"/>
      <c r="AT277" s="395"/>
      <c r="AU277" s="393" t="str">
        <f>Calcu_ADJ!M35</f>
        <v/>
      </c>
      <c r="AV277" s="394"/>
      <c r="AW277" s="394"/>
      <c r="AX277" s="394"/>
      <c r="AY277" s="395"/>
    </row>
    <row r="278" spans="1:51" ht="18.75" customHeight="1">
      <c r="A278" s="58"/>
      <c r="B278" s="393" t="str">
        <f>Calcu_ADJ!C36</f>
        <v/>
      </c>
      <c r="C278" s="394"/>
      <c r="D278" s="394"/>
      <c r="E278" s="394"/>
      <c r="F278" s="395"/>
      <c r="G278" s="393" t="str">
        <f>Calcu_ADJ!D36</f>
        <v/>
      </c>
      <c r="H278" s="394"/>
      <c r="I278" s="394"/>
      <c r="J278" s="394"/>
      <c r="K278" s="395"/>
      <c r="L278" s="393" t="str">
        <f>Calcu_ADJ!V36</f>
        <v/>
      </c>
      <c r="M278" s="394"/>
      <c r="N278" s="394"/>
      <c r="O278" s="394"/>
      <c r="P278" s="395"/>
      <c r="Q278" s="393" t="str">
        <f>IF(Calcu_ADJ!B36=TRUE,Calcu_ADJ!G36*$H$245,"")</f>
        <v/>
      </c>
      <c r="R278" s="394"/>
      <c r="S278" s="394"/>
      <c r="T278" s="394"/>
      <c r="U278" s="395"/>
      <c r="V278" s="393" t="str">
        <f>IF(Calcu_ADJ!B36=TRUE,Calcu_ADJ!H36*H$245,"")</f>
        <v/>
      </c>
      <c r="W278" s="394"/>
      <c r="X278" s="394"/>
      <c r="Y278" s="394"/>
      <c r="Z278" s="395"/>
      <c r="AA278" s="393" t="str">
        <f>IF(Calcu_ADJ!B36=TRUE,Calcu_ADJ!I36*H$245,"")</f>
        <v/>
      </c>
      <c r="AB278" s="394"/>
      <c r="AC278" s="394"/>
      <c r="AD278" s="394"/>
      <c r="AE278" s="395"/>
      <c r="AF278" s="393" t="str">
        <f>IF(Calcu_ADJ!B36=TRUE,Calcu_ADJ!J36*H$245,"")</f>
        <v/>
      </c>
      <c r="AG278" s="394"/>
      <c r="AH278" s="394"/>
      <c r="AI278" s="394"/>
      <c r="AJ278" s="395"/>
      <c r="AK278" s="393" t="str">
        <f>IF(Calcu_ADJ!B36=TRUE,Calcu_ADJ!K36*H$245,"")</f>
        <v/>
      </c>
      <c r="AL278" s="394"/>
      <c r="AM278" s="394"/>
      <c r="AN278" s="394"/>
      <c r="AO278" s="395"/>
      <c r="AP278" s="393" t="str">
        <f>Calcu_ADJ!O36</f>
        <v/>
      </c>
      <c r="AQ278" s="394"/>
      <c r="AR278" s="394"/>
      <c r="AS278" s="394"/>
      <c r="AT278" s="395"/>
      <c r="AU278" s="393" t="str">
        <f>Calcu_ADJ!M36</f>
        <v/>
      </c>
      <c r="AV278" s="394"/>
      <c r="AW278" s="394"/>
      <c r="AX278" s="394"/>
      <c r="AY278" s="395"/>
    </row>
    <row r="279" spans="1:51" ht="18.75" customHeight="1">
      <c r="A279" s="58"/>
      <c r="B279" s="393" t="str">
        <f>Calcu_ADJ!C37</f>
        <v/>
      </c>
      <c r="C279" s="394"/>
      <c r="D279" s="394"/>
      <c r="E279" s="394"/>
      <c r="F279" s="395"/>
      <c r="G279" s="393" t="str">
        <f>Calcu_ADJ!D37</f>
        <v/>
      </c>
      <c r="H279" s="394"/>
      <c r="I279" s="394"/>
      <c r="J279" s="394"/>
      <c r="K279" s="395"/>
      <c r="L279" s="393" t="str">
        <f>Calcu_ADJ!V37</f>
        <v/>
      </c>
      <c r="M279" s="394"/>
      <c r="N279" s="394"/>
      <c r="O279" s="394"/>
      <c r="P279" s="395"/>
      <c r="Q279" s="393" t="str">
        <f>IF(Calcu_ADJ!B37=TRUE,Calcu_ADJ!G37*$H$245,"")</f>
        <v/>
      </c>
      <c r="R279" s="394"/>
      <c r="S279" s="394"/>
      <c r="T279" s="394"/>
      <c r="U279" s="395"/>
      <c r="V279" s="393" t="str">
        <f>IF(Calcu_ADJ!B37=TRUE,Calcu_ADJ!H37*H$245,"")</f>
        <v/>
      </c>
      <c r="W279" s="394"/>
      <c r="X279" s="394"/>
      <c r="Y279" s="394"/>
      <c r="Z279" s="395"/>
      <c r="AA279" s="393" t="str">
        <f>IF(Calcu_ADJ!B37=TRUE,Calcu_ADJ!I37*H$245,"")</f>
        <v/>
      </c>
      <c r="AB279" s="394"/>
      <c r="AC279" s="394"/>
      <c r="AD279" s="394"/>
      <c r="AE279" s="395"/>
      <c r="AF279" s="393" t="str">
        <f>IF(Calcu_ADJ!B37=TRUE,Calcu_ADJ!J37*H$245,"")</f>
        <v/>
      </c>
      <c r="AG279" s="394"/>
      <c r="AH279" s="394"/>
      <c r="AI279" s="394"/>
      <c r="AJ279" s="395"/>
      <c r="AK279" s="393" t="str">
        <f>IF(Calcu_ADJ!B37=TRUE,Calcu_ADJ!K37*H$245,"")</f>
        <v/>
      </c>
      <c r="AL279" s="394"/>
      <c r="AM279" s="394"/>
      <c r="AN279" s="394"/>
      <c r="AO279" s="395"/>
      <c r="AP279" s="393" t="str">
        <f>Calcu_ADJ!O37</f>
        <v/>
      </c>
      <c r="AQ279" s="394"/>
      <c r="AR279" s="394"/>
      <c r="AS279" s="394"/>
      <c r="AT279" s="395"/>
      <c r="AU279" s="393" t="str">
        <f>Calcu_ADJ!M37</f>
        <v/>
      </c>
      <c r="AV279" s="394"/>
      <c r="AW279" s="394"/>
      <c r="AX279" s="394"/>
      <c r="AY279" s="395"/>
    </row>
    <row r="280" spans="1:51" ht="18.75" customHeight="1">
      <c r="A280" s="58"/>
      <c r="B280" s="393" t="str">
        <f>Calcu_ADJ!C38</f>
        <v/>
      </c>
      <c r="C280" s="394"/>
      <c r="D280" s="394"/>
      <c r="E280" s="394"/>
      <c r="F280" s="395"/>
      <c r="G280" s="393" t="str">
        <f>Calcu_ADJ!D38</f>
        <v/>
      </c>
      <c r="H280" s="394"/>
      <c r="I280" s="394"/>
      <c r="J280" s="394"/>
      <c r="K280" s="395"/>
      <c r="L280" s="393" t="str">
        <f>Calcu_ADJ!V38</f>
        <v/>
      </c>
      <c r="M280" s="394"/>
      <c r="N280" s="394"/>
      <c r="O280" s="394"/>
      <c r="P280" s="395"/>
      <c r="Q280" s="393" t="str">
        <f>IF(Calcu_ADJ!B38=TRUE,Calcu_ADJ!G38*$H$245,"")</f>
        <v/>
      </c>
      <c r="R280" s="394"/>
      <c r="S280" s="394"/>
      <c r="T280" s="394"/>
      <c r="U280" s="395"/>
      <c r="V280" s="393" t="str">
        <f>IF(Calcu_ADJ!B38=TRUE,Calcu_ADJ!H38*H$245,"")</f>
        <v/>
      </c>
      <c r="W280" s="394"/>
      <c r="X280" s="394"/>
      <c r="Y280" s="394"/>
      <c r="Z280" s="395"/>
      <c r="AA280" s="393" t="str">
        <f>IF(Calcu_ADJ!B38=TRUE,Calcu_ADJ!I38*H$245,"")</f>
        <v/>
      </c>
      <c r="AB280" s="394"/>
      <c r="AC280" s="394"/>
      <c r="AD280" s="394"/>
      <c r="AE280" s="395"/>
      <c r="AF280" s="393" t="str">
        <f>IF(Calcu_ADJ!B38=TRUE,Calcu_ADJ!J38*H$245,"")</f>
        <v/>
      </c>
      <c r="AG280" s="394"/>
      <c r="AH280" s="394"/>
      <c r="AI280" s="394"/>
      <c r="AJ280" s="395"/>
      <c r="AK280" s="393" t="str">
        <f>IF(Calcu_ADJ!B38=TRUE,Calcu_ADJ!K38*H$245,"")</f>
        <v/>
      </c>
      <c r="AL280" s="394"/>
      <c r="AM280" s="394"/>
      <c r="AN280" s="394"/>
      <c r="AO280" s="395"/>
      <c r="AP280" s="393" t="str">
        <f>Calcu_ADJ!O38</f>
        <v/>
      </c>
      <c r="AQ280" s="394"/>
      <c r="AR280" s="394"/>
      <c r="AS280" s="394"/>
      <c r="AT280" s="395"/>
      <c r="AU280" s="393" t="str">
        <f>Calcu_ADJ!M38</f>
        <v/>
      </c>
      <c r="AV280" s="394"/>
      <c r="AW280" s="394"/>
      <c r="AX280" s="394"/>
      <c r="AY280" s="395"/>
    </row>
    <row r="281" spans="1:51" ht="18.75" customHeight="1">
      <c r="A281" s="58"/>
      <c r="B281" s="393" t="str">
        <f>Calcu_ADJ!C39</f>
        <v/>
      </c>
      <c r="C281" s="394"/>
      <c r="D281" s="394"/>
      <c r="E281" s="394"/>
      <c r="F281" s="395"/>
      <c r="G281" s="393" t="str">
        <f>Calcu_ADJ!D39</f>
        <v/>
      </c>
      <c r="H281" s="394"/>
      <c r="I281" s="394"/>
      <c r="J281" s="394"/>
      <c r="K281" s="395"/>
      <c r="L281" s="393" t="str">
        <f>Calcu_ADJ!V39</f>
        <v/>
      </c>
      <c r="M281" s="394"/>
      <c r="N281" s="394"/>
      <c r="O281" s="394"/>
      <c r="P281" s="395"/>
      <c r="Q281" s="393" t="str">
        <f>IF(Calcu_ADJ!B39=TRUE,Calcu_ADJ!G39*$H$245,"")</f>
        <v/>
      </c>
      <c r="R281" s="394"/>
      <c r="S281" s="394"/>
      <c r="T281" s="394"/>
      <c r="U281" s="395"/>
      <c r="V281" s="393" t="str">
        <f>IF(Calcu_ADJ!B39=TRUE,Calcu_ADJ!H39*H$245,"")</f>
        <v/>
      </c>
      <c r="W281" s="394"/>
      <c r="X281" s="394"/>
      <c r="Y281" s="394"/>
      <c r="Z281" s="395"/>
      <c r="AA281" s="393" t="str">
        <f>IF(Calcu_ADJ!B39=TRUE,Calcu_ADJ!I39*H$245,"")</f>
        <v/>
      </c>
      <c r="AB281" s="394"/>
      <c r="AC281" s="394"/>
      <c r="AD281" s="394"/>
      <c r="AE281" s="395"/>
      <c r="AF281" s="393" t="str">
        <f>IF(Calcu_ADJ!B39=TRUE,Calcu_ADJ!J39*H$245,"")</f>
        <v/>
      </c>
      <c r="AG281" s="394"/>
      <c r="AH281" s="394"/>
      <c r="AI281" s="394"/>
      <c r="AJ281" s="395"/>
      <c r="AK281" s="393" t="str">
        <f>IF(Calcu_ADJ!B39=TRUE,Calcu_ADJ!K39*H$245,"")</f>
        <v/>
      </c>
      <c r="AL281" s="394"/>
      <c r="AM281" s="394"/>
      <c r="AN281" s="394"/>
      <c r="AO281" s="395"/>
      <c r="AP281" s="393" t="str">
        <f>Calcu_ADJ!O39</f>
        <v/>
      </c>
      <c r="AQ281" s="394"/>
      <c r="AR281" s="394"/>
      <c r="AS281" s="394"/>
      <c r="AT281" s="395"/>
      <c r="AU281" s="393" t="str">
        <f>Calcu_ADJ!M39</f>
        <v/>
      </c>
      <c r="AV281" s="394"/>
      <c r="AW281" s="394"/>
      <c r="AX281" s="394"/>
      <c r="AY281" s="395"/>
    </row>
    <row r="282" spans="1:51" ht="18.75" customHeight="1">
      <c r="A282" s="58"/>
      <c r="B282" s="393" t="str">
        <f>Calcu_ADJ!C40</f>
        <v/>
      </c>
      <c r="C282" s="394"/>
      <c r="D282" s="394"/>
      <c r="E282" s="394"/>
      <c r="F282" s="395"/>
      <c r="G282" s="393" t="str">
        <f>Calcu_ADJ!D40</f>
        <v/>
      </c>
      <c r="H282" s="394"/>
      <c r="I282" s="394"/>
      <c r="J282" s="394"/>
      <c r="K282" s="395"/>
      <c r="L282" s="393" t="str">
        <f>Calcu_ADJ!V40</f>
        <v/>
      </c>
      <c r="M282" s="394"/>
      <c r="N282" s="394"/>
      <c r="O282" s="394"/>
      <c r="P282" s="395"/>
      <c r="Q282" s="393" t="str">
        <f>IF(Calcu_ADJ!B40=TRUE,Calcu_ADJ!G40*$H$245,"")</f>
        <v/>
      </c>
      <c r="R282" s="394"/>
      <c r="S282" s="394"/>
      <c r="T282" s="394"/>
      <c r="U282" s="395"/>
      <c r="V282" s="393" t="str">
        <f>IF(Calcu_ADJ!B40=TRUE,Calcu_ADJ!H40*H$245,"")</f>
        <v/>
      </c>
      <c r="W282" s="394"/>
      <c r="X282" s="394"/>
      <c r="Y282" s="394"/>
      <c r="Z282" s="395"/>
      <c r="AA282" s="393" t="str">
        <f>IF(Calcu_ADJ!B40=TRUE,Calcu_ADJ!I40*H$245,"")</f>
        <v/>
      </c>
      <c r="AB282" s="394"/>
      <c r="AC282" s="394"/>
      <c r="AD282" s="394"/>
      <c r="AE282" s="395"/>
      <c r="AF282" s="393" t="str">
        <f>IF(Calcu_ADJ!B40=TRUE,Calcu_ADJ!J40*H$245,"")</f>
        <v/>
      </c>
      <c r="AG282" s="394"/>
      <c r="AH282" s="394"/>
      <c r="AI282" s="394"/>
      <c r="AJ282" s="395"/>
      <c r="AK282" s="393" t="str">
        <f>IF(Calcu_ADJ!B40=TRUE,Calcu_ADJ!K40*H$245,"")</f>
        <v/>
      </c>
      <c r="AL282" s="394"/>
      <c r="AM282" s="394"/>
      <c r="AN282" s="394"/>
      <c r="AO282" s="395"/>
      <c r="AP282" s="393" t="str">
        <f>Calcu_ADJ!O40</f>
        <v/>
      </c>
      <c r="AQ282" s="394"/>
      <c r="AR282" s="394"/>
      <c r="AS282" s="394"/>
      <c r="AT282" s="395"/>
      <c r="AU282" s="393" t="str">
        <f>Calcu_ADJ!M40</f>
        <v/>
      </c>
      <c r="AV282" s="394"/>
      <c r="AW282" s="394"/>
      <c r="AX282" s="394"/>
      <c r="AY282" s="395"/>
    </row>
    <row r="283" spans="1:51" ht="18.75" customHeight="1">
      <c r="A283" s="58"/>
      <c r="B283" s="393" t="str">
        <f>Calcu_ADJ!C41</f>
        <v/>
      </c>
      <c r="C283" s="394"/>
      <c r="D283" s="394"/>
      <c r="E283" s="394"/>
      <c r="F283" s="395"/>
      <c r="G283" s="393" t="str">
        <f>Calcu_ADJ!D41</f>
        <v/>
      </c>
      <c r="H283" s="394"/>
      <c r="I283" s="394"/>
      <c r="J283" s="394"/>
      <c r="K283" s="395"/>
      <c r="L283" s="393" t="str">
        <f>Calcu_ADJ!V41</f>
        <v/>
      </c>
      <c r="M283" s="394"/>
      <c r="N283" s="394"/>
      <c r="O283" s="394"/>
      <c r="P283" s="395"/>
      <c r="Q283" s="393" t="str">
        <f>IF(Calcu_ADJ!B41=TRUE,Calcu_ADJ!G41*$H$245,"")</f>
        <v/>
      </c>
      <c r="R283" s="394"/>
      <c r="S283" s="394"/>
      <c r="T283" s="394"/>
      <c r="U283" s="395"/>
      <c r="V283" s="393" t="str">
        <f>IF(Calcu_ADJ!B41=TRUE,Calcu_ADJ!H41*H$245,"")</f>
        <v/>
      </c>
      <c r="W283" s="394"/>
      <c r="X283" s="394"/>
      <c r="Y283" s="394"/>
      <c r="Z283" s="395"/>
      <c r="AA283" s="393" t="str">
        <f>IF(Calcu_ADJ!B41=TRUE,Calcu_ADJ!I41*H$245,"")</f>
        <v/>
      </c>
      <c r="AB283" s="394"/>
      <c r="AC283" s="394"/>
      <c r="AD283" s="394"/>
      <c r="AE283" s="395"/>
      <c r="AF283" s="393" t="str">
        <f>IF(Calcu_ADJ!B41=TRUE,Calcu_ADJ!J41*H$245,"")</f>
        <v/>
      </c>
      <c r="AG283" s="394"/>
      <c r="AH283" s="394"/>
      <c r="AI283" s="394"/>
      <c r="AJ283" s="395"/>
      <c r="AK283" s="393" t="str">
        <f>IF(Calcu_ADJ!B41=TRUE,Calcu_ADJ!K41*H$245,"")</f>
        <v/>
      </c>
      <c r="AL283" s="394"/>
      <c r="AM283" s="394"/>
      <c r="AN283" s="394"/>
      <c r="AO283" s="395"/>
      <c r="AP283" s="393" t="str">
        <f>Calcu_ADJ!O41</f>
        <v/>
      </c>
      <c r="AQ283" s="394"/>
      <c r="AR283" s="394"/>
      <c r="AS283" s="394"/>
      <c r="AT283" s="395"/>
      <c r="AU283" s="393" t="str">
        <f>Calcu_ADJ!M41</f>
        <v/>
      </c>
      <c r="AV283" s="394"/>
      <c r="AW283" s="394"/>
      <c r="AX283" s="394"/>
      <c r="AY283" s="395"/>
    </row>
    <row r="284" spans="1:51" ht="18.75" customHeight="1">
      <c r="A284" s="58"/>
      <c r="B284" s="393" t="str">
        <f>Calcu_ADJ!C42</f>
        <v/>
      </c>
      <c r="C284" s="394"/>
      <c r="D284" s="394"/>
      <c r="E284" s="394"/>
      <c r="F284" s="395"/>
      <c r="G284" s="393" t="str">
        <f>Calcu_ADJ!D42</f>
        <v/>
      </c>
      <c r="H284" s="394"/>
      <c r="I284" s="394"/>
      <c r="J284" s="394"/>
      <c r="K284" s="395"/>
      <c r="L284" s="393" t="str">
        <f>Calcu_ADJ!V42</f>
        <v/>
      </c>
      <c r="M284" s="394"/>
      <c r="N284" s="394"/>
      <c r="O284" s="394"/>
      <c r="P284" s="395"/>
      <c r="Q284" s="393" t="str">
        <f>IF(Calcu_ADJ!B42=TRUE,Calcu_ADJ!G42*$H$245,"")</f>
        <v/>
      </c>
      <c r="R284" s="394"/>
      <c r="S284" s="394"/>
      <c r="T284" s="394"/>
      <c r="U284" s="395"/>
      <c r="V284" s="393" t="str">
        <f>IF(Calcu_ADJ!B42=TRUE,Calcu_ADJ!H42*H$245,"")</f>
        <v/>
      </c>
      <c r="W284" s="394"/>
      <c r="X284" s="394"/>
      <c r="Y284" s="394"/>
      <c r="Z284" s="395"/>
      <c r="AA284" s="393" t="str">
        <f>IF(Calcu_ADJ!B42=TRUE,Calcu_ADJ!I42*H$245,"")</f>
        <v/>
      </c>
      <c r="AB284" s="394"/>
      <c r="AC284" s="394"/>
      <c r="AD284" s="394"/>
      <c r="AE284" s="395"/>
      <c r="AF284" s="393" t="str">
        <f>IF(Calcu_ADJ!B42=TRUE,Calcu_ADJ!J42*H$245,"")</f>
        <v/>
      </c>
      <c r="AG284" s="394"/>
      <c r="AH284" s="394"/>
      <c r="AI284" s="394"/>
      <c r="AJ284" s="395"/>
      <c r="AK284" s="393" t="str">
        <f>IF(Calcu_ADJ!B42=TRUE,Calcu_ADJ!K42*H$245,"")</f>
        <v/>
      </c>
      <c r="AL284" s="394"/>
      <c r="AM284" s="394"/>
      <c r="AN284" s="394"/>
      <c r="AO284" s="395"/>
      <c r="AP284" s="393" t="str">
        <f>Calcu_ADJ!O42</f>
        <v/>
      </c>
      <c r="AQ284" s="394"/>
      <c r="AR284" s="394"/>
      <c r="AS284" s="394"/>
      <c r="AT284" s="395"/>
      <c r="AU284" s="393" t="str">
        <f>Calcu_ADJ!M42</f>
        <v/>
      </c>
      <c r="AV284" s="394"/>
      <c r="AW284" s="394"/>
      <c r="AX284" s="394"/>
      <c r="AY284" s="395"/>
    </row>
    <row r="285" spans="1:51" ht="18.75" customHeight="1">
      <c r="A285" s="58"/>
      <c r="B285" s="393" t="str">
        <f>Calcu_ADJ!C43</f>
        <v/>
      </c>
      <c r="C285" s="394"/>
      <c r="D285" s="394"/>
      <c r="E285" s="394"/>
      <c r="F285" s="395"/>
      <c r="G285" s="393" t="str">
        <f>Calcu_ADJ!D43</f>
        <v/>
      </c>
      <c r="H285" s="394"/>
      <c r="I285" s="394"/>
      <c r="J285" s="394"/>
      <c r="K285" s="395"/>
      <c r="L285" s="393" t="str">
        <f>Calcu_ADJ!V43</f>
        <v/>
      </c>
      <c r="M285" s="394"/>
      <c r="N285" s="394"/>
      <c r="O285" s="394"/>
      <c r="P285" s="395"/>
      <c r="Q285" s="393" t="str">
        <f>IF(Calcu_ADJ!B43=TRUE,Calcu_ADJ!G43*$H$245,"")</f>
        <v/>
      </c>
      <c r="R285" s="394"/>
      <c r="S285" s="394"/>
      <c r="T285" s="394"/>
      <c r="U285" s="395"/>
      <c r="V285" s="393" t="str">
        <f>IF(Calcu_ADJ!B43=TRUE,Calcu_ADJ!H43*H$245,"")</f>
        <v/>
      </c>
      <c r="W285" s="394"/>
      <c r="X285" s="394"/>
      <c r="Y285" s="394"/>
      <c r="Z285" s="395"/>
      <c r="AA285" s="393" t="str">
        <f>IF(Calcu_ADJ!B43=TRUE,Calcu_ADJ!I43*H$245,"")</f>
        <v/>
      </c>
      <c r="AB285" s="394"/>
      <c r="AC285" s="394"/>
      <c r="AD285" s="394"/>
      <c r="AE285" s="395"/>
      <c r="AF285" s="393" t="str">
        <f>IF(Calcu_ADJ!B43=TRUE,Calcu_ADJ!J43*H$245,"")</f>
        <v/>
      </c>
      <c r="AG285" s="394"/>
      <c r="AH285" s="394"/>
      <c r="AI285" s="394"/>
      <c r="AJ285" s="395"/>
      <c r="AK285" s="393" t="str">
        <f>IF(Calcu_ADJ!B43=TRUE,Calcu_ADJ!K43*H$245,"")</f>
        <v/>
      </c>
      <c r="AL285" s="394"/>
      <c r="AM285" s="394"/>
      <c r="AN285" s="394"/>
      <c r="AO285" s="395"/>
      <c r="AP285" s="393" t="str">
        <f>Calcu_ADJ!O43</f>
        <v/>
      </c>
      <c r="AQ285" s="394"/>
      <c r="AR285" s="394"/>
      <c r="AS285" s="394"/>
      <c r="AT285" s="395"/>
      <c r="AU285" s="393" t="str">
        <f>Calcu_ADJ!M43</f>
        <v/>
      </c>
      <c r="AV285" s="394"/>
      <c r="AW285" s="394"/>
      <c r="AX285" s="394"/>
      <c r="AY285" s="395"/>
    </row>
    <row r="286" spans="1:51" ht="18.75" customHeight="1">
      <c r="A286" s="58"/>
      <c r="B286" s="393" t="str">
        <f>Calcu_ADJ!C44</f>
        <v/>
      </c>
      <c r="C286" s="394"/>
      <c r="D286" s="394"/>
      <c r="E286" s="394"/>
      <c r="F286" s="395"/>
      <c r="G286" s="393" t="str">
        <f>Calcu_ADJ!D44</f>
        <v/>
      </c>
      <c r="H286" s="394"/>
      <c r="I286" s="394"/>
      <c r="J286" s="394"/>
      <c r="K286" s="395"/>
      <c r="L286" s="393" t="str">
        <f>Calcu_ADJ!V44</f>
        <v/>
      </c>
      <c r="M286" s="394"/>
      <c r="N286" s="394"/>
      <c r="O286" s="394"/>
      <c r="P286" s="395"/>
      <c r="Q286" s="393" t="str">
        <f>IF(Calcu_ADJ!B44=TRUE,Calcu_ADJ!G44*$H$245,"")</f>
        <v/>
      </c>
      <c r="R286" s="394"/>
      <c r="S286" s="394"/>
      <c r="T286" s="394"/>
      <c r="U286" s="395"/>
      <c r="V286" s="393" t="str">
        <f>IF(Calcu_ADJ!B44=TRUE,Calcu_ADJ!H44*H$245,"")</f>
        <v/>
      </c>
      <c r="W286" s="394"/>
      <c r="X286" s="394"/>
      <c r="Y286" s="394"/>
      <c r="Z286" s="395"/>
      <c r="AA286" s="393" t="str">
        <f>IF(Calcu_ADJ!B44=TRUE,Calcu_ADJ!I44*H$245,"")</f>
        <v/>
      </c>
      <c r="AB286" s="394"/>
      <c r="AC286" s="394"/>
      <c r="AD286" s="394"/>
      <c r="AE286" s="395"/>
      <c r="AF286" s="393" t="str">
        <f>IF(Calcu_ADJ!B44=TRUE,Calcu_ADJ!J44*H$245,"")</f>
        <v/>
      </c>
      <c r="AG286" s="394"/>
      <c r="AH286" s="394"/>
      <c r="AI286" s="394"/>
      <c r="AJ286" s="395"/>
      <c r="AK286" s="393" t="str">
        <f>IF(Calcu_ADJ!B44=TRUE,Calcu_ADJ!K44*H$245,"")</f>
        <v/>
      </c>
      <c r="AL286" s="394"/>
      <c r="AM286" s="394"/>
      <c r="AN286" s="394"/>
      <c r="AO286" s="395"/>
      <c r="AP286" s="393" t="str">
        <f>Calcu_ADJ!O44</f>
        <v/>
      </c>
      <c r="AQ286" s="394"/>
      <c r="AR286" s="394"/>
      <c r="AS286" s="394"/>
      <c r="AT286" s="395"/>
      <c r="AU286" s="393" t="str">
        <f>Calcu_ADJ!M44</f>
        <v/>
      </c>
      <c r="AV286" s="394"/>
      <c r="AW286" s="394"/>
      <c r="AX286" s="394"/>
      <c r="AY286" s="395"/>
    </row>
    <row r="287" spans="1:51" ht="18.75" customHeight="1">
      <c r="A287" s="58"/>
      <c r="B287" s="393" t="str">
        <f>Calcu_ADJ!C45</f>
        <v/>
      </c>
      <c r="C287" s="394"/>
      <c r="D287" s="394"/>
      <c r="E287" s="394"/>
      <c r="F287" s="395"/>
      <c r="G287" s="393" t="str">
        <f>Calcu_ADJ!D45</f>
        <v/>
      </c>
      <c r="H287" s="394"/>
      <c r="I287" s="394"/>
      <c r="J287" s="394"/>
      <c r="K287" s="395"/>
      <c r="L287" s="393" t="str">
        <f>Calcu_ADJ!V45</f>
        <v/>
      </c>
      <c r="M287" s="394"/>
      <c r="N287" s="394"/>
      <c r="O287" s="394"/>
      <c r="P287" s="395"/>
      <c r="Q287" s="393" t="str">
        <f>IF(Calcu_ADJ!B45=TRUE,Calcu_ADJ!G45*$H$245,"")</f>
        <v/>
      </c>
      <c r="R287" s="394"/>
      <c r="S287" s="394"/>
      <c r="T287" s="394"/>
      <c r="U287" s="395"/>
      <c r="V287" s="393" t="str">
        <f>IF(Calcu_ADJ!B45=TRUE,Calcu_ADJ!H45*H$245,"")</f>
        <v/>
      </c>
      <c r="W287" s="394"/>
      <c r="X287" s="394"/>
      <c r="Y287" s="394"/>
      <c r="Z287" s="395"/>
      <c r="AA287" s="393" t="str">
        <f>IF(Calcu_ADJ!B45=TRUE,Calcu_ADJ!I45*H$245,"")</f>
        <v/>
      </c>
      <c r="AB287" s="394"/>
      <c r="AC287" s="394"/>
      <c r="AD287" s="394"/>
      <c r="AE287" s="395"/>
      <c r="AF287" s="393" t="str">
        <f>IF(Calcu_ADJ!B45=TRUE,Calcu_ADJ!J45*H$245,"")</f>
        <v/>
      </c>
      <c r="AG287" s="394"/>
      <c r="AH287" s="394"/>
      <c r="AI287" s="394"/>
      <c r="AJ287" s="395"/>
      <c r="AK287" s="393" t="str">
        <f>IF(Calcu_ADJ!B45=TRUE,Calcu_ADJ!K45*H$245,"")</f>
        <v/>
      </c>
      <c r="AL287" s="394"/>
      <c r="AM287" s="394"/>
      <c r="AN287" s="394"/>
      <c r="AO287" s="395"/>
      <c r="AP287" s="393" t="str">
        <f>Calcu_ADJ!O45</f>
        <v/>
      </c>
      <c r="AQ287" s="394"/>
      <c r="AR287" s="394"/>
      <c r="AS287" s="394"/>
      <c r="AT287" s="395"/>
      <c r="AU287" s="393" t="str">
        <f>Calcu_ADJ!M45</f>
        <v/>
      </c>
      <c r="AV287" s="394"/>
      <c r="AW287" s="394"/>
      <c r="AX287" s="394"/>
      <c r="AY287" s="395"/>
    </row>
    <row r="288" spans="1:51" ht="18.75" customHeight="1">
      <c r="A288" s="58"/>
      <c r="B288" s="393" t="str">
        <f>Calcu_ADJ!C46</f>
        <v/>
      </c>
      <c r="C288" s="394"/>
      <c r="D288" s="394"/>
      <c r="E288" s="394"/>
      <c r="F288" s="395"/>
      <c r="G288" s="393" t="str">
        <f>Calcu_ADJ!D46</f>
        <v/>
      </c>
      <c r="H288" s="394"/>
      <c r="I288" s="394"/>
      <c r="J288" s="394"/>
      <c r="K288" s="395"/>
      <c r="L288" s="393" t="str">
        <f>Calcu_ADJ!V46</f>
        <v/>
      </c>
      <c r="M288" s="394"/>
      <c r="N288" s="394"/>
      <c r="O288" s="394"/>
      <c r="P288" s="395"/>
      <c r="Q288" s="393" t="str">
        <f>IF(Calcu_ADJ!B46=TRUE,Calcu_ADJ!G46*$H$245,"")</f>
        <v/>
      </c>
      <c r="R288" s="394"/>
      <c r="S288" s="394"/>
      <c r="T288" s="394"/>
      <c r="U288" s="395"/>
      <c r="V288" s="393" t="str">
        <f>IF(Calcu_ADJ!B46=TRUE,Calcu_ADJ!H46*H$245,"")</f>
        <v/>
      </c>
      <c r="W288" s="394"/>
      <c r="X288" s="394"/>
      <c r="Y288" s="394"/>
      <c r="Z288" s="395"/>
      <c r="AA288" s="393" t="str">
        <f>IF(Calcu_ADJ!B46=TRUE,Calcu_ADJ!I46*H$245,"")</f>
        <v/>
      </c>
      <c r="AB288" s="394"/>
      <c r="AC288" s="394"/>
      <c r="AD288" s="394"/>
      <c r="AE288" s="395"/>
      <c r="AF288" s="393" t="str">
        <f>IF(Calcu_ADJ!B46=TRUE,Calcu_ADJ!J46*H$245,"")</f>
        <v/>
      </c>
      <c r="AG288" s="394"/>
      <c r="AH288" s="394"/>
      <c r="AI288" s="394"/>
      <c r="AJ288" s="395"/>
      <c r="AK288" s="393" t="str">
        <f>IF(Calcu_ADJ!B46=TRUE,Calcu_ADJ!K46*H$245,"")</f>
        <v/>
      </c>
      <c r="AL288" s="394"/>
      <c r="AM288" s="394"/>
      <c r="AN288" s="394"/>
      <c r="AO288" s="395"/>
      <c r="AP288" s="393" t="str">
        <f>Calcu_ADJ!O46</f>
        <v/>
      </c>
      <c r="AQ288" s="394"/>
      <c r="AR288" s="394"/>
      <c r="AS288" s="394"/>
      <c r="AT288" s="395"/>
      <c r="AU288" s="393" t="str">
        <f>Calcu_ADJ!M46</f>
        <v/>
      </c>
      <c r="AV288" s="394"/>
      <c r="AW288" s="394"/>
      <c r="AX288" s="394"/>
      <c r="AY288" s="395"/>
    </row>
    <row r="289" spans="1:51" ht="18.75" customHeight="1">
      <c r="A289" s="58"/>
      <c r="B289" s="393" t="str">
        <f>Calcu_ADJ!C47</f>
        <v/>
      </c>
      <c r="C289" s="394"/>
      <c r="D289" s="394"/>
      <c r="E289" s="394"/>
      <c r="F289" s="395"/>
      <c r="G289" s="393" t="str">
        <f>Calcu_ADJ!D47</f>
        <v/>
      </c>
      <c r="H289" s="394"/>
      <c r="I289" s="394"/>
      <c r="J289" s="394"/>
      <c r="K289" s="395"/>
      <c r="L289" s="393" t="str">
        <f>Calcu_ADJ!V47</f>
        <v/>
      </c>
      <c r="M289" s="394"/>
      <c r="N289" s="394"/>
      <c r="O289" s="394"/>
      <c r="P289" s="395"/>
      <c r="Q289" s="393" t="str">
        <f>IF(Calcu_ADJ!B47=TRUE,Calcu_ADJ!G47*$H$245,"")</f>
        <v/>
      </c>
      <c r="R289" s="394"/>
      <c r="S289" s="394"/>
      <c r="T289" s="394"/>
      <c r="U289" s="395"/>
      <c r="V289" s="393" t="str">
        <f>IF(Calcu_ADJ!B47=TRUE,Calcu_ADJ!H47*H$245,"")</f>
        <v/>
      </c>
      <c r="W289" s="394"/>
      <c r="X289" s="394"/>
      <c r="Y289" s="394"/>
      <c r="Z289" s="395"/>
      <c r="AA289" s="393" t="str">
        <f>IF(Calcu_ADJ!B47=TRUE,Calcu_ADJ!I47*H$245,"")</f>
        <v/>
      </c>
      <c r="AB289" s="394"/>
      <c r="AC289" s="394"/>
      <c r="AD289" s="394"/>
      <c r="AE289" s="395"/>
      <c r="AF289" s="393" t="str">
        <f>IF(Calcu_ADJ!B47=TRUE,Calcu_ADJ!J47*H$245,"")</f>
        <v/>
      </c>
      <c r="AG289" s="394"/>
      <c r="AH289" s="394"/>
      <c r="AI289" s="394"/>
      <c r="AJ289" s="395"/>
      <c r="AK289" s="393" t="str">
        <f>IF(Calcu_ADJ!B47=TRUE,Calcu_ADJ!K47*H$245,"")</f>
        <v/>
      </c>
      <c r="AL289" s="394"/>
      <c r="AM289" s="394"/>
      <c r="AN289" s="394"/>
      <c r="AO289" s="395"/>
      <c r="AP289" s="393" t="str">
        <f>Calcu_ADJ!O47</f>
        <v/>
      </c>
      <c r="AQ289" s="394"/>
      <c r="AR289" s="394"/>
      <c r="AS289" s="394"/>
      <c r="AT289" s="395"/>
      <c r="AU289" s="393" t="str">
        <f>Calcu_ADJ!M47</f>
        <v/>
      </c>
      <c r="AV289" s="394"/>
      <c r="AW289" s="394"/>
      <c r="AX289" s="394"/>
      <c r="AY289" s="395"/>
    </row>
    <row r="290" spans="1:51" ht="18.75" customHeight="1">
      <c r="A290" s="58"/>
      <c r="B290" s="393" t="str">
        <f>Calcu_ADJ!C48</f>
        <v/>
      </c>
      <c r="C290" s="394"/>
      <c r="D290" s="394"/>
      <c r="E290" s="394"/>
      <c r="F290" s="395"/>
      <c r="G290" s="393" t="str">
        <f>Calcu_ADJ!D48</f>
        <v/>
      </c>
      <c r="H290" s="394"/>
      <c r="I290" s="394"/>
      <c r="J290" s="394"/>
      <c r="K290" s="395"/>
      <c r="L290" s="393" t="str">
        <f>Calcu_ADJ!V48</f>
        <v/>
      </c>
      <c r="M290" s="394"/>
      <c r="N290" s="394"/>
      <c r="O290" s="394"/>
      <c r="P290" s="395"/>
      <c r="Q290" s="393" t="str">
        <f>IF(Calcu_ADJ!B48=TRUE,Calcu_ADJ!G48*$H$245,"")</f>
        <v/>
      </c>
      <c r="R290" s="394"/>
      <c r="S290" s="394"/>
      <c r="T290" s="394"/>
      <c r="U290" s="395"/>
      <c r="V290" s="393" t="str">
        <f>IF(Calcu_ADJ!B48=TRUE,Calcu_ADJ!H48*H$245,"")</f>
        <v/>
      </c>
      <c r="W290" s="394"/>
      <c r="X290" s="394"/>
      <c r="Y290" s="394"/>
      <c r="Z290" s="395"/>
      <c r="AA290" s="393" t="str">
        <f>IF(Calcu_ADJ!B48=TRUE,Calcu_ADJ!I48*H$245,"")</f>
        <v/>
      </c>
      <c r="AB290" s="394"/>
      <c r="AC290" s="394"/>
      <c r="AD290" s="394"/>
      <c r="AE290" s="395"/>
      <c r="AF290" s="393" t="str">
        <f>IF(Calcu_ADJ!B48=TRUE,Calcu_ADJ!J48*H$245,"")</f>
        <v/>
      </c>
      <c r="AG290" s="394"/>
      <c r="AH290" s="394"/>
      <c r="AI290" s="394"/>
      <c r="AJ290" s="395"/>
      <c r="AK290" s="393" t="str">
        <f>IF(Calcu_ADJ!B48=TRUE,Calcu_ADJ!K48*H$245,"")</f>
        <v/>
      </c>
      <c r="AL290" s="394"/>
      <c r="AM290" s="394"/>
      <c r="AN290" s="394"/>
      <c r="AO290" s="395"/>
      <c r="AP290" s="393" t="str">
        <f>Calcu_ADJ!O48</f>
        <v/>
      </c>
      <c r="AQ290" s="394"/>
      <c r="AR290" s="394"/>
      <c r="AS290" s="394"/>
      <c r="AT290" s="395"/>
      <c r="AU290" s="393" t="str">
        <f>Calcu_ADJ!M48</f>
        <v/>
      </c>
      <c r="AV290" s="394"/>
      <c r="AW290" s="394"/>
      <c r="AX290" s="394"/>
      <c r="AY290" s="395"/>
    </row>
    <row r="291" spans="1:51" ht="18.75" customHeight="1">
      <c r="A291" s="58"/>
      <c r="B291" s="393" t="str">
        <f>Calcu_ADJ!C49</f>
        <v/>
      </c>
      <c r="C291" s="394"/>
      <c r="D291" s="394"/>
      <c r="E291" s="394"/>
      <c r="F291" s="395"/>
      <c r="G291" s="393" t="str">
        <f>Calcu_ADJ!D49</f>
        <v/>
      </c>
      <c r="H291" s="394"/>
      <c r="I291" s="394"/>
      <c r="J291" s="394"/>
      <c r="K291" s="395"/>
      <c r="L291" s="393" t="str">
        <f>Calcu_ADJ!V49</f>
        <v/>
      </c>
      <c r="M291" s="394"/>
      <c r="N291" s="394"/>
      <c r="O291" s="394"/>
      <c r="P291" s="395"/>
      <c r="Q291" s="393" t="str">
        <f>IF(Calcu_ADJ!B49=TRUE,Calcu_ADJ!G49*$H$245,"")</f>
        <v/>
      </c>
      <c r="R291" s="394"/>
      <c r="S291" s="394"/>
      <c r="T291" s="394"/>
      <c r="U291" s="395"/>
      <c r="V291" s="393" t="str">
        <f>IF(Calcu_ADJ!B49=TRUE,Calcu_ADJ!H49*H$245,"")</f>
        <v/>
      </c>
      <c r="W291" s="394"/>
      <c r="X291" s="394"/>
      <c r="Y291" s="394"/>
      <c r="Z291" s="395"/>
      <c r="AA291" s="393" t="str">
        <f>IF(Calcu_ADJ!B49=TRUE,Calcu_ADJ!I49*H$245,"")</f>
        <v/>
      </c>
      <c r="AB291" s="394"/>
      <c r="AC291" s="394"/>
      <c r="AD291" s="394"/>
      <c r="AE291" s="395"/>
      <c r="AF291" s="393" t="str">
        <f>IF(Calcu_ADJ!B49=TRUE,Calcu_ADJ!J49*H$245,"")</f>
        <v/>
      </c>
      <c r="AG291" s="394"/>
      <c r="AH291" s="394"/>
      <c r="AI291" s="394"/>
      <c r="AJ291" s="395"/>
      <c r="AK291" s="393" t="str">
        <f>IF(Calcu_ADJ!B49=TRUE,Calcu_ADJ!K49*H$245,"")</f>
        <v/>
      </c>
      <c r="AL291" s="394"/>
      <c r="AM291" s="394"/>
      <c r="AN291" s="394"/>
      <c r="AO291" s="395"/>
      <c r="AP291" s="393" t="str">
        <f>Calcu_ADJ!O49</f>
        <v/>
      </c>
      <c r="AQ291" s="394"/>
      <c r="AR291" s="394"/>
      <c r="AS291" s="394"/>
      <c r="AT291" s="395"/>
      <c r="AU291" s="393" t="str">
        <f>Calcu_ADJ!M49</f>
        <v/>
      </c>
      <c r="AV291" s="394"/>
      <c r="AW291" s="394"/>
      <c r="AX291" s="394"/>
      <c r="AY291" s="395"/>
    </row>
    <row r="292" spans="1:51" ht="18.75" customHeight="1">
      <c r="A292" s="58"/>
      <c r="B292" s="269"/>
      <c r="C292" s="269"/>
      <c r="D292" s="269"/>
      <c r="E292" s="269"/>
      <c r="F292" s="269"/>
      <c r="G292" s="269"/>
      <c r="H292" s="269"/>
      <c r="I292" s="269"/>
      <c r="J292" s="269"/>
      <c r="K292" s="269"/>
      <c r="L292" s="269"/>
      <c r="M292" s="269"/>
      <c r="N292" s="269"/>
      <c r="O292" s="269"/>
      <c r="P292" s="269"/>
      <c r="Q292" s="269"/>
      <c r="R292" s="269"/>
      <c r="S292" s="269"/>
      <c r="T292" s="269"/>
      <c r="U292" s="269"/>
      <c r="V292" s="269"/>
      <c r="W292" s="269"/>
      <c r="X292" s="269"/>
      <c r="Y292" s="269"/>
      <c r="Z292" s="269"/>
      <c r="AA292" s="269"/>
      <c r="AB292" s="269"/>
      <c r="AC292" s="269"/>
      <c r="AD292" s="269"/>
      <c r="AE292" s="269"/>
      <c r="AF292" s="269"/>
      <c r="AG292" s="269"/>
      <c r="AH292" s="269"/>
      <c r="AI292" s="269"/>
      <c r="AJ292" s="269"/>
      <c r="AK292" s="269"/>
      <c r="AL292" s="269"/>
      <c r="AM292" s="269"/>
      <c r="AN292" s="269"/>
      <c r="AO292" s="269"/>
      <c r="AP292" s="269"/>
      <c r="AQ292" s="269"/>
      <c r="AR292" s="269"/>
      <c r="AS292" s="269"/>
      <c r="AT292" s="269"/>
    </row>
    <row r="293" spans="1:51" ht="18.75" customHeight="1">
      <c r="A293" s="61" t="s">
        <v>259</v>
      </c>
      <c r="B293" s="271"/>
      <c r="C293" s="271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  <c r="AA293" s="271"/>
      <c r="AB293" s="271"/>
      <c r="AC293" s="271"/>
      <c r="AD293" s="271"/>
      <c r="AE293" s="271"/>
      <c r="AF293" s="271"/>
      <c r="AG293" s="271"/>
      <c r="AH293" s="271"/>
      <c r="AI293" s="271"/>
      <c r="AJ293" s="271"/>
      <c r="AK293" s="271"/>
      <c r="AL293" s="271"/>
      <c r="AM293" s="271"/>
      <c r="AN293" s="271"/>
      <c r="AO293" s="271"/>
      <c r="AP293" s="271"/>
      <c r="AQ293" s="271"/>
      <c r="AR293" s="271"/>
      <c r="AS293" s="271"/>
      <c r="AT293" s="271"/>
    </row>
    <row r="294" spans="1:51" ht="18.75" customHeight="1">
      <c r="A294" s="271"/>
      <c r="B294" s="417"/>
      <c r="C294" s="418"/>
      <c r="D294" s="412"/>
      <c r="E294" s="413"/>
      <c r="F294" s="413"/>
      <c r="G294" s="414"/>
      <c r="H294" s="405">
        <v>1</v>
      </c>
      <c r="I294" s="405"/>
      <c r="J294" s="405"/>
      <c r="K294" s="405"/>
      <c r="L294" s="405"/>
      <c r="M294" s="405"/>
      <c r="N294" s="405"/>
      <c r="O294" s="405">
        <v>2</v>
      </c>
      <c r="P294" s="405"/>
      <c r="Q294" s="405"/>
      <c r="R294" s="405"/>
      <c r="S294" s="405"/>
      <c r="T294" s="405"/>
      <c r="U294" s="405"/>
      <c r="V294" s="405">
        <v>3</v>
      </c>
      <c r="W294" s="405"/>
      <c r="X294" s="405"/>
      <c r="Y294" s="405"/>
      <c r="Z294" s="405"/>
      <c r="AA294" s="412">
        <v>4</v>
      </c>
      <c r="AB294" s="413"/>
      <c r="AC294" s="413"/>
      <c r="AD294" s="413"/>
      <c r="AE294" s="413"/>
      <c r="AF294" s="413"/>
      <c r="AG294" s="414"/>
      <c r="AH294" s="405">
        <v>5</v>
      </c>
      <c r="AI294" s="405"/>
      <c r="AJ294" s="405"/>
      <c r="AK294" s="405"/>
      <c r="AL294" s="405"/>
      <c r="AM294" s="405"/>
      <c r="AN294" s="405"/>
      <c r="AO294" s="405"/>
      <c r="AP294" s="405">
        <v>6</v>
      </c>
      <c r="AQ294" s="405"/>
      <c r="AR294" s="405"/>
      <c r="AS294" s="405"/>
      <c r="AT294" s="271"/>
    </row>
    <row r="295" spans="1:51" ht="18.75" customHeight="1">
      <c r="A295" s="271"/>
      <c r="B295" s="452"/>
      <c r="C295" s="453"/>
      <c r="D295" s="417" t="s">
        <v>175</v>
      </c>
      <c r="E295" s="399"/>
      <c r="F295" s="399"/>
      <c r="G295" s="418"/>
      <c r="H295" s="419" t="s">
        <v>176</v>
      </c>
      <c r="I295" s="419"/>
      <c r="J295" s="419"/>
      <c r="K295" s="419"/>
      <c r="L295" s="419"/>
      <c r="M295" s="419"/>
      <c r="N295" s="419"/>
      <c r="O295" s="419" t="s">
        <v>179</v>
      </c>
      <c r="P295" s="419"/>
      <c r="Q295" s="419"/>
      <c r="R295" s="419"/>
      <c r="S295" s="419"/>
      <c r="T295" s="419"/>
      <c r="U295" s="419"/>
      <c r="V295" s="419" t="s">
        <v>180</v>
      </c>
      <c r="W295" s="419"/>
      <c r="X295" s="419"/>
      <c r="Y295" s="419"/>
      <c r="Z295" s="419"/>
      <c r="AA295" s="417" t="s">
        <v>181</v>
      </c>
      <c r="AB295" s="399"/>
      <c r="AC295" s="399"/>
      <c r="AD295" s="399"/>
      <c r="AE295" s="399"/>
      <c r="AF295" s="399"/>
      <c r="AG295" s="418"/>
      <c r="AH295" s="419" t="s">
        <v>260</v>
      </c>
      <c r="AI295" s="419"/>
      <c r="AJ295" s="419"/>
      <c r="AK295" s="419"/>
      <c r="AL295" s="419"/>
      <c r="AM295" s="419"/>
      <c r="AN295" s="419"/>
      <c r="AO295" s="419"/>
      <c r="AP295" s="419" t="s">
        <v>183</v>
      </c>
      <c r="AQ295" s="419"/>
      <c r="AR295" s="419"/>
      <c r="AS295" s="419"/>
      <c r="AT295" s="271"/>
    </row>
    <row r="296" spans="1:51" ht="18.75" customHeight="1">
      <c r="A296" s="271"/>
      <c r="B296" s="454"/>
      <c r="C296" s="455"/>
      <c r="D296" s="450" t="s">
        <v>261</v>
      </c>
      <c r="E296" s="403"/>
      <c r="F296" s="403"/>
      <c r="G296" s="451"/>
      <c r="H296" s="416" t="s">
        <v>341</v>
      </c>
      <c r="I296" s="416"/>
      <c r="J296" s="416"/>
      <c r="K296" s="416"/>
      <c r="L296" s="416"/>
      <c r="M296" s="416"/>
      <c r="N296" s="416"/>
      <c r="O296" s="416" t="s">
        <v>342</v>
      </c>
      <c r="P296" s="416"/>
      <c r="Q296" s="416"/>
      <c r="R296" s="416"/>
      <c r="S296" s="416"/>
      <c r="T296" s="416"/>
      <c r="U296" s="416"/>
      <c r="V296" s="416"/>
      <c r="W296" s="416"/>
      <c r="X296" s="416"/>
      <c r="Y296" s="416"/>
      <c r="Z296" s="416"/>
      <c r="AA296" s="482" t="s">
        <v>340</v>
      </c>
      <c r="AB296" s="483"/>
      <c r="AC296" s="483"/>
      <c r="AD296" s="483"/>
      <c r="AE296" s="483"/>
      <c r="AF296" s="483"/>
      <c r="AG296" s="484"/>
      <c r="AH296" s="416" t="s">
        <v>343</v>
      </c>
      <c r="AI296" s="416"/>
      <c r="AJ296" s="416"/>
      <c r="AK296" s="416"/>
      <c r="AL296" s="416"/>
      <c r="AM296" s="416"/>
      <c r="AN296" s="416"/>
      <c r="AO296" s="416"/>
      <c r="AP296" s="416"/>
      <c r="AQ296" s="416"/>
      <c r="AR296" s="416"/>
      <c r="AS296" s="416"/>
      <c r="AT296" s="271"/>
    </row>
    <row r="297" spans="1:51" ht="18.75" customHeight="1">
      <c r="A297" s="271"/>
      <c r="B297" s="405" t="s">
        <v>185</v>
      </c>
      <c r="C297" s="405"/>
      <c r="D297" s="420" t="s">
        <v>255</v>
      </c>
      <c r="E297" s="421"/>
      <c r="F297" s="421"/>
      <c r="G297" s="422"/>
      <c r="H297" s="423" t="e">
        <f ca="1">Calcu_ADJ!E54</f>
        <v>#N/A</v>
      </c>
      <c r="I297" s="424"/>
      <c r="J297" s="424"/>
      <c r="K297" s="424"/>
      <c r="L297" s="424"/>
      <c r="M297" s="409" t="str">
        <f>Calcu_ADJ!F54</f>
        <v>mm</v>
      </c>
      <c r="N297" s="410"/>
      <c r="O297" s="406" t="e">
        <f ca="1">Calcu_ADJ!J54</f>
        <v>#N/A</v>
      </c>
      <c r="P297" s="407"/>
      <c r="Q297" s="407"/>
      <c r="R297" s="407"/>
      <c r="S297" s="408" t="str">
        <f>Calcu_ADJ!K54</f>
        <v>μm</v>
      </c>
      <c r="T297" s="409"/>
      <c r="U297" s="410"/>
      <c r="V297" s="405" t="str">
        <f>Calcu_ADJ!L54</f>
        <v>정규</v>
      </c>
      <c r="W297" s="405"/>
      <c r="X297" s="405"/>
      <c r="Y297" s="405"/>
      <c r="Z297" s="405"/>
      <c r="AA297" s="412">
        <f>Calcu_ADJ!O54</f>
        <v>1</v>
      </c>
      <c r="AB297" s="413"/>
      <c r="AC297" s="413"/>
      <c r="AD297" s="413"/>
      <c r="AE297" s="413"/>
      <c r="AF297" s="413"/>
      <c r="AG297" s="414"/>
      <c r="AH297" s="406" t="e">
        <f ca="1">Calcu_ADJ!Q54</f>
        <v>#N/A</v>
      </c>
      <c r="AI297" s="407"/>
      <c r="AJ297" s="407"/>
      <c r="AK297" s="407"/>
      <c r="AL297" s="407"/>
      <c r="AM297" s="408" t="str">
        <f>Calcu_ADJ!R54</f>
        <v>μm</v>
      </c>
      <c r="AN297" s="408"/>
      <c r="AO297" s="411"/>
      <c r="AP297" s="405" t="str">
        <f>Calcu_ADJ!S54</f>
        <v>∞</v>
      </c>
      <c r="AQ297" s="405"/>
      <c r="AR297" s="405"/>
      <c r="AS297" s="405"/>
      <c r="AT297" s="271"/>
    </row>
    <row r="298" spans="1:51" ht="18.75" customHeight="1">
      <c r="A298" s="271"/>
      <c r="B298" s="405" t="s">
        <v>191</v>
      </c>
      <c r="C298" s="405"/>
      <c r="D298" s="420" t="s">
        <v>254</v>
      </c>
      <c r="E298" s="421"/>
      <c r="F298" s="421"/>
      <c r="G298" s="422"/>
      <c r="H298" s="423" t="e">
        <f ca="1">Calcu_ADJ!E55</f>
        <v>#N/A</v>
      </c>
      <c r="I298" s="424"/>
      <c r="J298" s="424"/>
      <c r="K298" s="424"/>
      <c r="L298" s="424"/>
      <c r="M298" s="409" t="str">
        <f>Calcu_ADJ!F55</f>
        <v>mm</v>
      </c>
      <c r="N298" s="410"/>
      <c r="O298" s="406">
        <f>Calcu_ADJ!J55</f>
        <v>0</v>
      </c>
      <c r="P298" s="407"/>
      <c r="Q298" s="407"/>
      <c r="R298" s="407"/>
      <c r="S298" s="408" t="str">
        <f>Calcu_ADJ!K55</f>
        <v>μm</v>
      </c>
      <c r="T298" s="409"/>
      <c r="U298" s="410"/>
      <c r="V298" s="405" t="str">
        <f>Calcu_ADJ!L55</f>
        <v>직사각형</v>
      </c>
      <c r="W298" s="405"/>
      <c r="X298" s="405"/>
      <c r="Y298" s="405"/>
      <c r="Z298" s="405"/>
      <c r="AA298" s="412">
        <f>Calcu_ADJ!O55</f>
        <v>-1</v>
      </c>
      <c r="AB298" s="413"/>
      <c r="AC298" s="413"/>
      <c r="AD298" s="413"/>
      <c r="AE298" s="413"/>
      <c r="AF298" s="413"/>
      <c r="AG298" s="414"/>
      <c r="AH298" s="406">
        <f>Calcu_ADJ!Q55</f>
        <v>0</v>
      </c>
      <c r="AI298" s="407"/>
      <c r="AJ298" s="407"/>
      <c r="AK298" s="407"/>
      <c r="AL298" s="407"/>
      <c r="AM298" s="408" t="str">
        <f>Calcu_ADJ!R55</f>
        <v>μm</v>
      </c>
      <c r="AN298" s="408"/>
      <c r="AO298" s="411"/>
      <c r="AP298" s="405" t="str">
        <f>Calcu_ADJ!S55</f>
        <v>∞</v>
      </c>
      <c r="AQ298" s="405"/>
      <c r="AR298" s="405"/>
      <c r="AS298" s="405"/>
      <c r="AT298" s="271"/>
    </row>
    <row r="299" spans="1:51" ht="18.75" customHeight="1">
      <c r="A299" s="271"/>
      <c r="B299" s="405" t="s">
        <v>82</v>
      </c>
      <c r="C299" s="405"/>
      <c r="D299" s="420"/>
      <c r="E299" s="421"/>
      <c r="F299" s="421"/>
      <c r="G299" s="422"/>
      <c r="H299" s="423" t="e">
        <f ca="1">Calcu_ADJ!E56</f>
        <v>#N/A</v>
      </c>
      <c r="I299" s="424"/>
      <c r="J299" s="424"/>
      <c r="K299" s="424"/>
      <c r="L299" s="424"/>
      <c r="M299" s="409" t="str">
        <f>Calcu_ADJ!F56</f>
        <v>/℃</v>
      </c>
      <c r="N299" s="410"/>
      <c r="O299" s="456">
        <f>Calcu_ADJ!J56</f>
        <v>4.0824829046386305E-7</v>
      </c>
      <c r="P299" s="409"/>
      <c r="Q299" s="409"/>
      <c r="R299" s="409"/>
      <c r="S299" s="408" t="str">
        <f>Calcu_ADJ!K56</f>
        <v>/℃</v>
      </c>
      <c r="T299" s="409"/>
      <c r="U299" s="410"/>
      <c r="V299" s="405" t="str">
        <f>Calcu_ADJ!L56</f>
        <v>삼각형</v>
      </c>
      <c r="W299" s="405"/>
      <c r="X299" s="405"/>
      <c r="Y299" s="405"/>
      <c r="Z299" s="405"/>
      <c r="AA299" s="391">
        <f>Calcu_ADJ!O56</f>
        <v>0</v>
      </c>
      <c r="AB299" s="392"/>
      <c r="AC299" s="392"/>
      <c r="AD299" s="392"/>
      <c r="AE299" s="389" t="str">
        <f>Calcu_ADJ!P56</f>
        <v>℃·μm</v>
      </c>
      <c r="AF299" s="389"/>
      <c r="AG299" s="390"/>
      <c r="AH299" s="406">
        <f>Calcu_ADJ!Q56</f>
        <v>0</v>
      </c>
      <c r="AI299" s="407"/>
      <c r="AJ299" s="407"/>
      <c r="AK299" s="407"/>
      <c r="AL299" s="407"/>
      <c r="AM299" s="408" t="str">
        <f>Calcu_ADJ!R56</f>
        <v>μm</v>
      </c>
      <c r="AN299" s="408"/>
      <c r="AO299" s="411"/>
      <c r="AP299" s="405">
        <f>Calcu_ADJ!S56</f>
        <v>100</v>
      </c>
      <c r="AQ299" s="405"/>
      <c r="AR299" s="405"/>
      <c r="AS299" s="405"/>
      <c r="AT299" s="271"/>
    </row>
    <row r="300" spans="1:51" ht="18.75" customHeight="1">
      <c r="A300" s="271"/>
      <c r="B300" s="405" t="s">
        <v>83</v>
      </c>
      <c r="C300" s="405"/>
      <c r="D300" s="420" t="s">
        <v>155</v>
      </c>
      <c r="E300" s="421"/>
      <c r="F300" s="421"/>
      <c r="G300" s="422"/>
      <c r="H300" s="423" t="str">
        <f>Calcu_ADJ!E57</f>
        <v/>
      </c>
      <c r="I300" s="424"/>
      <c r="J300" s="424"/>
      <c r="K300" s="424"/>
      <c r="L300" s="424"/>
      <c r="M300" s="409" t="str">
        <f>Calcu_ADJ!F57</f>
        <v>℃</v>
      </c>
      <c r="N300" s="410"/>
      <c r="O300" s="406">
        <f>Calcu_ADJ!J57</f>
        <v>0.28867513459481292</v>
      </c>
      <c r="P300" s="407"/>
      <c r="Q300" s="407"/>
      <c r="R300" s="407"/>
      <c r="S300" s="408" t="str">
        <f>Calcu_ADJ!K57</f>
        <v>℃</v>
      </c>
      <c r="T300" s="409"/>
      <c r="U300" s="410"/>
      <c r="V300" s="405" t="str">
        <f>Calcu_ADJ!L57</f>
        <v>직사각형</v>
      </c>
      <c r="W300" s="405"/>
      <c r="X300" s="405"/>
      <c r="Y300" s="405"/>
      <c r="Z300" s="405"/>
      <c r="AA300" s="391" t="e">
        <f ca="1">Calcu_ADJ!O57</f>
        <v>#N/A</v>
      </c>
      <c r="AB300" s="392"/>
      <c r="AC300" s="392"/>
      <c r="AD300" s="392"/>
      <c r="AE300" s="389" t="str">
        <f>Calcu_ADJ!P57</f>
        <v>/℃·μm</v>
      </c>
      <c r="AF300" s="389"/>
      <c r="AG300" s="390"/>
      <c r="AH300" s="406" t="e">
        <f ca="1">Calcu_ADJ!Q57</f>
        <v>#N/A</v>
      </c>
      <c r="AI300" s="407"/>
      <c r="AJ300" s="407"/>
      <c r="AK300" s="407"/>
      <c r="AL300" s="407"/>
      <c r="AM300" s="408" t="str">
        <f>Calcu_ADJ!R57</f>
        <v>μm</v>
      </c>
      <c r="AN300" s="408"/>
      <c r="AO300" s="411"/>
      <c r="AP300" s="405">
        <f>Calcu_ADJ!S57</f>
        <v>12</v>
      </c>
      <c r="AQ300" s="405"/>
      <c r="AR300" s="405"/>
      <c r="AS300" s="405"/>
      <c r="AT300" s="271"/>
    </row>
    <row r="301" spans="1:51" ht="18.75" customHeight="1">
      <c r="A301" s="271"/>
      <c r="B301" s="405" t="s">
        <v>198</v>
      </c>
      <c r="C301" s="405"/>
      <c r="D301" s="420" t="s">
        <v>156</v>
      </c>
      <c r="E301" s="421"/>
      <c r="F301" s="421"/>
      <c r="G301" s="422"/>
      <c r="H301" s="423" t="e">
        <f ca="1">Calcu_ADJ!E58</f>
        <v>#N/A</v>
      </c>
      <c r="I301" s="424"/>
      <c r="J301" s="424"/>
      <c r="K301" s="424"/>
      <c r="L301" s="424"/>
      <c r="M301" s="409" t="str">
        <f>Calcu_ADJ!F58</f>
        <v>/℃</v>
      </c>
      <c r="N301" s="410"/>
      <c r="O301" s="456">
        <f>Calcu_ADJ!J58</f>
        <v>8.1649658092772609E-7</v>
      </c>
      <c r="P301" s="409"/>
      <c r="Q301" s="409"/>
      <c r="R301" s="409"/>
      <c r="S301" s="408" t="str">
        <f>Calcu_ADJ!K58</f>
        <v>/℃</v>
      </c>
      <c r="T301" s="409"/>
      <c r="U301" s="410"/>
      <c r="V301" s="405" t="str">
        <f>Calcu_ADJ!L58</f>
        <v>삼각형</v>
      </c>
      <c r="W301" s="405"/>
      <c r="X301" s="405"/>
      <c r="Y301" s="405"/>
      <c r="Z301" s="405"/>
      <c r="AA301" s="391">
        <f>Calcu_ADJ!O58</f>
        <v>0</v>
      </c>
      <c r="AB301" s="392"/>
      <c r="AC301" s="392"/>
      <c r="AD301" s="392"/>
      <c r="AE301" s="389" t="str">
        <f>Calcu_ADJ!P58</f>
        <v>℃·μm</v>
      </c>
      <c r="AF301" s="389"/>
      <c r="AG301" s="390"/>
      <c r="AH301" s="406">
        <f>Calcu_ADJ!Q58</f>
        <v>0</v>
      </c>
      <c r="AI301" s="407"/>
      <c r="AJ301" s="407"/>
      <c r="AK301" s="407"/>
      <c r="AL301" s="407"/>
      <c r="AM301" s="408" t="str">
        <f>Calcu_ADJ!R58</f>
        <v>μm</v>
      </c>
      <c r="AN301" s="408"/>
      <c r="AO301" s="411"/>
      <c r="AP301" s="405">
        <f>Calcu_ADJ!S58</f>
        <v>100</v>
      </c>
      <c r="AQ301" s="405"/>
      <c r="AR301" s="405"/>
      <c r="AS301" s="405"/>
      <c r="AT301" s="271"/>
    </row>
    <row r="302" spans="1:51" ht="18.75" customHeight="1">
      <c r="A302" s="271"/>
      <c r="B302" s="405" t="s">
        <v>201</v>
      </c>
      <c r="C302" s="405"/>
      <c r="D302" s="420" t="s">
        <v>157</v>
      </c>
      <c r="E302" s="421"/>
      <c r="F302" s="421"/>
      <c r="G302" s="422"/>
      <c r="H302" s="423">
        <f>Calcu_ADJ!E59</f>
        <v>0.1</v>
      </c>
      <c r="I302" s="424"/>
      <c r="J302" s="424"/>
      <c r="K302" s="424"/>
      <c r="L302" s="424"/>
      <c r="M302" s="409" t="str">
        <f>Calcu_ADJ!F59</f>
        <v>℃</v>
      </c>
      <c r="N302" s="410"/>
      <c r="O302" s="406">
        <f>Calcu_ADJ!J59</f>
        <v>0.57735026918962584</v>
      </c>
      <c r="P302" s="407"/>
      <c r="Q302" s="407"/>
      <c r="R302" s="407"/>
      <c r="S302" s="408" t="str">
        <f>Calcu_ADJ!K59</f>
        <v>℃</v>
      </c>
      <c r="T302" s="409"/>
      <c r="U302" s="410"/>
      <c r="V302" s="405" t="str">
        <f>Calcu_ADJ!L59</f>
        <v>직사각형</v>
      </c>
      <c r="W302" s="405"/>
      <c r="X302" s="405"/>
      <c r="Y302" s="405"/>
      <c r="Z302" s="405"/>
      <c r="AA302" s="391" t="e">
        <f ca="1">Calcu_ADJ!O59</f>
        <v>#N/A</v>
      </c>
      <c r="AB302" s="392"/>
      <c r="AC302" s="392"/>
      <c r="AD302" s="392"/>
      <c r="AE302" s="389" t="str">
        <f>Calcu_ADJ!P59</f>
        <v>/℃·μm</v>
      </c>
      <c r="AF302" s="389"/>
      <c r="AG302" s="390"/>
      <c r="AH302" s="406" t="e">
        <f ca="1">Calcu_ADJ!Q59</f>
        <v>#N/A</v>
      </c>
      <c r="AI302" s="407"/>
      <c r="AJ302" s="407"/>
      <c r="AK302" s="407"/>
      <c r="AL302" s="407"/>
      <c r="AM302" s="408" t="str">
        <f>Calcu_ADJ!R59</f>
        <v>μm</v>
      </c>
      <c r="AN302" s="408"/>
      <c r="AO302" s="411"/>
      <c r="AP302" s="405">
        <f>Calcu_ADJ!S59</f>
        <v>12</v>
      </c>
      <c r="AQ302" s="405"/>
      <c r="AR302" s="405"/>
      <c r="AS302" s="405"/>
      <c r="AT302" s="271"/>
    </row>
    <row r="303" spans="1:51" ht="18.75" customHeight="1">
      <c r="A303" s="271"/>
      <c r="B303" s="405" t="s">
        <v>202</v>
      </c>
      <c r="C303" s="405"/>
      <c r="D303" s="420" t="s">
        <v>534</v>
      </c>
      <c r="E303" s="421"/>
      <c r="F303" s="421"/>
      <c r="G303" s="422"/>
      <c r="H303" s="423">
        <f>Calcu_ADJ!E60</f>
        <v>0</v>
      </c>
      <c r="I303" s="424"/>
      <c r="J303" s="424"/>
      <c r="K303" s="424"/>
      <c r="L303" s="424"/>
      <c r="M303" s="409" t="str">
        <f>Calcu_ADJ!F60</f>
        <v>mm</v>
      </c>
      <c r="N303" s="410"/>
      <c r="O303" s="406">
        <f>Calcu_ADJ!J60</f>
        <v>0</v>
      </c>
      <c r="P303" s="407"/>
      <c r="Q303" s="407"/>
      <c r="R303" s="407"/>
      <c r="S303" s="408" t="str">
        <f>Calcu_ADJ!K60</f>
        <v>μm</v>
      </c>
      <c r="T303" s="409"/>
      <c r="U303" s="410"/>
      <c r="V303" s="405" t="str">
        <f>Calcu_ADJ!L60</f>
        <v>직사각형</v>
      </c>
      <c r="W303" s="405"/>
      <c r="X303" s="405"/>
      <c r="Y303" s="405"/>
      <c r="Z303" s="405"/>
      <c r="AA303" s="412">
        <f>Calcu_ADJ!O60</f>
        <v>1</v>
      </c>
      <c r="AB303" s="413"/>
      <c r="AC303" s="413"/>
      <c r="AD303" s="413"/>
      <c r="AE303" s="413"/>
      <c r="AF303" s="413"/>
      <c r="AG303" s="414"/>
      <c r="AH303" s="406">
        <f>Calcu_ADJ!Q60</f>
        <v>0</v>
      </c>
      <c r="AI303" s="407"/>
      <c r="AJ303" s="407"/>
      <c r="AK303" s="407"/>
      <c r="AL303" s="407"/>
      <c r="AM303" s="408" t="str">
        <f>Calcu_ADJ!R60</f>
        <v>μm</v>
      </c>
      <c r="AN303" s="408"/>
      <c r="AO303" s="411"/>
      <c r="AP303" s="405" t="str">
        <f>Calcu_ADJ!S60</f>
        <v>∞</v>
      </c>
      <c r="AQ303" s="405"/>
      <c r="AR303" s="405"/>
      <c r="AS303" s="405"/>
      <c r="AT303" s="271"/>
    </row>
    <row r="304" spans="1:51" ht="18.75" customHeight="1">
      <c r="A304" s="271"/>
      <c r="B304" s="405" t="s">
        <v>205</v>
      </c>
      <c r="C304" s="405"/>
      <c r="D304" s="420" t="s">
        <v>384</v>
      </c>
      <c r="E304" s="421"/>
      <c r="F304" s="421"/>
      <c r="G304" s="422"/>
      <c r="H304" s="423">
        <f>Calcu_ADJ!E61</f>
        <v>0</v>
      </c>
      <c r="I304" s="424"/>
      <c r="J304" s="424"/>
      <c r="K304" s="424"/>
      <c r="L304" s="424"/>
      <c r="M304" s="409" t="str">
        <f>Calcu_ADJ!F61</f>
        <v>mm</v>
      </c>
      <c r="N304" s="410"/>
      <c r="O304" s="406">
        <f>Calcu_ADJ!J61</f>
        <v>0</v>
      </c>
      <c r="P304" s="407"/>
      <c r="Q304" s="407"/>
      <c r="R304" s="407"/>
      <c r="S304" s="408" t="str">
        <f>Calcu_ADJ!K61</f>
        <v>μm</v>
      </c>
      <c r="T304" s="409"/>
      <c r="U304" s="410"/>
      <c r="V304" s="405" t="str">
        <f>Calcu_ADJ!L61</f>
        <v>직사각형</v>
      </c>
      <c r="W304" s="405"/>
      <c r="X304" s="405"/>
      <c r="Y304" s="405"/>
      <c r="Z304" s="405"/>
      <c r="AA304" s="412">
        <f>Calcu_ADJ!O61</f>
        <v>1</v>
      </c>
      <c r="AB304" s="413"/>
      <c r="AC304" s="413"/>
      <c r="AD304" s="413"/>
      <c r="AE304" s="413"/>
      <c r="AF304" s="413"/>
      <c r="AG304" s="414"/>
      <c r="AH304" s="406">
        <f>Calcu_ADJ!Q61</f>
        <v>0</v>
      </c>
      <c r="AI304" s="407"/>
      <c r="AJ304" s="407"/>
      <c r="AK304" s="407"/>
      <c r="AL304" s="407"/>
      <c r="AM304" s="408" t="str">
        <f>Calcu_ADJ!R61</f>
        <v>μm</v>
      </c>
      <c r="AN304" s="408"/>
      <c r="AO304" s="411"/>
      <c r="AP304" s="405" t="str">
        <f>Calcu_ADJ!S61</f>
        <v>∞</v>
      </c>
      <c r="AQ304" s="405"/>
      <c r="AR304" s="405"/>
      <c r="AS304" s="405"/>
      <c r="AT304" s="271"/>
    </row>
    <row r="305" spans="1:56" ht="18.75" customHeight="1">
      <c r="A305" s="271"/>
      <c r="B305" s="405" t="s">
        <v>207</v>
      </c>
      <c r="C305" s="405"/>
      <c r="D305" s="420" t="s">
        <v>328</v>
      </c>
      <c r="E305" s="421"/>
      <c r="F305" s="421"/>
      <c r="G305" s="422"/>
      <c r="H305" s="423" t="e">
        <f ca="1">Calcu_ADJ!E62</f>
        <v>#N/A</v>
      </c>
      <c r="I305" s="424"/>
      <c r="J305" s="424"/>
      <c r="K305" s="424"/>
      <c r="L305" s="424"/>
      <c r="M305" s="409" t="str">
        <f>Calcu_ADJ!F62</f>
        <v>mm</v>
      </c>
      <c r="N305" s="410"/>
      <c r="O305" s="412"/>
      <c r="P305" s="413"/>
      <c r="Q305" s="413"/>
      <c r="R305" s="413"/>
      <c r="S305" s="413"/>
      <c r="T305" s="413"/>
      <c r="U305" s="414"/>
      <c r="V305" s="405"/>
      <c r="W305" s="405"/>
      <c r="X305" s="405"/>
      <c r="Y305" s="405"/>
      <c r="Z305" s="405"/>
      <c r="AA305" s="412"/>
      <c r="AB305" s="413"/>
      <c r="AC305" s="413"/>
      <c r="AD305" s="413"/>
      <c r="AE305" s="413"/>
      <c r="AF305" s="413"/>
      <c r="AG305" s="414"/>
      <c r="AH305" s="406" t="e">
        <f ca="1">Calcu_ADJ!Q62</f>
        <v>#N/A</v>
      </c>
      <c r="AI305" s="407"/>
      <c r="AJ305" s="407"/>
      <c r="AK305" s="407"/>
      <c r="AL305" s="407"/>
      <c r="AM305" s="408" t="str">
        <f>Calcu_ADJ!R62</f>
        <v>μm</v>
      </c>
      <c r="AN305" s="408"/>
      <c r="AO305" s="411"/>
      <c r="AP305" s="405" t="e">
        <f ca="1">Calcu_ADJ!S62</f>
        <v>#N/A</v>
      </c>
      <c r="AQ305" s="405"/>
      <c r="AR305" s="405"/>
      <c r="AS305" s="405"/>
      <c r="AT305" s="271"/>
    </row>
    <row r="306" spans="1:56" ht="18.75" customHeight="1">
      <c r="A306" s="271"/>
      <c r="B306" s="271"/>
      <c r="C306" s="271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  <c r="AA306" s="271"/>
      <c r="AB306" s="271"/>
      <c r="AC306" s="271"/>
      <c r="AD306" s="271"/>
      <c r="AE306" s="271"/>
      <c r="AF306" s="271"/>
      <c r="AG306" s="271"/>
      <c r="AH306" s="271"/>
      <c r="AI306" s="271"/>
      <c r="AJ306" s="271"/>
      <c r="AK306" s="271"/>
      <c r="AL306" s="271"/>
      <c r="AM306" s="271"/>
      <c r="AN306" s="271"/>
      <c r="AO306" s="271"/>
      <c r="AP306" s="271"/>
      <c r="AQ306" s="271"/>
      <c r="AR306" s="271"/>
      <c r="AS306" s="271"/>
      <c r="AT306" s="271"/>
    </row>
    <row r="307" spans="1:56" ht="18.75" customHeight="1">
      <c r="A307" s="58" t="s">
        <v>338</v>
      </c>
      <c r="B307" s="271"/>
      <c r="C307" s="271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  <c r="AA307" s="271"/>
      <c r="AB307" s="271"/>
      <c r="AC307" s="271"/>
      <c r="AD307" s="271"/>
      <c r="AE307" s="271"/>
      <c r="AF307" s="271"/>
      <c r="AG307" s="271"/>
      <c r="AH307" s="271"/>
      <c r="AI307" s="271"/>
      <c r="AJ307" s="271"/>
      <c r="AK307" s="271"/>
      <c r="AL307" s="271"/>
      <c r="AM307" s="271"/>
      <c r="AN307" s="271"/>
      <c r="AO307" s="271"/>
      <c r="AP307" s="271"/>
      <c r="AQ307" s="271"/>
      <c r="AR307" s="271"/>
      <c r="AS307" s="271"/>
      <c r="AT307" s="271"/>
      <c r="AU307" s="271"/>
      <c r="AV307" s="271"/>
      <c r="AW307" s="271"/>
      <c r="AX307" s="271"/>
      <c r="AY307" s="271"/>
      <c r="AZ307" s="271"/>
      <c r="BA307" s="271"/>
      <c r="BB307" s="271"/>
      <c r="BC307" s="271"/>
      <c r="BD307" s="271"/>
    </row>
    <row r="308" spans="1:56" ht="18.75" customHeight="1">
      <c r="A308" s="271"/>
      <c r="B308" s="271"/>
      <c r="C308" s="271"/>
      <c r="D308" s="271"/>
      <c r="E308" s="60"/>
      <c r="F308" s="271"/>
      <c r="G308" s="271"/>
      <c r="H308" s="272" t="s">
        <v>324</v>
      </c>
      <c r="I308" s="404" t="e">
        <f ca="1">Calcu_ADJ!E77</f>
        <v>#N/A</v>
      </c>
      <c r="J308" s="404"/>
      <c r="K308" s="404"/>
      <c r="L308" s="273" t="s">
        <v>322</v>
      </c>
      <c r="M308" s="468" t="e">
        <f ca="1">AH305</f>
        <v>#N/A</v>
      </c>
      <c r="N308" s="468"/>
      <c r="O308" s="468"/>
      <c r="P308" s="468"/>
      <c r="Q308" s="271" t="s">
        <v>325</v>
      </c>
      <c r="R308" s="467" t="e">
        <f ca="1">I308*M308</f>
        <v>#N/A</v>
      </c>
      <c r="S308" s="467"/>
      <c r="T308" s="467"/>
      <c r="U308" s="467"/>
      <c r="V308" s="269"/>
      <c r="W308" s="270"/>
      <c r="AL308" s="271"/>
      <c r="AM308" s="271"/>
      <c r="AN308" s="271"/>
      <c r="AO308" s="271"/>
      <c r="AP308" s="271"/>
      <c r="AQ308" s="271"/>
      <c r="AR308" s="271"/>
      <c r="AS308" s="271"/>
      <c r="AT308" s="271"/>
    </row>
  </sheetData>
  <mergeCells count="1366">
    <mergeCell ref="AU251:AY251"/>
    <mergeCell ref="L250:P250"/>
    <mergeCell ref="Q250:U250"/>
    <mergeCell ref="V250:Z250"/>
    <mergeCell ref="AA250:AE250"/>
    <mergeCell ref="AF250:AJ250"/>
    <mergeCell ref="AK250:AO250"/>
    <mergeCell ref="B248:F250"/>
    <mergeCell ref="G248:K250"/>
    <mergeCell ref="L248:P249"/>
    <mergeCell ref="Q248:AO248"/>
    <mergeCell ref="AP248:AT249"/>
    <mergeCell ref="AU248:AY249"/>
    <mergeCell ref="AU253:AY253"/>
    <mergeCell ref="B252:F252"/>
    <mergeCell ref="G252:K252"/>
    <mergeCell ref="L252:P252"/>
    <mergeCell ref="Q252:U252"/>
    <mergeCell ref="V252:Z252"/>
    <mergeCell ref="AA252:AE252"/>
    <mergeCell ref="AF252:AJ252"/>
    <mergeCell ref="AK252:AO252"/>
    <mergeCell ref="AP252:AT252"/>
    <mergeCell ref="AU252:AY252"/>
    <mergeCell ref="B253:F253"/>
    <mergeCell ref="G253:K253"/>
    <mergeCell ref="L253:P253"/>
    <mergeCell ref="Q253:U253"/>
    <mergeCell ref="V253:Z253"/>
    <mergeCell ref="AU250:AY250"/>
    <mergeCell ref="B244:G244"/>
    <mergeCell ref="H244:M244"/>
    <mergeCell ref="N244:S244"/>
    <mergeCell ref="T244:Y244"/>
    <mergeCell ref="B245:G245"/>
    <mergeCell ref="H245:M245"/>
    <mergeCell ref="N245:S245"/>
    <mergeCell ref="T245:Y245"/>
    <mergeCell ref="AP250:AT250"/>
    <mergeCell ref="AF253:AJ253"/>
    <mergeCell ref="AK253:AO253"/>
    <mergeCell ref="AP253:AT253"/>
    <mergeCell ref="AA253:AE253"/>
    <mergeCell ref="AK249:AO249"/>
    <mergeCell ref="Q249:U249"/>
    <mergeCell ref="V249:Z249"/>
    <mergeCell ref="AA249:AE249"/>
    <mergeCell ref="AF249:AJ249"/>
    <mergeCell ref="L251:P251"/>
    <mergeCell ref="Q251:U251"/>
    <mergeCell ref="V251:Z251"/>
    <mergeCell ref="AK251:AO251"/>
    <mergeCell ref="AP251:AT251"/>
    <mergeCell ref="AU257:AY257"/>
    <mergeCell ref="B256:F256"/>
    <mergeCell ref="G256:K256"/>
    <mergeCell ref="L256:P256"/>
    <mergeCell ref="Q256:U256"/>
    <mergeCell ref="V256:Z256"/>
    <mergeCell ref="AA256:AE256"/>
    <mergeCell ref="AF256:AJ256"/>
    <mergeCell ref="AK256:AO256"/>
    <mergeCell ref="AP256:AT256"/>
    <mergeCell ref="AU254:AY254"/>
    <mergeCell ref="B255:F255"/>
    <mergeCell ref="G255:K255"/>
    <mergeCell ref="L255:P255"/>
    <mergeCell ref="Q255:U255"/>
    <mergeCell ref="V255:Z255"/>
    <mergeCell ref="AA255:AE255"/>
    <mergeCell ref="AF255:AJ255"/>
    <mergeCell ref="AK255:AO255"/>
    <mergeCell ref="AP255:AT255"/>
    <mergeCell ref="AU255:AY255"/>
    <mergeCell ref="B254:F254"/>
    <mergeCell ref="G254:K254"/>
    <mergeCell ref="L254:P254"/>
    <mergeCell ref="Q254:U254"/>
    <mergeCell ref="V254:Z254"/>
    <mergeCell ref="AA254:AE254"/>
    <mergeCell ref="AF254:AJ254"/>
    <mergeCell ref="AK254:AO254"/>
    <mergeCell ref="AP254:AT254"/>
    <mergeCell ref="AU256:AY256"/>
    <mergeCell ref="B258:F258"/>
    <mergeCell ref="G258:K258"/>
    <mergeCell ref="L258:P258"/>
    <mergeCell ref="Q258:U258"/>
    <mergeCell ref="V258:Z258"/>
    <mergeCell ref="AA258:AE258"/>
    <mergeCell ref="AF258:AJ258"/>
    <mergeCell ref="AK258:AO258"/>
    <mergeCell ref="AP258:AT258"/>
    <mergeCell ref="AA251:AE251"/>
    <mergeCell ref="AF251:AJ251"/>
    <mergeCell ref="B257:F257"/>
    <mergeCell ref="G257:K257"/>
    <mergeCell ref="L257:P257"/>
    <mergeCell ref="Q257:U257"/>
    <mergeCell ref="V257:Z257"/>
    <mergeCell ref="AA257:AE257"/>
    <mergeCell ref="AF257:AJ257"/>
    <mergeCell ref="AK257:AO257"/>
    <mergeCell ref="AP257:AT257"/>
    <mergeCell ref="B251:F251"/>
    <mergeCell ref="G251:K251"/>
    <mergeCell ref="B261:F261"/>
    <mergeCell ref="G261:K261"/>
    <mergeCell ref="L261:P261"/>
    <mergeCell ref="Q261:U261"/>
    <mergeCell ref="V261:Z261"/>
    <mergeCell ref="AA261:AE261"/>
    <mergeCell ref="AF261:AJ261"/>
    <mergeCell ref="AK261:AO261"/>
    <mergeCell ref="AP261:AT261"/>
    <mergeCell ref="AU261:AY261"/>
    <mergeCell ref="B260:F260"/>
    <mergeCell ref="G260:K260"/>
    <mergeCell ref="L260:P260"/>
    <mergeCell ref="Q260:U260"/>
    <mergeCell ref="V260:Z260"/>
    <mergeCell ref="AA260:AE260"/>
    <mergeCell ref="AF260:AJ260"/>
    <mergeCell ref="AK260:AO260"/>
    <mergeCell ref="AP260:AT260"/>
    <mergeCell ref="AU258:AY258"/>
    <mergeCell ref="B259:F259"/>
    <mergeCell ref="G259:K259"/>
    <mergeCell ref="L259:P259"/>
    <mergeCell ref="Q259:U259"/>
    <mergeCell ref="V259:Z259"/>
    <mergeCell ref="AA259:AE259"/>
    <mergeCell ref="AF259:AJ259"/>
    <mergeCell ref="AK259:AO259"/>
    <mergeCell ref="AP259:AT259"/>
    <mergeCell ref="AU259:AY259"/>
    <mergeCell ref="AU262:AY262"/>
    <mergeCell ref="B263:F263"/>
    <mergeCell ref="G263:K263"/>
    <mergeCell ref="L263:P263"/>
    <mergeCell ref="Q263:U263"/>
    <mergeCell ref="V263:Z263"/>
    <mergeCell ref="AA263:AE263"/>
    <mergeCell ref="AF263:AJ263"/>
    <mergeCell ref="AK263:AO263"/>
    <mergeCell ref="AP263:AT263"/>
    <mergeCell ref="AU263:AY263"/>
    <mergeCell ref="B262:F262"/>
    <mergeCell ref="G262:K262"/>
    <mergeCell ref="L262:P262"/>
    <mergeCell ref="Q262:U262"/>
    <mergeCell ref="V262:Z262"/>
    <mergeCell ref="AA262:AE262"/>
    <mergeCell ref="AF262:AJ262"/>
    <mergeCell ref="AK262:AO262"/>
    <mergeCell ref="AP262:AT262"/>
    <mergeCell ref="AU260:AY260"/>
    <mergeCell ref="AU264:AY264"/>
    <mergeCell ref="B265:F265"/>
    <mergeCell ref="G265:K265"/>
    <mergeCell ref="L265:P265"/>
    <mergeCell ref="Q265:U265"/>
    <mergeCell ref="V265:Z265"/>
    <mergeCell ref="AA265:AE265"/>
    <mergeCell ref="AF265:AJ265"/>
    <mergeCell ref="AK265:AO265"/>
    <mergeCell ref="AP265:AT265"/>
    <mergeCell ref="AU265:AY265"/>
    <mergeCell ref="B264:F264"/>
    <mergeCell ref="G264:K264"/>
    <mergeCell ref="L264:P264"/>
    <mergeCell ref="Q264:U264"/>
    <mergeCell ref="V264:Z264"/>
    <mergeCell ref="AA264:AE264"/>
    <mergeCell ref="AF264:AJ264"/>
    <mergeCell ref="AK264:AO264"/>
    <mergeCell ref="AP264:AT264"/>
    <mergeCell ref="AU266:AY266"/>
    <mergeCell ref="B267:F267"/>
    <mergeCell ref="G267:K267"/>
    <mergeCell ref="L267:P267"/>
    <mergeCell ref="Q267:U267"/>
    <mergeCell ref="V267:Z267"/>
    <mergeCell ref="AA267:AE267"/>
    <mergeCell ref="AF267:AJ267"/>
    <mergeCell ref="AK267:AO267"/>
    <mergeCell ref="AP267:AT267"/>
    <mergeCell ref="AU267:AY267"/>
    <mergeCell ref="B266:F266"/>
    <mergeCell ref="G266:K266"/>
    <mergeCell ref="L266:P266"/>
    <mergeCell ref="Q266:U266"/>
    <mergeCell ref="V266:Z266"/>
    <mergeCell ref="AA266:AE266"/>
    <mergeCell ref="AF266:AJ266"/>
    <mergeCell ref="AK266:AO266"/>
    <mergeCell ref="AP266:AT266"/>
    <mergeCell ref="AU268:AY268"/>
    <mergeCell ref="B269:F269"/>
    <mergeCell ref="G269:K269"/>
    <mergeCell ref="L269:P269"/>
    <mergeCell ref="Q269:U269"/>
    <mergeCell ref="V269:Z269"/>
    <mergeCell ref="AA269:AE269"/>
    <mergeCell ref="AF269:AJ269"/>
    <mergeCell ref="AK269:AO269"/>
    <mergeCell ref="AP269:AT269"/>
    <mergeCell ref="AU269:AY269"/>
    <mergeCell ref="B268:F268"/>
    <mergeCell ref="G268:K268"/>
    <mergeCell ref="L268:P268"/>
    <mergeCell ref="Q268:U268"/>
    <mergeCell ref="V268:Z268"/>
    <mergeCell ref="AA268:AE268"/>
    <mergeCell ref="AF268:AJ268"/>
    <mergeCell ref="AK268:AO268"/>
    <mergeCell ref="AP268:AT268"/>
    <mergeCell ref="AU270:AY270"/>
    <mergeCell ref="B271:F271"/>
    <mergeCell ref="G271:K271"/>
    <mergeCell ref="L271:P271"/>
    <mergeCell ref="Q271:U271"/>
    <mergeCell ref="V271:Z271"/>
    <mergeCell ref="AA271:AE271"/>
    <mergeCell ref="AF271:AJ271"/>
    <mergeCell ref="AK271:AO271"/>
    <mergeCell ref="AP271:AT271"/>
    <mergeCell ref="AU271:AY271"/>
    <mergeCell ref="B270:F270"/>
    <mergeCell ref="G270:K270"/>
    <mergeCell ref="L270:P270"/>
    <mergeCell ref="Q270:U270"/>
    <mergeCell ref="V270:Z270"/>
    <mergeCell ref="AA270:AE270"/>
    <mergeCell ref="AF270:AJ270"/>
    <mergeCell ref="AK270:AO270"/>
    <mergeCell ref="AP270:AT270"/>
    <mergeCell ref="AU272:AY272"/>
    <mergeCell ref="B273:F273"/>
    <mergeCell ref="G273:K273"/>
    <mergeCell ref="L273:P273"/>
    <mergeCell ref="Q273:U273"/>
    <mergeCell ref="V273:Z273"/>
    <mergeCell ref="AA273:AE273"/>
    <mergeCell ref="AF273:AJ273"/>
    <mergeCell ref="AK273:AO273"/>
    <mergeCell ref="AP273:AT273"/>
    <mergeCell ref="AU273:AY273"/>
    <mergeCell ref="B272:F272"/>
    <mergeCell ref="G272:K272"/>
    <mergeCell ref="L272:P272"/>
    <mergeCell ref="Q272:U272"/>
    <mergeCell ref="V272:Z272"/>
    <mergeCell ref="AA272:AE272"/>
    <mergeCell ref="AF272:AJ272"/>
    <mergeCell ref="AK272:AO272"/>
    <mergeCell ref="AP272:AT272"/>
    <mergeCell ref="AU274:AY274"/>
    <mergeCell ref="B275:F275"/>
    <mergeCell ref="G275:K275"/>
    <mergeCell ref="L275:P275"/>
    <mergeCell ref="Q275:U275"/>
    <mergeCell ref="V275:Z275"/>
    <mergeCell ref="AA275:AE275"/>
    <mergeCell ref="AF275:AJ275"/>
    <mergeCell ref="AK275:AO275"/>
    <mergeCell ref="AP275:AT275"/>
    <mergeCell ref="AU275:AY275"/>
    <mergeCell ref="B274:F274"/>
    <mergeCell ref="G274:K274"/>
    <mergeCell ref="L274:P274"/>
    <mergeCell ref="Q274:U274"/>
    <mergeCell ref="V274:Z274"/>
    <mergeCell ref="AA274:AE274"/>
    <mergeCell ref="AF274:AJ274"/>
    <mergeCell ref="AK274:AO274"/>
    <mergeCell ref="AP274:AT274"/>
    <mergeCell ref="AU276:AY276"/>
    <mergeCell ref="B277:F277"/>
    <mergeCell ref="G277:K277"/>
    <mergeCell ref="L277:P277"/>
    <mergeCell ref="Q277:U277"/>
    <mergeCell ref="V277:Z277"/>
    <mergeCell ref="AA277:AE277"/>
    <mergeCell ref="AF277:AJ277"/>
    <mergeCell ref="AK277:AO277"/>
    <mergeCell ref="AP277:AT277"/>
    <mergeCell ref="AU277:AY277"/>
    <mergeCell ref="B276:F276"/>
    <mergeCell ref="G276:K276"/>
    <mergeCell ref="L276:P276"/>
    <mergeCell ref="Q276:U276"/>
    <mergeCell ref="V276:Z276"/>
    <mergeCell ref="AA276:AE276"/>
    <mergeCell ref="AF276:AJ276"/>
    <mergeCell ref="AK276:AO276"/>
    <mergeCell ref="AP276:AT276"/>
    <mergeCell ref="AU278:AY278"/>
    <mergeCell ref="B279:F279"/>
    <mergeCell ref="G279:K279"/>
    <mergeCell ref="L279:P279"/>
    <mergeCell ref="Q279:U279"/>
    <mergeCell ref="V279:Z279"/>
    <mergeCell ref="AA279:AE279"/>
    <mergeCell ref="AF279:AJ279"/>
    <mergeCell ref="AK279:AO279"/>
    <mergeCell ref="AP279:AT279"/>
    <mergeCell ref="AU279:AY279"/>
    <mergeCell ref="B278:F278"/>
    <mergeCell ref="G278:K278"/>
    <mergeCell ref="L278:P278"/>
    <mergeCell ref="Q278:U278"/>
    <mergeCell ref="V278:Z278"/>
    <mergeCell ref="AA278:AE278"/>
    <mergeCell ref="AF278:AJ278"/>
    <mergeCell ref="AK278:AO278"/>
    <mergeCell ref="AP278:AT278"/>
    <mergeCell ref="AU280:AY280"/>
    <mergeCell ref="B281:F281"/>
    <mergeCell ref="G281:K281"/>
    <mergeCell ref="L281:P281"/>
    <mergeCell ref="Q281:U281"/>
    <mergeCell ref="V281:Z281"/>
    <mergeCell ref="AA281:AE281"/>
    <mergeCell ref="AF281:AJ281"/>
    <mergeCell ref="AK281:AO281"/>
    <mergeCell ref="AP281:AT281"/>
    <mergeCell ref="AU281:AY281"/>
    <mergeCell ref="B280:F280"/>
    <mergeCell ref="G280:K280"/>
    <mergeCell ref="L280:P280"/>
    <mergeCell ref="Q280:U280"/>
    <mergeCell ref="V280:Z280"/>
    <mergeCell ref="AA280:AE280"/>
    <mergeCell ref="AF280:AJ280"/>
    <mergeCell ref="AK280:AO280"/>
    <mergeCell ref="AP280:AT280"/>
    <mergeCell ref="AU282:AY282"/>
    <mergeCell ref="B283:F283"/>
    <mergeCell ref="G283:K283"/>
    <mergeCell ref="L283:P283"/>
    <mergeCell ref="Q283:U283"/>
    <mergeCell ref="V283:Z283"/>
    <mergeCell ref="AA283:AE283"/>
    <mergeCell ref="AF283:AJ283"/>
    <mergeCell ref="AK283:AO283"/>
    <mergeCell ref="AP283:AT283"/>
    <mergeCell ref="AU283:AY283"/>
    <mergeCell ref="B282:F282"/>
    <mergeCell ref="G282:K282"/>
    <mergeCell ref="L282:P282"/>
    <mergeCell ref="Q282:U282"/>
    <mergeCell ref="V282:Z282"/>
    <mergeCell ref="AA282:AE282"/>
    <mergeCell ref="AF282:AJ282"/>
    <mergeCell ref="AK282:AO282"/>
    <mergeCell ref="AP282:AT282"/>
    <mergeCell ref="AU284:AY284"/>
    <mergeCell ref="B285:F285"/>
    <mergeCell ref="G285:K285"/>
    <mergeCell ref="L285:P285"/>
    <mergeCell ref="Q285:U285"/>
    <mergeCell ref="V285:Z285"/>
    <mergeCell ref="AA285:AE285"/>
    <mergeCell ref="AF285:AJ285"/>
    <mergeCell ref="AK285:AO285"/>
    <mergeCell ref="AP285:AT285"/>
    <mergeCell ref="AU285:AY285"/>
    <mergeCell ref="B284:F284"/>
    <mergeCell ref="G284:K284"/>
    <mergeCell ref="L284:P284"/>
    <mergeCell ref="Q284:U284"/>
    <mergeCell ref="V284:Z284"/>
    <mergeCell ref="AA284:AE284"/>
    <mergeCell ref="AF284:AJ284"/>
    <mergeCell ref="AK284:AO284"/>
    <mergeCell ref="AP284:AT284"/>
    <mergeCell ref="AU286:AY286"/>
    <mergeCell ref="B287:F287"/>
    <mergeCell ref="G287:K287"/>
    <mergeCell ref="L287:P287"/>
    <mergeCell ref="Q287:U287"/>
    <mergeCell ref="V287:Z287"/>
    <mergeCell ref="AA287:AE287"/>
    <mergeCell ref="AF287:AJ287"/>
    <mergeCell ref="AK287:AO287"/>
    <mergeCell ref="AP287:AT287"/>
    <mergeCell ref="AU287:AY287"/>
    <mergeCell ref="B286:F286"/>
    <mergeCell ref="G286:K286"/>
    <mergeCell ref="L286:P286"/>
    <mergeCell ref="Q286:U286"/>
    <mergeCell ref="V286:Z286"/>
    <mergeCell ref="AA286:AE286"/>
    <mergeCell ref="AF286:AJ286"/>
    <mergeCell ref="AK286:AO286"/>
    <mergeCell ref="AP286:AT286"/>
    <mergeCell ref="AP290:AT290"/>
    <mergeCell ref="AU288:AY288"/>
    <mergeCell ref="B289:F289"/>
    <mergeCell ref="G289:K289"/>
    <mergeCell ref="L289:P289"/>
    <mergeCell ref="Q289:U289"/>
    <mergeCell ref="V289:Z289"/>
    <mergeCell ref="AA289:AE289"/>
    <mergeCell ref="AF289:AJ289"/>
    <mergeCell ref="AK289:AO289"/>
    <mergeCell ref="AP289:AT289"/>
    <mergeCell ref="AU289:AY289"/>
    <mergeCell ref="B288:F288"/>
    <mergeCell ref="G288:K288"/>
    <mergeCell ref="L288:P288"/>
    <mergeCell ref="Q288:U288"/>
    <mergeCell ref="V288:Z288"/>
    <mergeCell ref="AA288:AE288"/>
    <mergeCell ref="AF288:AJ288"/>
    <mergeCell ref="AK288:AO288"/>
    <mergeCell ref="AP288:AT288"/>
    <mergeCell ref="H295:N295"/>
    <mergeCell ref="O295:U295"/>
    <mergeCell ref="V295:Z295"/>
    <mergeCell ref="AA295:AG295"/>
    <mergeCell ref="AH295:AO295"/>
    <mergeCell ref="AP295:AS295"/>
    <mergeCell ref="D294:G294"/>
    <mergeCell ref="H294:N294"/>
    <mergeCell ref="O294:U294"/>
    <mergeCell ref="V294:Z294"/>
    <mergeCell ref="AA296:AG296"/>
    <mergeCell ref="AH296:AO296"/>
    <mergeCell ref="AP296:AS296"/>
    <mergeCell ref="AP291:AT291"/>
    <mergeCell ref="AU291:AY291"/>
    <mergeCell ref="AU290:AY290"/>
    <mergeCell ref="B291:F291"/>
    <mergeCell ref="G291:K291"/>
    <mergeCell ref="L291:P291"/>
    <mergeCell ref="Q291:U291"/>
    <mergeCell ref="V291:Z291"/>
    <mergeCell ref="AA291:AE291"/>
    <mergeCell ref="AF291:AJ291"/>
    <mergeCell ref="AK291:AO291"/>
    <mergeCell ref="B290:F290"/>
    <mergeCell ref="G290:K290"/>
    <mergeCell ref="L290:P290"/>
    <mergeCell ref="Q290:U290"/>
    <mergeCell ref="V290:Z290"/>
    <mergeCell ref="AA290:AE290"/>
    <mergeCell ref="AF290:AJ290"/>
    <mergeCell ref="AK290:AO290"/>
    <mergeCell ref="AP300:AS300"/>
    <mergeCell ref="B297:C297"/>
    <mergeCell ref="D297:G297"/>
    <mergeCell ref="H297:L297"/>
    <mergeCell ref="M297:N297"/>
    <mergeCell ref="O297:R297"/>
    <mergeCell ref="S297:U297"/>
    <mergeCell ref="V297:Z297"/>
    <mergeCell ref="AA297:AG297"/>
    <mergeCell ref="AH297:AL297"/>
    <mergeCell ref="AM297:AO297"/>
    <mergeCell ref="AP297:AS297"/>
    <mergeCell ref="B294:C296"/>
    <mergeCell ref="D296:G296"/>
    <mergeCell ref="H296:N296"/>
    <mergeCell ref="O296:U296"/>
    <mergeCell ref="V296:Z296"/>
    <mergeCell ref="B298:C298"/>
    <mergeCell ref="D298:G298"/>
    <mergeCell ref="H298:L298"/>
    <mergeCell ref="M298:N298"/>
    <mergeCell ref="O298:R298"/>
    <mergeCell ref="S298:U298"/>
    <mergeCell ref="V298:Z298"/>
    <mergeCell ref="AA298:AG298"/>
    <mergeCell ref="AH298:AL298"/>
    <mergeCell ref="AM298:AO298"/>
    <mergeCell ref="AP298:AS298"/>
    <mergeCell ref="AA294:AG294"/>
    <mergeCell ref="AH294:AO294"/>
    <mergeCell ref="AP294:AS294"/>
    <mergeCell ref="D295:G295"/>
    <mergeCell ref="AH301:AL301"/>
    <mergeCell ref="AM301:AO301"/>
    <mergeCell ref="AP301:AS301"/>
    <mergeCell ref="B302:C302"/>
    <mergeCell ref="D302:G302"/>
    <mergeCell ref="H302:L302"/>
    <mergeCell ref="M302:N302"/>
    <mergeCell ref="O302:R302"/>
    <mergeCell ref="AP302:AS302"/>
    <mergeCell ref="B299:C299"/>
    <mergeCell ref="D299:G299"/>
    <mergeCell ref="H299:L299"/>
    <mergeCell ref="M299:N299"/>
    <mergeCell ref="O299:R299"/>
    <mergeCell ref="AP299:AS299"/>
    <mergeCell ref="B300:C300"/>
    <mergeCell ref="D300:G300"/>
    <mergeCell ref="H300:L300"/>
    <mergeCell ref="M300:N300"/>
    <mergeCell ref="O300:R300"/>
    <mergeCell ref="S300:U300"/>
    <mergeCell ref="V300:Z300"/>
    <mergeCell ref="AA300:AD300"/>
    <mergeCell ref="AE300:AG300"/>
    <mergeCell ref="S299:U299"/>
    <mergeCell ref="V299:Z299"/>
    <mergeCell ref="AA299:AD299"/>
    <mergeCell ref="AE299:AG299"/>
    <mergeCell ref="AH299:AL299"/>
    <mergeCell ref="AM299:AO299"/>
    <mergeCell ref="AH300:AL300"/>
    <mergeCell ref="AM300:AO300"/>
    <mergeCell ref="AP304:AS304"/>
    <mergeCell ref="B305:C305"/>
    <mergeCell ref="D305:G305"/>
    <mergeCell ref="H305:L305"/>
    <mergeCell ref="M305:N305"/>
    <mergeCell ref="O305:U305"/>
    <mergeCell ref="V305:Z305"/>
    <mergeCell ref="AA305:AG305"/>
    <mergeCell ref="AP305:AS305"/>
    <mergeCell ref="B303:C303"/>
    <mergeCell ref="D303:G303"/>
    <mergeCell ref="H303:L303"/>
    <mergeCell ref="M303:N303"/>
    <mergeCell ref="O303:R303"/>
    <mergeCell ref="S303:U303"/>
    <mergeCell ref="V303:Z303"/>
    <mergeCell ref="AA303:AG303"/>
    <mergeCell ref="AH303:AL303"/>
    <mergeCell ref="AM303:AO303"/>
    <mergeCell ref="AP303:AS303"/>
    <mergeCell ref="B26:F26"/>
    <mergeCell ref="B27:F27"/>
    <mergeCell ref="B304:C304"/>
    <mergeCell ref="D304:G304"/>
    <mergeCell ref="H304:L304"/>
    <mergeCell ref="M304:N304"/>
    <mergeCell ref="O304:R304"/>
    <mergeCell ref="S304:U304"/>
    <mergeCell ref="V304:Z304"/>
    <mergeCell ref="AA304:AG304"/>
    <mergeCell ref="I308:K308"/>
    <mergeCell ref="M308:P308"/>
    <mergeCell ref="R308:U308"/>
    <mergeCell ref="AH304:AL304"/>
    <mergeCell ref="AM304:AO304"/>
    <mergeCell ref="AH305:AL305"/>
    <mergeCell ref="AM305:AO305"/>
    <mergeCell ref="S302:U302"/>
    <mergeCell ref="V302:Z302"/>
    <mergeCell ref="AA302:AD302"/>
    <mergeCell ref="AE302:AG302"/>
    <mergeCell ref="AH302:AL302"/>
    <mergeCell ref="AM302:AO302"/>
    <mergeCell ref="B301:C301"/>
    <mergeCell ref="D301:G301"/>
    <mergeCell ref="H301:L301"/>
    <mergeCell ref="M301:N301"/>
    <mergeCell ref="O301:R301"/>
    <mergeCell ref="S301:U301"/>
    <mergeCell ref="V301:Z301"/>
    <mergeCell ref="AA301:AD301"/>
    <mergeCell ref="AE301:AG301"/>
    <mergeCell ref="G45:K45"/>
    <mergeCell ref="G46:K46"/>
    <mergeCell ref="G47:K47"/>
    <mergeCell ref="G48:K48"/>
    <mergeCell ref="G50:K50"/>
    <mergeCell ref="B42:F42"/>
    <mergeCell ref="B43:F43"/>
    <mergeCell ref="G40:K40"/>
    <mergeCell ref="G41:K41"/>
    <mergeCell ref="B46:F46"/>
    <mergeCell ref="B47:F47"/>
    <mergeCell ref="B48:F48"/>
    <mergeCell ref="B49:F49"/>
    <mergeCell ref="B50:F50"/>
    <mergeCell ref="V96:W96"/>
    <mergeCell ref="Q97:AB97"/>
    <mergeCell ref="M96:M97"/>
    <mergeCell ref="R96:S96"/>
    <mergeCell ref="C96:I97"/>
    <mergeCell ref="J93:L94"/>
    <mergeCell ref="M93:M94"/>
    <mergeCell ref="J96:L97"/>
    <mergeCell ref="D86:G86"/>
    <mergeCell ref="B85:C85"/>
    <mergeCell ref="D85:G85"/>
    <mergeCell ref="B82:C82"/>
    <mergeCell ref="D83:G83"/>
    <mergeCell ref="B83:C83"/>
    <mergeCell ref="AA77:AG77"/>
    <mergeCell ref="L48:P48"/>
    <mergeCell ref="Q48:U48"/>
    <mergeCell ref="V48:Z48"/>
    <mergeCell ref="C191:H192"/>
    <mergeCell ref="H174:O174"/>
    <mergeCell ref="R175:R176"/>
    <mergeCell ref="C178:H179"/>
    <mergeCell ref="B28:F28"/>
    <mergeCell ref="B29:F29"/>
    <mergeCell ref="B30:F30"/>
    <mergeCell ref="B31:F31"/>
    <mergeCell ref="B32:F32"/>
    <mergeCell ref="B33:F33"/>
    <mergeCell ref="B34:F34"/>
    <mergeCell ref="AF148:AH149"/>
    <mergeCell ref="AI148:AO149"/>
    <mergeCell ref="G42:K42"/>
    <mergeCell ref="G43:K43"/>
    <mergeCell ref="G36:K36"/>
    <mergeCell ref="G37:K37"/>
    <mergeCell ref="G38:K38"/>
    <mergeCell ref="G31:K31"/>
    <mergeCell ref="G32:K32"/>
    <mergeCell ref="G33:K33"/>
    <mergeCell ref="G34:K34"/>
    <mergeCell ref="G35:K35"/>
    <mergeCell ref="G51:K51"/>
    <mergeCell ref="G39:K39"/>
    <mergeCell ref="C135:G136"/>
    <mergeCell ref="H144:O144"/>
    <mergeCell ref="R145:R146"/>
    <mergeCell ref="I91:M91"/>
    <mergeCell ref="G49:K49"/>
    <mergeCell ref="C100:H101"/>
    <mergeCell ref="B51:F51"/>
    <mergeCell ref="AZ220:BA221"/>
    <mergeCell ref="AE96:AF96"/>
    <mergeCell ref="AI96:AJ96"/>
    <mergeCell ref="AL96:AN96"/>
    <mergeCell ref="N98:P98"/>
    <mergeCell ref="AB137:AC138"/>
    <mergeCell ref="H123:J123"/>
    <mergeCell ref="J124:W125"/>
    <mergeCell ref="J126:Z127"/>
    <mergeCell ref="AA126:AE126"/>
    <mergeCell ref="AF126:AF127"/>
    <mergeCell ref="AG126:AL127"/>
    <mergeCell ref="AG129:AK130"/>
    <mergeCell ref="I131:P131"/>
    <mergeCell ref="AE148:AE149"/>
    <mergeCell ref="Z167:AA168"/>
    <mergeCell ref="AY220:AY221"/>
    <mergeCell ref="L221:O221"/>
    <mergeCell ref="P221:P222"/>
    <mergeCell ref="Q221:T221"/>
    <mergeCell ref="U221:U222"/>
    <mergeCell ref="V221:Y221"/>
    <mergeCell ref="Z221:Z222"/>
    <mergeCell ref="AA221:AD221"/>
    <mergeCell ref="AE221:AE222"/>
    <mergeCell ref="AF221:AI221"/>
    <mergeCell ref="AJ221:AJ222"/>
    <mergeCell ref="AK221:AN221"/>
    <mergeCell ref="AO221:AO222"/>
    <mergeCell ref="AP221:AS221"/>
    <mergeCell ref="AT221:AT222"/>
    <mergeCell ref="AU221:AX221"/>
    <mergeCell ref="G15:K15"/>
    <mergeCell ref="G16:K16"/>
    <mergeCell ref="G17:K17"/>
    <mergeCell ref="G25:K25"/>
    <mergeCell ref="G26:K26"/>
    <mergeCell ref="G27:K27"/>
    <mergeCell ref="G28:K28"/>
    <mergeCell ref="G29:K29"/>
    <mergeCell ref="G30:K30"/>
    <mergeCell ref="G18:K18"/>
    <mergeCell ref="G19:K19"/>
    <mergeCell ref="G20:K20"/>
    <mergeCell ref="G21:K21"/>
    <mergeCell ref="B36:F36"/>
    <mergeCell ref="B37:F37"/>
    <mergeCell ref="B38:F38"/>
    <mergeCell ref="B39:F39"/>
    <mergeCell ref="G22:K22"/>
    <mergeCell ref="G23:K23"/>
    <mergeCell ref="G24:K24"/>
    <mergeCell ref="B15:F15"/>
    <mergeCell ref="B16:F16"/>
    <mergeCell ref="B17:F17"/>
    <mergeCell ref="B18:F18"/>
    <mergeCell ref="B19:F19"/>
    <mergeCell ref="B35:F35"/>
    <mergeCell ref="B20:F20"/>
    <mergeCell ref="B21:F21"/>
    <mergeCell ref="B22:F22"/>
    <mergeCell ref="B23:F23"/>
    <mergeCell ref="B24:F24"/>
    <mergeCell ref="B25:F25"/>
    <mergeCell ref="AM86:AO86"/>
    <mergeCell ref="AP86:AS86"/>
    <mergeCell ref="H85:L85"/>
    <mergeCell ref="O85:R85"/>
    <mergeCell ref="S85:U85"/>
    <mergeCell ref="V85:Z85"/>
    <mergeCell ref="AA85:AG85"/>
    <mergeCell ref="AH85:AL85"/>
    <mergeCell ref="AM85:AO85"/>
    <mergeCell ref="AM83:AO83"/>
    <mergeCell ref="AP83:AS83"/>
    <mergeCell ref="H82:L82"/>
    <mergeCell ref="M82:N82"/>
    <mergeCell ref="O82:R82"/>
    <mergeCell ref="I108:M108"/>
    <mergeCell ref="N108:O108"/>
    <mergeCell ref="Q109:S109"/>
    <mergeCell ref="AP84:AS84"/>
    <mergeCell ref="AP85:AS85"/>
    <mergeCell ref="AP82:AS82"/>
    <mergeCell ref="AH82:AL82"/>
    <mergeCell ref="AM82:AO82"/>
    <mergeCell ref="C93:I94"/>
    <mergeCell ref="V83:Z83"/>
    <mergeCell ref="AA83:AD83"/>
    <mergeCell ref="B86:C86"/>
    <mergeCell ref="Q93:S93"/>
    <mergeCell ref="AA86:AG86"/>
    <mergeCell ref="H84:L84"/>
    <mergeCell ref="S82:U82"/>
    <mergeCell ref="V82:Z82"/>
    <mergeCell ref="M83:N83"/>
    <mergeCell ref="AA48:AE48"/>
    <mergeCell ref="AF48:AJ48"/>
    <mergeCell ref="AK48:AO48"/>
    <mergeCell ref="AP48:AT48"/>
    <mergeCell ref="AU48:AY48"/>
    <mergeCell ref="AU45:AY45"/>
    <mergeCell ref="L46:P46"/>
    <mergeCell ref="Q46:U46"/>
    <mergeCell ref="V46:Z46"/>
    <mergeCell ref="AA46:AE46"/>
    <mergeCell ref="AF46:AJ46"/>
    <mergeCell ref="AK46:AO46"/>
    <mergeCell ref="AP46:AT46"/>
    <mergeCell ref="AU46:AY46"/>
    <mergeCell ref="L42:P42"/>
    <mergeCell ref="Q42:U42"/>
    <mergeCell ref="V42:Z42"/>
    <mergeCell ref="AA42:AE42"/>
    <mergeCell ref="AF42:AJ42"/>
    <mergeCell ref="AK42:AO42"/>
    <mergeCell ref="AP42:AT42"/>
    <mergeCell ref="AU42:AY42"/>
    <mergeCell ref="Q41:U41"/>
    <mergeCell ref="V41:Z41"/>
    <mergeCell ref="AU39:AY39"/>
    <mergeCell ref="L40:P40"/>
    <mergeCell ref="Q40:U40"/>
    <mergeCell ref="V40:Z40"/>
    <mergeCell ref="AA40:AE40"/>
    <mergeCell ref="AF40:AJ40"/>
    <mergeCell ref="AU47:AY47"/>
    <mergeCell ref="Q31:U31"/>
    <mergeCell ref="V31:Z31"/>
    <mergeCell ref="L33:P33"/>
    <mergeCell ref="Q33:U33"/>
    <mergeCell ref="V33:Z33"/>
    <mergeCell ref="L38:P38"/>
    <mergeCell ref="Q38:U38"/>
    <mergeCell ref="V38:Z38"/>
    <mergeCell ref="AA38:AE38"/>
    <mergeCell ref="AF38:AJ38"/>
    <mergeCell ref="AK38:AO38"/>
    <mergeCell ref="AP38:AT38"/>
    <mergeCell ref="AU38:AY38"/>
    <mergeCell ref="AP37:AT37"/>
    <mergeCell ref="AK37:AO37"/>
    <mergeCell ref="AU35:AY35"/>
    <mergeCell ref="L36:P36"/>
    <mergeCell ref="Q36:U36"/>
    <mergeCell ref="V36:Z36"/>
    <mergeCell ref="Q37:U37"/>
    <mergeCell ref="V37:Z37"/>
    <mergeCell ref="AA37:AE37"/>
    <mergeCell ref="L35:P35"/>
    <mergeCell ref="AA222:AD222"/>
    <mergeCell ref="AF222:AI222"/>
    <mergeCell ref="AA164:AC164"/>
    <mergeCell ref="S162:T163"/>
    <mergeCell ref="U162:V163"/>
    <mergeCell ref="W162:Y163"/>
    <mergeCell ref="Z162:AA163"/>
    <mergeCell ref="Z178:Z179"/>
    <mergeCell ref="AK40:AO40"/>
    <mergeCell ref="AP40:AT40"/>
    <mergeCell ref="AU40:AY40"/>
    <mergeCell ref="L32:P32"/>
    <mergeCell ref="Q32:U32"/>
    <mergeCell ref="V32:Z32"/>
    <mergeCell ref="AA32:AE32"/>
    <mergeCell ref="AF32:AJ32"/>
    <mergeCell ref="AK32:AO32"/>
    <mergeCell ref="AP32:AT32"/>
    <mergeCell ref="AU32:AY32"/>
    <mergeCell ref="AA33:AE33"/>
    <mergeCell ref="AP81:AS81"/>
    <mergeCell ref="AH83:AL83"/>
    <mergeCell ref="AU49:AY49"/>
    <mergeCell ref="L50:P50"/>
    <mergeCell ref="Q50:U50"/>
    <mergeCell ref="V50:Z50"/>
    <mergeCell ref="AA50:AE50"/>
    <mergeCell ref="AF50:AJ50"/>
    <mergeCell ref="AU50:AY50"/>
    <mergeCell ref="L49:P49"/>
    <mergeCell ref="Q49:U49"/>
    <mergeCell ref="V49:Z49"/>
    <mergeCell ref="R235:U235"/>
    <mergeCell ref="I235:K235"/>
    <mergeCell ref="M235:P235"/>
    <mergeCell ref="O214:Q214"/>
    <mergeCell ref="O201:Q201"/>
    <mergeCell ref="K202:M203"/>
    <mergeCell ref="N202:N203"/>
    <mergeCell ref="O202:P202"/>
    <mergeCell ref="T202:V203"/>
    <mergeCell ref="W202:X203"/>
    <mergeCell ref="L207:M207"/>
    <mergeCell ref="S202:S203"/>
    <mergeCell ref="O203:R203"/>
    <mergeCell ref="I204:P204"/>
    <mergeCell ref="N188:N189"/>
    <mergeCell ref="K188:M189"/>
    <mergeCell ref="T188:U188"/>
    <mergeCell ref="O193:Q193"/>
    <mergeCell ref="V193:X193"/>
    <mergeCell ref="V222:Y222"/>
    <mergeCell ref="Y188:Z189"/>
    <mergeCell ref="N205:O206"/>
    <mergeCell ref="O207:Q207"/>
    <mergeCell ref="V207:X207"/>
    <mergeCell ref="AP222:AS222"/>
    <mergeCell ref="L193:M193"/>
    <mergeCell ref="S178:U179"/>
    <mergeCell ref="V178:Y179"/>
    <mergeCell ref="L180:N180"/>
    <mergeCell ref="S180:V180"/>
    <mergeCell ref="AF178:AF179"/>
    <mergeCell ref="AG178:AI179"/>
    <mergeCell ref="AJ178:AP179"/>
    <mergeCell ref="AB162:AB163"/>
    <mergeCell ref="AC162:AF163"/>
    <mergeCell ref="I177:P177"/>
    <mergeCell ref="N94:O94"/>
    <mergeCell ref="J110:L111"/>
    <mergeCell ref="F217:H217"/>
    <mergeCell ref="C205:H206"/>
    <mergeCell ref="C208:G209"/>
    <mergeCell ref="F213:H213"/>
    <mergeCell ref="K213:L213"/>
    <mergeCell ref="F215:H215"/>
    <mergeCell ref="C194:G195"/>
    <mergeCell ref="H200:O200"/>
    <mergeCell ref="O188:R188"/>
    <mergeCell ref="S188:S189"/>
    <mergeCell ref="X188:X189"/>
    <mergeCell ref="O189:R189"/>
    <mergeCell ref="T189:W189"/>
    <mergeCell ref="L220:AX220"/>
    <mergeCell ref="F214:G214"/>
    <mergeCell ref="H214:J214"/>
    <mergeCell ref="AG162:AM163"/>
    <mergeCell ref="L164:O164"/>
    <mergeCell ref="AA188:AB189"/>
    <mergeCell ref="N191:O192"/>
    <mergeCell ref="W113:Y114"/>
    <mergeCell ref="Z113:AA114"/>
    <mergeCell ref="N114:O114"/>
    <mergeCell ref="Q114:U114"/>
    <mergeCell ref="N116:O117"/>
    <mergeCell ref="N113:O113"/>
    <mergeCell ref="Y150:AA150"/>
    <mergeCell ref="Y148:Y149"/>
    <mergeCell ref="Y132:Z133"/>
    <mergeCell ref="R132:S133"/>
    <mergeCell ref="T132:U133"/>
    <mergeCell ref="V132:X133"/>
    <mergeCell ref="P187:R187"/>
    <mergeCell ref="I147:P147"/>
    <mergeCell ref="M145:M146"/>
    <mergeCell ref="N145:O145"/>
    <mergeCell ref="S145:U146"/>
    <mergeCell ref="V145:W146"/>
    <mergeCell ref="J175:L176"/>
    <mergeCell ref="M175:M176"/>
    <mergeCell ref="N175:O175"/>
    <mergeCell ref="S175:U176"/>
    <mergeCell ref="AA132:AA133"/>
    <mergeCell ref="AB132:AE133"/>
    <mergeCell ref="V175:W176"/>
    <mergeCell ref="H186:O186"/>
    <mergeCell ref="Y180:AA180"/>
    <mergeCell ref="AA178:AC179"/>
    <mergeCell ref="AC148:AD149"/>
    <mergeCell ref="AD178:AE179"/>
    <mergeCell ref="AA76:AG76"/>
    <mergeCell ref="V75:Z75"/>
    <mergeCell ref="V79:Z79"/>
    <mergeCell ref="AH79:AL79"/>
    <mergeCell ref="R118:S118"/>
    <mergeCell ref="V118:X118"/>
    <mergeCell ref="I115:P115"/>
    <mergeCell ref="J113:L114"/>
    <mergeCell ref="M113:M114"/>
    <mergeCell ref="AH86:AL86"/>
    <mergeCell ref="M86:N86"/>
    <mergeCell ref="H86:L86"/>
    <mergeCell ref="O86:U86"/>
    <mergeCell ref="L118:M118"/>
    <mergeCell ref="O118:Q118"/>
    <mergeCell ref="W93:W94"/>
    <mergeCell ref="N96:O96"/>
    <mergeCell ref="P96:P97"/>
    <mergeCell ref="P113:P114"/>
    <mergeCell ref="Q113:S113"/>
    <mergeCell ref="M110:M111"/>
    <mergeCell ref="N100:O101"/>
    <mergeCell ref="L102:M102"/>
    <mergeCell ref="C116:H117"/>
    <mergeCell ref="H79:L79"/>
    <mergeCell ref="AE82:AG82"/>
    <mergeCell ref="H80:L80"/>
    <mergeCell ref="M80:N80"/>
    <mergeCell ref="M81:N81"/>
    <mergeCell ref="O81:R81"/>
    <mergeCell ref="B84:C84"/>
    <mergeCell ref="S83:U83"/>
    <mergeCell ref="C57:E57"/>
    <mergeCell ref="C59:E59"/>
    <mergeCell ref="C63:E63"/>
    <mergeCell ref="C64:E64"/>
    <mergeCell ref="C65:E65"/>
    <mergeCell ref="C60:E60"/>
    <mergeCell ref="C66:E66"/>
    <mergeCell ref="L34:P34"/>
    <mergeCell ref="Q34:U34"/>
    <mergeCell ref="V77:Z77"/>
    <mergeCell ref="V76:Z76"/>
    <mergeCell ref="D81:G81"/>
    <mergeCell ref="H81:L81"/>
    <mergeCell ref="B81:C81"/>
    <mergeCell ref="B79:C79"/>
    <mergeCell ref="B80:C80"/>
    <mergeCell ref="D77:G77"/>
    <mergeCell ref="B75:C77"/>
    <mergeCell ref="D75:G75"/>
    <mergeCell ref="H75:N75"/>
    <mergeCell ref="O75:U75"/>
    <mergeCell ref="O80:R80"/>
    <mergeCell ref="S80:U80"/>
    <mergeCell ref="V80:Z80"/>
    <mergeCell ref="D80:G80"/>
    <mergeCell ref="V34:Z34"/>
    <mergeCell ref="L43:P43"/>
    <mergeCell ref="Q43:U43"/>
    <mergeCell ref="V43:Z43"/>
    <mergeCell ref="Q35:U35"/>
    <mergeCell ref="V35:Z35"/>
    <mergeCell ref="L37:P37"/>
    <mergeCell ref="AP17:AT17"/>
    <mergeCell ref="AK19:AO19"/>
    <mergeCell ref="AP19:AT19"/>
    <mergeCell ref="AK22:AO22"/>
    <mergeCell ref="AA17:AE17"/>
    <mergeCell ref="AF17:AJ17"/>
    <mergeCell ref="AA75:AG75"/>
    <mergeCell ref="AA35:AE35"/>
    <mergeCell ref="AF35:AJ35"/>
    <mergeCell ref="AA41:AE41"/>
    <mergeCell ref="AF41:AJ41"/>
    <mergeCell ref="AA43:AE43"/>
    <mergeCell ref="AF43:AJ43"/>
    <mergeCell ref="AA45:AE45"/>
    <mergeCell ref="AF45:AJ45"/>
    <mergeCell ref="AA47:AE47"/>
    <mergeCell ref="AF47:AJ47"/>
    <mergeCell ref="AA31:AE31"/>
    <mergeCell ref="AK51:AO51"/>
    <mergeCell ref="AA34:AE34"/>
    <mergeCell ref="AF34:AJ34"/>
    <mergeCell ref="AK34:AO34"/>
    <mergeCell ref="AP34:AT34"/>
    <mergeCell ref="AP36:AT36"/>
    <mergeCell ref="AK50:AO50"/>
    <mergeCell ref="AP50:AT50"/>
    <mergeCell ref="AK49:AO49"/>
    <mergeCell ref="AP35:AT35"/>
    <mergeCell ref="AK47:AO47"/>
    <mergeCell ref="AP47:AT47"/>
    <mergeCell ref="AA49:AE49"/>
    <mergeCell ref="AA36:AE36"/>
    <mergeCell ref="AU23:AY23"/>
    <mergeCell ref="L24:P24"/>
    <mergeCell ref="Q24:U24"/>
    <mergeCell ref="V24:Z24"/>
    <mergeCell ref="AA24:AE24"/>
    <mergeCell ref="AF24:AJ24"/>
    <mergeCell ref="AK24:AO24"/>
    <mergeCell ref="AP24:AT24"/>
    <mergeCell ref="AU24:AY24"/>
    <mergeCell ref="L23:P23"/>
    <mergeCell ref="Q23:U23"/>
    <mergeCell ref="V23:Z23"/>
    <mergeCell ref="Q25:U25"/>
    <mergeCell ref="V25:Z25"/>
    <mergeCell ref="Q26:U26"/>
    <mergeCell ref="V26:Z26"/>
    <mergeCell ref="L28:P28"/>
    <mergeCell ref="Q28:U28"/>
    <mergeCell ref="AK23:AO23"/>
    <mergeCell ref="AP23:AT23"/>
    <mergeCell ref="AK25:AO25"/>
    <mergeCell ref="AP25:AT25"/>
    <mergeCell ref="AA23:AE23"/>
    <mergeCell ref="AF23:AJ23"/>
    <mergeCell ref="AF28:AJ28"/>
    <mergeCell ref="AA26:AE26"/>
    <mergeCell ref="AF26:AJ26"/>
    <mergeCell ref="AF27:AJ27"/>
    <mergeCell ref="L25:P25"/>
    <mergeCell ref="AK26:AO26"/>
    <mergeCell ref="AP26:AT26"/>
    <mergeCell ref="AP27:AT27"/>
    <mergeCell ref="AU22:AY22"/>
    <mergeCell ref="L21:P21"/>
    <mergeCell ref="Q21:U21"/>
    <mergeCell ref="V21:Z21"/>
    <mergeCell ref="AA21:AE21"/>
    <mergeCell ref="AF21:AJ21"/>
    <mergeCell ref="AK21:AO21"/>
    <mergeCell ref="AP21:AT21"/>
    <mergeCell ref="AU21:AY21"/>
    <mergeCell ref="L22:P22"/>
    <mergeCell ref="Q22:U22"/>
    <mergeCell ref="V22:Z22"/>
    <mergeCell ref="AU19:AY19"/>
    <mergeCell ref="L20:P20"/>
    <mergeCell ref="Q20:U20"/>
    <mergeCell ref="V20:Z20"/>
    <mergeCell ref="AA20:AE20"/>
    <mergeCell ref="AF20:AJ20"/>
    <mergeCell ref="AK20:AO20"/>
    <mergeCell ref="AP20:AT20"/>
    <mergeCell ref="AU20:AY20"/>
    <mergeCell ref="L19:P19"/>
    <mergeCell ref="Q19:U19"/>
    <mergeCell ref="V19:Z19"/>
    <mergeCell ref="AP22:AT22"/>
    <mergeCell ref="AA19:AE19"/>
    <mergeCell ref="AF19:AJ19"/>
    <mergeCell ref="AA22:AE22"/>
    <mergeCell ref="AF22:AJ22"/>
    <mergeCell ref="AU17:AY17"/>
    <mergeCell ref="AF16:AJ16"/>
    <mergeCell ref="AK16:AO16"/>
    <mergeCell ref="AP16:AT16"/>
    <mergeCell ref="L18:P18"/>
    <mergeCell ref="Q18:U18"/>
    <mergeCell ref="V18:Z18"/>
    <mergeCell ref="AA18:AE18"/>
    <mergeCell ref="AF18:AJ18"/>
    <mergeCell ref="AK18:AO18"/>
    <mergeCell ref="AP18:AT18"/>
    <mergeCell ref="AU18:AY18"/>
    <mergeCell ref="L17:P17"/>
    <mergeCell ref="Q17:U17"/>
    <mergeCell ref="V17:Z17"/>
    <mergeCell ref="AK17:AO17"/>
    <mergeCell ref="AU13:AY13"/>
    <mergeCell ref="AU16:AY16"/>
    <mergeCell ref="L15:P15"/>
    <mergeCell ref="Q15:U15"/>
    <mergeCell ref="V15:Z15"/>
    <mergeCell ref="AP14:AT14"/>
    <mergeCell ref="AU14:AY14"/>
    <mergeCell ref="AA15:AE15"/>
    <mergeCell ref="AF15:AJ15"/>
    <mergeCell ref="AK15:AO15"/>
    <mergeCell ref="AP15:AT15"/>
    <mergeCell ref="AU15:AY15"/>
    <mergeCell ref="L16:P16"/>
    <mergeCell ref="Q16:U16"/>
    <mergeCell ref="V16:Z16"/>
    <mergeCell ref="AA16:AE16"/>
    <mergeCell ref="AK13:AO13"/>
    <mergeCell ref="AP13:AT13"/>
    <mergeCell ref="AF13:AJ13"/>
    <mergeCell ref="AK14:AO14"/>
    <mergeCell ref="AP8:AT9"/>
    <mergeCell ref="AU8:AY9"/>
    <mergeCell ref="Q9:U9"/>
    <mergeCell ref="V9:Z9"/>
    <mergeCell ref="AA9:AE9"/>
    <mergeCell ref="L12:P12"/>
    <mergeCell ref="Q12:U12"/>
    <mergeCell ref="V12:Z12"/>
    <mergeCell ref="AA12:AE12"/>
    <mergeCell ref="AF12:AJ12"/>
    <mergeCell ref="AK12:AO12"/>
    <mergeCell ref="AP12:AT12"/>
    <mergeCell ref="AU12:AY12"/>
    <mergeCell ref="AU10:AY10"/>
    <mergeCell ref="L11:P11"/>
    <mergeCell ref="Q11:U11"/>
    <mergeCell ref="V11:Z11"/>
    <mergeCell ref="AA11:AE11"/>
    <mergeCell ref="AF11:AJ11"/>
    <mergeCell ref="AK11:AO11"/>
    <mergeCell ref="AP11:AT11"/>
    <mergeCell ref="AU11:AY11"/>
    <mergeCell ref="AK10:AO10"/>
    <mergeCell ref="AP10:AT10"/>
    <mergeCell ref="L8:P9"/>
    <mergeCell ref="Q8:AO8"/>
    <mergeCell ref="AK9:AO9"/>
    <mergeCell ref="L10:P10"/>
    <mergeCell ref="AU25:AY25"/>
    <mergeCell ref="AF33:AJ33"/>
    <mergeCell ref="AA30:AE30"/>
    <mergeCell ref="AA27:AE27"/>
    <mergeCell ref="AF49:AJ49"/>
    <mergeCell ref="AF44:AJ44"/>
    <mergeCell ref="AA44:AE44"/>
    <mergeCell ref="AP31:AT31"/>
    <mergeCell ref="AP33:AT33"/>
    <mergeCell ref="AK35:AO35"/>
    <mergeCell ref="AK39:AO39"/>
    <mergeCell ref="AP39:AT39"/>
    <mergeCell ref="AK41:AO41"/>
    <mergeCell ref="AP41:AT41"/>
    <mergeCell ref="AK43:AO43"/>
    <mergeCell ref="AP43:AT43"/>
    <mergeCell ref="AK33:AO33"/>
    <mergeCell ref="AU27:AY27"/>
    <mergeCell ref="AK28:AO28"/>
    <mergeCell ref="AU33:AY33"/>
    <mergeCell ref="AU37:AY37"/>
    <mergeCell ref="AU41:AY41"/>
    <mergeCell ref="AU44:AY44"/>
    <mergeCell ref="AK45:AO45"/>
    <mergeCell ref="AP45:AT45"/>
    <mergeCell ref="AU34:AY34"/>
    <mergeCell ref="AU31:AY31"/>
    <mergeCell ref="AU36:AY36"/>
    <mergeCell ref="AU43:AY43"/>
    <mergeCell ref="AF36:AJ36"/>
    <mergeCell ref="AK36:AO36"/>
    <mergeCell ref="AF31:AJ31"/>
    <mergeCell ref="AU51:AY51"/>
    <mergeCell ref="AM79:AO79"/>
    <mergeCell ref="M78:N78"/>
    <mergeCell ref="O78:R78"/>
    <mergeCell ref="S78:U78"/>
    <mergeCell ref="AP76:AS76"/>
    <mergeCell ref="AP77:AS77"/>
    <mergeCell ref="AP75:AS75"/>
    <mergeCell ref="AH75:AO75"/>
    <mergeCell ref="AH76:AO76"/>
    <mergeCell ref="AH77:AO77"/>
    <mergeCell ref="AP79:AS79"/>
    <mergeCell ref="AH78:AL78"/>
    <mergeCell ref="AM78:AO78"/>
    <mergeCell ref="L26:P26"/>
    <mergeCell ref="AP51:AT51"/>
    <mergeCell ref="AP49:AT49"/>
    <mergeCell ref="L51:P51"/>
    <mergeCell ref="Q51:U51"/>
    <mergeCell ref="Q39:U39"/>
    <mergeCell ref="V39:Z39"/>
    <mergeCell ref="AK30:AO30"/>
    <mergeCell ref="AU30:AY30"/>
    <mergeCell ref="AU29:AY29"/>
    <mergeCell ref="AU28:AY28"/>
    <mergeCell ref="AU26:AY26"/>
    <mergeCell ref="AF37:AJ37"/>
    <mergeCell ref="V28:Z28"/>
    <mergeCell ref="AA28:AE28"/>
    <mergeCell ref="L31:P31"/>
    <mergeCell ref="AP30:AT30"/>
    <mergeCell ref="AF30:AJ30"/>
    <mergeCell ref="AP78:AS78"/>
    <mergeCell ref="AM80:AO80"/>
    <mergeCell ref="L45:P45"/>
    <mergeCell ref="Q45:U45"/>
    <mergeCell ref="V45:Z45"/>
    <mergeCell ref="L47:P47"/>
    <mergeCell ref="Q47:U47"/>
    <mergeCell ref="V47:Z47"/>
    <mergeCell ref="L27:P27"/>
    <mergeCell ref="Q27:U27"/>
    <mergeCell ref="L30:P30"/>
    <mergeCell ref="AK29:AO29"/>
    <mergeCell ref="Q29:U29"/>
    <mergeCell ref="V29:Z29"/>
    <mergeCell ref="AA29:AE29"/>
    <mergeCell ref="AF29:AJ29"/>
    <mergeCell ref="M79:N79"/>
    <mergeCell ref="O79:R79"/>
    <mergeCell ref="AA78:AG78"/>
    <mergeCell ref="AK31:AO31"/>
    <mergeCell ref="AA39:AE39"/>
    <mergeCell ref="AF39:AJ39"/>
    <mergeCell ref="AA80:AD80"/>
    <mergeCell ref="AK44:AO44"/>
    <mergeCell ref="AP44:AT44"/>
    <mergeCell ref="L29:P29"/>
    <mergeCell ref="V78:Z78"/>
    <mergeCell ref="S79:U79"/>
    <mergeCell ref="AP29:AT29"/>
    <mergeCell ref="AP28:AT28"/>
    <mergeCell ref="L44:P44"/>
    <mergeCell ref="Q44:U44"/>
    <mergeCell ref="B4:G4"/>
    <mergeCell ref="H4:M4"/>
    <mergeCell ref="B5:G5"/>
    <mergeCell ref="H5:M5"/>
    <mergeCell ref="L14:P14"/>
    <mergeCell ref="Q14:U14"/>
    <mergeCell ref="V14:Z14"/>
    <mergeCell ref="AA14:AE14"/>
    <mergeCell ref="AF14:AJ14"/>
    <mergeCell ref="L13:P13"/>
    <mergeCell ref="Q13:U13"/>
    <mergeCell ref="V13:Z13"/>
    <mergeCell ref="AA13:AE13"/>
    <mergeCell ref="Q10:U10"/>
    <mergeCell ref="V10:Z10"/>
    <mergeCell ref="AA10:AE10"/>
    <mergeCell ref="AF10:AJ10"/>
    <mergeCell ref="B8:F10"/>
    <mergeCell ref="N4:S4"/>
    <mergeCell ref="T4:Y4"/>
    <mergeCell ref="N5:S5"/>
    <mergeCell ref="T5:Y5"/>
    <mergeCell ref="G8:K10"/>
    <mergeCell ref="B11:F11"/>
    <mergeCell ref="B12:F12"/>
    <mergeCell ref="B13:F13"/>
    <mergeCell ref="B14:F14"/>
    <mergeCell ref="G11:K11"/>
    <mergeCell ref="G12:K12"/>
    <mergeCell ref="G13:K13"/>
    <mergeCell ref="G14:K14"/>
    <mergeCell ref="AF9:AJ9"/>
    <mergeCell ref="I161:P161"/>
    <mergeCell ref="Z148:AB149"/>
    <mergeCell ref="R148:T149"/>
    <mergeCell ref="U148:X149"/>
    <mergeCell ref="AU222:AX222"/>
    <mergeCell ref="M213:O213"/>
    <mergeCell ref="R213:S213"/>
    <mergeCell ref="I190:P190"/>
    <mergeCell ref="AK27:AO27"/>
    <mergeCell ref="AA25:AE25"/>
    <mergeCell ref="AF25:AJ25"/>
    <mergeCell ref="C181:G182"/>
    <mergeCell ref="M214:N214"/>
    <mergeCell ref="L222:O222"/>
    <mergeCell ref="Q222:T222"/>
    <mergeCell ref="AK222:AN222"/>
    <mergeCell ref="T213:V213"/>
    <mergeCell ref="Y213:Z213"/>
    <mergeCell ref="AA213:AC213"/>
    <mergeCell ref="AF213:AG213"/>
    <mergeCell ref="AH213:AJ213"/>
    <mergeCell ref="AM213:AN213"/>
    <mergeCell ref="AO213:AQ213"/>
    <mergeCell ref="D79:G79"/>
    <mergeCell ref="B78:C78"/>
    <mergeCell ref="C124:I125"/>
    <mergeCell ref="C145:I146"/>
    <mergeCell ref="J145:L146"/>
    <mergeCell ref="C132:H133"/>
    <mergeCell ref="Q30:U30"/>
    <mergeCell ref="L39:P39"/>
    <mergeCell ref="V27:Z27"/>
    <mergeCell ref="O83:R83"/>
    <mergeCell ref="D82:G82"/>
    <mergeCell ref="V86:Z86"/>
    <mergeCell ref="T113:U113"/>
    <mergeCell ref="N97:O97"/>
    <mergeCell ref="T109:U109"/>
    <mergeCell ref="X93:Z94"/>
    <mergeCell ref="L150:N150"/>
    <mergeCell ref="S150:V150"/>
    <mergeCell ref="H156:J156"/>
    <mergeCell ref="AA134:AC134"/>
    <mergeCell ref="L134:O134"/>
    <mergeCell ref="V102:X102"/>
    <mergeCell ref="I99:P99"/>
    <mergeCell ref="O102:Q102"/>
    <mergeCell ref="R102:S102"/>
    <mergeCell ref="N91:O91"/>
    <mergeCell ref="Y102:Z102"/>
    <mergeCell ref="N93:O93"/>
    <mergeCell ref="P93:P94"/>
    <mergeCell ref="N111:O111"/>
    <mergeCell ref="AE83:AG83"/>
    <mergeCell ref="S81:U81"/>
    <mergeCell ref="V81:Z81"/>
    <mergeCell ref="M85:N85"/>
    <mergeCell ref="C162:H163"/>
    <mergeCell ref="C175:I176"/>
    <mergeCell ref="C165:G166"/>
    <mergeCell ref="C151:G152"/>
    <mergeCell ref="C148:H149"/>
    <mergeCell ref="AA93:AB94"/>
    <mergeCell ref="W110:Y111"/>
    <mergeCell ref="Z110:AA111"/>
    <mergeCell ref="V30:Z30"/>
    <mergeCell ref="V44:Z44"/>
    <mergeCell ref="H77:N77"/>
    <mergeCell ref="O77:U77"/>
    <mergeCell ref="Q94:V94"/>
    <mergeCell ref="AA79:AG79"/>
    <mergeCell ref="D76:G76"/>
    <mergeCell ref="H76:N76"/>
    <mergeCell ref="O76:U76"/>
    <mergeCell ref="C56:E56"/>
    <mergeCell ref="C58:E58"/>
    <mergeCell ref="B40:F40"/>
    <mergeCell ref="B41:F41"/>
    <mergeCell ref="G44:K44"/>
    <mergeCell ref="B44:F44"/>
    <mergeCell ref="B45:F45"/>
    <mergeCell ref="D78:G78"/>
    <mergeCell ref="H78:L78"/>
    <mergeCell ref="D84:G84"/>
    <mergeCell ref="H83:L83"/>
    <mergeCell ref="AE80:AG80"/>
    <mergeCell ref="AA81:AD81"/>
    <mergeCell ref="AA82:AD82"/>
    <mergeCell ref="AE81:AG81"/>
    <mergeCell ref="V51:Z51"/>
    <mergeCell ref="AA51:AE51"/>
    <mergeCell ref="AF51:AJ51"/>
    <mergeCell ref="L41:P41"/>
    <mergeCell ref="C61:E61"/>
    <mergeCell ref="C62:E62"/>
    <mergeCell ref="AF132:AL133"/>
    <mergeCell ref="Q110:S110"/>
    <mergeCell ref="Q111:U111"/>
    <mergeCell ref="T110:U110"/>
    <mergeCell ref="V110:V111"/>
    <mergeCell ref="Y118:Z118"/>
    <mergeCell ref="V113:V114"/>
    <mergeCell ref="N110:O110"/>
    <mergeCell ref="P110:P111"/>
    <mergeCell ref="AD97:AS97"/>
    <mergeCell ref="AC96:AC97"/>
    <mergeCell ref="AP80:AS80"/>
    <mergeCell ref="AH80:AL80"/>
    <mergeCell ref="S84:U84"/>
    <mergeCell ref="V84:Z84"/>
    <mergeCell ref="AH84:AL84"/>
    <mergeCell ref="AM84:AO84"/>
    <mergeCell ref="AA84:AG84"/>
    <mergeCell ref="M84:N84"/>
    <mergeCell ref="O84:R84"/>
    <mergeCell ref="AM81:AO81"/>
    <mergeCell ref="AH81:AL8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8"/>
  <sheetViews>
    <sheetView showGridLines="0" zoomScaleNormal="100" workbookViewId="0"/>
  </sheetViews>
  <sheetFormatPr defaultColWidth="8.77734375" defaultRowHeight="18" customHeight="1"/>
  <cols>
    <col min="1" max="1" width="2.77734375" style="120" customWidth="1"/>
    <col min="2" max="2" width="8.77734375" style="123"/>
    <col min="3" max="3" width="10.77734375" style="123" bestFit="1" customWidth="1"/>
    <col min="4" max="4" width="8.77734375" style="123"/>
    <col min="5" max="21" width="8.77734375" style="121"/>
    <col min="22" max="16384" width="8.77734375" style="120"/>
  </cols>
  <sheetData>
    <row r="1" spans="1:34" ht="15" customHeight="1">
      <c r="A1" s="117" t="s">
        <v>159</v>
      </c>
      <c r="B1" s="118"/>
      <c r="C1" s="118"/>
      <c r="D1" s="118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34" ht="24">
      <c r="B2" s="155" t="s">
        <v>160</v>
      </c>
      <c r="C2" s="155" t="s">
        <v>334</v>
      </c>
      <c r="D2" s="214" t="s">
        <v>363</v>
      </c>
      <c r="E2" s="155" t="s">
        <v>140</v>
      </c>
      <c r="F2" s="155" t="s">
        <v>161</v>
      </c>
      <c r="G2" s="155" t="s">
        <v>62</v>
      </c>
      <c r="H2" s="155" t="s">
        <v>162</v>
      </c>
      <c r="I2" s="155" t="s">
        <v>163</v>
      </c>
      <c r="J2" s="155" t="s">
        <v>164</v>
      </c>
      <c r="K2" s="155" t="s">
        <v>238</v>
      </c>
      <c r="L2" s="155" t="s">
        <v>239</v>
      </c>
      <c r="M2" s="260" t="s">
        <v>466</v>
      </c>
      <c r="N2" s="155" t="s">
        <v>165</v>
      </c>
      <c r="O2" s="309" t="s">
        <v>540</v>
      </c>
      <c r="P2" s="155" t="s">
        <v>141</v>
      </c>
      <c r="Q2" s="155" t="s">
        <v>166</v>
      </c>
      <c r="R2" s="155" t="s">
        <v>130</v>
      </c>
      <c r="S2" s="155" t="s">
        <v>146</v>
      </c>
      <c r="T2" s="158" t="s">
        <v>167</v>
      </c>
      <c r="U2" s="158" t="s">
        <v>168</v>
      </c>
    </row>
    <row r="3" spans="1:34" ht="15" customHeight="1">
      <c r="B3" s="122" t="e">
        <f>C3</f>
        <v>#DIV/0!</v>
      </c>
      <c r="C3" s="122" t="e">
        <f>AVERAGE(기본정보!B12:B13)</f>
        <v>#DIV/0!</v>
      </c>
      <c r="D3" s="122" t="str">
        <f>IFERROR(VLOOKUP(Length_1_STD1,R69:U72,3,FALSE),"게이지 블록")</f>
        <v>게이지 블록</v>
      </c>
      <c r="E3" s="122">
        <f>MIN(E9:E49)</f>
        <v>0</v>
      </c>
      <c r="F3" s="122">
        <f>MAX(E9:E49)</f>
        <v>0</v>
      </c>
      <c r="G3" s="122">
        <f>Length_1!I4</f>
        <v>0</v>
      </c>
      <c r="H3" s="122">
        <f>Length_1!J4</f>
        <v>0</v>
      </c>
      <c r="I3" s="122">
        <f>Length_1!K4</f>
        <v>0</v>
      </c>
      <c r="J3" s="122">
        <f>IF(I3="inch",25.4,1)</f>
        <v>1</v>
      </c>
      <c r="K3" s="122">
        <f>MIN(V9:V49)</f>
        <v>0</v>
      </c>
      <c r="L3" s="122">
        <f>MAX(V9:V49)</f>
        <v>0</v>
      </c>
      <c r="M3" s="200" t="str">
        <f>TEXT(L3,IF(L3&gt;=1000,"# ###","G/표준"))</f>
        <v>0</v>
      </c>
      <c r="N3" s="122">
        <f>G3*J3</f>
        <v>0</v>
      </c>
      <c r="O3" s="288" t="str">
        <f ca="1">TEXT(N3,OFFSET(P70,MATCH(IFERROR(LEN(N3)-FIND(".",N3),0),O71:O80,0),0))</f>
        <v>0</v>
      </c>
      <c r="P3" s="122">
        <f>H3*J3</f>
        <v>0</v>
      </c>
      <c r="Q3" s="122" t="e">
        <f ca="1">OFFSET(Length_1!E3,MATCH($L3,$V9:$V49,0),0)</f>
        <v>#N/A</v>
      </c>
      <c r="R3" s="122" t="e">
        <f ca="1">OFFSET(Length_1!F3,MATCH($L3,$V9:$V49,0),0)</f>
        <v>#N/A</v>
      </c>
      <c r="S3" s="122" t="e">
        <f ca="1">OFFSET(Length_1!G3,MATCH($L3,$V9:$V49,0),0)</f>
        <v>#N/A</v>
      </c>
      <c r="T3" s="138" t="e">
        <f ca="1">IF(SUM(R66)=0,"","초과")</f>
        <v>#N/A</v>
      </c>
      <c r="U3" s="159" t="str">
        <f>IF(SUM(AG8)=0,"PASS","FAIL")</f>
        <v>PASS</v>
      </c>
    </row>
    <row r="4" spans="1:34" ht="15" customHeight="1">
      <c r="B4" s="118"/>
      <c r="C4" s="118"/>
      <c r="D4" s="118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1:34" ht="15" customHeight="1">
      <c r="A5" s="117" t="s">
        <v>147</v>
      </c>
      <c r="E5" s="118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AA5" s="160" t="s">
        <v>173</v>
      </c>
    </row>
    <row r="6" spans="1:34" ht="15" customHeight="1">
      <c r="B6" s="497" t="s">
        <v>430</v>
      </c>
      <c r="C6" s="508" t="s">
        <v>397</v>
      </c>
      <c r="D6" s="508" t="s">
        <v>395</v>
      </c>
      <c r="E6" s="508" t="s">
        <v>148</v>
      </c>
      <c r="F6" s="508" t="s">
        <v>149</v>
      </c>
      <c r="G6" s="505" t="s">
        <v>381</v>
      </c>
      <c r="H6" s="505"/>
      <c r="I6" s="505"/>
      <c r="J6" s="505"/>
      <c r="K6" s="505"/>
      <c r="L6" s="505"/>
      <c r="M6" s="503" t="s">
        <v>431</v>
      </c>
      <c r="N6" s="196" t="s">
        <v>169</v>
      </c>
      <c r="O6" s="196" t="s">
        <v>150</v>
      </c>
      <c r="P6" s="485" t="s">
        <v>151</v>
      </c>
      <c r="Q6" s="495"/>
      <c r="R6" s="486"/>
      <c r="S6" s="196" t="s">
        <v>152</v>
      </c>
      <c r="T6" s="252" t="s">
        <v>135</v>
      </c>
      <c r="U6" s="196" t="s">
        <v>153</v>
      </c>
      <c r="V6" s="196" t="s">
        <v>148</v>
      </c>
      <c r="W6" s="196" t="s">
        <v>170</v>
      </c>
      <c r="X6" s="485" t="s">
        <v>171</v>
      </c>
      <c r="Y6" s="486"/>
      <c r="Z6" s="124"/>
      <c r="AA6" s="487" t="s">
        <v>109</v>
      </c>
      <c r="AB6" s="488"/>
      <c r="AC6" s="498" t="s">
        <v>469</v>
      </c>
      <c r="AD6" s="499"/>
      <c r="AE6" s="499"/>
      <c r="AF6" s="499"/>
      <c r="AG6" s="499"/>
      <c r="AH6" s="499"/>
    </row>
    <row r="7" spans="1:34" ht="15" customHeight="1">
      <c r="B7" s="497"/>
      <c r="C7" s="509"/>
      <c r="D7" s="509"/>
      <c r="E7" s="509"/>
      <c r="F7" s="509"/>
      <c r="G7" s="255" t="s">
        <v>102</v>
      </c>
      <c r="H7" s="197" t="s">
        <v>154</v>
      </c>
      <c r="I7" s="255" t="s">
        <v>131</v>
      </c>
      <c r="J7" s="197" t="s">
        <v>132</v>
      </c>
      <c r="K7" s="255" t="s">
        <v>133</v>
      </c>
      <c r="L7" s="197" t="s">
        <v>432</v>
      </c>
      <c r="M7" s="504"/>
      <c r="N7" s="196" t="s">
        <v>433</v>
      </c>
      <c r="O7" s="196" t="s">
        <v>434</v>
      </c>
      <c r="P7" s="196" t="s">
        <v>435</v>
      </c>
      <c r="Q7" s="196" t="s">
        <v>436</v>
      </c>
      <c r="R7" s="196" t="s">
        <v>437</v>
      </c>
      <c r="S7" s="196" t="s">
        <v>438</v>
      </c>
      <c r="T7" s="196" t="s">
        <v>439</v>
      </c>
      <c r="U7" s="196" t="s">
        <v>440</v>
      </c>
      <c r="V7" s="196" t="s">
        <v>441</v>
      </c>
      <c r="W7" s="196" t="s">
        <v>442</v>
      </c>
      <c r="X7" s="196" t="s">
        <v>443</v>
      </c>
      <c r="Y7" s="196" t="s">
        <v>444</v>
      </c>
      <c r="Z7" s="124"/>
      <c r="AA7" s="256" t="s">
        <v>445</v>
      </c>
      <c r="AB7" s="256" t="s">
        <v>446</v>
      </c>
      <c r="AC7" s="196" t="s">
        <v>447</v>
      </c>
      <c r="AD7" s="196" t="s">
        <v>444</v>
      </c>
      <c r="AE7" s="196" t="s">
        <v>443</v>
      </c>
      <c r="AF7" s="253" t="s">
        <v>448</v>
      </c>
      <c r="AG7" s="253" t="s">
        <v>449</v>
      </c>
      <c r="AH7" s="253" t="s">
        <v>467</v>
      </c>
    </row>
    <row r="8" spans="1:34" ht="15" customHeight="1">
      <c r="B8" s="497"/>
      <c r="C8" s="510"/>
      <c r="D8" s="510"/>
      <c r="E8" s="510"/>
      <c r="F8" s="510"/>
      <c r="G8" s="197">
        <f>I3</f>
        <v>0</v>
      </c>
      <c r="H8" s="197">
        <f t="shared" ref="H8:L8" si="0">G8</f>
        <v>0</v>
      </c>
      <c r="I8" s="197">
        <f t="shared" si="0"/>
        <v>0</v>
      </c>
      <c r="J8" s="197">
        <f t="shared" si="0"/>
        <v>0</v>
      </c>
      <c r="K8" s="197">
        <f t="shared" si="0"/>
        <v>0</v>
      </c>
      <c r="L8" s="197">
        <f t="shared" si="0"/>
        <v>0</v>
      </c>
      <c r="M8" s="254" t="s">
        <v>188</v>
      </c>
      <c r="N8" s="197" t="s">
        <v>450</v>
      </c>
      <c r="O8" s="197" t="s">
        <v>450</v>
      </c>
      <c r="P8" s="257" t="s">
        <v>451</v>
      </c>
      <c r="Q8" s="257" t="s">
        <v>452</v>
      </c>
      <c r="R8" s="257" t="s">
        <v>452</v>
      </c>
      <c r="S8" s="196" t="s">
        <v>453</v>
      </c>
      <c r="T8" s="257" t="s">
        <v>452</v>
      </c>
      <c r="U8" s="196" t="s">
        <v>453</v>
      </c>
      <c r="V8" s="196" t="s">
        <v>454</v>
      </c>
      <c r="W8" s="196" t="s">
        <v>454</v>
      </c>
      <c r="X8" s="196" t="s">
        <v>454</v>
      </c>
      <c r="Y8" s="196" t="s">
        <v>188</v>
      </c>
      <c r="Z8" s="124"/>
      <c r="AA8" s="256" t="s">
        <v>454</v>
      </c>
      <c r="AB8" s="256" t="s">
        <v>454</v>
      </c>
      <c r="AC8" s="196" t="s">
        <v>188</v>
      </c>
      <c r="AD8" s="196" t="s">
        <v>454</v>
      </c>
      <c r="AE8" s="196" t="s">
        <v>455</v>
      </c>
      <c r="AF8" s="253" t="s">
        <v>454</v>
      </c>
      <c r="AG8" s="307">
        <f>IF(TYPE(MATCH("FAIL",AG9:AG49,0))=16,0,1)</f>
        <v>0</v>
      </c>
      <c r="AH8" s="253" t="s">
        <v>468</v>
      </c>
    </row>
    <row r="9" spans="1:34" ht="15" customHeight="1">
      <c r="B9" s="125" t="b">
        <f>IF(TRIM(Length_1!B4)="",FALSE,TRUE)</f>
        <v>0</v>
      </c>
      <c r="C9" s="122" t="str">
        <f>IF($B9=FALSE,"",Length_1!A4)</f>
        <v/>
      </c>
      <c r="D9" s="122" t="str">
        <f>IF(OR($B9=FALSE,Length_1!T4=""),"",Length_1!T4)</f>
        <v/>
      </c>
      <c r="E9" s="122" t="str">
        <f>IF($B9=FALSE,"",VALUE(Length_1!B4))</f>
        <v/>
      </c>
      <c r="F9" s="122" t="str">
        <f>IF($B9=FALSE,"",Length_1!C4)</f>
        <v/>
      </c>
      <c r="G9" s="126" t="str">
        <f>IF(B9=FALSE,"",Length_1!O4)</f>
        <v/>
      </c>
      <c r="H9" s="126" t="str">
        <f>IF(B9=FALSE,"",Length_1!P4)</f>
        <v/>
      </c>
      <c r="I9" s="126" t="str">
        <f>IF(B9=FALSE,"",Length_1!Q4)</f>
        <v/>
      </c>
      <c r="J9" s="126" t="str">
        <f>IF(B9=FALSE,"",Length_1!R4)</f>
        <v/>
      </c>
      <c r="K9" s="126" t="str">
        <f>IF(B9=FALSE,"",Length_1!S4)</f>
        <v/>
      </c>
      <c r="L9" s="127" t="str">
        <f t="shared" ref="L9:L49" si="1">IF(B9=FALSE,"",AVERAGE(G9:K9))</f>
        <v/>
      </c>
      <c r="M9" s="139" t="str">
        <f t="shared" ref="M9:M49" si="2">IF(B9=FALSE,"",STDEV(G9:K9)*J$3)</f>
        <v/>
      </c>
      <c r="N9" s="128" t="str">
        <f>IF(B9=FALSE,"",Length_1!D48)</f>
        <v/>
      </c>
      <c r="O9" s="129" t="str">
        <f>IF(B9=FALSE,"",Calcu!L9*J$3)</f>
        <v/>
      </c>
      <c r="P9" s="148" t="str">
        <f>IF(B9=FALSE,"",IF(Length_1!D4="Laser",0,11.5*10^-6))</f>
        <v/>
      </c>
      <c r="Q9" s="148" t="str">
        <f ca="1">IF(B9=FALSE,"",OFFSET(Length_1!A48,0,MATCH("열팽창계수",Length_1!$47:$47,0)-1))</f>
        <v/>
      </c>
      <c r="R9" s="149" t="str">
        <f t="shared" ref="R9:R49" si="3">IF(B9=FALSE,"",AVERAGE(P9:Q9))</f>
        <v/>
      </c>
      <c r="S9" s="246" t="str">
        <f t="shared" ref="S9:S49" si="4">IF(B9=FALSE,"",B$3-C$3)</f>
        <v/>
      </c>
      <c r="T9" s="246" t="str">
        <f t="shared" ref="T9:T49" si="5">IF(B9=FALSE,"",P9-Q9)</f>
        <v/>
      </c>
      <c r="U9" s="246" t="str">
        <f t="shared" ref="U9:U49" si="6">IF(B9=FALSE,"",AVERAGE(B$3:C$3)-20)</f>
        <v/>
      </c>
      <c r="V9" s="130" t="str">
        <f t="shared" ref="V9:V49" si="7">IF(B9=FALSE,"",E9*J$3)</f>
        <v/>
      </c>
      <c r="W9" s="131" t="str">
        <f t="shared" ref="W9:W49" si="8">IF(B9=FALSE,"",N9-O9-(R9*S9+T9*U9)*V9)</f>
        <v/>
      </c>
      <c r="X9" s="122" t="str">
        <f>IF($B9=FALSE,"",ROUND(W9,$M$66))</f>
        <v/>
      </c>
      <c r="Y9" s="122" t="str">
        <f>IF($B9=FALSE,"",ROUND(V9+X9,$M$66))</f>
        <v/>
      </c>
      <c r="Z9" s="124"/>
      <c r="AA9" s="190" t="e">
        <f ca="1">IF(Length_1!L4&lt;0,ROUNDUP(Length_1!L4*J$3,$M$66),ROUNDDOWN(Length_1!L4*J$3,$M$66))</f>
        <v>#N/A</v>
      </c>
      <c r="AB9" s="190" t="e">
        <f ca="1">IF(Length_1!M4&lt;0,ROUNDDOWN(Length_1!M4*J$3,$M$66),ROUNDUP(Length_1!M4*J$3,$M$66))</f>
        <v>#N/A</v>
      </c>
      <c r="AC9" s="122" t="e">
        <f t="shared" ref="AC9:AC28" ca="1" si="9">TEXT(V9,IF(V9&gt;=1000,"# ##","")&amp;$P$66)</f>
        <v>#N/A</v>
      </c>
      <c r="AD9" s="122" t="e">
        <f t="shared" ref="AD9:AD28" ca="1" si="10">TEXT(Y9,IF(Y9&gt;=1000,"# ##","")&amp;$P$66)</f>
        <v>#N/A</v>
      </c>
      <c r="AE9" s="200" t="e">
        <f t="shared" ref="AE9:AE49" ca="1" si="11">TEXT(X9,$P$66)</f>
        <v>#N/A</v>
      </c>
      <c r="AF9" s="122" t="e">
        <f t="shared" ref="AF9:AF49" ca="1" si="12">"± "&amp;TEXT(AB9-V9,P$66)</f>
        <v>#N/A</v>
      </c>
      <c r="AG9" s="122" t="str">
        <f>IF($B9=FALSE,"",IF(AND(AA9&lt;=Y9,Y9&lt;=AB9),"PASS","FAIL"))</f>
        <v/>
      </c>
      <c r="AH9" s="200" t="e">
        <f ca="1">S$66</f>
        <v>#N/A</v>
      </c>
    </row>
    <row r="10" spans="1:34" ht="15" customHeight="1">
      <c r="B10" s="125" t="b">
        <f>IF(TRIM(Length_1!B5)="",FALSE,TRUE)</f>
        <v>0</v>
      </c>
      <c r="C10" s="122" t="str">
        <f>IF($B10=FALSE,"",Length_1!A5)</f>
        <v/>
      </c>
      <c r="D10" s="122" t="str">
        <f>IF(OR($B10=FALSE,Length_1!T5=""),"",Length_1!T5)</f>
        <v/>
      </c>
      <c r="E10" s="122" t="str">
        <f>IF($B10=FALSE,"",VALUE(Length_1!B5))</f>
        <v/>
      </c>
      <c r="F10" s="122" t="str">
        <f>IF($B10=FALSE,"",Length_1!C5)</f>
        <v/>
      </c>
      <c r="G10" s="126" t="str">
        <f>IF(B10=FALSE,"",Length_1!O5)</f>
        <v/>
      </c>
      <c r="H10" s="126" t="str">
        <f>IF(B10=FALSE,"",Length_1!P5)</f>
        <v/>
      </c>
      <c r="I10" s="126" t="str">
        <f>IF(B10=FALSE,"",Length_1!Q5)</f>
        <v/>
      </c>
      <c r="J10" s="126" t="str">
        <f>IF(B10=FALSE,"",Length_1!R5)</f>
        <v/>
      </c>
      <c r="K10" s="126" t="str">
        <f>IF(B10=FALSE,"",Length_1!S5)</f>
        <v/>
      </c>
      <c r="L10" s="127" t="str">
        <f t="shared" si="1"/>
        <v/>
      </c>
      <c r="M10" s="139" t="str">
        <f t="shared" si="2"/>
        <v/>
      </c>
      <c r="N10" s="128" t="str">
        <f>IF(B10=FALSE,"",Length_1!D49)</f>
        <v/>
      </c>
      <c r="O10" s="129" t="str">
        <f>IF(B10=FALSE,"",Calcu!L10*J$3)</f>
        <v/>
      </c>
      <c r="P10" s="148" t="str">
        <f>IF(B10=FALSE,"",IF(Length_1!D5="Laser",0,11.5*10^-6))</f>
        <v/>
      </c>
      <c r="Q10" s="148" t="str">
        <f ca="1">IF(B10=FALSE,"",OFFSET(Length_1!A49,0,MATCH("열팽창계수",Length_1!$47:$47,0)-1))</f>
        <v/>
      </c>
      <c r="R10" s="149" t="str">
        <f t="shared" si="3"/>
        <v/>
      </c>
      <c r="S10" s="246" t="str">
        <f t="shared" si="4"/>
        <v/>
      </c>
      <c r="T10" s="246" t="str">
        <f t="shared" si="5"/>
        <v/>
      </c>
      <c r="U10" s="246" t="str">
        <f t="shared" si="6"/>
        <v/>
      </c>
      <c r="V10" s="130" t="str">
        <f t="shared" si="7"/>
        <v/>
      </c>
      <c r="W10" s="131" t="str">
        <f t="shared" si="8"/>
        <v/>
      </c>
      <c r="X10" s="122" t="str">
        <f t="shared" ref="X10:X49" si="13">IF($B10=FALSE,"",ROUND(W10,$M$66))</f>
        <v/>
      </c>
      <c r="Y10" s="122" t="str">
        <f t="shared" ref="Y10:Y49" si="14">IF($B10=FALSE,"",ROUND(V10+X10,$M$66))</f>
        <v/>
      </c>
      <c r="Z10" s="124"/>
      <c r="AA10" s="190" t="e">
        <f ca="1">IF(Length_1!L5&lt;0,ROUNDUP(Length_1!L5*J$3,$M$66),ROUNDDOWN(Length_1!L5*J$3,$M$66))</f>
        <v>#N/A</v>
      </c>
      <c r="AB10" s="190" t="e">
        <f ca="1">IF(Length_1!M5&lt;0,ROUNDDOWN(Length_1!M5*J$3,$M$66),ROUNDUP(Length_1!M5*J$3,$M$66))</f>
        <v>#N/A</v>
      </c>
      <c r="AC10" s="122" t="e">
        <f t="shared" ca="1" si="9"/>
        <v>#N/A</v>
      </c>
      <c r="AD10" s="122" t="e">
        <f t="shared" ca="1" si="10"/>
        <v>#N/A</v>
      </c>
      <c r="AE10" s="200" t="e">
        <f t="shared" ca="1" si="11"/>
        <v>#N/A</v>
      </c>
      <c r="AF10" s="122" t="e">
        <f t="shared" ca="1" si="12"/>
        <v>#N/A</v>
      </c>
      <c r="AG10" s="122" t="str">
        <f t="shared" ref="AG10:AG49" si="15">IF($B10=FALSE,"",IF(AND(AA10&lt;=Y10,Y10&lt;=AB10),"PASS","FAIL"))</f>
        <v/>
      </c>
      <c r="AH10" s="288" t="e">
        <f t="shared" ref="AH10:AH49" ca="1" si="16">S$66</f>
        <v>#N/A</v>
      </c>
    </row>
    <row r="11" spans="1:34" ht="15" customHeight="1">
      <c r="B11" s="125" t="b">
        <f>IF(TRIM(Length_1!B6)="",FALSE,TRUE)</f>
        <v>0</v>
      </c>
      <c r="C11" s="122" t="str">
        <f>IF($B11=FALSE,"",Length_1!A6)</f>
        <v/>
      </c>
      <c r="D11" s="122" t="str">
        <f>IF(OR($B11=FALSE,Length_1!T6=""),"",Length_1!T6)</f>
        <v/>
      </c>
      <c r="E11" s="122" t="str">
        <f>IF($B11=FALSE,"",VALUE(Length_1!B6))</f>
        <v/>
      </c>
      <c r="F11" s="122" t="str">
        <f>IF($B11=FALSE,"",Length_1!C6)</f>
        <v/>
      </c>
      <c r="G11" s="126" t="str">
        <f>IF(B11=FALSE,"",Length_1!O6)</f>
        <v/>
      </c>
      <c r="H11" s="126" t="str">
        <f>IF(B11=FALSE,"",Length_1!P6)</f>
        <v/>
      </c>
      <c r="I11" s="126" t="str">
        <f>IF(B11=FALSE,"",Length_1!Q6)</f>
        <v/>
      </c>
      <c r="J11" s="126" t="str">
        <f>IF(B11=FALSE,"",Length_1!R6)</f>
        <v/>
      </c>
      <c r="K11" s="126" t="str">
        <f>IF(B11=FALSE,"",Length_1!S6)</f>
        <v/>
      </c>
      <c r="L11" s="127" t="str">
        <f t="shared" si="1"/>
        <v/>
      </c>
      <c r="M11" s="139" t="str">
        <f t="shared" si="2"/>
        <v/>
      </c>
      <c r="N11" s="128" t="str">
        <f>IF(B11=FALSE,"",Length_1!D50)</f>
        <v/>
      </c>
      <c r="O11" s="129" t="str">
        <f>IF(B11=FALSE,"",Calcu!L11*J$3)</f>
        <v/>
      </c>
      <c r="P11" s="148" t="str">
        <f>IF(B11=FALSE,"",IF(Length_1!D6="Laser",0,11.5*10^-6))</f>
        <v/>
      </c>
      <c r="Q11" s="148" t="str">
        <f ca="1">IF(B11=FALSE,"",OFFSET(Length_1!A50,0,MATCH("열팽창계수",Length_1!$47:$47,0)-1))</f>
        <v/>
      </c>
      <c r="R11" s="149" t="str">
        <f t="shared" si="3"/>
        <v/>
      </c>
      <c r="S11" s="246" t="str">
        <f t="shared" si="4"/>
        <v/>
      </c>
      <c r="T11" s="246" t="str">
        <f t="shared" si="5"/>
        <v/>
      </c>
      <c r="U11" s="246" t="str">
        <f t="shared" si="6"/>
        <v/>
      </c>
      <c r="V11" s="130" t="str">
        <f t="shared" si="7"/>
        <v/>
      </c>
      <c r="W11" s="131" t="str">
        <f t="shared" si="8"/>
        <v/>
      </c>
      <c r="X11" s="122" t="str">
        <f t="shared" si="13"/>
        <v/>
      </c>
      <c r="Y11" s="122" t="str">
        <f t="shared" si="14"/>
        <v/>
      </c>
      <c r="Z11" s="124"/>
      <c r="AA11" s="190" t="e">
        <f ca="1">IF(Length_1!L6&lt;0,ROUNDUP(Length_1!L6*J$3,$M$66),ROUNDDOWN(Length_1!L6*J$3,$M$66))</f>
        <v>#N/A</v>
      </c>
      <c r="AB11" s="190" t="e">
        <f ca="1">IF(Length_1!M6&lt;0,ROUNDDOWN(Length_1!M6*J$3,$M$66),ROUNDUP(Length_1!M6*J$3,$M$66))</f>
        <v>#N/A</v>
      </c>
      <c r="AC11" s="122" t="e">
        <f t="shared" ca="1" si="9"/>
        <v>#N/A</v>
      </c>
      <c r="AD11" s="122" t="e">
        <f t="shared" ca="1" si="10"/>
        <v>#N/A</v>
      </c>
      <c r="AE11" s="200" t="e">
        <f t="shared" ca="1" si="11"/>
        <v>#N/A</v>
      </c>
      <c r="AF11" s="122" t="e">
        <f t="shared" ca="1" si="12"/>
        <v>#N/A</v>
      </c>
      <c r="AG11" s="122" t="str">
        <f t="shared" si="15"/>
        <v/>
      </c>
      <c r="AH11" s="288" t="e">
        <f t="shared" ca="1" si="16"/>
        <v>#N/A</v>
      </c>
    </row>
    <row r="12" spans="1:34" ht="15" customHeight="1">
      <c r="B12" s="125" t="b">
        <f>IF(TRIM(Length_1!B7)="",FALSE,TRUE)</f>
        <v>0</v>
      </c>
      <c r="C12" s="122" t="str">
        <f>IF($B12=FALSE,"",Length_1!A7)</f>
        <v/>
      </c>
      <c r="D12" s="122" t="str">
        <f>IF(OR($B12=FALSE,Length_1!T7=""),"",Length_1!T7)</f>
        <v/>
      </c>
      <c r="E12" s="122" t="str">
        <f>IF($B12=FALSE,"",VALUE(Length_1!B7))</f>
        <v/>
      </c>
      <c r="F12" s="122" t="str">
        <f>IF($B12=FALSE,"",Length_1!C7)</f>
        <v/>
      </c>
      <c r="G12" s="126" t="str">
        <f>IF(B12=FALSE,"",Length_1!O7)</f>
        <v/>
      </c>
      <c r="H12" s="126" t="str">
        <f>IF(B12=FALSE,"",Length_1!P7)</f>
        <v/>
      </c>
      <c r="I12" s="126" t="str">
        <f>IF(B12=FALSE,"",Length_1!Q7)</f>
        <v/>
      </c>
      <c r="J12" s="126" t="str">
        <f>IF(B12=FALSE,"",Length_1!R7)</f>
        <v/>
      </c>
      <c r="K12" s="126" t="str">
        <f>IF(B12=FALSE,"",Length_1!S7)</f>
        <v/>
      </c>
      <c r="L12" s="127" t="str">
        <f t="shared" si="1"/>
        <v/>
      </c>
      <c r="M12" s="139" t="str">
        <f t="shared" si="2"/>
        <v/>
      </c>
      <c r="N12" s="128" t="str">
        <f>IF(B12=FALSE,"",Length_1!D51)</f>
        <v/>
      </c>
      <c r="O12" s="129" t="str">
        <f>IF(B12=FALSE,"",Calcu!L12*J$3)</f>
        <v/>
      </c>
      <c r="P12" s="148" t="str">
        <f>IF(B12=FALSE,"",IF(Length_1!D7="Laser",0,11.5*10^-6))</f>
        <v/>
      </c>
      <c r="Q12" s="148" t="str">
        <f ca="1">IF(B12=FALSE,"",OFFSET(Length_1!A51,0,MATCH("열팽창계수",Length_1!$47:$47,0)-1))</f>
        <v/>
      </c>
      <c r="R12" s="149" t="str">
        <f t="shared" si="3"/>
        <v/>
      </c>
      <c r="S12" s="246" t="str">
        <f t="shared" si="4"/>
        <v/>
      </c>
      <c r="T12" s="246" t="str">
        <f t="shared" si="5"/>
        <v/>
      </c>
      <c r="U12" s="246" t="str">
        <f t="shared" si="6"/>
        <v/>
      </c>
      <c r="V12" s="130" t="str">
        <f t="shared" si="7"/>
        <v/>
      </c>
      <c r="W12" s="131" t="str">
        <f t="shared" si="8"/>
        <v/>
      </c>
      <c r="X12" s="122" t="str">
        <f t="shared" si="13"/>
        <v/>
      </c>
      <c r="Y12" s="122" t="str">
        <f t="shared" si="14"/>
        <v/>
      </c>
      <c r="Z12" s="124"/>
      <c r="AA12" s="190" t="e">
        <f ca="1">IF(Length_1!L7&lt;0,ROUNDUP(Length_1!L7*J$3,$M$66),ROUNDDOWN(Length_1!L7*J$3,$M$66))</f>
        <v>#N/A</v>
      </c>
      <c r="AB12" s="190" t="e">
        <f ca="1">IF(Length_1!M7&lt;0,ROUNDDOWN(Length_1!M7*J$3,$M$66),ROUNDUP(Length_1!M7*J$3,$M$66))</f>
        <v>#N/A</v>
      </c>
      <c r="AC12" s="122" t="e">
        <f t="shared" ca="1" si="9"/>
        <v>#N/A</v>
      </c>
      <c r="AD12" s="122" t="e">
        <f t="shared" ca="1" si="10"/>
        <v>#N/A</v>
      </c>
      <c r="AE12" s="200" t="e">
        <f t="shared" ca="1" si="11"/>
        <v>#N/A</v>
      </c>
      <c r="AF12" s="122" t="e">
        <f t="shared" ca="1" si="12"/>
        <v>#N/A</v>
      </c>
      <c r="AG12" s="122" t="str">
        <f t="shared" si="15"/>
        <v/>
      </c>
      <c r="AH12" s="288" t="e">
        <f t="shared" ca="1" si="16"/>
        <v>#N/A</v>
      </c>
    </row>
    <row r="13" spans="1:34" ht="15" customHeight="1">
      <c r="B13" s="125" t="b">
        <f>IF(TRIM(Length_1!B8)="",FALSE,TRUE)</f>
        <v>0</v>
      </c>
      <c r="C13" s="122" t="str">
        <f>IF($B13=FALSE,"",Length_1!A8)</f>
        <v/>
      </c>
      <c r="D13" s="122" t="str">
        <f>IF(OR($B13=FALSE,Length_1!T8=""),"",Length_1!T8)</f>
        <v/>
      </c>
      <c r="E13" s="122" t="str">
        <f>IF($B13=FALSE,"",VALUE(Length_1!B8))</f>
        <v/>
      </c>
      <c r="F13" s="122" t="str">
        <f>IF($B13=FALSE,"",Length_1!C8)</f>
        <v/>
      </c>
      <c r="G13" s="126" t="str">
        <f>IF(B13=FALSE,"",Length_1!O8)</f>
        <v/>
      </c>
      <c r="H13" s="126" t="str">
        <f>IF(B13=FALSE,"",Length_1!P8)</f>
        <v/>
      </c>
      <c r="I13" s="126" t="str">
        <f>IF(B13=FALSE,"",Length_1!Q8)</f>
        <v/>
      </c>
      <c r="J13" s="126" t="str">
        <f>IF(B13=FALSE,"",Length_1!R8)</f>
        <v/>
      </c>
      <c r="K13" s="126" t="str">
        <f>IF(B13=FALSE,"",Length_1!S8)</f>
        <v/>
      </c>
      <c r="L13" s="127" t="str">
        <f t="shared" si="1"/>
        <v/>
      </c>
      <c r="M13" s="139" t="str">
        <f t="shared" si="2"/>
        <v/>
      </c>
      <c r="N13" s="128" t="str">
        <f>IF(B13=FALSE,"",Length_1!D52)</f>
        <v/>
      </c>
      <c r="O13" s="129" t="str">
        <f>IF(B13=FALSE,"",Calcu!L13*J$3)</f>
        <v/>
      </c>
      <c r="P13" s="148" t="str">
        <f>IF(B13=FALSE,"",IF(Length_1!D8="Laser",0,11.5*10^-6))</f>
        <v/>
      </c>
      <c r="Q13" s="148" t="str">
        <f ca="1">IF(B13=FALSE,"",OFFSET(Length_1!A52,0,MATCH("열팽창계수",Length_1!$47:$47,0)-1))</f>
        <v/>
      </c>
      <c r="R13" s="149" t="str">
        <f t="shared" si="3"/>
        <v/>
      </c>
      <c r="S13" s="246" t="str">
        <f t="shared" si="4"/>
        <v/>
      </c>
      <c r="T13" s="246" t="str">
        <f t="shared" si="5"/>
        <v/>
      </c>
      <c r="U13" s="246" t="str">
        <f t="shared" si="6"/>
        <v/>
      </c>
      <c r="V13" s="130" t="str">
        <f t="shared" si="7"/>
        <v/>
      </c>
      <c r="W13" s="131" t="str">
        <f t="shared" si="8"/>
        <v/>
      </c>
      <c r="X13" s="122" t="str">
        <f t="shared" si="13"/>
        <v/>
      </c>
      <c r="Y13" s="122" t="str">
        <f t="shared" si="14"/>
        <v/>
      </c>
      <c r="Z13" s="124"/>
      <c r="AA13" s="190" t="e">
        <f ca="1">IF(Length_1!L8&lt;0,ROUNDUP(Length_1!L8*J$3,$M$66),ROUNDDOWN(Length_1!L8*J$3,$M$66))</f>
        <v>#N/A</v>
      </c>
      <c r="AB13" s="190" t="e">
        <f ca="1">IF(Length_1!M8&lt;0,ROUNDDOWN(Length_1!M8*J$3,$M$66),ROUNDUP(Length_1!M8*J$3,$M$66))</f>
        <v>#N/A</v>
      </c>
      <c r="AC13" s="122" t="e">
        <f t="shared" ca="1" si="9"/>
        <v>#N/A</v>
      </c>
      <c r="AD13" s="122" t="e">
        <f t="shared" ca="1" si="10"/>
        <v>#N/A</v>
      </c>
      <c r="AE13" s="200" t="e">
        <f t="shared" ca="1" si="11"/>
        <v>#N/A</v>
      </c>
      <c r="AF13" s="122" t="e">
        <f t="shared" ca="1" si="12"/>
        <v>#N/A</v>
      </c>
      <c r="AG13" s="122" t="str">
        <f t="shared" si="15"/>
        <v/>
      </c>
      <c r="AH13" s="288" t="e">
        <f t="shared" ca="1" si="16"/>
        <v>#N/A</v>
      </c>
    </row>
    <row r="14" spans="1:34" ht="15" customHeight="1">
      <c r="B14" s="125" t="b">
        <f>IF(TRIM(Length_1!B9)="",FALSE,TRUE)</f>
        <v>0</v>
      </c>
      <c r="C14" s="122" t="str">
        <f>IF($B14=FALSE,"",Length_1!A9)</f>
        <v/>
      </c>
      <c r="D14" s="122" t="str">
        <f>IF(OR($B14=FALSE,Length_1!T9=""),"",Length_1!T9)</f>
        <v/>
      </c>
      <c r="E14" s="122" t="str">
        <f>IF($B14=FALSE,"",VALUE(Length_1!B9))</f>
        <v/>
      </c>
      <c r="F14" s="122" t="str">
        <f>IF($B14=FALSE,"",Length_1!C9)</f>
        <v/>
      </c>
      <c r="G14" s="126" t="str">
        <f>IF(B14=FALSE,"",Length_1!O9)</f>
        <v/>
      </c>
      <c r="H14" s="126" t="str">
        <f>IF(B14=FALSE,"",Length_1!P9)</f>
        <v/>
      </c>
      <c r="I14" s="126" t="str">
        <f>IF(B14=FALSE,"",Length_1!Q9)</f>
        <v/>
      </c>
      <c r="J14" s="126" t="str">
        <f>IF(B14=FALSE,"",Length_1!R9)</f>
        <v/>
      </c>
      <c r="K14" s="126" t="str">
        <f>IF(B14=FALSE,"",Length_1!S9)</f>
        <v/>
      </c>
      <c r="L14" s="127" t="str">
        <f t="shared" si="1"/>
        <v/>
      </c>
      <c r="M14" s="139" t="str">
        <f t="shared" si="2"/>
        <v/>
      </c>
      <c r="N14" s="128" t="str">
        <f>IF(B14=FALSE,"",Length_1!D53)</f>
        <v/>
      </c>
      <c r="O14" s="129" t="str">
        <f>IF(B14=FALSE,"",Calcu!L14*J$3)</f>
        <v/>
      </c>
      <c r="P14" s="148" t="str">
        <f>IF(B14=FALSE,"",IF(Length_1!D9="Laser",0,11.5*10^-6))</f>
        <v/>
      </c>
      <c r="Q14" s="148" t="str">
        <f ca="1">IF(B14=FALSE,"",OFFSET(Length_1!A53,0,MATCH("열팽창계수",Length_1!$47:$47,0)-1))</f>
        <v/>
      </c>
      <c r="R14" s="149" t="str">
        <f t="shared" si="3"/>
        <v/>
      </c>
      <c r="S14" s="246" t="str">
        <f t="shared" si="4"/>
        <v/>
      </c>
      <c r="T14" s="246" t="str">
        <f t="shared" si="5"/>
        <v/>
      </c>
      <c r="U14" s="246" t="str">
        <f t="shared" si="6"/>
        <v/>
      </c>
      <c r="V14" s="130" t="str">
        <f t="shared" si="7"/>
        <v/>
      </c>
      <c r="W14" s="131" t="str">
        <f t="shared" si="8"/>
        <v/>
      </c>
      <c r="X14" s="122" t="str">
        <f t="shared" si="13"/>
        <v/>
      </c>
      <c r="Y14" s="122" t="str">
        <f t="shared" si="14"/>
        <v/>
      </c>
      <c r="Z14" s="124"/>
      <c r="AA14" s="190" t="e">
        <f ca="1">IF(Length_1!L9&lt;0,ROUNDUP(Length_1!L9*J$3,$M$66),ROUNDDOWN(Length_1!L9*J$3,$M$66))</f>
        <v>#N/A</v>
      </c>
      <c r="AB14" s="190" t="e">
        <f ca="1">IF(Length_1!M9&lt;0,ROUNDDOWN(Length_1!M9*J$3,$M$66),ROUNDUP(Length_1!M9*J$3,$M$66))</f>
        <v>#N/A</v>
      </c>
      <c r="AC14" s="122" t="e">
        <f t="shared" ca="1" si="9"/>
        <v>#N/A</v>
      </c>
      <c r="AD14" s="122" t="e">
        <f t="shared" ca="1" si="10"/>
        <v>#N/A</v>
      </c>
      <c r="AE14" s="200" t="e">
        <f t="shared" ca="1" si="11"/>
        <v>#N/A</v>
      </c>
      <c r="AF14" s="122" t="e">
        <f t="shared" ca="1" si="12"/>
        <v>#N/A</v>
      </c>
      <c r="AG14" s="122" t="str">
        <f t="shared" si="15"/>
        <v/>
      </c>
      <c r="AH14" s="288" t="e">
        <f t="shared" ca="1" si="16"/>
        <v>#N/A</v>
      </c>
    </row>
    <row r="15" spans="1:34" ht="15" customHeight="1">
      <c r="B15" s="125" t="b">
        <f>IF(TRIM(Length_1!B10)="",FALSE,TRUE)</f>
        <v>0</v>
      </c>
      <c r="C15" s="122" t="str">
        <f>IF($B15=FALSE,"",Length_1!A10)</f>
        <v/>
      </c>
      <c r="D15" s="122" t="str">
        <f>IF(OR($B15=FALSE,Length_1!T10=""),"",Length_1!T10)</f>
        <v/>
      </c>
      <c r="E15" s="122" t="str">
        <f>IF($B15=FALSE,"",VALUE(Length_1!B10))</f>
        <v/>
      </c>
      <c r="F15" s="122" t="str">
        <f>IF($B15=FALSE,"",Length_1!C10)</f>
        <v/>
      </c>
      <c r="G15" s="126" t="str">
        <f>IF(B15=FALSE,"",Length_1!O10)</f>
        <v/>
      </c>
      <c r="H15" s="126" t="str">
        <f>IF(B15=FALSE,"",Length_1!P10)</f>
        <v/>
      </c>
      <c r="I15" s="126" t="str">
        <f>IF(B15=FALSE,"",Length_1!Q10)</f>
        <v/>
      </c>
      <c r="J15" s="126" t="str">
        <f>IF(B15=FALSE,"",Length_1!R10)</f>
        <v/>
      </c>
      <c r="K15" s="126" t="str">
        <f>IF(B15=FALSE,"",Length_1!S10)</f>
        <v/>
      </c>
      <c r="L15" s="127" t="str">
        <f t="shared" si="1"/>
        <v/>
      </c>
      <c r="M15" s="139" t="str">
        <f t="shared" si="2"/>
        <v/>
      </c>
      <c r="N15" s="128" t="str">
        <f>IF(B15=FALSE,"",Length_1!D54)</f>
        <v/>
      </c>
      <c r="O15" s="129" t="str">
        <f>IF(B15=FALSE,"",Calcu!L15*J$3)</f>
        <v/>
      </c>
      <c r="P15" s="148" t="str">
        <f>IF(B15=FALSE,"",IF(Length_1!D10="Laser",0,11.5*10^-6))</f>
        <v/>
      </c>
      <c r="Q15" s="148" t="str">
        <f ca="1">IF(B15=FALSE,"",OFFSET(Length_1!A54,0,MATCH("열팽창계수",Length_1!$47:$47,0)-1))</f>
        <v/>
      </c>
      <c r="R15" s="149" t="str">
        <f t="shared" si="3"/>
        <v/>
      </c>
      <c r="S15" s="246" t="str">
        <f t="shared" si="4"/>
        <v/>
      </c>
      <c r="T15" s="246" t="str">
        <f t="shared" si="5"/>
        <v/>
      </c>
      <c r="U15" s="246" t="str">
        <f t="shared" si="6"/>
        <v/>
      </c>
      <c r="V15" s="130" t="str">
        <f t="shared" si="7"/>
        <v/>
      </c>
      <c r="W15" s="131" t="str">
        <f t="shared" si="8"/>
        <v/>
      </c>
      <c r="X15" s="122" t="str">
        <f t="shared" si="13"/>
        <v/>
      </c>
      <c r="Y15" s="122" t="str">
        <f t="shared" si="14"/>
        <v/>
      </c>
      <c r="Z15" s="124"/>
      <c r="AA15" s="190" t="e">
        <f ca="1">IF(Length_1!L10&lt;0,ROUNDUP(Length_1!L10*J$3,$M$66),ROUNDDOWN(Length_1!L10*J$3,$M$66))</f>
        <v>#N/A</v>
      </c>
      <c r="AB15" s="190" t="e">
        <f ca="1">IF(Length_1!M10&lt;0,ROUNDDOWN(Length_1!M10*J$3,$M$66),ROUNDUP(Length_1!M10*J$3,$M$66))</f>
        <v>#N/A</v>
      </c>
      <c r="AC15" s="122" t="e">
        <f t="shared" ca="1" si="9"/>
        <v>#N/A</v>
      </c>
      <c r="AD15" s="122" t="e">
        <f t="shared" ca="1" si="10"/>
        <v>#N/A</v>
      </c>
      <c r="AE15" s="200" t="e">
        <f t="shared" ca="1" si="11"/>
        <v>#N/A</v>
      </c>
      <c r="AF15" s="122" t="e">
        <f t="shared" ca="1" si="12"/>
        <v>#N/A</v>
      </c>
      <c r="AG15" s="122" t="str">
        <f t="shared" si="15"/>
        <v/>
      </c>
      <c r="AH15" s="288" t="e">
        <f t="shared" ca="1" si="16"/>
        <v>#N/A</v>
      </c>
    </row>
    <row r="16" spans="1:34" ht="15" customHeight="1">
      <c r="B16" s="125" t="b">
        <f>IF(TRIM(Length_1!B11)="",FALSE,TRUE)</f>
        <v>0</v>
      </c>
      <c r="C16" s="122" t="str">
        <f>IF($B16=FALSE,"",Length_1!A11)</f>
        <v/>
      </c>
      <c r="D16" s="122" t="str">
        <f>IF(OR($B16=FALSE,Length_1!T11=""),"",Length_1!T11)</f>
        <v/>
      </c>
      <c r="E16" s="122" t="str">
        <f>IF($B16=FALSE,"",VALUE(Length_1!B11))</f>
        <v/>
      </c>
      <c r="F16" s="122" t="str">
        <f>IF($B16=FALSE,"",Length_1!C11)</f>
        <v/>
      </c>
      <c r="G16" s="126" t="str">
        <f>IF(B16=FALSE,"",Length_1!O11)</f>
        <v/>
      </c>
      <c r="H16" s="126" t="str">
        <f>IF(B16=FALSE,"",Length_1!P11)</f>
        <v/>
      </c>
      <c r="I16" s="126" t="str">
        <f>IF(B16=FALSE,"",Length_1!Q11)</f>
        <v/>
      </c>
      <c r="J16" s="126" t="str">
        <f>IF(B16=FALSE,"",Length_1!R11)</f>
        <v/>
      </c>
      <c r="K16" s="126" t="str">
        <f>IF(B16=FALSE,"",Length_1!S11)</f>
        <v/>
      </c>
      <c r="L16" s="127" t="str">
        <f t="shared" si="1"/>
        <v/>
      </c>
      <c r="M16" s="139" t="str">
        <f t="shared" si="2"/>
        <v/>
      </c>
      <c r="N16" s="128" t="str">
        <f>IF(B16=FALSE,"",Length_1!D55)</f>
        <v/>
      </c>
      <c r="O16" s="129" t="str">
        <f>IF(B16=FALSE,"",Calcu!L16*J$3)</f>
        <v/>
      </c>
      <c r="P16" s="148" t="str">
        <f>IF(B16=FALSE,"",IF(Length_1!D11="Laser",0,11.5*10^-6))</f>
        <v/>
      </c>
      <c r="Q16" s="148" t="str">
        <f ca="1">IF(B16=FALSE,"",OFFSET(Length_1!A55,0,MATCH("열팽창계수",Length_1!$47:$47,0)-1))</f>
        <v/>
      </c>
      <c r="R16" s="149" t="str">
        <f t="shared" si="3"/>
        <v/>
      </c>
      <c r="S16" s="246" t="str">
        <f t="shared" si="4"/>
        <v/>
      </c>
      <c r="T16" s="246" t="str">
        <f t="shared" si="5"/>
        <v/>
      </c>
      <c r="U16" s="246" t="str">
        <f t="shared" si="6"/>
        <v/>
      </c>
      <c r="V16" s="130" t="str">
        <f t="shared" si="7"/>
        <v/>
      </c>
      <c r="W16" s="131" t="str">
        <f t="shared" si="8"/>
        <v/>
      </c>
      <c r="X16" s="122" t="str">
        <f t="shared" si="13"/>
        <v/>
      </c>
      <c r="Y16" s="122" t="str">
        <f t="shared" si="14"/>
        <v/>
      </c>
      <c r="Z16" s="124"/>
      <c r="AA16" s="190" t="e">
        <f ca="1">IF(Length_1!L11&lt;0,ROUNDUP(Length_1!L11*J$3,$M$66),ROUNDDOWN(Length_1!L11*J$3,$M$66))</f>
        <v>#N/A</v>
      </c>
      <c r="AB16" s="190" t="e">
        <f ca="1">IF(Length_1!M11&lt;0,ROUNDDOWN(Length_1!M11*J$3,$M$66),ROUNDUP(Length_1!M11*J$3,$M$66))</f>
        <v>#N/A</v>
      </c>
      <c r="AC16" s="122" t="e">
        <f t="shared" ca="1" si="9"/>
        <v>#N/A</v>
      </c>
      <c r="AD16" s="122" t="e">
        <f t="shared" ca="1" si="10"/>
        <v>#N/A</v>
      </c>
      <c r="AE16" s="200" t="e">
        <f t="shared" ca="1" si="11"/>
        <v>#N/A</v>
      </c>
      <c r="AF16" s="122" t="e">
        <f t="shared" ca="1" si="12"/>
        <v>#N/A</v>
      </c>
      <c r="AG16" s="122" t="str">
        <f t="shared" si="15"/>
        <v/>
      </c>
      <c r="AH16" s="288" t="e">
        <f t="shared" ca="1" si="16"/>
        <v>#N/A</v>
      </c>
    </row>
    <row r="17" spans="2:34" ht="15" customHeight="1">
      <c r="B17" s="125" t="b">
        <f>IF(TRIM(Length_1!B12)="",FALSE,TRUE)</f>
        <v>0</v>
      </c>
      <c r="C17" s="122" t="str">
        <f>IF($B17=FALSE,"",Length_1!A12)</f>
        <v/>
      </c>
      <c r="D17" s="122" t="str">
        <f>IF(OR($B17=FALSE,Length_1!T12=""),"",Length_1!T12)</f>
        <v/>
      </c>
      <c r="E17" s="122" t="str">
        <f>IF($B17=FALSE,"",VALUE(Length_1!B12))</f>
        <v/>
      </c>
      <c r="F17" s="122" t="str">
        <f>IF($B17=FALSE,"",Length_1!C12)</f>
        <v/>
      </c>
      <c r="G17" s="126" t="str">
        <f>IF(B17=FALSE,"",Length_1!O12)</f>
        <v/>
      </c>
      <c r="H17" s="126" t="str">
        <f>IF(B17=FALSE,"",Length_1!P12)</f>
        <v/>
      </c>
      <c r="I17" s="126" t="str">
        <f>IF(B17=FALSE,"",Length_1!Q12)</f>
        <v/>
      </c>
      <c r="J17" s="126" t="str">
        <f>IF(B17=FALSE,"",Length_1!R12)</f>
        <v/>
      </c>
      <c r="K17" s="126" t="str">
        <f>IF(B17=FALSE,"",Length_1!S12)</f>
        <v/>
      </c>
      <c r="L17" s="127" t="str">
        <f t="shared" si="1"/>
        <v/>
      </c>
      <c r="M17" s="139" t="str">
        <f t="shared" si="2"/>
        <v/>
      </c>
      <c r="N17" s="128" t="str">
        <f>IF(B17=FALSE,"",Length_1!D56)</f>
        <v/>
      </c>
      <c r="O17" s="129" t="str">
        <f>IF(B17=FALSE,"",Calcu!L17*J$3)</f>
        <v/>
      </c>
      <c r="P17" s="148" t="str">
        <f>IF(B17=FALSE,"",IF(Length_1!D12="Laser",0,11.5*10^-6))</f>
        <v/>
      </c>
      <c r="Q17" s="148" t="str">
        <f ca="1">IF(B17=FALSE,"",OFFSET(Length_1!A56,0,MATCH("열팽창계수",Length_1!$47:$47,0)-1))</f>
        <v/>
      </c>
      <c r="R17" s="149" t="str">
        <f t="shared" si="3"/>
        <v/>
      </c>
      <c r="S17" s="246" t="str">
        <f t="shared" si="4"/>
        <v/>
      </c>
      <c r="T17" s="246" t="str">
        <f t="shared" si="5"/>
        <v/>
      </c>
      <c r="U17" s="246" t="str">
        <f t="shared" si="6"/>
        <v/>
      </c>
      <c r="V17" s="130" t="str">
        <f t="shared" si="7"/>
        <v/>
      </c>
      <c r="W17" s="131" t="str">
        <f t="shared" si="8"/>
        <v/>
      </c>
      <c r="X17" s="122" t="str">
        <f t="shared" si="13"/>
        <v/>
      </c>
      <c r="Y17" s="122" t="str">
        <f t="shared" si="14"/>
        <v/>
      </c>
      <c r="Z17" s="124"/>
      <c r="AA17" s="190" t="e">
        <f ca="1">IF(Length_1!L12&lt;0,ROUNDUP(Length_1!L12*J$3,$M$66),ROUNDDOWN(Length_1!L12*J$3,$M$66))</f>
        <v>#N/A</v>
      </c>
      <c r="AB17" s="190" t="e">
        <f ca="1">IF(Length_1!M12&lt;0,ROUNDDOWN(Length_1!M12*J$3,$M$66),ROUNDUP(Length_1!M12*J$3,$M$66))</f>
        <v>#N/A</v>
      </c>
      <c r="AC17" s="122" t="e">
        <f t="shared" ca="1" si="9"/>
        <v>#N/A</v>
      </c>
      <c r="AD17" s="122" t="e">
        <f t="shared" ca="1" si="10"/>
        <v>#N/A</v>
      </c>
      <c r="AE17" s="200" t="e">
        <f t="shared" ca="1" si="11"/>
        <v>#N/A</v>
      </c>
      <c r="AF17" s="122" t="e">
        <f t="shared" ca="1" si="12"/>
        <v>#N/A</v>
      </c>
      <c r="AG17" s="122" t="str">
        <f t="shared" si="15"/>
        <v/>
      </c>
      <c r="AH17" s="288" t="e">
        <f t="shared" ca="1" si="16"/>
        <v>#N/A</v>
      </c>
    </row>
    <row r="18" spans="2:34" ht="15" customHeight="1">
      <c r="B18" s="125" t="b">
        <f>IF(TRIM(Length_1!B13)="",FALSE,TRUE)</f>
        <v>0</v>
      </c>
      <c r="C18" s="122" t="str">
        <f>IF($B18=FALSE,"",Length_1!A13)</f>
        <v/>
      </c>
      <c r="D18" s="122" t="str">
        <f>IF(OR($B18=FALSE,Length_1!T13=""),"",Length_1!T13)</f>
        <v/>
      </c>
      <c r="E18" s="122" t="str">
        <f>IF($B18=FALSE,"",VALUE(Length_1!B13))</f>
        <v/>
      </c>
      <c r="F18" s="122" t="str">
        <f>IF($B18=FALSE,"",Length_1!C13)</f>
        <v/>
      </c>
      <c r="G18" s="126" t="str">
        <f>IF(B18=FALSE,"",Length_1!O13)</f>
        <v/>
      </c>
      <c r="H18" s="126" t="str">
        <f>IF(B18=FALSE,"",Length_1!P13)</f>
        <v/>
      </c>
      <c r="I18" s="126" t="str">
        <f>IF(B18=FALSE,"",Length_1!Q13)</f>
        <v/>
      </c>
      <c r="J18" s="126" t="str">
        <f>IF(B18=FALSE,"",Length_1!R13)</f>
        <v/>
      </c>
      <c r="K18" s="126" t="str">
        <f>IF(B18=FALSE,"",Length_1!S13)</f>
        <v/>
      </c>
      <c r="L18" s="127" t="str">
        <f t="shared" si="1"/>
        <v/>
      </c>
      <c r="M18" s="139" t="str">
        <f t="shared" si="2"/>
        <v/>
      </c>
      <c r="N18" s="128" t="str">
        <f>IF(B18=FALSE,"",Length_1!D57)</f>
        <v/>
      </c>
      <c r="O18" s="129" t="str">
        <f>IF(B18=FALSE,"",Calcu!L18*J$3)</f>
        <v/>
      </c>
      <c r="P18" s="148" t="str">
        <f>IF(B18=FALSE,"",IF(Length_1!D13="Laser",0,11.5*10^-6))</f>
        <v/>
      </c>
      <c r="Q18" s="148" t="str">
        <f ca="1">IF(B18=FALSE,"",OFFSET(Length_1!A57,0,MATCH("열팽창계수",Length_1!$47:$47,0)-1))</f>
        <v/>
      </c>
      <c r="R18" s="149" t="str">
        <f t="shared" si="3"/>
        <v/>
      </c>
      <c r="S18" s="246" t="str">
        <f t="shared" si="4"/>
        <v/>
      </c>
      <c r="T18" s="246" t="str">
        <f t="shared" si="5"/>
        <v/>
      </c>
      <c r="U18" s="246" t="str">
        <f t="shared" si="6"/>
        <v/>
      </c>
      <c r="V18" s="130" t="str">
        <f t="shared" si="7"/>
        <v/>
      </c>
      <c r="W18" s="131" t="str">
        <f t="shared" si="8"/>
        <v/>
      </c>
      <c r="X18" s="122" t="str">
        <f t="shared" si="13"/>
        <v/>
      </c>
      <c r="Y18" s="122" t="str">
        <f t="shared" si="14"/>
        <v/>
      </c>
      <c r="Z18" s="124"/>
      <c r="AA18" s="190" t="e">
        <f ca="1">IF(Length_1!L13&lt;0,ROUNDUP(Length_1!L13*J$3,$M$66),ROUNDDOWN(Length_1!L13*J$3,$M$66))</f>
        <v>#N/A</v>
      </c>
      <c r="AB18" s="190" t="e">
        <f ca="1">IF(Length_1!M13&lt;0,ROUNDDOWN(Length_1!M13*J$3,$M$66),ROUNDUP(Length_1!M13*J$3,$M$66))</f>
        <v>#N/A</v>
      </c>
      <c r="AC18" s="122" t="e">
        <f t="shared" ca="1" si="9"/>
        <v>#N/A</v>
      </c>
      <c r="AD18" s="122" t="e">
        <f t="shared" ca="1" si="10"/>
        <v>#N/A</v>
      </c>
      <c r="AE18" s="200" t="e">
        <f t="shared" ca="1" si="11"/>
        <v>#N/A</v>
      </c>
      <c r="AF18" s="122" t="e">
        <f t="shared" ca="1" si="12"/>
        <v>#N/A</v>
      </c>
      <c r="AG18" s="122" t="str">
        <f t="shared" si="15"/>
        <v/>
      </c>
      <c r="AH18" s="288" t="e">
        <f t="shared" ca="1" si="16"/>
        <v>#N/A</v>
      </c>
    </row>
    <row r="19" spans="2:34" ht="15" customHeight="1">
      <c r="B19" s="125" t="b">
        <f>IF(TRIM(Length_1!B14)="",FALSE,TRUE)</f>
        <v>0</v>
      </c>
      <c r="C19" s="122" t="str">
        <f>IF($B19=FALSE,"",Length_1!A14)</f>
        <v/>
      </c>
      <c r="D19" s="122" t="str">
        <f>IF(OR($B19=FALSE,Length_1!T14=""),"",Length_1!T14)</f>
        <v/>
      </c>
      <c r="E19" s="122" t="str">
        <f>IF($B19=FALSE,"",VALUE(Length_1!B14))</f>
        <v/>
      </c>
      <c r="F19" s="122" t="str">
        <f>IF($B19=FALSE,"",Length_1!C14)</f>
        <v/>
      </c>
      <c r="G19" s="126" t="str">
        <f>IF(B19=FALSE,"",Length_1!O14)</f>
        <v/>
      </c>
      <c r="H19" s="126" t="str">
        <f>IF(B19=FALSE,"",Length_1!P14)</f>
        <v/>
      </c>
      <c r="I19" s="126" t="str">
        <f>IF(B19=FALSE,"",Length_1!Q14)</f>
        <v/>
      </c>
      <c r="J19" s="126" t="str">
        <f>IF(B19=FALSE,"",Length_1!R14)</f>
        <v/>
      </c>
      <c r="K19" s="126" t="str">
        <f>IF(B19=FALSE,"",Length_1!S14)</f>
        <v/>
      </c>
      <c r="L19" s="127" t="str">
        <f t="shared" si="1"/>
        <v/>
      </c>
      <c r="M19" s="139" t="str">
        <f t="shared" si="2"/>
        <v/>
      </c>
      <c r="N19" s="128" t="str">
        <f>IF(B19=FALSE,"",Length_1!D58)</f>
        <v/>
      </c>
      <c r="O19" s="129" t="str">
        <f>IF(B19=FALSE,"",Calcu!L19*J$3)</f>
        <v/>
      </c>
      <c r="P19" s="148" t="str">
        <f>IF(B19=FALSE,"",IF(Length_1!D14="Laser",0,11.5*10^-6))</f>
        <v/>
      </c>
      <c r="Q19" s="148" t="str">
        <f ca="1">IF(B19=FALSE,"",OFFSET(Length_1!A58,0,MATCH("열팽창계수",Length_1!$47:$47,0)-1))</f>
        <v/>
      </c>
      <c r="R19" s="149" t="str">
        <f t="shared" si="3"/>
        <v/>
      </c>
      <c r="S19" s="246" t="str">
        <f t="shared" si="4"/>
        <v/>
      </c>
      <c r="T19" s="246" t="str">
        <f t="shared" si="5"/>
        <v/>
      </c>
      <c r="U19" s="246" t="str">
        <f t="shared" si="6"/>
        <v/>
      </c>
      <c r="V19" s="130" t="str">
        <f t="shared" si="7"/>
        <v/>
      </c>
      <c r="W19" s="131" t="str">
        <f t="shared" si="8"/>
        <v/>
      </c>
      <c r="X19" s="122" t="str">
        <f t="shared" si="13"/>
        <v/>
      </c>
      <c r="Y19" s="122" t="str">
        <f t="shared" si="14"/>
        <v/>
      </c>
      <c r="Z19" s="124"/>
      <c r="AA19" s="190" t="e">
        <f ca="1">IF(Length_1!L14&lt;0,ROUNDUP(Length_1!L14*J$3,$M$66),ROUNDDOWN(Length_1!L14*J$3,$M$66))</f>
        <v>#N/A</v>
      </c>
      <c r="AB19" s="190" t="e">
        <f ca="1">IF(Length_1!M14&lt;0,ROUNDDOWN(Length_1!M14*J$3,$M$66),ROUNDUP(Length_1!M14*J$3,$M$66))</f>
        <v>#N/A</v>
      </c>
      <c r="AC19" s="122" t="e">
        <f t="shared" ca="1" si="9"/>
        <v>#N/A</v>
      </c>
      <c r="AD19" s="122" t="e">
        <f t="shared" ca="1" si="10"/>
        <v>#N/A</v>
      </c>
      <c r="AE19" s="200" t="e">
        <f t="shared" ca="1" si="11"/>
        <v>#N/A</v>
      </c>
      <c r="AF19" s="122" t="e">
        <f t="shared" ca="1" si="12"/>
        <v>#N/A</v>
      </c>
      <c r="AG19" s="122" t="str">
        <f t="shared" si="15"/>
        <v/>
      </c>
      <c r="AH19" s="288" t="e">
        <f t="shared" ca="1" si="16"/>
        <v>#N/A</v>
      </c>
    </row>
    <row r="20" spans="2:34" ht="15" customHeight="1">
      <c r="B20" s="125" t="b">
        <f>IF(TRIM(Length_1!B15)="",FALSE,TRUE)</f>
        <v>0</v>
      </c>
      <c r="C20" s="122" t="str">
        <f>IF($B20=FALSE,"",Length_1!A15)</f>
        <v/>
      </c>
      <c r="D20" s="122" t="str">
        <f>IF(OR($B20=FALSE,Length_1!T15=""),"",Length_1!T15)</f>
        <v/>
      </c>
      <c r="E20" s="122" t="str">
        <f>IF($B20=FALSE,"",VALUE(Length_1!B15))</f>
        <v/>
      </c>
      <c r="F20" s="122" t="str">
        <f>IF($B20=FALSE,"",Length_1!C15)</f>
        <v/>
      </c>
      <c r="G20" s="126" t="str">
        <f>IF(B20=FALSE,"",Length_1!O15)</f>
        <v/>
      </c>
      <c r="H20" s="126" t="str">
        <f>IF(B20=FALSE,"",Length_1!P15)</f>
        <v/>
      </c>
      <c r="I20" s="126" t="str">
        <f>IF(B20=FALSE,"",Length_1!Q15)</f>
        <v/>
      </c>
      <c r="J20" s="126" t="str">
        <f>IF(B20=FALSE,"",Length_1!R15)</f>
        <v/>
      </c>
      <c r="K20" s="126" t="str">
        <f>IF(B20=FALSE,"",Length_1!S15)</f>
        <v/>
      </c>
      <c r="L20" s="127" t="str">
        <f t="shared" si="1"/>
        <v/>
      </c>
      <c r="M20" s="139" t="str">
        <f t="shared" si="2"/>
        <v/>
      </c>
      <c r="N20" s="128" t="str">
        <f>IF(B20=FALSE,"",Length_1!D59)</f>
        <v/>
      </c>
      <c r="O20" s="129" t="str">
        <f>IF(B20=FALSE,"",Calcu!L20*J$3)</f>
        <v/>
      </c>
      <c r="P20" s="148" t="str">
        <f>IF(B20=FALSE,"",IF(Length_1!D15="Laser",0,11.5*10^-6))</f>
        <v/>
      </c>
      <c r="Q20" s="148" t="str">
        <f ca="1">IF(B20=FALSE,"",OFFSET(Length_1!A59,0,MATCH("열팽창계수",Length_1!$47:$47,0)-1))</f>
        <v/>
      </c>
      <c r="R20" s="149" t="str">
        <f t="shared" si="3"/>
        <v/>
      </c>
      <c r="S20" s="246" t="str">
        <f t="shared" si="4"/>
        <v/>
      </c>
      <c r="T20" s="246" t="str">
        <f t="shared" si="5"/>
        <v/>
      </c>
      <c r="U20" s="246" t="str">
        <f t="shared" si="6"/>
        <v/>
      </c>
      <c r="V20" s="130" t="str">
        <f t="shared" si="7"/>
        <v/>
      </c>
      <c r="W20" s="131" t="str">
        <f t="shared" si="8"/>
        <v/>
      </c>
      <c r="X20" s="122" t="str">
        <f t="shared" si="13"/>
        <v/>
      </c>
      <c r="Y20" s="122" t="str">
        <f t="shared" si="14"/>
        <v/>
      </c>
      <c r="Z20" s="124"/>
      <c r="AA20" s="190" t="e">
        <f ca="1">IF(Length_1!L15&lt;0,ROUNDUP(Length_1!L15*J$3,$M$66),ROUNDDOWN(Length_1!L15*J$3,$M$66))</f>
        <v>#N/A</v>
      </c>
      <c r="AB20" s="190" t="e">
        <f ca="1">IF(Length_1!M15&lt;0,ROUNDDOWN(Length_1!M15*J$3,$M$66),ROUNDUP(Length_1!M15*J$3,$M$66))</f>
        <v>#N/A</v>
      </c>
      <c r="AC20" s="122" t="e">
        <f t="shared" ca="1" si="9"/>
        <v>#N/A</v>
      </c>
      <c r="AD20" s="122" t="e">
        <f t="shared" ca="1" si="10"/>
        <v>#N/A</v>
      </c>
      <c r="AE20" s="200" t="e">
        <f t="shared" ca="1" si="11"/>
        <v>#N/A</v>
      </c>
      <c r="AF20" s="122" t="e">
        <f t="shared" ca="1" si="12"/>
        <v>#N/A</v>
      </c>
      <c r="AG20" s="122" t="str">
        <f t="shared" si="15"/>
        <v/>
      </c>
      <c r="AH20" s="288" t="e">
        <f t="shared" ca="1" si="16"/>
        <v>#N/A</v>
      </c>
    </row>
    <row r="21" spans="2:34" ht="15" customHeight="1">
      <c r="B21" s="125" t="b">
        <f>IF(TRIM(Length_1!B16)="",FALSE,TRUE)</f>
        <v>0</v>
      </c>
      <c r="C21" s="122" t="str">
        <f>IF($B21=FALSE,"",Length_1!A16)</f>
        <v/>
      </c>
      <c r="D21" s="122" t="str">
        <f>IF(OR($B21=FALSE,Length_1!T16=""),"",Length_1!T16)</f>
        <v/>
      </c>
      <c r="E21" s="122" t="str">
        <f>IF($B21=FALSE,"",VALUE(Length_1!B16))</f>
        <v/>
      </c>
      <c r="F21" s="122" t="str">
        <f>IF($B21=FALSE,"",Length_1!C16)</f>
        <v/>
      </c>
      <c r="G21" s="126" t="str">
        <f>IF(B21=FALSE,"",Length_1!O16)</f>
        <v/>
      </c>
      <c r="H21" s="126" t="str">
        <f>IF(B21=FALSE,"",Length_1!P16)</f>
        <v/>
      </c>
      <c r="I21" s="126" t="str">
        <f>IF(B21=FALSE,"",Length_1!Q16)</f>
        <v/>
      </c>
      <c r="J21" s="126" t="str">
        <f>IF(B21=FALSE,"",Length_1!R16)</f>
        <v/>
      </c>
      <c r="K21" s="126" t="str">
        <f>IF(B21=FALSE,"",Length_1!S16)</f>
        <v/>
      </c>
      <c r="L21" s="127" t="str">
        <f t="shared" si="1"/>
        <v/>
      </c>
      <c r="M21" s="139" t="str">
        <f t="shared" si="2"/>
        <v/>
      </c>
      <c r="N21" s="128" t="str">
        <f>IF(B21=FALSE,"",Length_1!D60)</f>
        <v/>
      </c>
      <c r="O21" s="129" t="str">
        <f>IF(B21=FALSE,"",Calcu!L21*J$3)</f>
        <v/>
      </c>
      <c r="P21" s="148" t="str">
        <f>IF(B21=FALSE,"",IF(Length_1!D16="Laser",0,11.5*10^-6))</f>
        <v/>
      </c>
      <c r="Q21" s="148" t="str">
        <f ca="1">IF(B21=FALSE,"",OFFSET(Length_1!A60,0,MATCH("열팽창계수",Length_1!$47:$47,0)-1))</f>
        <v/>
      </c>
      <c r="R21" s="149" t="str">
        <f t="shared" si="3"/>
        <v/>
      </c>
      <c r="S21" s="246" t="str">
        <f t="shared" si="4"/>
        <v/>
      </c>
      <c r="T21" s="246" t="str">
        <f t="shared" si="5"/>
        <v/>
      </c>
      <c r="U21" s="246" t="str">
        <f t="shared" si="6"/>
        <v/>
      </c>
      <c r="V21" s="130" t="str">
        <f t="shared" si="7"/>
        <v/>
      </c>
      <c r="W21" s="131" t="str">
        <f t="shared" si="8"/>
        <v/>
      </c>
      <c r="X21" s="122" t="str">
        <f t="shared" si="13"/>
        <v/>
      </c>
      <c r="Y21" s="122" t="str">
        <f t="shared" si="14"/>
        <v/>
      </c>
      <c r="Z21" s="124"/>
      <c r="AA21" s="190" t="e">
        <f ca="1">IF(Length_1!L16&lt;0,ROUNDUP(Length_1!L16*J$3,$M$66),ROUNDDOWN(Length_1!L16*J$3,$M$66))</f>
        <v>#N/A</v>
      </c>
      <c r="AB21" s="190" t="e">
        <f ca="1">IF(Length_1!M16&lt;0,ROUNDDOWN(Length_1!M16*J$3,$M$66),ROUNDUP(Length_1!M16*J$3,$M$66))</f>
        <v>#N/A</v>
      </c>
      <c r="AC21" s="122" t="e">
        <f t="shared" ca="1" si="9"/>
        <v>#N/A</v>
      </c>
      <c r="AD21" s="122" t="e">
        <f t="shared" ca="1" si="10"/>
        <v>#N/A</v>
      </c>
      <c r="AE21" s="200" t="e">
        <f t="shared" ca="1" si="11"/>
        <v>#N/A</v>
      </c>
      <c r="AF21" s="122" t="e">
        <f t="shared" ca="1" si="12"/>
        <v>#N/A</v>
      </c>
      <c r="AG21" s="122" t="str">
        <f t="shared" si="15"/>
        <v/>
      </c>
      <c r="AH21" s="288" t="e">
        <f t="shared" ca="1" si="16"/>
        <v>#N/A</v>
      </c>
    </row>
    <row r="22" spans="2:34" ht="15" customHeight="1">
      <c r="B22" s="125" t="b">
        <f>IF(TRIM(Length_1!B17)="",FALSE,TRUE)</f>
        <v>0</v>
      </c>
      <c r="C22" s="122" t="str">
        <f>IF($B22=FALSE,"",Length_1!A17)</f>
        <v/>
      </c>
      <c r="D22" s="122" t="str">
        <f>IF(OR($B22=FALSE,Length_1!T17=""),"",Length_1!T17)</f>
        <v/>
      </c>
      <c r="E22" s="122" t="str">
        <f>IF($B22=FALSE,"",VALUE(Length_1!B17))</f>
        <v/>
      </c>
      <c r="F22" s="122" t="str">
        <f>IF($B22=FALSE,"",Length_1!C17)</f>
        <v/>
      </c>
      <c r="G22" s="126" t="str">
        <f>IF(B22=FALSE,"",Length_1!O17)</f>
        <v/>
      </c>
      <c r="H22" s="126" t="str">
        <f>IF(B22=FALSE,"",Length_1!P17)</f>
        <v/>
      </c>
      <c r="I22" s="126" t="str">
        <f>IF(B22=FALSE,"",Length_1!Q17)</f>
        <v/>
      </c>
      <c r="J22" s="126" t="str">
        <f>IF(B22=FALSE,"",Length_1!R17)</f>
        <v/>
      </c>
      <c r="K22" s="126" t="str">
        <f>IF(B22=FALSE,"",Length_1!S17)</f>
        <v/>
      </c>
      <c r="L22" s="127" t="str">
        <f t="shared" si="1"/>
        <v/>
      </c>
      <c r="M22" s="139" t="str">
        <f t="shared" si="2"/>
        <v/>
      </c>
      <c r="N22" s="128" t="str">
        <f>IF(B22=FALSE,"",Length_1!D61)</f>
        <v/>
      </c>
      <c r="O22" s="129" t="str">
        <f>IF(B22=FALSE,"",Calcu!L22*J$3)</f>
        <v/>
      </c>
      <c r="P22" s="148" t="str">
        <f>IF(B22=FALSE,"",IF(Length_1!D17="Laser",0,11.5*10^-6))</f>
        <v/>
      </c>
      <c r="Q22" s="148" t="str">
        <f ca="1">IF(B22=FALSE,"",OFFSET(Length_1!A61,0,MATCH("열팽창계수",Length_1!$47:$47,0)-1))</f>
        <v/>
      </c>
      <c r="R22" s="149" t="str">
        <f t="shared" si="3"/>
        <v/>
      </c>
      <c r="S22" s="246" t="str">
        <f t="shared" si="4"/>
        <v/>
      </c>
      <c r="T22" s="246" t="str">
        <f t="shared" si="5"/>
        <v/>
      </c>
      <c r="U22" s="246" t="str">
        <f t="shared" si="6"/>
        <v/>
      </c>
      <c r="V22" s="130" t="str">
        <f t="shared" si="7"/>
        <v/>
      </c>
      <c r="W22" s="131" t="str">
        <f t="shared" si="8"/>
        <v/>
      </c>
      <c r="X22" s="122" t="str">
        <f t="shared" si="13"/>
        <v/>
      </c>
      <c r="Y22" s="122" t="str">
        <f t="shared" si="14"/>
        <v/>
      </c>
      <c r="Z22" s="124"/>
      <c r="AA22" s="190" t="e">
        <f ca="1">IF(Length_1!L17&lt;0,ROUNDUP(Length_1!L17*J$3,$M$66),ROUNDDOWN(Length_1!L17*J$3,$M$66))</f>
        <v>#N/A</v>
      </c>
      <c r="AB22" s="190" t="e">
        <f ca="1">IF(Length_1!M17&lt;0,ROUNDDOWN(Length_1!M17*J$3,$M$66),ROUNDUP(Length_1!M17*J$3,$M$66))</f>
        <v>#N/A</v>
      </c>
      <c r="AC22" s="122" t="e">
        <f t="shared" ca="1" si="9"/>
        <v>#N/A</v>
      </c>
      <c r="AD22" s="122" t="e">
        <f t="shared" ca="1" si="10"/>
        <v>#N/A</v>
      </c>
      <c r="AE22" s="200" t="e">
        <f t="shared" ca="1" si="11"/>
        <v>#N/A</v>
      </c>
      <c r="AF22" s="122" t="e">
        <f t="shared" ca="1" si="12"/>
        <v>#N/A</v>
      </c>
      <c r="AG22" s="122" t="str">
        <f t="shared" si="15"/>
        <v/>
      </c>
      <c r="AH22" s="288" t="e">
        <f t="shared" ca="1" si="16"/>
        <v>#N/A</v>
      </c>
    </row>
    <row r="23" spans="2:34" ht="15" customHeight="1">
      <c r="B23" s="125" t="b">
        <f>IF(TRIM(Length_1!B18)="",FALSE,TRUE)</f>
        <v>0</v>
      </c>
      <c r="C23" s="122" t="str">
        <f>IF($B23=FALSE,"",Length_1!A18)</f>
        <v/>
      </c>
      <c r="D23" s="122" t="str">
        <f>IF(OR($B23=FALSE,Length_1!T18=""),"",Length_1!T18)</f>
        <v/>
      </c>
      <c r="E23" s="122" t="str">
        <f>IF($B23=FALSE,"",VALUE(Length_1!B18))</f>
        <v/>
      </c>
      <c r="F23" s="122" t="str">
        <f>IF($B23=FALSE,"",Length_1!C18)</f>
        <v/>
      </c>
      <c r="G23" s="126" t="str">
        <f>IF(B23=FALSE,"",Length_1!O18)</f>
        <v/>
      </c>
      <c r="H23" s="126" t="str">
        <f>IF(B23=FALSE,"",Length_1!P18)</f>
        <v/>
      </c>
      <c r="I23" s="126" t="str">
        <f>IF(B23=FALSE,"",Length_1!Q18)</f>
        <v/>
      </c>
      <c r="J23" s="126" t="str">
        <f>IF(B23=FALSE,"",Length_1!R18)</f>
        <v/>
      </c>
      <c r="K23" s="126" t="str">
        <f>IF(B23=FALSE,"",Length_1!S18)</f>
        <v/>
      </c>
      <c r="L23" s="127" t="str">
        <f t="shared" si="1"/>
        <v/>
      </c>
      <c r="M23" s="139" t="str">
        <f t="shared" si="2"/>
        <v/>
      </c>
      <c r="N23" s="128" t="str">
        <f>IF(B23=FALSE,"",Length_1!D62)</f>
        <v/>
      </c>
      <c r="O23" s="129" t="str">
        <f>IF(B23=FALSE,"",Calcu!L23*J$3)</f>
        <v/>
      </c>
      <c r="P23" s="148" t="str">
        <f>IF(B23=FALSE,"",IF(Length_1!D18="Laser",0,11.5*10^-6))</f>
        <v/>
      </c>
      <c r="Q23" s="148" t="str">
        <f ca="1">IF(B23=FALSE,"",OFFSET(Length_1!A62,0,MATCH("열팽창계수",Length_1!$47:$47,0)-1))</f>
        <v/>
      </c>
      <c r="R23" s="149" t="str">
        <f t="shared" si="3"/>
        <v/>
      </c>
      <c r="S23" s="246" t="str">
        <f t="shared" si="4"/>
        <v/>
      </c>
      <c r="T23" s="246" t="str">
        <f t="shared" si="5"/>
        <v/>
      </c>
      <c r="U23" s="246" t="str">
        <f t="shared" si="6"/>
        <v/>
      </c>
      <c r="V23" s="130" t="str">
        <f t="shared" si="7"/>
        <v/>
      </c>
      <c r="W23" s="131" t="str">
        <f t="shared" si="8"/>
        <v/>
      </c>
      <c r="X23" s="122" t="str">
        <f t="shared" si="13"/>
        <v/>
      </c>
      <c r="Y23" s="122" t="str">
        <f t="shared" si="14"/>
        <v/>
      </c>
      <c r="Z23" s="124"/>
      <c r="AA23" s="190" t="e">
        <f ca="1">IF(Length_1!L18&lt;0,ROUNDUP(Length_1!L18*J$3,$M$66),ROUNDDOWN(Length_1!L18*J$3,$M$66))</f>
        <v>#N/A</v>
      </c>
      <c r="AB23" s="190" t="e">
        <f ca="1">IF(Length_1!M18&lt;0,ROUNDDOWN(Length_1!M18*J$3,$M$66),ROUNDUP(Length_1!M18*J$3,$M$66))</f>
        <v>#N/A</v>
      </c>
      <c r="AC23" s="122" t="e">
        <f t="shared" ca="1" si="9"/>
        <v>#N/A</v>
      </c>
      <c r="AD23" s="122" t="e">
        <f t="shared" ca="1" si="10"/>
        <v>#N/A</v>
      </c>
      <c r="AE23" s="200" t="e">
        <f t="shared" ca="1" si="11"/>
        <v>#N/A</v>
      </c>
      <c r="AF23" s="122" t="e">
        <f t="shared" ca="1" si="12"/>
        <v>#N/A</v>
      </c>
      <c r="AG23" s="122" t="str">
        <f t="shared" si="15"/>
        <v/>
      </c>
      <c r="AH23" s="288" t="e">
        <f t="shared" ca="1" si="16"/>
        <v>#N/A</v>
      </c>
    </row>
    <row r="24" spans="2:34" ht="15" customHeight="1">
      <c r="B24" s="125" t="b">
        <f>IF(TRIM(Length_1!B19)="",FALSE,TRUE)</f>
        <v>0</v>
      </c>
      <c r="C24" s="122" t="str">
        <f>IF($B24=FALSE,"",Length_1!A19)</f>
        <v/>
      </c>
      <c r="D24" s="122" t="str">
        <f>IF(OR($B24=FALSE,Length_1!T19=""),"",Length_1!T19)</f>
        <v/>
      </c>
      <c r="E24" s="122" t="str">
        <f>IF($B24=FALSE,"",VALUE(Length_1!B19))</f>
        <v/>
      </c>
      <c r="F24" s="122" t="str">
        <f>IF($B24=FALSE,"",Length_1!C19)</f>
        <v/>
      </c>
      <c r="G24" s="126" t="str">
        <f>IF(B24=FALSE,"",Length_1!O19)</f>
        <v/>
      </c>
      <c r="H24" s="126" t="str">
        <f>IF(B24=FALSE,"",Length_1!P19)</f>
        <v/>
      </c>
      <c r="I24" s="126" t="str">
        <f>IF(B24=FALSE,"",Length_1!Q19)</f>
        <v/>
      </c>
      <c r="J24" s="126" t="str">
        <f>IF(B24=FALSE,"",Length_1!R19)</f>
        <v/>
      </c>
      <c r="K24" s="126" t="str">
        <f>IF(B24=FALSE,"",Length_1!S19)</f>
        <v/>
      </c>
      <c r="L24" s="127" t="str">
        <f t="shared" si="1"/>
        <v/>
      </c>
      <c r="M24" s="139" t="str">
        <f t="shared" si="2"/>
        <v/>
      </c>
      <c r="N24" s="128" t="str">
        <f>IF(B24=FALSE,"",Length_1!D63)</f>
        <v/>
      </c>
      <c r="O24" s="129" t="str">
        <f>IF(B24=FALSE,"",Calcu!L24*J$3)</f>
        <v/>
      </c>
      <c r="P24" s="148" t="str">
        <f>IF(B24=FALSE,"",IF(Length_1!D19="Laser",0,11.5*10^-6))</f>
        <v/>
      </c>
      <c r="Q24" s="148" t="str">
        <f ca="1">IF(B24=FALSE,"",OFFSET(Length_1!A63,0,MATCH("열팽창계수",Length_1!$47:$47,0)-1))</f>
        <v/>
      </c>
      <c r="R24" s="149" t="str">
        <f t="shared" si="3"/>
        <v/>
      </c>
      <c r="S24" s="246" t="str">
        <f t="shared" si="4"/>
        <v/>
      </c>
      <c r="T24" s="246" t="str">
        <f t="shared" si="5"/>
        <v/>
      </c>
      <c r="U24" s="246" t="str">
        <f t="shared" si="6"/>
        <v/>
      </c>
      <c r="V24" s="130" t="str">
        <f t="shared" si="7"/>
        <v/>
      </c>
      <c r="W24" s="131" t="str">
        <f t="shared" si="8"/>
        <v/>
      </c>
      <c r="X24" s="122" t="str">
        <f t="shared" si="13"/>
        <v/>
      </c>
      <c r="Y24" s="122" t="str">
        <f t="shared" si="14"/>
        <v/>
      </c>
      <c r="Z24" s="124"/>
      <c r="AA24" s="190" t="e">
        <f ca="1">IF(Length_1!L19&lt;0,ROUNDUP(Length_1!L19*J$3,$M$66),ROUNDDOWN(Length_1!L19*J$3,$M$66))</f>
        <v>#N/A</v>
      </c>
      <c r="AB24" s="190" t="e">
        <f ca="1">IF(Length_1!M19&lt;0,ROUNDDOWN(Length_1!M19*J$3,$M$66),ROUNDUP(Length_1!M19*J$3,$M$66))</f>
        <v>#N/A</v>
      </c>
      <c r="AC24" s="122" t="e">
        <f t="shared" ca="1" si="9"/>
        <v>#N/A</v>
      </c>
      <c r="AD24" s="122" t="e">
        <f t="shared" ca="1" si="10"/>
        <v>#N/A</v>
      </c>
      <c r="AE24" s="200" t="e">
        <f t="shared" ca="1" si="11"/>
        <v>#N/A</v>
      </c>
      <c r="AF24" s="122" t="e">
        <f t="shared" ca="1" si="12"/>
        <v>#N/A</v>
      </c>
      <c r="AG24" s="122" t="str">
        <f t="shared" si="15"/>
        <v/>
      </c>
      <c r="AH24" s="288" t="e">
        <f t="shared" ca="1" si="16"/>
        <v>#N/A</v>
      </c>
    </row>
    <row r="25" spans="2:34" ht="15" customHeight="1">
      <c r="B25" s="125" t="b">
        <f>IF(TRIM(Length_1!B20)="",FALSE,TRUE)</f>
        <v>0</v>
      </c>
      <c r="C25" s="122" t="str">
        <f>IF($B25=FALSE,"",Length_1!A20)</f>
        <v/>
      </c>
      <c r="D25" s="122" t="str">
        <f>IF(OR($B25=FALSE,Length_1!T20=""),"",Length_1!T20)</f>
        <v/>
      </c>
      <c r="E25" s="122" t="str">
        <f>IF($B25=FALSE,"",VALUE(Length_1!B20))</f>
        <v/>
      </c>
      <c r="F25" s="122" t="str">
        <f>IF($B25=FALSE,"",Length_1!C20)</f>
        <v/>
      </c>
      <c r="G25" s="126" t="str">
        <f>IF(B25=FALSE,"",Length_1!O20)</f>
        <v/>
      </c>
      <c r="H25" s="126" t="str">
        <f>IF(B25=FALSE,"",Length_1!P20)</f>
        <v/>
      </c>
      <c r="I25" s="126" t="str">
        <f>IF(B25=FALSE,"",Length_1!Q20)</f>
        <v/>
      </c>
      <c r="J25" s="126" t="str">
        <f>IF(B25=FALSE,"",Length_1!R20)</f>
        <v/>
      </c>
      <c r="K25" s="126" t="str">
        <f>IF(B25=FALSE,"",Length_1!S20)</f>
        <v/>
      </c>
      <c r="L25" s="127" t="str">
        <f t="shared" si="1"/>
        <v/>
      </c>
      <c r="M25" s="139" t="str">
        <f t="shared" si="2"/>
        <v/>
      </c>
      <c r="N25" s="128" t="str">
        <f>IF(B25=FALSE,"",Length_1!D64)</f>
        <v/>
      </c>
      <c r="O25" s="129" t="str">
        <f>IF(B25=FALSE,"",Calcu!L25*J$3)</f>
        <v/>
      </c>
      <c r="P25" s="148" t="str">
        <f>IF(B25=FALSE,"",IF(Length_1!D20="Laser",0,11.5*10^-6))</f>
        <v/>
      </c>
      <c r="Q25" s="148" t="str">
        <f ca="1">IF(B25=FALSE,"",OFFSET(Length_1!A64,0,MATCH("열팽창계수",Length_1!$47:$47,0)-1))</f>
        <v/>
      </c>
      <c r="R25" s="149" t="str">
        <f t="shared" si="3"/>
        <v/>
      </c>
      <c r="S25" s="246" t="str">
        <f t="shared" si="4"/>
        <v/>
      </c>
      <c r="T25" s="246" t="str">
        <f t="shared" si="5"/>
        <v/>
      </c>
      <c r="U25" s="246" t="str">
        <f t="shared" si="6"/>
        <v/>
      </c>
      <c r="V25" s="130" t="str">
        <f t="shared" si="7"/>
        <v/>
      </c>
      <c r="W25" s="131" t="str">
        <f t="shared" si="8"/>
        <v/>
      </c>
      <c r="X25" s="122" t="str">
        <f t="shared" si="13"/>
        <v/>
      </c>
      <c r="Y25" s="122" t="str">
        <f t="shared" si="14"/>
        <v/>
      </c>
      <c r="Z25" s="124"/>
      <c r="AA25" s="190" t="e">
        <f ca="1">IF(Length_1!L20&lt;0,ROUNDUP(Length_1!L20*J$3,$M$66),ROUNDDOWN(Length_1!L20*J$3,$M$66))</f>
        <v>#N/A</v>
      </c>
      <c r="AB25" s="190" t="e">
        <f ca="1">IF(Length_1!M20&lt;0,ROUNDDOWN(Length_1!M20*J$3,$M$66),ROUNDUP(Length_1!M20*J$3,$M$66))</f>
        <v>#N/A</v>
      </c>
      <c r="AC25" s="122" t="e">
        <f t="shared" ca="1" si="9"/>
        <v>#N/A</v>
      </c>
      <c r="AD25" s="122" t="e">
        <f t="shared" ca="1" si="10"/>
        <v>#N/A</v>
      </c>
      <c r="AE25" s="200" t="e">
        <f t="shared" ca="1" si="11"/>
        <v>#N/A</v>
      </c>
      <c r="AF25" s="122" t="e">
        <f t="shared" ca="1" si="12"/>
        <v>#N/A</v>
      </c>
      <c r="AG25" s="122" t="str">
        <f t="shared" si="15"/>
        <v/>
      </c>
      <c r="AH25" s="288" t="e">
        <f t="shared" ca="1" si="16"/>
        <v>#N/A</v>
      </c>
    </row>
    <row r="26" spans="2:34" ht="15" customHeight="1">
      <c r="B26" s="125" t="b">
        <f>IF(TRIM(Length_1!B21)="",FALSE,TRUE)</f>
        <v>0</v>
      </c>
      <c r="C26" s="122" t="str">
        <f>IF($B26=FALSE,"",Length_1!A21)</f>
        <v/>
      </c>
      <c r="D26" s="122" t="str">
        <f>IF(OR($B26=FALSE,Length_1!T21=""),"",Length_1!T21)</f>
        <v/>
      </c>
      <c r="E26" s="122" t="str">
        <f>IF($B26=FALSE,"",VALUE(Length_1!B21))</f>
        <v/>
      </c>
      <c r="F26" s="122" t="str">
        <f>IF($B26=FALSE,"",Length_1!C21)</f>
        <v/>
      </c>
      <c r="G26" s="126" t="str">
        <f>IF(B26=FALSE,"",Length_1!O21)</f>
        <v/>
      </c>
      <c r="H26" s="126" t="str">
        <f>IF(B26=FALSE,"",Length_1!P21)</f>
        <v/>
      </c>
      <c r="I26" s="126" t="str">
        <f>IF(B26=FALSE,"",Length_1!Q21)</f>
        <v/>
      </c>
      <c r="J26" s="126" t="str">
        <f>IF(B26=FALSE,"",Length_1!R21)</f>
        <v/>
      </c>
      <c r="K26" s="126" t="str">
        <f>IF(B26=FALSE,"",Length_1!S21)</f>
        <v/>
      </c>
      <c r="L26" s="127" t="str">
        <f t="shared" si="1"/>
        <v/>
      </c>
      <c r="M26" s="139" t="str">
        <f t="shared" si="2"/>
        <v/>
      </c>
      <c r="N26" s="128" t="str">
        <f>IF(B26=FALSE,"",Length_1!D65)</f>
        <v/>
      </c>
      <c r="O26" s="129" t="str">
        <f>IF(B26=FALSE,"",Calcu!L26*J$3)</f>
        <v/>
      </c>
      <c r="P26" s="148" t="str">
        <f>IF(B26=FALSE,"",IF(Length_1!D21="Laser",0,11.5*10^-6))</f>
        <v/>
      </c>
      <c r="Q26" s="148" t="str">
        <f ca="1">IF(B26=FALSE,"",OFFSET(Length_1!A65,0,MATCH("열팽창계수",Length_1!$47:$47,0)-1))</f>
        <v/>
      </c>
      <c r="R26" s="149" t="str">
        <f t="shared" si="3"/>
        <v/>
      </c>
      <c r="S26" s="246" t="str">
        <f t="shared" si="4"/>
        <v/>
      </c>
      <c r="T26" s="246" t="str">
        <f t="shared" si="5"/>
        <v/>
      </c>
      <c r="U26" s="246" t="str">
        <f t="shared" si="6"/>
        <v/>
      </c>
      <c r="V26" s="130" t="str">
        <f t="shared" si="7"/>
        <v/>
      </c>
      <c r="W26" s="131" t="str">
        <f t="shared" si="8"/>
        <v/>
      </c>
      <c r="X26" s="122" t="str">
        <f t="shared" si="13"/>
        <v/>
      </c>
      <c r="Y26" s="122" t="str">
        <f t="shared" si="14"/>
        <v/>
      </c>
      <c r="Z26" s="124"/>
      <c r="AA26" s="190" t="e">
        <f ca="1">IF(Length_1!L21&lt;0,ROUNDUP(Length_1!L21*J$3,$M$66),ROUNDDOWN(Length_1!L21*J$3,$M$66))</f>
        <v>#N/A</v>
      </c>
      <c r="AB26" s="190" t="e">
        <f ca="1">IF(Length_1!M21&lt;0,ROUNDDOWN(Length_1!M21*J$3,$M$66),ROUNDUP(Length_1!M21*J$3,$M$66))</f>
        <v>#N/A</v>
      </c>
      <c r="AC26" s="122" t="e">
        <f t="shared" ca="1" si="9"/>
        <v>#N/A</v>
      </c>
      <c r="AD26" s="122" t="e">
        <f t="shared" ca="1" si="10"/>
        <v>#N/A</v>
      </c>
      <c r="AE26" s="200" t="e">
        <f t="shared" ca="1" si="11"/>
        <v>#N/A</v>
      </c>
      <c r="AF26" s="122" t="e">
        <f t="shared" ca="1" si="12"/>
        <v>#N/A</v>
      </c>
      <c r="AG26" s="122" t="str">
        <f t="shared" si="15"/>
        <v/>
      </c>
      <c r="AH26" s="288" t="e">
        <f t="shared" ca="1" si="16"/>
        <v>#N/A</v>
      </c>
    </row>
    <row r="27" spans="2:34" ht="15" customHeight="1">
      <c r="B27" s="125" t="b">
        <f>IF(TRIM(Length_1!B22)="",FALSE,TRUE)</f>
        <v>0</v>
      </c>
      <c r="C27" s="122" t="str">
        <f>IF($B27=FALSE,"",Length_1!A22)</f>
        <v/>
      </c>
      <c r="D27" s="122" t="str">
        <f>IF(OR($B27=FALSE,Length_1!T22=""),"",Length_1!T22)</f>
        <v/>
      </c>
      <c r="E27" s="122" t="str">
        <f>IF($B27=FALSE,"",VALUE(Length_1!B22))</f>
        <v/>
      </c>
      <c r="F27" s="122" t="str">
        <f>IF($B27=FALSE,"",Length_1!C22)</f>
        <v/>
      </c>
      <c r="G27" s="126" t="str">
        <f>IF(B27=FALSE,"",Length_1!O22)</f>
        <v/>
      </c>
      <c r="H27" s="126" t="str">
        <f>IF(B27=FALSE,"",Length_1!P22)</f>
        <v/>
      </c>
      <c r="I27" s="126" t="str">
        <f>IF(B27=FALSE,"",Length_1!Q22)</f>
        <v/>
      </c>
      <c r="J27" s="126" t="str">
        <f>IF(B27=FALSE,"",Length_1!R22)</f>
        <v/>
      </c>
      <c r="K27" s="126" t="str">
        <f>IF(B27=FALSE,"",Length_1!S22)</f>
        <v/>
      </c>
      <c r="L27" s="127" t="str">
        <f t="shared" si="1"/>
        <v/>
      </c>
      <c r="M27" s="139" t="str">
        <f t="shared" si="2"/>
        <v/>
      </c>
      <c r="N27" s="128" t="str">
        <f>IF(B27=FALSE,"",Length_1!D66)</f>
        <v/>
      </c>
      <c r="O27" s="129" t="str">
        <f>IF(B27=FALSE,"",Calcu!L27*J$3)</f>
        <v/>
      </c>
      <c r="P27" s="148" t="str">
        <f>IF(B27=FALSE,"",IF(Length_1!D22="Laser",0,11.5*10^-6))</f>
        <v/>
      </c>
      <c r="Q27" s="148" t="str">
        <f ca="1">IF(B27=FALSE,"",OFFSET(Length_1!A66,0,MATCH("열팽창계수",Length_1!$47:$47,0)-1))</f>
        <v/>
      </c>
      <c r="R27" s="149" t="str">
        <f t="shared" si="3"/>
        <v/>
      </c>
      <c r="S27" s="246" t="str">
        <f t="shared" si="4"/>
        <v/>
      </c>
      <c r="T27" s="246" t="str">
        <f t="shared" si="5"/>
        <v/>
      </c>
      <c r="U27" s="246" t="str">
        <f t="shared" si="6"/>
        <v/>
      </c>
      <c r="V27" s="130" t="str">
        <f t="shared" si="7"/>
        <v/>
      </c>
      <c r="W27" s="131" t="str">
        <f t="shared" si="8"/>
        <v/>
      </c>
      <c r="X27" s="122" t="str">
        <f t="shared" si="13"/>
        <v/>
      </c>
      <c r="Y27" s="122" t="str">
        <f t="shared" si="14"/>
        <v/>
      </c>
      <c r="Z27" s="124"/>
      <c r="AA27" s="190" t="e">
        <f ca="1">IF(Length_1!L22&lt;0,ROUNDUP(Length_1!L22*J$3,$M$66),ROUNDDOWN(Length_1!L22*J$3,$M$66))</f>
        <v>#N/A</v>
      </c>
      <c r="AB27" s="190" t="e">
        <f ca="1">IF(Length_1!M22&lt;0,ROUNDDOWN(Length_1!M22*J$3,$M$66),ROUNDUP(Length_1!M22*J$3,$M$66))</f>
        <v>#N/A</v>
      </c>
      <c r="AC27" s="122" t="e">
        <f t="shared" ca="1" si="9"/>
        <v>#N/A</v>
      </c>
      <c r="AD27" s="122" t="e">
        <f t="shared" ca="1" si="10"/>
        <v>#N/A</v>
      </c>
      <c r="AE27" s="200" t="e">
        <f t="shared" ca="1" si="11"/>
        <v>#N/A</v>
      </c>
      <c r="AF27" s="122" t="e">
        <f t="shared" ca="1" si="12"/>
        <v>#N/A</v>
      </c>
      <c r="AG27" s="122" t="str">
        <f t="shared" si="15"/>
        <v/>
      </c>
      <c r="AH27" s="288" t="e">
        <f t="shared" ca="1" si="16"/>
        <v>#N/A</v>
      </c>
    </row>
    <row r="28" spans="2:34" ht="15" customHeight="1">
      <c r="B28" s="125" t="b">
        <f>IF(TRIM(Length_1!B23)="",FALSE,TRUE)</f>
        <v>0</v>
      </c>
      <c r="C28" s="122" t="str">
        <f>IF($B28=FALSE,"",Length_1!A23)</f>
        <v/>
      </c>
      <c r="D28" s="122" t="str">
        <f>IF(OR($B28=FALSE,Length_1!T23=""),"",Length_1!T23)</f>
        <v/>
      </c>
      <c r="E28" s="122" t="str">
        <f>IF($B28=FALSE,"",VALUE(Length_1!B23))</f>
        <v/>
      </c>
      <c r="F28" s="122" t="str">
        <f>IF($B28=FALSE,"",Length_1!C23)</f>
        <v/>
      </c>
      <c r="G28" s="126" t="str">
        <f>IF(B28=FALSE,"",Length_1!O23)</f>
        <v/>
      </c>
      <c r="H28" s="126" t="str">
        <f>IF(B28=FALSE,"",Length_1!P23)</f>
        <v/>
      </c>
      <c r="I28" s="126" t="str">
        <f>IF(B28=FALSE,"",Length_1!Q23)</f>
        <v/>
      </c>
      <c r="J28" s="126" t="str">
        <f>IF(B28=FALSE,"",Length_1!R23)</f>
        <v/>
      </c>
      <c r="K28" s="126" t="str">
        <f>IF(B28=FALSE,"",Length_1!S23)</f>
        <v/>
      </c>
      <c r="L28" s="127" t="str">
        <f t="shared" si="1"/>
        <v/>
      </c>
      <c r="M28" s="139" t="str">
        <f t="shared" si="2"/>
        <v/>
      </c>
      <c r="N28" s="128" t="str">
        <f>IF(B28=FALSE,"",Length_1!D67)</f>
        <v/>
      </c>
      <c r="O28" s="129" t="str">
        <f>IF(B28=FALSE,"",Calcu!L28*J$3)</f>
        <v/>
      </c>
      <c r="P28" s="148" t="str">
        <f>IF(B28=FALSE,"",IF(Length_1!D23="Laser",0,11.5*10^-6))</f>
        <v/>
      </c>
      <c r="Q28" s="148" t="str">
        <f ca="1">IF(B28=FALSE,"",OFFSET(Length_1!A67,0,MATCH("열팽창계수",Length_1!$47:$47,0)-1))</f>
        <v/>
      </c>
      <c r="R28" s="149" t="str">
        <f t="shared" si="3"/>
        <v/>
      </c>
      <c r="S28" s="246" t="str">
        <f t="shared" si="4"/>
        <v/>
      </c>
      <c r="T28" s="246" t="str">
        <f t="shared" si="5"/>
        <v/>
      </c>
      <c r="U28" s="246" t="str">
        <f t="shared" si="6"/>
        <v/>
      </c>
      <c r="V28" s="130" t="str">
        <f t="shared" si="7"/>
        <v/>
      </c>
      <c r="W28" s="131" t="str">
        <f t="shared" si="8"/>
        <v/>
      </c>
      <c r="X28" s="122" t="str">
        <f t="shared" si="13"/>
        <v/>
      </c>
      <c r="Y28" s="122" t="str">
        <f t="shared" si="14"/>
        <v/>
      </c>
      <c r="Z28" s="124"/>
      <c r="AA28" s="190" t="e">
        <f ca="1">IF(Length_1!L23&lt;0,ROUNDUP(Length_1!L23*J$3,$M$66),ROUNDDOWN(Length_1!L23*J$3,$M$66))</f>
        <v>#N/A</v>
      </c>
      <c r="AB28" s="190" t="e">
        <f ca="1">IF(Length_1!M23&lt;0,ROUNDDOWN(Length_1!M23*J$3,$M$66),ROUNDUP(Length_1!M23*J$3,$M$66))</f>
        <v>#N/A</v>
      </c>
      <c r="AC28" s="122" t="e">
        <f t="shared" ca="1" si="9"/>
        <v>#N/A</v>
      </c>
      <c r="AD28" s="122" t="e">
        <f t="shared" ca="1" si="10"/>
        <v>#N/A</v>
      </c>
      <c r="AE28" s="200" t="e">
        <f t="shared" ca="1" si="11"/>
        <v>#N/A</v>
      </c>
      <c r="AF28" s="122" t="e">
        <f t="shared" ca="1" si="12"/>
        <v>#N/A</v>
      </c>
      <c r="AG28" s="122" t="str">
        <f t="shared" si="15"/>
        <v/>
      </c>
      <c r="AH28" s="288" t="e">
        <f t="shared" ca="1" si="16"/>
        <v>#N/A</v>
      </c>
    </row>
    <row r="29" spans="2:34" ht="15" customHeight="1">
      <c r="B29" s="125" t="b">
        <f>IF(TRIM(Length_1!B24)="",FALSE,TRUE)</f>
        <v>0</v>
      </c>
      <c r="C29" s="122" t="str">
        <f>IF($B29=FALSE,"",Length_1!A24)</f>
        <v/>
      </c>
      <c r="D29" s="122" t="str">
        <f>IF(OR($B29=FALSE,Length_1!T24=""),"",Length_1!T24)</f>
        <v/>
      </c>
      <c r="E29" s="122" t="str">
        <f>IF($B29=FALSE,"",VALUE(Length_1!B24))</f>
        <v/>
      </c>
      <c r="F29" s="122" t="str">
        <f>IF($B29=FALSE,"",Length_1!C24)</f>
        <v/>
      </c>
      <c r="G29" s="126" t="str">
        <f>IF(B29=FALSE,"",Length_1!O24)</f>
        <v/>
      </c>
      <c r="H29" s="126" t="str">
        <f>IF(B29=FALSE,"",Length_1!P24)</f>
        <v/>
      </c>
      <c r="I29" s="126" t="str">
        <f>IF(B29=FALSE,"",Length_1!Q24)</f>
        <v/>
      </c>
      <c r="J29" s="126" t="str">
        <f>IF(B29=FALSE,"",Length_1!R24)</f>
        <v/>
      </c>
      <c r="K29" s="126" t="str">
        <f>IF(B29=FALSE,"",Length_1!S24)</f>
        <v/>
      </c>
      <c r="L29" s="127" t="str">
        <f t="shared" si="1"/>
        <v/>
      </c>
      <c r="M29" s="139" t="str">
        <f t="shared" si="2"/>
        <v/>
      </c>
      <c r="N29" s="128" t="str">
        <f>IF(B29=FALSE,"",Length_1!D68)</f>
        <v/>
      </c>
      <c r="O29" s="129" t="str">
        <f>IF(B29=FALSE,"",Calcu!L29*J$3)</f>
        <v/>
      </c>
      <c r="P29" s="148" t="str">
        <f>IF(B29=FALSE,"",IF(Length_1!D24="Laser",0,11.5*10^-6))</f>
        <v/>
      </c>
      <c r="Q29" s="148" t="str">
        <f ca="1">IF(B29=FALSE,"",OFFSET(Length_1!A68,0,MATCH("열팽창계수",Length_1!$47:$47,0)-1))</f>
        <v/>
      </c>
      <c r="R29" s="149" t="str">
        <f t="shared" si="3"/>
        <v/>
      </c>
      <c r="S29" s="246" t="str">
        <f t="shared" si="4"/>
        <v/>
      </c>
      <c r="T29" s="246" t="str">
        <f t="shared" si="5"/>
        <v/>
      </c>
      <c r="U29" s="246" t="str">
        <f t="shared" si="6"/>
        <v/>
      </c>
      <c r="V29" s="130" t="str">
        <f t="shared" si="7"/>
        <v/>
      </c>
      <c r="W29" s="131" t="str">
        <f t="shared" si="8"/>
        <v/>
      </c>
      <c r="X29" s="122" t="str">
        <f t="shared" si="13"/>
        <v/>
      </c>
      <c r="Y29" s="122" t="str">
        <f t="shared" si="14"/>
        <v/>
      </c>
      <c r="Z29" s="124"/>
      <c r="AA29" s="190" t="e">
        <f ca="1">IF(Length_1!L24&lt;0,ROUNDUP(Length_1!L24*J$3,$M$66),ROUNDDOWN(Length_1!L24*J$3,$M$66))</f>
        <v>#N/A</v>
      </c>
      <c r="AB29" s="190" t="e">
        <f ca="1">IF(Length_1!M24&lt;0,ROUNDDOWN(Length_1!M24*J$3,$M$66),ROUNDUP(Length_1!M24*J$3,$M$66))</f>
        <v>#N/A</v>
      </c>
      <c r="AC29" s="122" t="e">
        <f t="shared" ref="AC29:AC49" ca="1" si="17">TEXT(V29,IF(V29&gt;=1000,"# ##","")&amp;$P$66)</f>
        <v>#N/A</v>
      </c>
      <c r="AD29" s="122" t="e">
        <f t="shared" ref="AD29:AD49" ca="1" si="18">TEXT(Y29,IF(Y29&gt;=1000,"# ##","")&amp;$P$66)</f>
        <v>#N/A</v>
      </c>
      <c r="AE29" s="200" t="e">
        <f t="shared" ca="1" si="11"/>
        <v>#N/A</v>
      </c>
      <c r="AF29" s="122" t="e">
        <f t="shared" ca="1" si="12"/>
        <v>#N/A</v>
      </c>
      <c r="AG29" s="122" t="str">
        <f t="shared" si="15"/>
        <v/>
      </c>
      <c r="AH29" s="288" t="e">
        <f t="shared" ca="1" si="16"/>
        <v>#N/A</v>
      </c>
    </row>
    <row r="30" spans="2:34" ht="15" customHeight="1">
      <c r="B30" s="125" t="b">
        <f>IF(TRIM(Length_1!B25)="",FALSE,TRUE)</f>
        <v>0</v>
      </c>
      <c r="C30" s="122" t="str">
        <f>IF($B30=FALSE,"",Length_1!A25)</f>
        <v/>
      </c>
      <c r="D30" s="122" t="str">
        <f>IF(OR($B30=FALSE,Length_1!T25=""),"",Length_1!T25)</f>
        <v/>
      </c>
      <c r="E30" s="122" t="str">
        <f>IF($B30=FALSE,"",VALUE(Length_1!B25))</f>
        <v/>
      </c>
      <c r="F30" s="122" t="str">
        <f>IF($B30=FALSE,"",Length_1!C25)</f>
        <v/>
      </c>
      <c r="G30" s="126" t="str">
        <f>IF(B30=FALSE,"",Length_1!O25)</f>
        <v/>
      </c>
      <c r="H30" s="126" t="str">
        <f>IF(B30=FALSE,"",Length_1!P25)</f>
        <v/>
      </c>
      <c r="I30" s="126" t="str">
        <f>IF(B30=FALSE,"",Length_1!Q25)</f>
        <v/>
      </c>
      <c r="J30" s="126" t="str">
        <f>IF(B30=FALSE,"",Length_1!R25)</f>
        <v/>
      </c>
      <c r="K30" s="126" t="str">
        <f>IF(B30=FALSE,"",Length_1!S25)</f>
        <v/>
      </c>
      <c r="L30" s="127" t="str">
        <f t="shared" si="1"/>
        <v/>
      </c>
      <c r="M30" s="139" t="str">
        <f t="shared" si="2"/>
        <v/>
      </c>
      <c r="N30" s="128" t="str">
        <f>IF(B30=FALSE,"",Length_1!D69)</f>
        <v/>
      </c>
      <c r="O30" s="129" t="str">
        <f>IF(B30=FALSE,"",Calcu!L30*J$3)</f>
        <v/>
      </c>
      <c r="P30" s="148" t="str">
        <f>IF(B30=FALSE,"",IF(Length_1!D25="Laser",0,11.5*10^-6))</f>
        <v/>
      </c>
      <c r="Q30" s="148" t="str">
        <f ca="1">IF(B30=FALSE,"",OFFSET(Length_1!A69,0,MATCH("열팽창계수",Length_1!$47:$47,0)-1))</f>
        <v/>
      </c>
      <c r="R30" s="149" t="str">
        <f t="shared" si="3"/>
        <v/>
      </c>
      <c r="S30" s="246" t="str">
        <f t="shared" si="4"/>
        <v/>
      </c>
      <c r="T30" s="246" t="str">
        <f t="shared" si="5"/>
        <v/>
      </c>
      <c r="U30" s="246" t="str">
        <f t="shared" si="6"/>
        <v/>
      </c>
      <c r="V30" s="130" t="str">
        <f t="shared" si="7"/>
        <v/>
      </c>
      <c r="W30" s="131" t="str">
        <f t="shared" si="8"/>
        <v/>
      </c>
      <c r="X30" s="122" t="str">
        <f t="shared" si="13"/>
        <v/>
      </c>
      <c r="Y30" s="122" t="str">
        <f t="shared" si="14"/>
        <v/>
      </c>
      <c r="Z30" s="124"/>
      <c r="AA30" s="190" t="e">
        <f ca="1">IF(Length_1!L25&lt;0,ROUNDUP(Length_1!L25*J$3,$M$66),ROUNDDOWN(Length_1!L25*J$3,$M$66))</f>
        <v>#N/A</v>
      </c>
      <c r="AB30" s="190" t="e">
        <f ca="1">IF(Length_1!M25&lt;0,ROUNDDOWN(Length_1!M25*J$3,$M$66),ROUNDUP(Length_1!M25*J$3,$M$66))</f>
        <v>#N/A</v>
      </c>
      <c r="AC30" s="122" t="e">
        <f t="shared" ca="1" si="17"/>
        <v>#N/A</v>
      </c>
      <c r="AD30" s="122" t="e">
        <f t="shared" ca="1" si="18"/>
        <v>#N/A</v>
      </c>
      <c r="AE30" s="200" t="e">
        <f t="shared" ca="1" si="11"/>
        <v>#N/A</v>
      </c>
      <c r="AF30" s="122" t="e">
        <f t="shared" ca="1" si="12"/>
        <v>#N/A</v>
      </c>
      <c r="AG30" s="122" t="str">
        <f t="shared" si="15"/>
        <v/>
      </c>
      <c r="AH30" s="288" t="e">
        <f t="shared" ca="1" si="16"/>
        <v>#N/A</v>
      </c>
    </row>
    <row r="31" spans="2:34" ht="15" customHeight="1">
      <c r="B31" s="125" t="b">
        <f>IF(TRIM(Length_1!B26)="",FALSE,TRUE)</f>
        <v>0</v>
      </c>
      <c r="C31" s="122" t="str">
        <f>IF($B31=FALSE,"",Length_1!A26)</f>
        <v/>
      </c>
      <c r="D31" s="122" t="str">
        <f>IF(OR($B31=FALSE,Length_1!T26=""),"",Length_1!T26)</f>
        <v/>
      </c>
      <c r="E31" s="122" t="str">
        <f>IF($B31=FALSE,"",VALUE(Length_1!B26))</f>
        <v/>
      </c>
      <c r="F31" s="122" t="str">
        <f>IF($B31=FALSE,"",Length_1!C26)</f>
        <v/>
      </c>
      <c r="G31" s="126" t="str">
        <f>IF(B31=FALSE,"",Length_1!O26)</f>
        <v/>
      </c>
      <c r="H31" s="126" t="str">
        <f>IF(B31=FALSE,"",Length_1!P26)</f>
        <v/>
      </c>
      <c r="I31" s="126" t="str">
        <f>IF(B31=FALSE,"",Length_1!Q26)</f>
        <v/>
      </c>
      <c r="J31" s="126" t="str">
        <f>IF(B31=FALSE,"",Length_1!R26)</f>
        <v/>
      </c>
      <c r="K31" s="126" t="str">
        <f>IF(B31=FALSE,"",Length_1!S26)</f>
        <v/>
      </c>
      <c r="L31" s="127" t="str">
        <f t="shared" si="1"/>
        <v/>
      </c>
      <c r="M31" s="139" t="str">
        <f t="shared" si="2"/>
        <v/>
      </c>
      <c r="N31" s="128" t="str">
        <f>IF(B31=FALSE,"",Length_1!D70)</f>
        <v/>
      </c>
      <c r="O31" s="129" t="str">
        <f>IF(B31=FALSE,"",Calcu!L31*J$3)</f>
        <v/>
      </c>
      <c r="P31" s="148" t="str">
        <f>IF(B31=FALSE,"",IF(Length_1!D26="Laser",0,11.5*10^-6))</f>
        <v/>
      </c>
      <c r="Q31" s="148" t="str">
        <f ca="1">IF(B31=FALSE,"",OFFSET(Length_1!A70,0,MATCH("열팽창계수",Length_1!$47:$47,0)-1))</f>
        <v/>
      </c>
      <c r="R31" s="149" t="str">
        <f t="shared" si="3"/>
        <v/>
      </c>
      <c r="S31" s="246" t="str">
        <f t="shared" si="4"/>
        <v/>
      </c>
      <c r="T31" s="246" t="str">
        <f t="shared" si="5"/>
        <v/>
      </c>
      <c r="U31" s="246" t="str">
        <f t="shared" si="6"/>
        <v/>
      </c>
      <c r="V31" s="130" t="str">
        <f t="shared" si="7"/>
        <v/>
      </c>
      <c r="W31" s="131" t="str">
        <f t="shared" si="8"/>
        <v/>
      </c>
      <c r="X31" s="122" t="str">
        <f t="shared" si="13"/>
        <v/>
      </c>
      <c r="Y31" s="122" t="str">
        <f t="shared" si="14"/>
        <v/>
      </c>
      <c r="Z31" s="124"/>
      <c r="AA31" s="190" t="e">
        <f ca="1">IF(Length_1!L26&lt;0,ROUNDUP(Length_1!L26*J$3,$M$66),ROUNDDOWN(Length_1!L26*J$3,$M$66))</f>
        <v>#N/A</v>
      </c>
      <c r="AB31" s="190" t="e">
        <f ca="1">IF(Length_1!M26&lt;0,ROUNDDOWN(Length_1!M26*J$3,$M$66),ROUNDUP(Length_1!M26*J$3,$M$66))</f>
        <v>#N/A</v>
      </c>
      <c r="AC31" s="122" t="e">
        <f t="shared" ca="1" si="17"/>
        <v>#N/A</v>
      </c>
      <c r="AD31" s="122" t="e">
        <f t="shared" ca="1" si="18"/>
        <v>#N/A</v>
      </c>
      <c r="AE31" s="200" t="e">
        <f t="shared" ca="1" si="11"/>
        <v>#N/A</v>
      </c>
      <c r="AF31" s="122" t="e">
        <f t="shared" ca="1" si="12"/>
        <v>#N/A</v>
      </c>
      <c r="AG31" s="122" t="str">
        <f t="shared" si="15"/>
        <v/>
      </c>
      <c r="AH31" s="288" t="e">
        <f t="shared" ca="1" si="16"/>
        <v>#N/A</v>
      </c>
    </row>
    <row r="32" spans="2:34" ht="15" customHeight="1">
      <c r="B32" s="125" t="b">
        <f>IF(TRIM(Length_1!B27)="",FALSE,TRUE)</f>
        <v>0</v>
      </c>
      <c r="C32" s="122" t="str">
        <f>IF($B32=FALSE,"",Length_1!A27)</f>
        <v/>
      </c>
      <c r="D32" s="122" t="str">
        <f>IF(OR($B32=FALSE,Length_1!T27=""),"",Length_1!T27)</f>
        <v/>
      </c>
      <c r="E32" s="122" t="str">
        <f>IF($B32=FALSE,"",VALUE(Length_1!B27))</f>
        <v/>
      </c>
      <c r="F32" s="122" t="str">
        <f>IF($B32=FALSE,"",Length_1!C27)</f>
        <v/>
      </c>
      <c r="G32" s="126" t="str">
        <f>IF(B32=FALSE,"",Length_1!O27)</f>
        <v/>
      </c>
      <c r="H32" s="126" t="str">
        <f>IF(B32=FALSE,"",Length_1!P27)</f>
        <v/>
      </c>
      <c r="I32" s="126" t="str">
        <f>IF(B32=FALSE,"",Length_1!Q27)</f>
        <v/>
      </c>
      <c r="J32" s="126" t="str">
        <f>IF(B32=FALSE,"",Length_1!R27)</f>
        <v/>
      </c>
      <c r="K32" s="126" t="str">
        <f>IF(B32=FALSE,"",Length_1!S27)</f>
        <v/>
      </c>
      <c r="L32" s="127" t="str">
        <f t="shared" si="1"/>
        <v/>
      </c>
      <c r="M32" s="139" t="str">
        <f t="shared" si="2"/>
        <v/>
      </c>
      <c r="N32" s="128" t="str">
        <f>IF(B32=FALSE,"",Length_1!D71)</f>
        <v/>
      </c>
      <c r="O32" s="129" t="str">
        <f>IF(B32=FALSE,"",Calcu!L32*J$3)</f>
        <v/>
      </c>
      <c r="P32" s="148" t="str">
        <f>IF(B32=FALSE,"",IF(Length_1!D27="Laser",0,11.5*10^-6))</f>
        <v/>
      </c>
      <c r="Q32" s="148" t="str">
        <f ca="1">IF(B32=FALSE,"",OFFSET(Length_1!A71,0,MATCH("열팽창계수",Length_1!$47:$47,0)-1))</f>
        <v/>
      </c>
      <c r="R32" s="149" t="str">
        <f t="shared" si="3"/>
        <v/>
      </c>
      <c r="S32" s="246" t="str">
        <f t="shared" si="4"/>
        <v/>
      </c>
      <c r="T32" s="246" t="str">
        <f t="shared" si="5"/>
        <v/>
      </c>
      <c r="U32" s="246" t="str">
        <f t="shared" si="6"/>
        <v/>
      </c>
      <c r="V32" s="130" t="str">
        <f t="shared" si="7"/>
        <v/>
      </c>
      <c r="W32" s="131" t="str">
        <f t="shared" si="8"/>
        <v/>
      </c>
      <c r="X32" s="122" t="str">
        <f t="shared" si="13"/>
        <v/>
      </c>
      <c r="Y32" s="122" t="str">
        <f t="shared" si="14"/>
        <v/>
      </c>
      <c r="Z32" s="124"/>
      <c r="AA32" s="190" t="e">
        <f ca="1">IF(Length_1!L27&lt;0,ROUNDUP(Length_1!L27*J$3,$M$66),ROUNDDOWN(Length_1!L27*J$3,$M$66))</f>
        <v>#N/A</v>
      </c>
      <c r="AB32" s="190" t="e">
        <f ca="1">IF(Length_1!M27&lt;0,ROUNDDOWN(Length_1!M27*J$3,$M$66),ROUNDUP(Length_1!M27*J$3,$M$66))</f>
        <v>#N/A</v>
      </c>
      <c r="AC32" s="122" t="e">
        <f t="shared" ca="1" si="17"/>
        <v>#N/A</v>
      </c>
      <c r="AD32" s="122" t="e">
        <f t="shared" ca="1" si="18"/>
        <v>#N/A</v>
      </c>
      <c r="AE32" s="200" t="e">
        <f t="shared" ca="1" si="11"/>
        <v>#N/A</v>
      </c>
      <c r="AF32" s="122" t="e">
        <f t="shared" ca="1" si="12"/>
        <v>#N/A</v>
      </c>
      <c r="AG32" s="122" t="str">
        <f t="shared" si="15"/>
        <v/>
      </c>
      <c r="AH32" s="288" t="e">
        <f t="shared" ca="1" si="16"/>
        <v>#N/A</v>
      </c>
    </row>
    <row r="33" spans="2:34" ht="15" customHeight="1">
      <c r="B33" s="125" t="b">
        <f>IF(TRIM(Length_1!B28)="",FALSE,TRUE)</f>
        <v>0</v>
      </c>
      <c r="C33" s="122" t="str">
        <f>IF($B33=FALSE,"",Length_1!A28)</f>
        <v/>
      </c>
      <c r="D33" s="122" t="str">
        <f>IF(OR($B33=FALSE,Length_1!T28=""),"",Length_1!T28)</f>
        <v/>
      </c>
      <c r="E33" s="122" t="str">
        <f>IF($B33=FALSE,"",VALUE(Length_1!B28))</f>
        <v/>
      </c>
      <c r="F33" s="122" t="str">
        <f>IF($B33=FALSE,"",Length_1!C28)</f>
        <v/>
      </c>
      <c r="G33" s="126" t="str">
        <f>IF(B33=FALSE,"",Length_1!O28)</f>
        <v/>
      </c>
      <c r="H33" s="126" t="str">
        <f>IF(B33=FALSE,"",Length_1!P28)</f>
        <v/>
      </c>
      <c r="I33" s="126" t="str">
        <f>IF(B33=FALSE,"",Length_1!Q28)</f>
        <v/>
      </c>
      <c r="J33" s="126" t="str">
        <f>IF(B33=FALSE,"",Length_1!R28)</f>
        <v/>
      </c>
      <c r="K33" s="126" t="str">
        <f>IF(B33=FALSE,"",Length_1!S28)</f>
        <v/>
      </c>
      <c r="L33" s="127" t="str">
        <f t="shared" si="1"/>
        <v/>
      </c>
      <c r="M33" s="139" t="str">
        <f t="shared" si="2"/>
        <v/>
      </c>
      <c r="N33" s="128" t="str">
        <f>IF(B33=FALSE,"",Length_1!D72)</f>
        <v/>
      </c>
      <c r="O33" s="129" t="str">
        <f>IF(B33=FALSE,"",Calcu!L33*J$3)</f>
        <v/>
      </c>
      <c r="P33" s="148" t="str">
        <f>IF(B33=FALSE,"",IF(Length_1!D28="Laser",0,11.5*10^-6))</f>
        <v/>
      </c>
      <c r="Q33" s="148" t="str">
        <f ca="1">IF(B33=FALSE,"",OFFSET(Length_1!A72,0,MATCH("열팽창계수",Length_1!$47:$47,0)-1))</f>
        <v/>
      </c>
      <c r="R33" s="149" t="str">
        <f t="shared" si="3"/>
        <v/>
      </c>
      <c r="S33" s="246" t="str">
        <f t="shared" si="4"/>
        <v/>
      </c>
      <c r="T33" s="246" t="str">
        <f t="shared" si="5"/>
        <v/>
      </c>
      <c r="U33" s="246" t="str">
        <f t="shared" si="6"/>
        <v/>
      </c>
      <c r="V33" s="130" t="str">
        <f t="shared" si="7"/>
        <v/>
      </c>
      <c r="W33" s="131" t="str">
        <f t="shared" si="8"/>
        <v/>
      </c>
      <c r="X33" s="122" t="str">
        <f t="shared" si="13"/>
        <v/>
      </c>
      <c r="Y33" s="122" t="str">
        <f t="shared" si="14"/>
        <v/>
      </c>
      <c r="Z33" s="124"/>
      <c r="AA33" s="190" t="e">
        <f ca="1">IF(Length_1!L28&lt;0,ROUNDUP(Length_1!L28*J$3,$M$66),ROUNDDOWN(Length_1!L28*J$3,$M$66))</f>
        <v>#N/A</v>
      </c>
      <c r="AB33" s="190" t="e">
        <f ca="1">IF(Length_1!M28&lt;0,ROUNDDOWN(Length_1!M28*J$3,$M$66),ROUNDUP(Length_1!M28*J$3,$M$66))</f>
        <v>#N/A</v>
      </c>
      <c r="AC33" s="122" t="e">
        <f t="shared" ca="1" si="17"/>
        <v>#N/A</v>
      </c>
      <c r="AD33" s="122" t="e">
        <f t="shared" ca="1" si="18"/>
        <v>#N/A</v>
      </c>
      <c r="AE33" s="200" t="e">
        <f t="shared" ca="1" si="11"/>
        <v>#N/A</v>
      </c>
      <c r="AF33" s="122" t="e">
        <f t="shared" ca="1" si="12"/>
        <v>#N/A</v>
      </c>
      <c r="AG33" s="122" t="str">
        <f t="shared" si="15"/>
        <v/>
      </c>
      <c r="AH33" s="288" t="e">
        <f t="shared" ca="1" si="16"/>
        <v>#N/A</v>
      </c>
    </row>
    <row r="34" spans="2:34" ht="15" customHeight="1">
      <c r="B34" s="125" t="b">
        <f>IF(TRIM(Length_1!B29)="",FALSE,TRUE)</f>
        <v>0</v>
      </c>
      <c r="C34" s="122" t="str">
        <f>IF($B34=FALSE,"",Length_1!A29)</f>
        <v/>
      </c>
      <c r="D34" s="122" t="str">
        <f>IF(OR($B34=FALSE,Length_1!T29=""),"",Length_1!T29)</f>
        <v/>
      </c>
      <c r="E34" s="122" t="str">
        <f>IF($B34=FALSE,"",VALUE(Length_1!B29))</f>
        <v/>
      </c>
      <c r="F34" s="122" t="str">
        <f>IF($B34=FALSE,"",Length_1!C29)</f>
        <v/>
      </c>
      <c r="G34" s="126" t="str">
        <f>IF(B34=FALSE,"",Length_1!O29)</f>
        <v/>
      </c>
      <c r="H34" s="126" t="str">
        <f>IF(B34=FALSE,"",Length_1!P29)</f>
        <v/>
      </c>
      <c r="I34" s="126" t="str">
        <f>IF(B34=FALSE,"",Length_1!Q29)</f>
        <v/>
      </c>
      <c r="J34" s="126" t="str">
        <f>IF(B34=FALSE,"",Length_1!R29)</f>
        <v/>
      </c>
      <c r="K34" s="126" t="str">
        <f>IF(B34=FALSE,"",Length_1!S29)</f>
        <v/>
      </c>
      <c r="L34" s="127" t="str">
        <f t="shared" si="1"/>
        <v/>
      </c>
      <c r="M34" s="139" t="str">
        <f t="shared" si="2"/>
        <v/>
      </c>
      <c r="N34" s="128" t="str">
        <f>IF(B34=FALSE,"",Length_1!D73)</f>
        <v/>
      </c>
      <c r="O34" s="129" t="str">
        <f>IF(B34=FALSE,"",Calcu!L34*J$3)</f>
        <v/>
      </c>
      <c r="P34" s="148" t="str">
        <f>IF(B34=FALSE,"",IF(Length_1!D29="Laser",0,11.5*10^-6))</f>
        <v/>
      </c>
      <c r="Q34" s="148" t="str">
        <f ca="1">IF(B34=FALSE,"",OFFSET(Length_1!A73,0,MATCH("열팽창계수",Length_1!$47:$47,0)-1))</f>
        <v/>
      </c>
      <c r="R34" s="149" t="str">
        <f t="shared" si="3"/>
        <v/>
      </c>
      <c r="S34" s="246" t="str">
        <f t="shared" si="4"/>
        <v/>
      </c>
      <c r="T34" s="246" t="str">
        <f t="shared" si="5"/>
        <v/>
      </c>
      <c r="U34" s="246" t="str">
        <f t="shared" si="6"/>
        <v/>
      </c>
      <c r="V34" s="130" t="str">
        <f t="shared" si="7"/>
        <v/>
      </c>
      <c r="W34" s="131" t="str">
        <f t="shared" si="8"/>
        <v/>
      </c>
      <c r="X34" s="122" t="str">
        <f t="shared" si="13"/>
        <v/>
      </c>
      <c r="Y34" s="122" t="str">
        <f t="shared" si="14"/>
        <v/>
      </c>
      <c r="Z34" s="124"/>
      <c r="AA34" s="190" t="e">
        <f ca="1">IF(Length_1!L29&lt;0,ROUNDUP(Length_1!L29*J$3,$M$66),ROUNDDOWN(Length_1!L29*J$3,$M$66))</f>
        <v>#N/A</v>
      </c>
      <c r="AB34" s="190" t="e">
        <f ca="1">IF(Length_1!M29&lt;0,ROUNDDOWN(Length_1!M29*J$3,$M$66),ROUNDUP(Length_1!M29*J$3,$M$66))</f>
        <v>#N/A</v>
      </c>
      <c r="AC34" s="122" t="e">
        <f t="shared" ca="1" si="17"/>
        <v>#N/A</v>
      </c>
      <c r="AD34" s="122" t="e">
        <f t="shared" ca="1" si="18"/>
        <v>#N/A</v>
      </c>
      <c r="AE34" s="200" t="e">
        <f t="shared" ca="1" si="11"/>
        <v>#N/A</v>
      </c>
      <c r="AF34" s="122" t="e">
        <f t="shared" ca="1" si="12"/>
        <v>#N/A</v>
      </c>
      <c r="AG34" s="122" t="str">
        <f t="shared" si="15"/>
        <v/>
      </c>
      <c r="AH34" s="288" t="e">
        <f t="shared" ca="1" si="16"/>
        <v>#N/A</v>
      </c>
    </row>
    <row r="35" spans="2:34" ht="15" customHeight="1">
      <c r="B35" s="125" t="b">
        <f>IF(TRIM(Length_1!B30)="",FALSE,TRUE)</f>
        <v>0</v>
      </c>
      <c r="C35" s="122" t="str">
        <f>IF($B35=FALSE,"",Length_1!A30)</f>
        <v/>
      </c>
      <c r="D35" s="122" t="str">
        <f>IF(OR($B35=FALSE,Length_1!T30=""),"",Length_1!T30)</f>
        <v/>
      </c>
      <c r="E35" s="122" t="str">
        <f>IF($B35=FALSE,"",VALUE(Length_1!B30))</f>
        <v/>
      </c>
      <c r="F35" s="122" t="str">
        <f>IF($B35=FALSE,"",Length_1!C30)</f>
        <v/>
      </c>
      <c r="G35" s="126" t="str">
        <f>IF(B35=FALSE,"",Length_1!O30)</f>
        <v/>
      </c>
      <c r="H35" s="126" t="str">
        <f>IF(B35=FALSE,"",Length_1!P30)</f>
        <v/>
      </c>
      <c r="I35" s="126" t="str">
        <f>IF(B35=FALSE,"",Length_1!Q30)</f>
        <v/>
      </c>
      <c r="J35" s="126" t="str">
        <f>IF(B35=FALSE,"",Length_1!R30)</f>
        <v/>
      </c>
      <c r="K35" s="126" t="str">
        <f>IF(B35=FALSE,"",Length_1!S30)</f>
        <v/>
      </c>
      <c r="L35" s="127" t="str">
        <f t="shared" si="1"/>
        <v/>
      </c>
      <c r="M35" s="139" t="str">
        <f t="shared" si="2"/>
        <v/>
      </c>
      <c r="N35" s="128" t="str">
        <f>IF(B35=FALSE,"",Length_1!D74)</f>
        <v/>
      </c>
      <c r="O35" s="129" t="str">
        <f>IF(B35=FALSE,"",Calcu!L35*J$3)</f>
        <v/>
      </c>
      <c r="P35" s="148" t="str">
        <f>IF(B35=FALSE,"",IF(Length_1!D30="Laser",0,11.5*10^-6))</f>
        <v/>
      </c>
      <c r="Q35" s="148" t="str">
        <f ca="1">IF(B35=FALSE,"",OFFSET(Length_1!A74,0,MATCH("열팽창계수",Length_1!$47:$47,0)-1))</f>
        <v/>
      </c>
      <c r="R35" s="149" t="str">
        <f t="shared" si="3"/>
        <v/>
      </c>
      <c r="S35" s="246" t="str">
        <f t="shared" si="4"/>
        <v/>
      </c>
      <c r="T35" s="246" t="str">
        <f t="shared" si="5"/>
        <v/>
      </c>
      <c r="U35" s="246" t="str">
        <f t="shared" si="6"/>
        <v/>
      </c>
      <c r="V35" s="130" t="str">
        <f t="shared" si="7"/>
        <v/>
      </c>
      <c r="W35" s="131" t="str">
        <f t="shared" si="8"/>
        <v/>
      </c>
      <c r="X35" s="122" t="str">
        <f t="shared" si="13"/>
        <v/>
      </c>
      <c r="Y35" s="122" t="str">
        <f t="shared" si="14"/>
        <v/>
      </c>
      <c r="Z35" s="124"/>
      <c r="AA35" s="190" t="e">
        <f ca="1">IF(Length_1!L30&lt;0,ROUNDUP(Length_1!L30*J$3,$M$66),ROUNDDOWN(Length_1!L30*J$3,$M$66))</f>
        <v>#N/A</v>
      </c>
      <c r="AB35" s="190" t="e">
        <f ca="1">IF(Length_1!M30&lt;0,ROUNDDOWN(Length_1!M30*J$3,$M$66),ROUNDUP(Length_1!M30*J$3,$M$66))</f>
        <v>#N/A</v>
      </c>
      <c r="AC35" s="122" t="e">
        <f t="shared" ca="1" si="17"/>
        <v>#N/A</v>
      </c>
      <c r="AD35" s="122" t="e">
        <f t="shared" ca="1" si="18"/>
        <v>#N/A</v>
      </c>
      <c r="AE35" s="200" t="e">
        <f t="shared" ca="1" si="11"/>
        <v>#N/A</v>
      </c>
      <c r="AF35" s="122" t="e">
        <f t="shared" ca="1" si="12"/>
        <v>#N/A</v>
      </c>
      <c r="AG35" s="122" t="str">
        <f t="shared" si="15"/>
        <v/>
      </c>
      <c r="AH35" s="288" t="e">
        <f t="shared" ca="1" si="16"/>
        <v>#N/A</v>
      </c>
    </row>
    <row r="36" spans="2:34" ht="15" customHeight="1">
      <c r="B36" s="125" t="b">
        <f>IF(TRIM(Length_1!B31)="",FALSE,TRUE)</f>
        <v>0</v>
      </c>
      <c r="C36" s="122" t="str">
        <f>IF($B36=FALSE,"",Length_1!A31)</f>
        <v/>
      </c>
      <c r="D36" s="122" t="str">
        <f>IF(OR($B36=FALSE,Length_1!T31=""),"",Length_1!T31)</f>
        <v/>
      </c>
      <c r="E36" s="122" t="str">
        <f>IF($B36=FALSE,"",VALUE(Length_1!B31))</f>
        <v/>
      </c>
      <c r="F36" s="122" t="str">
        <f>IF($B36=FALSE,"",Length_1!C31)</f>
        <v/>
      </c>
      <c r="G36" s="126" t="str">
        <f>IF(B36=FALSE,"",Length_1!O31)</f>
        <v/>
      </c>
      <c r="H36" s="126" t="str">
        <f>IF(B36=FALSE,"",Length_1!P31)</f>
        <v/>
      </c>
      <c r="I36" s="126" t="str">
        <f>IF(B36=FALSE,"",Length_1!Q31)</f>
        <v/>
      </c>
      <c r="J36" s="126" t="str">
        <f>IF(B36=FALSE,"",Length_1!R31)</f>
        <v/>
      </c>
      <c r="K36" s="126" t="str">
        <f>IF(B36=FALSE,"",Length_1!S31)</f>
        <v/>
      </c>
      <c r="L36" s="127" t="str">
        <f t="shared" si="1"/>
        <v/>
      </c>
      <c r="M36" s="139" t="str">
        <f t="shared" si="2"/>
        <v/>
      </c>
      <c r="N36" s="128" t="str">
        <f>IF(B36=FALSE,"",Length_1!D75)</f>
        <v/>
      </c>
      <c r="O36" s="129" t="str">
        <f>IF(B36=FALSE,"",Calcu!L36*J$3)</f>
        <v/>
      </c>
      <c r="P36" s="148" t="str">
        <f>IF(B36=FALSE,"",IF(Length_1!D31="Laser",0,11.5*10^-6))</f>
        <v/>
      </c>
      <c r="Q36" s="148" t="str">
        <f ca="1">IF(B36=FALSE,"",OFFSET(Length_1!A75,0,MATCH("열팽창계수",Length_1!$47:$47,0)-1))</f>
        <v/>
      </c>
      <c r="R36" s="149" t="str">
        <f t="shared" si="3"/>
        <v/>
      </c>
      <c r="S36" s="246" t="str">
        <f t="shared" si="4"/>
        <v/>
      </c>
      <c r="T36" s="246" t="str">
        <f t="shared" si="5"/>
        <v/>
      </c>
      <c r="U36" s="246" t="str">
        <f t="shared" si="6"/>
        <v/>
      </c>
      <c r="V36" s="130" t="str">
        <f t="shared" si="7"/>
        <v/>
      </c>
      <c r="W36" s="131" t="str">
        <f t="shared" si="8"/>
        <v/>
      </c>
      <c r="X36" s="122" t="str">
        <f t="shared" si="13"/>
        <v/>
      </c>
      <c r="Y36" s="122" t="str">
        <f t="shared" si="14"/>
        <v/>
      </c>
      <c r="Z36" s="124"/>
      <c r="AA36" s="190" t="e">
        <f ca="1">IF(Length_1!L31&lt;0,ROUNDUP(Length_1!L31*J$3,$M$66),ROUNDDOWN(Length_1!L31*J$3,$M$66))</f>
        <v>#N/A</v>
      </c>
      <c r="AB36" s="190" t="e">
        <f ca="1">IF(Length_1!M31&lt;0,ROUNDDOWN(Length_1!M31*J$3,$M$66),ROUNDUP(Length_1!M31*J$3,$M$66))</f>
        <v>#N/A</v>
      </c>
      <c r="AC36" s="122" t="e">
        <f t="shared" ca="1" si="17"/>
        <v>#N/A</v>
      </c>
      <c r="AD36" s="122" t="e">
        <f t="shared" ca="1" si="18"/>
        <v>#N/A</v>
      </c>
      <c r="AE36" s="200" t="e">
        <f t="shared" ca="1" si="11"/>
        <v>#N/A</v>
      </c>
      <c r="AF36" s="122" t="e">
        <f t="shared" ca="1" si="12"/>
        <v>#N/A</v>
      </c>
      <c r="AG36" s="122" t="str">
        <f t="shared" si="15"/>
        <v/>
      </c>
      <c r="AH36" s="288" t="e">
        <f t="shared" ca="1" si="16"/>
        <v>#N/A</v>
      </c>
    </row>
    <row r="37" spans="2:34" ht="15" customHeight="1">
      <c r="B37" s="125" t="b">
        <f>IF(TRIM(Length_1!B32)="",FALSE,TRUE)</f>
        <v>0</v>
      </c>
      <c r="C37" s="122" t="str">
        <f>IF($B37=FALSE,"",Length_1!A32)</f>
        <v/>
      </c>
      <c r="D37" s="122" t="str">
        <f>IF(OR($B37=FALSE,Length_1!T32=""),"",Length_1!T32)</f>
        <v/>
      </c>
      <c r="E37" s="122" t="str">
        <f>IF($B37=FALSE,"",VALUE(Length_1!B32))</f>
        <v/>
      </c>
      <c r="F37" s="122" t="str">
        <f>IF($B37=FALSE,"",Length_1!C32)</f>
        <v/>
      </c>
      <c r="G37" s="126" t="str">
        <f>IF(B37=FALSE,"",Length_1!O32)</f>
        <v/>
      </c>
      <c r="H37" s="126" t="str">
        <f>IF(B37=FALSE,"",Length_1!P32)</f>
        <v/>
      </c>
      <c r="I37" s="126" t="str">
        <f>IF(B37=FALSE,"",Length_1!Q32)</f>
        <v/>
      </c>
      <c r="J37" s="126" t="str">
        <f>IF(B37=FALSE,"",Length_1!R32)</f>
        <v/>
      </c>
      <c r="K37" s="126" t="str">
        <f>IF(B37=FALSE,"",Length_1!S32)</f>
        <v/>
      </c>
      <c r="L37" s="127" t="str">
        <f t="shared" si="1"/>
        <v/>
      </c>
      <c r="M37" s="139" t="str">
        <f t="shared" si="2"/>
        <v/>
      </c>
      <c r="N37" s="128" t="str">
        <f>IF(B37=FALSE,"",Length_1!D76)</f>
        <v/>
      </c>
      <c r="O37" s="129" t="str">
        <f>IF(B37=FALSE,"",Calcu!L37*J$3)</f>
        <v/>
      </c>
      <c r="P37" s="148" t="str">
        <f>IF(B37=FALSE,"",IF(Length_1!D32="Laser",0,11.5*10^-6))</f>
        <v/>
      </c>
      <c r="Q37" s="148" t="str">
        <f ca="1">IF(B37=FALSE,"",OFFSET(Length_1!A76,0,MATCH("열팽창계수",Length_1!$47:$47,0)-1))</f>
        <v/>
      </c>
      <c r="R37" s="149" t="str">
        <f t="shared" si="3"/>
        <v/>
      </c>
      <c r="S37" s="246" t="str">
        <f t="shared" si="4"/>
        <v/>
      </c>
      <c r="T37" s="246" t="str">
        <f t="shared" si="5"/>
        <v/>
      </c>
      <c r="U37" s="246" t="str">
        <f t="shared" si="6"/>
        <v/>
      </c>
      <c r="V37" s="130" t="str">
        <f t="shared" si="7"/>
        <v/>
      </c>
      <c r="W37" s="131" t="str">
        <f t="shared" si="8"/>
        <v/>
      </c>
      <c r="X37" s="122" t="str">
        <f t="shared" si="13"/>
        <v/>
      </c>
      <c r="Y37" s="122" t="str">
        <f t="shared" si="14"/>
        <v/>
      </c>
      <c r="Z37" s="124"/>
      <c r="AA37" s="190" t="e">
        <f ca="1">IF(Length_1!L32&lt;0,ROUNDUP(Length_1!L32*J$3,$M$66),ROUNDDOWN(Length_1!L32*J$3,$M$66))</f>
        <v>#N/A</v>
      </c>
      <c r="AB37" s="190" t="e">
        <f ca="1">IF(Length_1!M32&lt;0,ROUNDDOWN(Length_1!M32*J$3,$M$66),ROUNDUP(Length_1!M32*J$3,$M$66))</f>
        <v>#N/A</v>
      </c>
      <c r="AC37" s="122" t="e">
        <f t="shared" ca="1" si="17"/>
        <v>#N/A</v>
      </c>
      <c r="AD37" s="122" t="e">
        <f t="shared" ca="1" si="18"/>
        <v>#N/A</v>
      </c>
      <c r="AE37" s="200" t="e">
        <f t="shared" ca="1" si="11"/>
        <v>#N/A</v>
      </c>
      <c r="AF37" s="122" t="e">
        <f t="shared" ca="1" si="12"/>
        <v>#N/A</v>
      </c>
      <c r="AG37" s="122" t="str">
        <f t="shared" si="15"/>
        <v/>
      </c>
      <c r="AH37" s="288" t="e">
        <f t="shared" ca="1" si="16"/>
        <v>#N/A</v>
      </c>
    </row>
    <row r="38" spans="2:34" ht="15" customHeight="1">
      <c r="B38" s="125" t="b">
        <f>IF(TRIM(Length_1!B33)="",FALSE,TRUE)</f>
        <v>0</v>
      </c>
      <c r="C38" s="122" t="str">
        <f>IF($B38=FALSE,"",Length_1!A33)</f>
        <v/>
      </c>
      <c r="D38" s="122" t="str">
        <f>IF(OR($B38=FALSE,Length_1!T33=""),"",Length_1!T33)</f>
        <v/>
      </c>
      <c r="E38" s="122" t="str">
        <f>IF($B38=FALSE,"",VALUE(Length_1!B33))</f>
        <v/>
      </c>
      <c r="F38" s="122" t="str">
        <f>IF($B38=FALSE,"",Length_1!C33)</f>
        <v/>
      </c>
      <c r="G38" s="126" t="str">
        <f>IF(B38=FALSE,"",Length_1!O33)</f>
        <v/>
      </c>
      <c r="H38" s="126" t="str">
        <f>IF(B38=FALSE,"",Length_1!P33)</f>
        <v/>
      </c>
      <c r="I38" s="126" t="str">
        <f>IF(B38=FALSE,"",Length_1!Q33)</f>
        <v/>
      </c>
      <c r="J38" s="126" t="str">
        <f>IF(B38=FALSE,"",Length_1!R33)</f>
        <v/>
      </c>
      <c r="K38" s="126" t="str">
        <f>IF(B38=FALSE,"",Length_1!S33)</f>
        <v/>
      </c>
      <c r="L38" s="127" t="str">
        <f t="shared" si="1"/>
        <v/>
      </c>
      <c r="M38" s="139" t="str">
        <f t="shared" si="2"/>
        <v/>
      </c>
      <c r="N38" s="128" t="str">
        <f>IF(B38=FALSE,"",Length_1!D77)</f>
        <v/>
      </c>
      <c r="O38" s="129" t="str">
        <f>IF(B38=FALSE,"",Calcu!L38*J$3)</f>
        <v/>
      </c>
      <c r="P38" s="148" t="str">
        <f>IF(B38=FALSE,"",IF(Length_1!D33="Laser",0,11.5*10^-6))</f>
        <v/>
      </c>
      <c r="Q38" s="148" t="str">
        <f ca="1">IF(B38=FALSE,"",OFFSET(Length_1!A77,0,MATCH("열팽창계수",Length_1!$47:$47,0)-1))</f>
        <v/>
      </c>
      <c r="R38" s="149" t="str">
        <f t="shared" si="3"/>
        <v/>
      </c>
      <c r="S38" s="246" t="str">
        <f t="shared" si="4"/>
        <v/>
      </c>
      <c r="T38" s="246" t="str">
        <f t="shared" si="5"/>
        <v/>
      </c>
      <c r="U38" s="246" t="str">
        <f t="shared" si="6"/>
        <v/>
      </c>
      <c r="V38" s="130" t="str">
        <f t="shared" si="7"/>
        <v/>
      </c>
      <c r="W38" s="131" t="str">
        <f t="shared" si="8"/>
        <v/>
      </c>
      <c r="X38" s="122" t="str">
        <f t="shared" si="13"/>
        <v/>
      </c>
      <c r="Y38" s="122" t="str">
        <f t="shared" si="14"/>
        <v/>
      </c>
      <c r="Z38" s="124"/>
      <c r="AA38" s="190" t="e">
        <f ca="1">IF(Length_1!L33&lt;0,ROUNDUP(Length_1!L33*J$3,$M$66),ROUNDDOWN(Length_1!L33*J$3,$M$66))</f>
        <v>#N/A</v>
      </c>
      <c r="AB38" s="190" t="e">
        <f ca="1">IF(Length_1!M33&lt;0,ROUNDDOWN(Length_1!M33*J$3,$M$66),ROUNDUP(Length_1!M33*J$3,$M$66))</f>
        <v>#N/A</v>
      </c>
      <c r="AC38" s="122" t="e">
        <f t="shared" ca="1" si="17"/>
        <v>#N/A</v>
      </c>
      <c r="AD38" s="122" t="e">
        <f t="shared" ca="1" si="18"/>
        <v>#N/A</v>
      </c>
      <c r="AE38" s="200" t="e">
        <f t="shared" ca="1" si="11"/>
        <v>#N/A</v>
      </c>
      <c r="AF38" s="122" t="e">
        <f t="shared" ca="1" si="12"/>
        <v>#N/A</v>
      </c>
      <c r="AG38" s="122" t="str">
        <f t="shared" si="15"/>
        <v/>
      </c>
      <c r="AH38" s="288" t="e">
        <f t="shared" ca="1" si="16"/>
        <v>#N/A</v>
      </c>
    </row>
    <row r="39" spans="2:34" ht="15" customHeight="1">
      <c r="B39" s="125" t="b">
        <f>IF(TRIM(Length_1!B34)="",FALSE,TRUE)</f>
        <v>0</v>
      </c>
      <c r="C39" s="122" t="str">
        <f>IF($B39=FALSE,"",Length_1!A34)</f>
        <v/>
      </c>
      <c r="D39" s="122" t="str">
        <f>IF(OR($B39=FALSE,Length_1!T34=""),"",Length_1!T34)</f>
        <v/>
      </c>
      <c r="E39" s="122" t="str">
        <f>IF($B39=FALSE,"",VALUE(Length_1!B34))</f>
        <v/>
      </c>
      <c r="F39" s="122" t="str">
        <f>IF($B39=FALSE,"",Length_1!C34)</f>
        <v/>
      </c>
      <c r="G39" s="126" t="str">
        <f>IF(B39=FALSE,"",Length_1!O34)</f>
        <v/>
      </c>
      <c r="H39" s="126" t="str">
        <f>IF(B39=FALSE,"",Length_1!P34)</f>
        <v/>
      </c>
      <c r="I39" s="126" t="str">
        <f>IF(B39=FALSE,"",Length_1!Q34)</f>
        <v/>
      </c>
      <c r="J39" s="126" t="str">
        <f>IF(B39=FALSE,"",Length_1!R34)</f>
        <v/>
      </c>
      <c r="K39" s="126" t="str">
        <f>IF(B39=FALSE,"",Length_1!S34)</f>
        <v/>
      </c>
      <c r="L39" s="127" t="str">
        <f t="shared" si="1"/>
        <v/>
      </c>
      <c r="M39" s="139" t="str">
        <f t="shared" si="2"/>
        <v/>
      </c>
      <c r="N39" s="128" t="str">
        <f>IF(B39=FALSE,"",Length_1!D78)</f>
        <v/>
      </c>
      <c r="O39" s="129" t="str">
        <f>IF(B39=FALSE,"",Calcu!L39*J$3)</f>
        <v/>
      </c>
      <c r="P39" s="148" t="str">
        <f>IF(B39=FALSE,"",IF(Length_1!D34="Laser",0,11.5*10^-6))</f>
        <v/>
      </c>
      <c r="Q39" s="148" t="str">
        <f ca="1">IF(B39=FALSE,"",OFFSET(Length_1!A78,0,MATCH("열팽창계수",Length_1!$47:$47,0)-1))</f>
        <v/>
      </c>
      <c r="R39" s="149" t="str">
        <f t="shared" si="3"/>
        <v/>
      </c>
      <c r="S39" s="246" t="str">
        <f t="shared" si="4"/>
        <v/>
      </c>
      <c r="T39" s="246" t="str">
        <f t="shared" si="5"/>
        <v/>
      </c>
      <c r="U39" s="246" t="str">
        <f t="shared" si="6"/>
        <v/>
      </c>
      <c r="V39" s="130" t="str">
        <f t="shared" si="7"/>
        <v/>
      </c>
      <c r="W39" s="131" t="str">
        <f t="shared" si="8"/>
        <v/>
      </c>
      <c r="X39" s="122" t="str">
        <f t="shared" si="13"/>
        <v/>
      </c>
      <c r="Y39" s="122" t="str">
        <f t="shared" si="14"/>
        <v/>
      </c>
      <c r="Z39" s="124"/>
      <c r="AA39" s="190" t="e">
        <f ca="1">IF(Length_1!L34&lt;0,ROUNDUP(Length_1!L34*J$3,$M$66),ROUNDDOWN(Length_1!L34*J$3,$M$66))</f>
        <v>#N/A</v>
      </c>
      <c r="AB39" s="190" t="e">
        <f ca="1">IF(Length_1!M34&lt;0,ROUNDDOWN(Length_1!M34*J$3,$M$66),ROUNDUP(Length_1!M34*J$3,$M$66))</f>
        <v>#N/A</v>
      </c>
      <c r="AC39" s="122" t="e">
        <f t="shared" ca="1" si="17"/>
        <v>#N/A</v>
      </c>
      <c r="AD39" s="122" t="e">
        <f t="shared" ca="1" si="18"/>
        <v>#N/A</v>
      </c>
      <c r="AE39" s="200" t="e">
        <f t="shared" ca="1" si="11"/>
        <v>#N/A</v>
      </c>
      <c r="AF39" s="122" t="e">
        <f t="shared" ca="1" si="12"/>
        <v>#N/A</v>
      </c>
      <c r="AG39" s="122" t="str">
        <f t="shared" si="15"/>
        <v/>
      </c>
      <c r="AH39" s="288" t="e">
        <f t="shared" ca="1" si="16"/>
        <v>#N/A</v>
      </c>
    </row>
    <row r="40" spans="2:34" ht="15" customHeight="1">
      <c r="B40" s="125" t="b">
        <f>IF(TRIM(Length_1!B35)="",FALSE,TRUE)</f>
        <v>0</v>
      </c>
      <c r="C40" s="122" t="str">
        <f>IF($B40=FALSE,"",Length_1!A35)</f>
        <v/>
      </c>
      <c r="D40" s="122" t="str">
        <f>IF(OR($B40=FALSE,Length_1!T35=""),"",Length_1!T35)</f>
        <v/>
      </c>
      <c r="E40" s="122" t="str">
        <f>IF($B40=FALSE,"",VALUE(Length_1!B35))</f>
        <v/>
      </c>
      <c r="F40" s="122" t="str">
        <f>IF($B40=FALSE,"",Length_1!C35)</f>
        <v/>
      </c>
      <c r="G40" s="126" t="str">
        <f>IF(B40=FALSE,"",Length_1!O35)</f>
        <v/>
      </c>
      <c r="H40" s="126" t="str">
        <f>IF(B40=FALSE,"",Length_1!P35)</f>
        <v/>
      </c>
      <c r="I40" s="126" t="str">
        <f>IF(B40=FALSE,"",Length_1!Q35)</f>
        <v/>
      </c>
      <c r="J40" s="126" t="str">
        <f>IF(B40=FALSE,"",Length_1!R35)</f>
        <v/>
      </c>
      <c r="K40" s="126" t="str">
        <f>IF(B40=FALSE,"",Length_1!S35)</f>
        <v/>
      </c>
      <c r="L40" s="127" t="str">
        <f t="shared" si="1"/>
        <v/>
      </c>
      <c r="M40" s="139" t="str">
        <f t="shared" si="2"/>
        <v/>
      </c>
      <c r="N40" s="128" t="str">
        <f>IF(B40=FALSE,"",Length_1!D79)</f>
        <v/>
      </c>
      <c r="O40" s="129" t="str">
        <f>IF(B40=FALSE,"",Calcu!L40*J$3)</f>
        <v/>
      </c>
      <c r="P40" s="148" t="str">
        <f>IF(B40=FALSE,"",IF(Length_1!D35="Laser",0,11.5*10^-6))</f>
        <v/>
      </c>
      <c r="Q40" s="148" t="str">
        <f ca="1">IF(B40=FALSE,"",OFFSET(Length_1!A79,0,MATCH("열팽창계수",Length_1!$47:$47,0)-1))</f>
        <v/>
      </c>
      <c r="R40" s="149" t="str">
        <f t="shared" si="3"/>
        <v/>
      </c>
      <c r="S40" s="246" t="str">
        <f t="shared" si="4"/>
        <v/>
      </c>
      <c r="T40" s="246" t="str">
        <f t="shared" si="5"/>
        <v/>
      </c>
      <c r="U40" s="246" t="str">
        <f t="shared" si="6"/>
        <v/>
      </c>
      <c r="V40" s="130" t="str">
        <f t="shared" si="7"/>
        <v/>
      </c>
      <c r="W40" s="131" t="str">
        <f t="shared" si="8"/>
        <v/>
      </c>
      <c r="X40" s="122" t="str">
        <f t="shared" si="13"/>
        <v/>
      </c>
      <c r="Y40" s="122" t="str">
        <f t="shared" si="14"/>
        <v/>
      </c>
      <c r="Z40" s="124"/>
      <c r="AA40" s="190" t="e">
        <f ca="1">IF(Length_1!L35&lt;0,ROUNDUP(Length_1!L35*J$3,$M$66),ROUNDDOWN(Length_1!L35*J$3,$M$66))</f>
        <v>#N/A</v>
      </c>
      <c r="AB40" s="190" t="e">
        <f ca="1">IF(Length_1!M35&lt;0,ROUNDDOWN(Length_1!M35*J$3,$M$66),ROUNDUP(Length_1!M35*J$3,$M$66))</f>
        <v>#N/A</v>
      </c>
      <c r="AC40" s="122" t="e">
        <f t="shared" ca="1" si="17"/>
        <v>#N/A</v>
      </c>
      <c r="AD40" s="122" t="e">
        <f t="shared" ca="1" si="18"/>
        <v>#N/A</v>
      </c>
      <c r="AE40" s="200" t="e">
        <f t="shared" ca="1" si="11"/>
        <v>#N/A</v>
      </c>
      <c r="AF40" s="122" t="e">
        <f t="shared" ca="1" si="12"/>
        <v>#N/A</v>
      </c>
      <c r="AG40" s="122" t="str">
        <f t="shared" si="15"/>
        <v/>
      </c>
      <c r="AH40" s="288" t="e">
        <f t="shared" ca="1" si="16"/>
        <v>#N/A</v>
      </c>
    </row>
    <row r="41" spans="2:34" ht="15" customHeight="1">
      <c r="B41" s="125" t="b">
        <f>IF(TRIM(Length_1!B36)="",FALSE,TRUE)</f>
        <v>0</v>
      </c>
      <c r="C41" s="122" t="str">
        <f>IF($B41=FALSE,"",Length_1!A36)</f>
        <v/>
      </c>
      <c r="D41" s="122" t="str">
        <f>IF(OR($B41=FALSE,Length_1!T36=""),"",Length_1!T36)</f>
        <v/>
      </c>
      <c r="E41" s="122" t="str">
        <f>IF($B41=FALSE,"",VALUE(Length_1!B36))</f>
        <v/>
      </c>
      <c r="F41" s="122" t="str">
        <f>IF($B41=FALSE,"",Length_1!C36)</f>
        <v/>
      </c>
      <c r="G41" s="126" t="str">
        <f>IF(B41=FALSE,"",Length_1!O36)</f>
        <v/>
      </c>
      <c r="H41" s="126" t="str">
        <f>IF(B41=FALSE,"",Length_1!P36)</f>
        <v/>
      </c>
      <c r="I41" s="126" t="str">
        <f>IF(B41=FALSE,"",Length_1!Q36)</f>
        <v/>
      </c>
      <c r="J41" s="126" t="str">
        <f>IF(B41=FALSE,"",Length_1!R36)</f>
        <v/>
      </c>
      <c r="K41" s="126" t="str">
        <f>IF(B41=FALSE,"",Length_1!S36)</f>
        <v/>
      </c>
      <c r="L41" s="127" t="str">
        <f t="shared" si="1"/>
        <v/>
      </c>
      <c r="M41" s="139" t="str">
        <f t="shared" si="2"/>
        <v/>
      </c>
      <c r="N41" s="128" t="str">
        <f>IF(B41=FALSE,"",Length_1!D80)</f>
        <v/>
      </c>
      <c r="O41" s="129" t="str">
        <f>IF(B41=FALSE,"",Calcu!L41*J$3)</f>
        <v/>
      </c>
      <c r="P41" s="148" t="str">
        <f>IF(B41=FALSE,"",IF(Length_1!D36="Laser",0,11.5*10^-6))</f>
        <v/>
      </c>
      <c r="Q41" s="148" t="str">
        <f ca="1">IF(B41=FALSE,"",OFFSET(Length_1!A80,0,MATCH("열팽창계수",Length_1!$47:$47,0)-1))</f>
        <v/>
      </c>
      <c r="R41" s="149" t="str">
        <f t="shared" si="3"/>
        <v/>
      </c>
      <c r="S41" s="246" t="str">
        <f t="shared" si="4"/>
        <v/>
      </c>
      <c r="T41" s="246" t="str">
        <f t="shared" si="5"/>
        <v/>
      </c>
      <c r="U41" s="246" t="str">
        <f t="shared" si="6"/>
        <v/>
      </c>
      <c r="V41" s="130" t="str">
        <f t="shared" si="7"/>
        <v/>
      </c>
      <c r="W41" s="131" t="str">
        <f t="shared" si="8"/>
        <v/>
      </c>
      <c r="X41" s="122" t="str">
        <f t="shared" si="13"/>
        <v/>
      </c>
      <c r="Y41" s="122" t="str">
        <f t="shared" si="14"/>
        <v/>
      </c>
      <c r="Z41" s="124"/>
      <c r="AA41" s="190" t="e">
        <f ca="1">IF(Length_1!L36&lt;0,ROUNDUP(Length_1!L36*J$3,$M$66),ROUNDDOWN(Length_1!L36*J$3,$M$66))</f>
        <v>#N/A</v>
      </c>
      <c r="AB41" s="190" t="e">
        <f ca="1">IF(Length_1!M36&lt;0,ROUNDDOWN(Length_1!M36*J$3,$M$66),ROUNDUP(Length_1!M36*J$3,$M$66))</f>
        <v>#N/A</v>
      </c>
      <c r="AC41" s="122" t="e">
        <f t="shared" ca="1" si="17"/>
        <v>#N/A</v>
      </c>
      <c r="AD41" s="122" t="e">
        <f t="shared" ca="1" si="18"/>
        <v>#N/A</v>
      </c>
      <c r="AE41" s="200" t="e">
        <f t="shared" ca="1" si="11"/>
        <v>#N/A</v>
      </c>
      <c r="AF41" s="122" t="e">
        <f t="shared" ca="1" si="12"/>
        <v>#N/A</v>
      </c>
      <c r="AG41" s="122" t="str">
        <f t="shared" si="15"/>
        <v/>
      </c>
      <c r="AH41" s="288" t="e">
        <f t="shared" ca="1" si="16"/>
        <v>#N/A</v>
      </c>
    </row>
    <row r="42" spans="2:34" ht="15" customHeight="1">
      <c r="B42" s="125" t="b">
        <f>IF(TRIM(Length_1!B37)="",FALSE,TRUE)</f>
        <v>0</v>
      </c>
      <c r="C42" s="122" t="str">
        <f>IF($B42=FALSE,"",Length_1!A37)</f>
        <v/>
      </c>
      <c r="D42" s="122" t="str">
        <f>IF(OR($B42=FALSE,Length_1!T37=""),"",Length_1!T37)</f>
        <v/>
      </c>
      <c r="E42" s="122" t="str">
        <f>IF($B42=FALSE,"",VALUE(Length_1!B37))</f>
        <v/>
      </c>
      <c r="F42" s="122" t="str">
        <f>IF($B42=FALSE,"",Length_1!C37)</f>
        <v/>
      </c>
      <c r="G42" s="126" t="str">
        <f>IF(B42=FALSE,"",Length_1!O37)</f>
        <v/>
      </c>
      <c r="H42" s="126" t="str">
        <f>IF(B42=FALSE,"",Length_1!P37)</f>
        <v/>
      </c>
      <c r="I42" s="126" t="str">
        <f>IF(B42=FALSE,"",Length_1!Q37)</f>
        <v/>
      </c>
      <c r="J42" s="126" t="str">
        <f>IF(B42=FALSE,"",Length_1!R37)</f>
        <v/>
      </c>
      <c r="K42" s="126" t="str">
        <f>IF(B42=FALSE,"",Length_1!S37)</f>
        <v/>
      </c>
      <c r="L42" s="127" t="str">
        <f t="shared" si="1"/>
        <v/>
      </c>
      <c r="M42" s="139" t="str">
        <f t="shared" si="2"/>
        <v/>
      </c>
      <c r="N42" s="128" t="str">
        <f>IF(B42=FALSE,"",Length_1!D81)</f>
        <v/>
      </c>
      <c r="O42" s="129" t="str">
        <f>IF(B42=FALSE,"",Calcu!L42*J$3)</f>
        <v/>
      </c>
      <c r="P42" s="148" t="str">
        <f>IF(B42=FALSE,"",IF(Length_1!D37="Laser",0,11.5*10^-6))</f>
        <v/>
      </c>
      <c r="Q42" s="148" t="str">
        <f ca="1">IF(B42=FALSE,"",OFFSET(Length_1!A81,0,MATCH("열팽창계수",Length_1!$47:$47,0)-1))</f>
        <v/>
      </c>
      <c r="R42" s="149" t="str">
        <f t="shared" si="3"/>
        <v/>
      </c>
      <c r="S42" s="246" t="str">
        <f t="shared" si="4"/>
        <v/>
      </c>
      <c r="T42" s="246" t="str">
        <f t="shared" si="5"/>
        <v/>
      </c>
      <c r="U42" s="246" t="str">
        <f t="shared" si="6"/>
        <v/>
      </c>
      <c r="V42" s="130" t="str">
        <f t="shared" si="7"/>
        <v/>
      </c>
      <c r="W42" s="131" t="str">
        <f t="shared" si="8"/>
        <v/>
      </c>
      <c r="X42" s="122" t="str">
        <f t="shared" si="13"/>
        <v/>
      </c>
      <c r="Y42" s="122" t="str">
        <f t="shared" si="14"/>
        <v/>
      </c>
      <c r="Z42" s="124"/>
      <c r="AA42" s="190" t="e">
        <f ca="1">IF(Length_1!L37&lt;0,ROUNDUP(Length_1!L37*J$3,$M$66),ROUNDDOWN(Length_1!L37*J$3,$M$66))</f>
        <v>#N/A</v>
      </c>
      <c r="AB42" s="190" t="e">
        <f ca="1">IF(Length_1!M37&lt;0,ROUNDDOWN(Length_1!M37*J$3,$M$66),ROUNDUP(Length_1!M37*J$3,$M$66))</f>
        <v>#N/A</v>
      </c>
      <c r="AC42" s="122" t="e">
        <f t="shared" ca="1" si="17"/>
        <v>#N/A</v>
      </c>
      <c r="AD42" s="122" t="e">
        <f t="shared" ca="1" si="18"/>
        <v>#N/A</v>
      </c>
      <c r="AE42" s="200" t="e">
        <f t="shared" ca="1" si="11"/>
        <v>#N/A</v>
      </c>
      <c r="AF42" s="122" t="e">
        <f t="shared" ca="1" si="12"/>
        <v>#N/A</v>
      </c>
      <c r="AG42" s="122" t="str">
        <f t="shared" si="15"/>
        <v/>
      </c>
      <c r="AH42" s="288" t="e">
        <f t="shared" ca="1" si="16"/>
        <v>#N/A</v>
      </c>
    </row>
    <row r="43" spans="2:34" ht="15" customHeight="1">
      <c r="B43" s="125" t="b">
        <f>IF(TRIM(Length_1!B38)="",FALSE,TRUE)</f>
        <v>0</v>
      </c>
      <c r="C43" s="122" t="str">
        <f>IF($B43=FALSE,"",Length_1!A38)</f>
        <v/>
      </c>
      <c r="D43" s="122" t="str">
        <f>IF(OR($B43=FALSE,Length_1!T38=""),"",Length_1!T38)</f>
        <v/>
      </c>
      <c r="E43" s="122" t="str">
        <f>IF($B43=FALSE,"",VALUE(Length_1!B38))</f>
        <v/>
      </c>
      <c r="F43" s="122" t="str">
        <f>IF($B43=FALSE,"",Length_1!C38)</f>
        <v/>
      </c>
      <c r="G43" s="126" t="str">
        <f>IF(B43=FALSE,"",Length_1!O38)</f>
        <v/>
      </c>
      <c r="H43" s="126" t="str">
        <f>IF(B43=FALSE,"",Length_1!P38)</f>
        <v/>
      </c>
      <c r="I43" s="126" t="str">
        <f>IF(B43=FALSE,"",Length_1!Q38)</f>
        <v/>
      </c>
      <c r="J43" s="126" t="str">
        <f>IF(B43=FALSE,"",Length_1!R38)</f>
        <v/>
      </c>
      <c r="K43" s="126" t="str">
        <f>IF(B43=FALSE,"",Length_1!S38)</f>
        <v/>
      </c>
      <c r="L43" s="127" t="str">
        <f t="shared" si="1"/>
        <v/>
      </c>
      <c r="M43" s="139" t="str">
        <f t="shared" si="2"/>
        <v/>
      </c>
      <c r="N43" s="128" t="str">
        <f>IF(B43=FALSE,"",Length_1!D82)</f>
        <v/>
      </c>
      <c r="O43" s="129" t="str">
        <f>IF(B43=FALSE,"",Calcu!L43*J$3)</f>
        <v/>
      </c>
      <c r="P43" s="148" t="str">
        <f>IF(B43=FALSE,"",IF(Length_1!D38="Laser",0,11.5*10^-6))</f>
        <v/>
      </c>
      <c r="Q43" s="148" t="str">
        <f ca="1">IF(B43=FALSE,"",OFFSET(Length_1!A82,0,MATCH("열팽창계수",Length_1!$47:$47,0)-1))</f>
        <v/>
      </c>
      <c r="R43" s="149" t="str">
        <f t="shared" si="3"/>
        <v/>
      </c>
      <c r="S43" s="246" t="str">
        <f t="shared" si="4"/>
        <v/>
      </c>
      <c r="T43" s="246" t="str">
        <f t="shared" si="5"/>
        <v/>
      </c>
      <c r="U43" s="246" t="str">
        <f t="shared" si="6"/>
        <v/>
      </c>
      <c r="V43" s="130" t="str">
        <f t="shared" si="7"/>
        <v/>
      </c>
      <c r="W43" s="131" t="str">
        <f t="shared" si="8"/>
        <v/>
      </c>
      <c r="X43" s="122" t="str">
        <f t="shared" si="13"/>
        <v/>
      </c>
      <c r="Y43" s="122" t="str">
        <f t="shared" si="14"/>
        <v/>
      </c>
      <c r="Z43" s="124"/>
      <c r="AA43" s="190" t="e">
        <f ca="1">IF(Length_1!L38&lt;0,ROUNDUP(Length_1!L38*J$3,$M$66),ROUNDDOWN(Length_1!L38*J$3,$M$66))</f>
        <v>#N/A</v>
      </c>
      <c r="AB43" s="190" t="e">
        <f ca="1">IF(Length_1!M38&lt;0,ROUNDDOWN(Length_1!M38*J$3,$M$66),ROUNDUP(Length_1!M38*J$3,$M$66))</f>
        <v>#N/A</v>
      </c>
      <c r="AC43" s="122" t="e">
        <f t="shared" ca="1" si="17"/>
        <v>#N/A</v>
      </c>
      <c r="AD43" s="122" t="e">
        <f t="shared" ca="1" si="18"/>
        <v>#N/A</v>
      </c>
      <c r="AE43" s="200" t="e">
        <f t="shared" ca="1" si="11"/>
        <v>#N/A</v>
      </c>
      <c r="AF43" s="122" t="e">
        <f t="shared" ca="1" si="12"/>
        <v>#N/A</v>
      </c>
      <c r="AG43" s="122" t="str">
        <f t="shared" si="15"/>
        <v/>
      </c>
      <c r="AH43" s="288" t="e">
        <f t="shared" ca="1" si="16"/>
        <v>#N/A</v>
      </c>
    </row>
    <row r="44" spans="2:34" ht="15" customHeight="1">
      <c r="B44" s="125" t="b">
        <f>IF(TRIM(Length_1!B39)="",FALSE,TRUE)</f>
        <v>0</v>
      </c>
      <c r="C44" s="122" t="str">
        <f>IF($B44=FALSE,"",Length_1!A39)</f>
        <v/>
      </c>
      <c r="D44" s="122" t="str">
        <f>IF(OR($B44=FALSE,Length_1!T39=""),"",Length_1!T39)</f>
        <v/>
      </c>
      <c r="E44" s="122" t="str">
        <f>IF($B44=FALSE,"",VALUE(Length_1!B39))</f>
        <v/>
      </c>
      <c r="F44" s="122" t="str">
        <f>IF($B44=FALSE,"",Length_1!C39)</f>
        <v/>
      </c>
      <c r="G44" s="126" t="str">
        <f>IF(B44=FALSE,"",Length_1!O39)</f>
        <v/>
      </c>
      <c r="H44" s="126" t="str">
        <f>IF(B44=FALSE,"",Length_1!P39)</f>
        <v/>
      </c>
      <c r="I44" s="126" t="str">
        <f>IF(B44=FALSE,"",Length_1!Q39)</f>
        <v/>
      </c>
      <c r="J44" s="126" t="str">
        <f>IF(B44=FALSE,"",Length_1!R39)</f>
        <v/>
      </c>
      <c r="K44" s="126" t="str">
        <f>IF(B44=FALSE,"",Length_1!S39)</f>
        <v/>
      </c>
      <c r="L44" s="127" t="str">
        <f t="shared" si="1"/>
        <v/>
      </c>
      <c r="M44" s="139" t="str">
        <f t="shared" si="2"/>
        <v/>
      </c>
      <c r="N44" s="128" t="str">
        <f>IF(B44=FALSE,"",Length_1!D83)</f>
        <v/>
      </c>
      <c r="O44" s="129" t="str">
        <f>IF(B44=FALSE,"",Calcu!L44*J$3)</f>
        <v/>
      </c>
      <c r="P44" s="148" t="str">
        <f>IF(B44=FALSE,"",IF(Length_1!D39="Laser",0,11.5*10^-6))</f>
        <v/>
      </c>
      <c r="Q44" s="148" t="str">
        <f ca="1">IF(B44=FALSE,"",OFFSET(Length_1!A83,0,MATCH("열팽창계수",Length_1!$47:$47,0)-1))</f>
        <v/>
      </c>
      <c r="R44" s="149" t="str">
        <f t="shared" si="3"/>
        <v/>
      </c>
      <c r="S44" s="246" t="str">
        <f t="shared" si="4"/>
        <v/>
      </c>
      <c r="T44" s="246" t="str">
        <f t="shared" si="5"/>
        <v/>
      </c>
      <c r="U44" s="246" t="str">
        <f t="shared" si="6"/>
        <v/>
      </c>
      <c r="V44" s="130" t="str">
        <f t="shared" si="7"/>
        <v/>
      </c>
      <c r="W44" s="131" t="str">
        <f t="shared" si="8"/>
        <v/>
      </c>
      <c r="X44" s="122" t="str">
        <f t="shared" si="13"/>
        <v/>
      </c>
      <c r="Y44" s="122" t="str">
        <f t="shared" si="14"/>
        <v/>
      </c>
      <c r="Z44" s="124"/>
      <c r="AA44" s="190" t="e">
        <f ca="1">IF(Length_1!L39&lt;0,ROUNDUP(Length_1!L39*J$3,$M$66),ROUNDDOWN(Length_1!L39*J$3,$M$66))</f>
        <v>#N/A</v>
      </c>
      <c r="AB44" s="190" t="e">
        <f ca="1">IF(Length_1!M39&lt;0,ROUNDDOWN(Length_1!M39*J$3,$M$66),ROUNDUP(Length_1!M39*J$3,$M$66))</f>
        <v>#N/A</v>
      </c>
      <c r="AC44" s="122" t="e">
        <f t="shared" ca="1" si="17"/>
        <v>#N/A</v>
      </c>
      <c r="AD44" s="122" t="e">
        <f t="shared" ca="1" si="18"/>
        <v>#N/A</v>
      </c>
      <c r="AE44" s="200" t="e">
        <f t="shared" ca="1" si="11"/>
        <v>#N/A</v>
      </c>
      <c r="AF44" s="122" t="e">
        <f t="shared" ca="1" si="12"/>
        <v>#N/A</v>
      </c>
      <c r="AG44" s="122" t="str">
        <f t="shared" si="15"/>
        <v/>
      </c>
      <c r="AH44" s="288" t="e">
        <f t="shared" ca="1" si="16"/>
        <v>#N/A</v>
      </c>
    </row>
    <row r="45" spans="2:34" ht="15" customHeight="1">
      <c r="B45" s="125" t="b">
        <f>IF(TRIM(Length_1!B40)="",FALSE,TRUE)</f>
        <v>0</v>
      </c>
      <c r="C45" s="122" t="str">
        <f>IF($B45=FALSE,"",Length_1!A40)</f>
        <v/>
      </c>
      <c r="D45" s="122" t="str">
        <f>IF(OR($B45=FALSE,Length_1!T40=""),"",Length_1!T40)</f>
        <v/>
      </c>
      <c r="E45" s="122" t="str">
        <f>IF($B45=FALSE,"",VALUE(Length_1!B40))</f>
        <v/>
      </c>
      <c r="F45" s="122" t="str">
        <f>IF($B45=FALSE,"",Length_1!C40)</f>
        <v/>
      </c>
      <c r="G45" s="126" t="str">
        <f>IF(B45=FALSE,"",Length_1!O40)</f>
        <v/>
      </c>
      <c r="H45" s="126" t="str">
        <f>IF(B45=FALSE,"",Length_1!P40)</f>
        <v/>
      </c>
      <c r="I45" s="126" t="str">
        <f>IF(B45=FALSE,"",Length_1!Q40)</f>
        <v/>
      </c>
      <c r="J45" s="126" t="str">
        <f>IF(B45=FALSE,"",Length_1!R40)</f>
        <v/>
      </c>
      <c r="K45" s="126" t="str">
        <f>IF(B45=FALSE,"",Length_1!S40)</f>
        <v/>
      </c>
      <c r="L45" s="127" t="str">
        <f t="shared" si="1"/>
        <v/>
      </c>
      <c r="M45" s="139" t="str">
        <f t="shared" si="2"/>
        <v/>
      </c>
      <c r="N45" s="128" t="str">
        <f>IF(B45=FALSE,"",Length_1!D84)</f>
        <v/>
      </c>
      <c r="O45" s="129" t="str">
        <f>IF(B45=FALSE,"",Calcu!L45*J$3)</f>
        <v/>
      </c>
      <c r="P45" s="148" t="str">
        <f>IF(B45=FALSE,"",IF(Length_1!D40="Laser",0,11.5*10^-6))</f>
        <v/>
      </c>
      <c r="Q45" s="148" t="str">
        <f ca="1">IF(B45=FALSE,"",OFFSET(Length_1!A84,0,MATCH("열팽창계수",Length_1!$47:$47,0)-1))</f>
        <v/>
      </c>
      <c r="R45" s="149" t="str">
        <f t="shared" si="3"/>
        <v/>
      </c>
      <c r="S45" s="246" t="str">
        <f t="shared" si="4"/>
        <v/>
      </c>
      <c r="T45" s="246" t="str">
        <f t="shared" si="5"/>
        <v/>
      </c>
      <c r="U45" s="246" t="str">
        <f t="shared" si="6"/>
        <v/>
      </c>
      <c r="V45" s="130" t="str">
        <f t="shared" si="7"/>
        <v/>
      </c>
      <c r="W45" s="131" t="str">
        <f t="shared" si="8"/>
        <v/>
      </c>
      <c r="X45" s="122" t="str">
        <f t="shared" si="13"/>
        <v/>
      </c>
      <c r="Y45" s="122" t="str">
        <f t="shared" si="14"/>
        <v/>
      </c>
      <c r="Z45" s="124"/>
      <c r="AA45" s="190" t="e">
        <f ca="1">IF(Length_1!L40&lt;0,ROUNDUP(Length_1!L40*J$3,$M$66),ROUNDDOWN(Length_1!L40*J$3,$M$66))</f>
        <v>#N/A</v>
      </c>
      <c r="AB45" s="190" t="e">
        <f ca="1">IF(Length_1!M40&lt;0,ROUNDDOWN(Length_1!M40*J$3,$M$66),ROUNDUP(Length_1!M40*J$3,$M$66))</f>
        <v>#N/A</v>
      </c>
      <c r="AC45" s="122" t="e">
        <f t="shared" ca="1" si="17"/>
        <v>#N/A</v>
      </c>
      <c r="AD45" s="122" t="e">
        <f t="shared" ca="1" si="18"/>
        <v>#N/A</v>
      </c>
      <c r="AE45" s="200" t="e">
        <f t="shared" ca="1" si="11"/>
        <v>#N/A</v>
      </c>
      <c r="AF45" s="122" t="e">
        <f t="shared" ca="1" si="12"/>
        <v>#N/A</v>
      </c>
      <c r="AG45" s="122" t="str">
        <f t="shared" si="15"/>
        <v/>
      </c>
      <c r="AH45" s="288" t="e">
        <f t="shared" ca="1" si="16"/>
        <v>#N/A</v>
      </c>
    </row>
    <row r="46" spans="2:34" ht="15" customHeight="1">
      <c r="B46" s="125" t="b">
        <f>IF(TRIM(Length_1!B41)="",FALSE,TRUE)</f>
        <v>0</v>
      </c>
      <c r="C46" s="122" t="str">
        <f>IF($B46=FALSE,"",Length_1!A41)</f>
        <v/>
      </c>
      <c r="D46" s="122" t="str">
        <f>IF(OR($B46=FALSE,Length_1!T41=""),"",Length_1!T41)</f>
        <v/>
      </c>
      <c r="E46" s="122" t="str">
        <f>IF($B46=FALSE,"",VALUE(Length_1!B41))</f>
        <v/>
      </c>
      <c r="F46" s="122" t="str">
        <f>IF($B46=FALSE,"",Length_1!C41)</f>
        <v/>
      </c>
      <c r="G46" s="126" t="str">
        <f>IF(B46=FALSE,"",Length_1!O41)</f>
        <v/>
      </c>
      <c r="H46" s="126" t="str">
        <f>IF(B46=FALSE,"",Length_1!P41)</f>
        <v/>
      </c>
      <c r="I46" s="126" t="str">
        <f>IF(B46=FALSE,"",Length_1!Q41)</f>
        <v/>
      </c>
      <c r="J46" s="126" t="str">
        <f>IF(B46=FALSE,"",Length_1!R41)</f>
        <v/>
      </c>
      <c r="K46" s="126" t="str">
        <f>IF(B46=FALSE,"",Length_1!S41)</f>
        <v/>
      </c>
      <c r="L46" s="127" t="str">
        <f t="shared" si="1"/>
        <v/>
      </c>
      <c r="M46" s="139" t="str">
        <f t="shared" si="2"/>
        <v/>
      </c>
      <c r="N46" s="128" t="str">
        <f>IF(B46=FALSE,"",Length_1!D85)</f>
        <v/>
      </c>
      <c r="O46" s="129" t="str">
        <f>IF(B46=FALSE,"",Calcu!L46*J$3)</f>
        <v/>
      </c>
      <c r="P46" s="148" t="str">
        <f>IF(B46=FALSE,"",IF(Length_1!D41="Laser",0,11.5*10^-6))</f>
        <v/>
      </c>
      <c r="Q46" s="148" t="str">
        <f ca="1">IF(B46=FALSE,"",OFFSET(Length_1!A85,0,MATCH("열팽창계수",Length_1!$47:$47,0)-1))</f>
        <v/>
      </c>
      <c r="R46" s="149" t="str">
        <f t="shared" si="3"/>
        <v/>
      </c>
      <c r="S46" s="246" t="str">
        <f t="shared" si="4"/>
        <v/>
      </c>
      <c r="T46" s="246" t="str">
        <f t="shared" si="5"/>
        <v/>
      </c>
      <c r="U46" s="246" t="str">
        <f t="shared" si="6"/>
        <v/>
      </c>
      <c r="V46" s="130" t="str">
        <f t="shared" si="7"/>
        <v/>
      </c>
      <c r="W46" s="131" t="str">
        <f t="shared" si="8"/>
        <v/>
      </c>
      <c r="X46" s="122" t="str">
        <f t="shared" si="13"/>
        <v/>
      </c>
      <c r="Y46" s="122" t="str">
        <f t="shared" si="14"/>
        <v/>
      </c>
      <c r="Z46" s="124"/>
      <c r="AA46" s="190" t="e">
        <f ca="1">IF(Length_1!L41&lt;0,ROUNDUP(Length_1!L41*J$3,$M$66),ROUNDDOWN(Length_1!L41*J$3,$M$66))</f>
        <v>#N/A</v>
      </c>
      <c r="AB46" s="190" t="e">
        <f ca="1">IF(Length_1!M41&lt;0,ROUNDDOWN(Length_1!M41*J$3,$M$66),ROUNDUP(Length_1!M41*J$3,$M$66))</f>
        <v>#N/A</v>
      </c>
      <c r="AC46" s="122" t="e">
        <f t="shared" ca="1" si="17"/>
        <v>#N/A</v>
      </c>
      <c r="AD46" s="122" t="e">
        <f t="shared" ca="1" si="18"/>
        <v>#N/A</v>
      </c>
      <c r="AE46" s="200" t="e">
        <f t="shared" ca="1" si="11"/>
        <v>#N/A</v>
      </c>
      <c r="AF46" s="122" t="e">
        <f t="shared" ca="1" si="12"/>
        <v>#N/A</v>
      </c>
      <c r="AG46" s="122" t="str">
        <f t="shared" si="15"/>
        <v/>
      </c>
      <c r="AH46" s="288" t="e">
        <f t="shared" ca="1" si="16"/>
        <v>#N/A</v>
      </c>
    </row>
    <row r="47" spans="2:34" ht="15" customHeight="1">
      <c r="B47" s="125" t="b">
        <f>IF(TRIM(Length_1!B42)="",FALSE,TRUE)</f>
        <v>0</v>
      </c>
      <c r="C47" s="122" t="str">
        <f>IF($B47=FALSE,"",Length_1!A42)</f>
        <v/>
      </c>
      <c r="D47" s="122" t="str">
        <f>IF(OR($B47=FALSE,Length_1!T42=""),"",Length_1!T42)</f>
        <v/>
      </c>
      <c r="E47" s="122" t="str">
        <f>IF($B47=FALSE,"",VALUE(Length_1!B42))</f>
        <v/>
      </c>
      <c r="F47" s="122" t="str">
        <f>IF($B47=FALSE,"",Length_1!C42)</f>
        <v/>
      </c>
      <c r="G47" s="126" t="str">
        <f>IF(B47=FALSE,"",Length_1!O42)</f>
        <v/>
      </c>
      <c r="H47" s="126" t="str">
        <f>IF(B47=FALSE,"",Length_1!P42)</f>
        <v/>
      </c>
      <c r="I47" s="126" t="str">
        <f>IF(B47=FALSE,"",Length_1!Q42)</f>
        <v/>
      </c>
      <c r="J47" s="126" t="str">
        <f>IF(B47=FALSE,"",Length_1!R42)</f>
        <v/>
      </c>
      <c r="K47" s="126" t="str">
        <f>IF(B47=FALSE,"",Length_1!S42)</f>
        <v/>
      </c>
      <c r="L47" s="127" t="str">
        <f t="shared" si="1"/>
        <v/>
      </c>
      <c r="M47" s="139" t="str">
        <f t="shared" si="2"/>
        <v/>
      </c>
      <c r="N47" s="128" t="str">
        <f>IF(B47=FALSE,"",Length_1!D86)</f>
        <v/>
      </c>
      <c r="O47" s="129" t="str">
        <f>IF(B47=FALSE,"",Calcu!L47*J$3)</f>
        <v/>
      </c>
      <c r="P47" s="148" t="str">
        <f>IF(B47=FALSE,"",IF(Length_1!D42="Laser",0,11.5*10^-6))</f>
        <v/>
      </c>
      <c r="Q47" s="148" t="str">
        <f ca="1">IF(B47=FALSE,"",OFFSET(Length_1!A86,0,MATCH("열팽창계수",Length_1!$47:$47,0)-1))</f>
        <v/>
      </c>
      <c r="R47" s="149" t="str">
        <f t="shared" si="3"/>
        <v/>
      </c>
      <c r="S47" s="246" t="str">
        <f t="shared" si="4"/>
        <v/>
      </c>
      <c r="T47" s="246" t="str">
        <f t="shared" si="5"/>
        <v/>
      </c>
      <c r="U47" s="246" t="str">
        <f t="shared" si="6"/>
        <v/>
      </c>
      <c r="V47" s="130" t="str">
        <f t="shared" si="7"/>
        <v/>
      </c>
      <c r="W47" s="131" t="str">
        <f t="shared" si="8"/>
        <v/>
      </c>
      <c r="X47" s="122" t="str">
        <f t="shared" si="13"/>
        <v/>
      </c>
      <c r="Y47" s="122" t="str">
        <f t="shared" si="14"/>
        <v/>
      </c>
      <c r="Z47" s="124"/>
      <c r="AA47" s="190" t="e">
        <f ca="1">IF(Length_1!L42&lt;0,ROUNDUP(Length_1!L42*J$3,$M$66),ROUNDDOWN(Length_1!L42*J$3,$M$66))</f>
        <v>#N/A</v>
      </c>
      <c r="AB47" s="190" t="e">
        <f ca="1">IF(Length_1!M42&lt;0,ROUNDDOWN(Length_1!M42*J$3,$M$66),ROUNDUP(Length_1!M42*J$3,$M$66))</f>
        <v>#N/A</v>
      </c>
      <c r="AC47" s="122" t="e">
        <f t="shared" ca="1" si="17"/>
        <v>#N/A</v>
      </c>
      <c r="AD47" s="122" t="e">
        <f t="shared" ca="1" si="18"/>
        <v>#N/A</v>
      </c>
      <c r="AE47" s="200" t="e">
        <f t="shared" ca="1" si="11"/>
        <v>#N/A</v>
      </c>
      <c r="AF47" s="122" t="e">
        <f t="shared" ca="1" si="12"/>
        <v>#N/A</v>
      </c>
      <c r="AG47" s="122" t="str">
        <f t="shared" si="15"/>
        <v/>
      </c>
      <c r="AH47" s="288" t="e">
        <f t="shared" ca="1" si="16"/>
        <v>#N/A</v>
      </c>
    </row>
    <row r="48" spans="2:34" ht="15" customHeight="1">
      <c r="B48" s="125" t="b">
        <f>IF(TRIM(Length_1!B43)="",FALSE,TRUE)</f>
        <v>0</v>
      </c>
      <c r="C48" s="122" t="str">
        <f>IF($B48=FALSE,"",Length_1!A43)</f>
        <v/>
      </c>
      <c r="D48" s="122" t="str">
        <f>IF(OR($B48=FALSE,Length_1!T43=""),"",Length_1!T43)</f>
        <v/>
      </c>
      <c r="E48" s="122" t="str">
        <f>IF($B48=FALSE,"",VALUE(Length_1!B43))</f>
        <v/>
      </c>
      <c r="F48" s="122" t="str">
        <f>IF($B48=FALSE,"",Length_1!C43)</f>
        <v/>
      </c>
      <c r="G48" s="126" t="str">
        <f>IF(B48=FALSE,"",Length_1!O43)</f>
        <v/>
      </c>
      <c r="H48" s="126" t="str">
        <f>IF(B48=FALSE,"",Length_1!P43)</f>
        <v/>
      </c>
      <c r="I48" s="126" t="str">
        <f>IF(B48=FALSE,"",Length_1!Q43)</f>
        <v/>
      </c>
      <c r="J48" s="126" t="str">
        <f>IF(B48=FALSE,"",Length_1!R43)</f>
        <v/>
      </c>
      <c r="K48" s="126" t="str">
        <f>IF(B48=FALSE,"",Length_1!S43)</f>
        <v/>
      </c>
      <c r="L48" s="127" t="str">
        <f t="shared" si="1"/>
        <v/>
      </c>
      <c r="M48" s="139" t="str">
        <f t="shared" si="2"/>
        <v/>
      </c>
      <c r="N48" s="128" t="str">
        <f>IF(B48=FALSE,"",Length_1!D87)</f>
        <v/>
      </c>
      <c r="O48" s="129" t="str">
        <f>IF(B48=FALSE,"",Calcu!L48*J$3)</f>
        <v/>
      </c>
      <c r="P48" s="148" t="str">
        <f>IF(B48=FALSE,"",IF(Length_1!D43="Laser",0,11.5*10^-6))</f>
        <v/>
      </c>
      <c r="Q48" s="148" t="str">
        <f ca="1">IF(B48=FALSE,"",OFFSET(Length_1!A87,0,MATCH("열팽창계수",Length_1!$47:$47,0)-1))</f>
        <v/>
      </c>
      <c r="R48" s="149" t="str">
        <f t="shared" si="3"/>
        <v/>
      </c>
      <c r="S48" s="246" t="str">
        <f t="shared" si="4"/>
        <v/>
      </c>
      <c r="T48" s="246" t="str">
        <f t="shared" si="5"/>
        <v/>
      </c>
      <c r="U48" s="246" t="str">
        <f t="shared" si="6"/>
        <v/>
      </c>
      <c r="V48" s="130" t="str">
        <f t="shared" si="7"/>
        <v/>
      </c>
      <c r="W48" s="131" t="str">
        <f t="shared" si="8"/>
        <v/>
      </c>
      <c r="X48" s="122" t="str">
        <f t="shared" si="13"/>
        <v/>
      </c>
      <c r="Y48" s="122" t="str">
        <f t="shared" si="14"/>
        <v/>
      </c>
      <c r="Z48" s="124"/>
      <c r="AA48" s="190" t="e">
        <f ca="1">IF(Length_1!L43&lt;0,ROUNDUP(Length_1!L43*J$3,$M$66),ROUNDDOWN(Length_1!L43*J$3,$M$66))</f>
        <v>#N/A</v>
      </c>
      <c r="AB48" s="190" t="e">
        <f ca="1">IF(Length_1!M43&lt;0,ROUNDDOWN(Length_1!M43*J$3,$M$66),ROUNDUP(Length_1!M43*J$3,$M$66))</f>
        <v>#N/A</v>
      </c>
      <c r="AC48" s="122" t="e">
        <f t="shared" ca="1" si="17"/>
        <v>#N/A</v>
      </c>
      <c r="AD48" s="122" t="e">
        <f t="shared" ca="1" si="18"/>
        <v>#N/A</v>
      </c>
      <c r="AE48" s="200" t="e">
        <f t="shared" ca="1" si="11"/>
        <v>#N/A</v>
      </c>
      <c r="AF48" s="122" t="e">
        <f t="shared" ca="1" si="12"/>
        <v>#N/A</v>
      </c>
      <c r="AG48" s="122" t="str">
        <f t="shared" si="15"/>
        <v/>
      </c>
      <c r="AH48" s="288" t="e">
        <f t="shared" ca="1" si="16"/>
        <v>#N/A</v>
      </c>
    </row>
    <row r="49" spans="1:34" ht="15" customHeight="1">
      <c r="B49" s="125" t="b">
        <f>IF(TRIM(Length_1!B44)="",FALSE,TRUE)</f>
        <v>0</v>
      </c>
      <c r="C49" s="122" t="str">
        <f>IF($B49=FALSE,"",Length_1!A44)</f>
        <v/>
      </c>
      <c r="D49" s="122" t="str">
        <f>IF(OR($B49=FALSE,Length_1!T44=""),"",Length_1!T44)</f>
        <v/>
      </c>
      <c r="E49" s="122" t="str">
        <f>IF($B49=FALSE,"",VALUE(Length_1!B44))</f>
        <v/>
      </c>
      <c r="F49" s="122" t="str">
        <f>IF($B49=FALSE,"",Length_1!C44)</f>
        <v/>
      </c>
      <c r="G49" s="126" t="str">
        <f>IF(B49=FALSE,"",Length_1!O44)</f>
        <v/>
      </c>
      <c r="H49" s="126" t="str">
        <f>IF(B49=FALSE,"",Length_1!P44)</f>
        <v/>
      </c>
      <c r="I49" s="126" t="str">
        <f>IF(B49=FALSE,"",Length_1!Q44)</f>
        <v/>
      </c>
      <c r="J49" s="126" t="str">
        <f>IF(B49=FALSE,"",Length_1!R44)</f>
        <v/>
      </c>
      <c r="K49" s="126" t="str">
        <f>IF(B49=FALSE,"",Length_1!S44)</f>
        <v/>
      </c>
      <c r="L49" s="127" t="str">
        <f t="shared" si="1"/>
        <v/>
      </c>
      <c r="M49" s="139" t="str">
        <f t="shared" si="2"/>
        <v/>
      </c>
      <c r="N49" s="128" t="str">
        <f>IF(B49=FALSE,"",Length_1!D88)</f>
        <v/>
      </c>
      <c r="O49" s="129" t="str">
        <f>IF(B49=FALSE,"",Calcu!L49*J$3)</f>
        <v/>
      </c>
      <c r="P49" s="148" t="str">
        <f>IF(B49=FALSE,"",IF(Length_1!D44="Laser",0,11.5*10^-6))</f>
        <v/>
      </c>
      <c r="Q49" s="148" t="str">
        <f ca="1">IF(B49=FALSE,"",OFFSET(Length_1!A88,0,MATCH("열팽창계수",Length_1!$47:$47,0)-1))</f>
        <v/>
      </c>
      <c r="R49" s="149" t="str">
        <f t="shared" si="3"/>
        <v/>
      </c>
      <c r="S49" s="246" t="str">
        <f t="shared" si="4"/>
        <v/>
      </c>
      <c r="T49" s="246" t="str">
        <f t="shared" si="5"/>
        <v/>
      </c>
      <c r="U49" s="246" t="str">
        <f t="shared" si="6"/>
        <v/>
      </c>
      <c r="V49" s="130" t="str">
        <f t="shared" si="7"/>
        <v/>
      </c>
      <c r="W49" s="131" t="str">
        <f t="shared" si="8"/>
        <v/>
      </c>
      <c r="X49" s="122" t="str">
        <f t="shared" si="13"/>
        <v/>
      </c>
      <c r="Y49" s="122" t="str">
        <f t="shared" si="14"/>
        <v/>
      </c>
      <c r="Z49" s="124"/>
      <c r="AA49" s="190" t="e">
        <f ca="1">IF(Length_1!L44&lt;0,ROUNDUP(Length_1!L44*J$3,$M$66),ROUNDDOWN(Length_1!L44*J$3,$M$66))</f>
        <v>#N/A</v>
      </c>
      <c r="AB49" s="190" t="e">
        <f ca="1">IF(Length_1!M44&lt;0,ROUNDDOWN(Length_1!M44*J$3,$M$66),ROUNDUP(Length_1!M44*J$3,$M$66))</f>
        <v>#N/A</v>
      </c>
      <c r="AC49" s="122" t="e">
        <f t="shared" ca="1" si="17"/>
        <v>#N/A</v>
      </c>
      <c r="AD49" s="122" t="e">
        <f t="shared" ca="1" si="18"/>
        <v>#N/A</v>
      </c>
      <c r="AE49" s="200" t="e">
        <f t="shared" ca="1" si="11"/>
        <v>#N/A</v>
      </c>
      <c r="AF49" s="122" t="e">
        <f t="shared" ca="1" si="12"/>
        <v>#N/A</v>
      </c>
      <c r="AG49" s="122" t="str">
        <f t="shared" si="15"/>
        <v/>
      </c>
      <c r="AH49" s="288" t="e">
        <f t="shared" ca="1" si="16"/>
        <v>#N/A</v>
      </c>
    </row>
    <row r="50" spans="1:34" ht="15" customHeight="1">
      <c r="N50" s="119"/>
      <c r="O50" s="119"/>
      <c r="P50" s="119"/>
      <c r="Q50" s="119"/>
      <c r="R50" s="119"/>
      <c r="S50" s="119"/>
      <c r="T50" s="119"/>
      <c r="X50" s="119"/>
    </row>
    <row r="51" spans="1:34" ht="15" customHeight="1">
      <c r="A51" s="117" t="s">
        <v>172</v>
      </c>
      <c r="C51" s="118"/>
      <c r="D51" s="118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</row>
    <row r="52" spans="1:34" ht="15" customHeight="1">
      <c r="A52" s="117"/>
      <c r="B52" s="489"/>
      <c r="C52" s="489" t="s">
        <v>174</v>
      </c>
      <c r="D52" s="511" t="s">
        <v>175</v>
      </c>
      <c r="E52" s="489" t="s">
        <v>176</v>
      </c>
      <c r="F52" s="489" t="s">
        <v>177</v>
      </c>
      <c r="G52" s="485">
        <v>1</v>
      </c>
      <c r="H52" s="495"/>
      <c r="I52" s="495"/>
      <c r="J52" s="495"/>
      <c r="K52" s="486"/>
      <c r="L52" s="155">
        <v>2</v>
      </c>
      <c r="M52" s="485">
        <v>3</v>
      </c>
      <c r="N52" s="495"/>
      <c r="O52" s="495"/>
      <c r="P52" s="486"/>
      <c r="Q52" s="485">
        <v>4</v>
      </c>
      <c r="R52" s="486"/>
      <c r="S52" s="155">
        <v>5</v>
      </c>
      <c r="T52" s="491" t="s">
        <v>494</v>
      </c>
      <c r="U52" s="485" t="s">
        <v>504</v>
      </c>
      <c r="V52" s="486"/>
      <c r="W52" s="284"/>
    </row>
    <row r="53" spans="1:34" ht="15" customHeight="1">
      <c r="A53" s="117"/>
      <c r="B53" s="490"/>
      <c r="C53" s="490"/>
      <c r="D53" s="510"/>
      <c r="E53" s="490"/>
      <c r="F53" s="490"/>
      <c r="G53" s="259" t="s">
        <v>178</v>
      </c>
      <c r="H53" s="259" t="s">
        <v>457</v>
      </c>
      <c r="I53" s="259" t="s">
        <v>458</v>
      </c>
      <c r="J53" s="485" t="s">
        <v>179</v>
      </c>
      <c r="K53" s="486"/>
      <c r="L53" s="155" t="s">
        <v>180</v>
      </c>
      <c r="M53" s="485" t="s">
        <v>178</v>
      </c>
      <c r="N53" s="486"/>
      <c r="O53" s="485" t="s">
        <v>181</v>
      </c>
      <c r="P53" s="486"/>
      <c r="Q53" s="485" t="s">
        <v>182</v>
      </c>
      <c r="R53" s="486"/>
      <c r="S53" s="155" t="s">
        <v>183</v>
      </c>
      <c r="T53" s="492"/>
      <c r="U53" s="303" t="s">
        <v>505</v>
      </c>
      <c r="V53" s="303" t="s">
        <v>506</v>
      </c>
      <c r="W53" s="284"/>
    </row>
    <row r="54" spans="1:34" ht="15" customHeight="1">
      <c r="B54" s="155" t="s">
        <v>185</v>
      </c>
      <c r="C54" s="141" t="s">
        <v>192</v>
      </c>
      <c r="D54" s="142" t="s">
        <v>193</v>
      </c>
      <c r="E54" s="157" t="e">
        <f ca="1">OFFSET(N$8,MATCH(L$3,V$9:V$49,0),0)</f>
        <v>#N/A</v>
      </c>
      <c r="F54" s="143" t="s">
        <v>188</v>
      </c>
      <c r="G54" s="192" t="e">
        <f ca="1">OFFSET(Length_1!F47,MATCH(L3,V9:V49,0),0)</f>
        <v>#N/A</v>
      </c>
      <c r="H54" s="122" t="e">
        <f ca="1">OFFSET(Length_1!F47,MATCH(L3,V9:V49,0),1)/IF(Length_1!J48="L=m",1000,1)+IF(Length_1_STD1="Laser Interferometer",5*10^-3,0)</f>
        <v>#N/A</v>
      </c>
      <c r="I54" s="122" t="e">
        <f ca="1">OFFSET(Length_1!F47,MATCH(L3,V9:V49,0),3)</f>
        <v>#N/A</v>
      </c>
      <c r="J54" s="193" t="e">
        <f ca="1">SQRT(SUMSQ(G54,H54*L3))/I54/IF(Length_1_STD1="Gauge block",1000,1)</f>
        <v>#N/A</v>
      </c>
      <c r="K54" s="144" t="s">
        <v>190</v>
      </c>
      <c r="L54" s="146" t="s">
        <v>194</v>
      </c>
      <c r="M54" s="122"/>
      <c r="N54" s="122"/>
      <c r="O54" s="129">
        <v>1</v>
      </c>
      <c r="P54" s="122"/>
      <c r="Q54" s="203" t="e">
        <f t="shared" ref="Q54:Q61" ca="1" si="19">ABS(J54*O54)</f>
        <v>#N/A</v>
      </c>
      <c r="R54" s="144" t="s">
        <v>190</v>
      </c>
      <c r="S54" s="122" t="s">
        <v>195</v>
      </c>
      <c r="T54" s="289">
        <f t="shared" ref="T54:T61" si="20">IF(S54="∞",0,Q54^4/S54)</f>
        <v>0</v>
      </c>
      <c r="U54" s="261" t="str">
        <f t="shared" ref="U54:U61" si="21">IF(OR(L54="직사각형",L54="삼각형"),Q54,"")</f>
        <v/>
      </c>
      <c r="V54" s="261" t="e">
        <f ca="1">IF(OR(L54="직사각형",L54="삼각형"),"",Q54)</f>
        <v>#N/A</v>
      </c>
      <c r="W54" s="284"/>
    </row>
    <row r="55" spans="1:34" ht="15" customHeight="1">
      <c r="B55" s="155" t="s">
        <v>191</v>
      </c>
      <c r="C55" s="141" t="s">
        <v>186</v>
      </c>
      <c r="D55" s="142" t="s">
        <v>187</v>
      </c>
      <c r="E55" s="157" t="e">
        <f ca="1">OFFSET(O$8,MATCH(L$3,V$9:V$49,0),0)</f>
        <v>#N/A</v>
      </c>
      <c r="F55" s="143" t="s">
        <v>188</v>
      </c>
      <c r="G55" s="144">
        <f>IF(MAX(M9:M49)=0,P3*1000,MAX(M9:M49)*1000)</f>
        <v>0</v>
      </c>
      <c r="H55" s="122">
        <f>IF(MAX(M9:M49)=0,2,1)</f>
        <v>2</v>
      </c>
      <c r="I55" s="145">
        <f>IF(MAX(M9:M49)=0,3,5)</f>
        <v>3</v>
      </c>
      <c r="J55" s="300">
        <f>G55/(IF(H55="",1,H55)*SQRT(I55))</f>
        <v>0</v>
      </c>
      <c r="K55" s="144" t="s">
        <v>189</v>
      </c>
      <c r="L55" s="146" t="str">
        <f>IF(MAX(M9:M49)=0,"직사각형","t")</f>
        <v>직사각형</v>
      </c>
      <c r="M55" s="122"/>
      <c r="N55" s="122"/>
      <c r="O55" s="129">
        <v>-1</v>
      </c>
      <c r="P55" s="122"/>
      <c r="Q55" s="203">
        <f>ABS(J55*O55)</f>
        <v>0</v>
      </c>
      <c r="R55" s="144" t="s">
        <v>190</v>
      </c>
      <c r="S55" s="190" t="str">
        <f>IF(MAX(M9:M49)=0,"∞",I55-1)</f>
        <v>∞</v>
      </c>
      <c r="T55" s="289">
        <f t="shared" si="20"/>
        <v>0</v>
      </c>
      <c r="U55" s="261">
        <f t="shared" si="21"/>
        <v>0</v>
      </c>
      <c r="V55" s="261" t="str">
        <f t="shared" ref="V55:V61" si="22">IF(OR(L55="직사각형",L55="삼각형"),"",Q55)</f>
        <v/>
      </c>
      <c r="W55" s="284"/>
    </row>
    <row r="56" spans="1:34" ht="15" customHeight="1">
      <c r="B56" s="155" t="s">
        <v>82</v>
      </c>
      <c r="C56" s="141" t="s">
        <v>143</v>
      </c>
      <c r="D56" s="142" t="s">
        <v>134</v>
      </c>
      <c r="E56" s="148" t="e">
        <f ca="1">OFFSET(R$8,MATCH(L$3,V$9:V$49,0),0)</f>
        <v>#N/A</v>
      </c>
      <c r="F56" s="143" t="s">
        <v>144</v>
      </c>
      <c r="G56" s="262">
        <f>1*10^-6</f>
        <v>9.9999999999999995E-7</v>
      </c>
      <c r="H56" s="201"/>
      <c r="I56" s="263">
        <v>3</v>
      </c>
      <c r="J56" s="301">
        <f>SQRT((G56/SQRT(I56)/2)^2+(G56/SQRT(I56)/2)^2)</f>
        <v>4.0824829046386305E-7</v>
      </c>
      <c r="K56" s="143" t="s">
        <v>144</v>
      </c>
      <c r="L56" s="146" t="s">
        <v>348</v>
      </c>
      <c r="M56" s="144">
        <f>G57</f>
        <v>0.5</v>
      </c>
      <c r="N56" s="122">
        <f>L3*1000</f>
        <v>0</v>
      </c>
      <c r="O56" s="129">
        <f>-M56*N56</f>
        <v>0</v>
      </c>
      <c r="P56" s="122" t="s">
        <v>145</v>
      </c>
      <c r="Q56" s="203">
        <f t="shared" si="19"/>
        <v>0</v>
      </c>
      <c r="R56" s="144" t="s">
        <v>142</v>
      </c>
      <c r="S56" s="122">
        <v>100</v>
      </c>
      <c r="T56" s="289">
        <f t="shared" si="20"/>
        <v>0</v>
      </c>
      <c r="U56" s="261">
        <f t="shared" si="21"/>
        <v>0</v>
      </c>
      <c r="V56" s="261" t="str">
        <f t="shared" si="22"/>
        <v/>
      </c>
      <c r="W56" s="284"/>
    </row>
    <row r="57" spans="1:34" ht="15" customHeight="1">
      <c r="B57" s="155" t="s">
        <v>83</v>
      </c>
      <c r="C57" s="141" t="s">
        <v>152</v>
      </c>
      <c r="D57" s="142" t="s">
        <v>137</v>
      </c>
      <c r="E57" s="202" t="str">
        <f>S9</f>
        <v/>
      </c>
      <c r="F57" s="143" t="s">
        <v>158</v>
      </c>
      <c r="G57" s="144">
        <f>IF(기본정보!H12=1,1,0.5)</f>
        <v>0.5</v>
      </c>
      <c r="H57" s="201"/>
      <c r="I57" s="145">
        <v>3</v>
      </c>
      <c r="J57" s="300">
        <f>G57/(IF(H57="",1,H57)*SQRT(I57))</f>
        <v>0.28867513459481292</v>
      </c>
      <c r="K57" s="143" t="s">
        <v>158</v>
      </c>
      <c r="L57" s="146" t="s">
        <v>199</v>
      </c>
      <c r="M57" s="148" t="e">
        <f ca="1">E56</f>
        <v>#N/A</v>
      </c>
      <c r="N57" s="122">
        <f>L3*1000</f>
        <v>0</v>
      </c>
      <c r="O57" s="129" t="e">
        <f ca="1">-M57*N57</f>
        <v>#N/A</v>
      </c>
      <c r="P57" s="122" t="s">
        <v>200</v>
      </c>
      <c r="Q57" s="203" t="e">
        <f ca="1">ABS(J57*O57)</f>
        <v>#N/A</v>
      </c>
      <c r="R57" s="144" t="s">
        <v>189</v>
      </c>
      <c r="S57" s="122">
        <v>12</v>
      </c>
      <c r="T57" s="289" t="e">
        <f t="shared" ca="1" si="20"/>
        <v>#N/A</v>
      </c>
      <c r="U57" s="261" t="e">
        <f t="shared" ca="1" si="21"/>
        <v>#N/A</v>
      </c>
      <c r="V57" s="261" t="str">
        <f t="shared" si="22"/>
        <v/>
      </c>
      <c r="W57" s="284"/>
    </row>
    <row r="58" spans="1:34" ht="15" customHeight="1">
      <c r="B58" s="155" t="s">
        <v>198</v>
      </c>
      <c r="C58" s="141" t="s">
        <v>135</v>
      </c>
      <c r="D58" s="142" t="s">
        <v>136</v>
      </c>
      <c r="E58" s="151" t="e">
        <f ca="1">OFFSET(T$8,MATCH(L$3,V$9:V$49,0),0)</f>
        <v>#N/A</v>
      </c>
      <c r="F58" s="143" t="s">
        <v>144</v>
      </c>
      <c r="G58" s="262">
        <f>1*10^-6</f>
        <v>9.9999999999999995E-7</v>
      </c>
      <c r="H58" s="201"/>
      <c r="I58" s="263">
        <v>3</v>
      </c>
      <c r="J58" s="301">
        <f>SQRT((G58/SQRT(I58))^2+(G58/SQRT(I58))^2)</f>
        <v>8.1649658092772609E-7</v>
      </c>
      <c r="K58" s="143" t="s">
        <v>144</v>
      </c>
      <c r="L58" s="146" t="s">
        <v>348</v>
      </c>
      <c r="M58" s="144">
        <f>E59</f>
        <v>0.1</v>
      </c>
      <c r="N58" s="122">
        <f>L3*1000</f>
        <v>0</v>
      </c>
      <c r="O58" s="129">
        <f>-M58*N58</f>
        <v>0</v>
      </c>
      <c r="P58" s="122" t="s">
        <v>196</v>
      </c>
      <c r="Q58" s="203">
        <f>ABS(J58*O58)</f>
        <v>0</v>
      </c>
      <c r="R58" s="144" t="s">
        <v>189</v>
      </c>
      <c r="S58" s="122">
        <v>100</v>
      </c>
      <c r="T58" s="289">
        <f t="shared" si="20"/>
        <v>0</v>
      </c>
      <c r="U58" s="261">
        <f t="shared" si="21"/>
        <v>0</v>
      </c>
      <c r="V58" s="261" t="str">
        <f t="shared" si="22"/>
        <v/>
      </c>
      <c r="W58" s="284"/>
    </row>
    <row r="59" spans="1:34" ht="15" customHeight="1">
      <c r="B59" s="155" t="s">
        <v>201</v>
      </c>
      <c r="C59" s="141" t="s">
        <v>138</v>
      </c>
      <c r="D59" s="142" t="s">
        <v>139</v>
      </c>
      <c r="E59" s="202">
        <f>MAX(U9,0.1)</f>
        <v>0.1</v>
      </c>
      <c r="F59" s="143" t="s">
        <v>158</v>
      </c>
      <c r="G59" s="144">
        <f>IF(기본정보!H12=1,3,1)</f>
        <v>1</v>
      </c>
      <c r="H59" s="201"/>
      <c r="I59" s="145">
        <v>3</v>
      </c>
      <c r="J59" s="300">
        <f>G59/(IF(H59="",1,H59)*SQRT(I59))</f>
        <v>0.57735026918962584</v>
      </c>
      <c r="K59" s="143" t="s">
        <v>158</v>
      </c>
      <c r="L59" s="146" t="s">
        <v>199</v>
      </c>
      <c r="M59" s="151" t="e">
        <f ca="1">E58</f>
        <v>#N/A</v>
      </c>
      <c r="N59" s="122">
        <f>L3*1000</f>
        <v>0</v>
      </c>
      <c r="O59" s="129" t="e">
        <f ca="1">-M59*N59</f>
        <v>#N/A</v>
      </c>
      <c r="P59" s="122" t="s">
        <v>200</v>
      </c>
      <c r="Q59" s="203" t="e">
        <f t="shared" ca="1" si="19"/>
        <v>#N/A</v>
      </c>
      <c r="R59" s="144" t="s">
        <v>189</v>
      </c>
      <c r="S59" s="122">
        <v>12</v>
      </c>
      <c r="T59" s="289" t="e">
        <f t="shared" ca="1" si="20"/>
        <v>#N/A</v>
      </c>
      <c r="U59" s="261" t="e">
        <f t="shared" ca="1" si="21"/>
        <v>#N/A</v>
      </c>
      <c r="V59" s="261" t="str">
        <f t="shared" si="22"/>
        <v/>
      </c>
      <c r="W59" s="284"/>
    </row>
    <row r="60" spans="1:34" ht="15" customHeight="1">
      <c r="B60" s="155" t="s">
        <v>202</v>
      </c>
      <c r="C60" s="141" t="s">
        <v>203</v>
      </c>
      <c r="D60" s="142" t="s">
        <v>528</v>
      </c>
      <c r="E60" s="122">
        <v>0</v>
      </c>
      <c r="F60" s="143" t="s">
        <v>188</v>
      </c>
      <c r="G60" s="122">
        <f>P3*1000</f>
        <v>0</v>
      </c>
      <c r="H60" s="122">
        <v>2</v>
      </c>
      <c r="I60" s="145">
        <v>3</v>
      </c>
      <c r="J60" s="300">
        <f t="shared" ref="J60:J61" si="23">G60/(IF(H60="",1,H60)*SQRT(I60))</f>
        <v>0</v>
      </c>
      <c r="K60" s="144" t="s">
        <v>189</v>
      </c>
      <c r="L60" s="146" t="s">
        <v>204</v>
      </c>
      <c r="M60" s="122"/>
      <c r="N60" s="122"/>
      <c r="O60" s="129">
        <v>1</v>
      </c>
      <c r="P60" s="122"/>
      <c r="Q60" s="203">
        <f t="shared" si="19"/>
        <v>0</v>
      </c>
      <c r="R60" s="144" t="s">
        <v>190</v>
      </c>
      <c r="S60" s="122" t="s">
        <v>197</v>
      </c>
      <c r="T60" s="289">
        <f t="shared" si="20"/>
        <v>0</v>
      </c>
      <c r="U60" s="261">
        <f t="shared" si="21"/>
        <v>0</v>
      </c>
      <c r="V60" s="261" t="str">
        <f t="shared" si="22"/>
        <v/>
      </c>
      <c r="W60" s="284"/>
    </row>
    <row r="61" spans="1:34" ht="15" customHeight="1">
      <c r="B61" s="155" t="s">
        <v>205</v>
      </c>
      <c r="C61" s="141" t="s">
        <v>332</v>
      </c>
      <c r="D61" s="142" t="s">
        <v>383</v>
      </c>
      <c r="E61" s="122">
        <v>0</v>
      </c>
      <c r="F61" s="143" t="s">
        <v>206</v>
      </c>
      <c r="G61" s="200">
        <f>(L3-(L3*COS(RADIANS(0.5))))*1000</f>
        <v>0</v>
      </c>
      <c r="H61" s="201"/>
      <c r="I61" s="145">
        <v>3</v>
      </c>
      <c r="J61" s="300">
        <f t="shared" si="23"/>
        <v>0</v>
      </c>
      <c r="K61" s="144" t="s">
        <v>189</v>
      </c>
      <c r="L61" s="146" t="s">
        <v>204</v>
      </c>
      <c r="M61" s="122"/>
      <c r="N61" s="122"/>
      <c r="O61" s="129">
        <v>1</v>
      </c>
      <c r="P61" s="122"/>
      <c r="Q61" s="203">
        <f t="shared" si="19"/>
        <v>0</v>
      </c>
      <c r="R61" s="144" t="s">
        <v>189</v>
      </c>
      <c r="S61" s="122" t="s">
        <v>195</v>
      </c>
      <c r="T61" s="289">
        <f t="shared" si="20"/>
        <v>0</v>
      </c>
      <c r="U61" s="261">
        <f t="shared" si="21"/>
        <v>0</v>
      </c>
      <c r="V61" s="261" t="str">
        <f t="shared" si="22"/>
        <v/>
      </c>
      <c r="W61" s="284"/>
    </row>
    <row r="62" spans="1:34" ht="15" customHeight="1">
      <c r="B62" s="155" t="s">
        <v>207</v>
      </c>
      <c r="C62" s="141" t="s">
        <v>208</v>
      </c>
      <c r="D62" s="142" t="s">
        <v>333</v>
      </c>
      <c r="E62" s="157" t="e">
        <f ca="1">E54-E55-(E56*E57+E58*E59)*L3</f>
        <v>#N/A</v>
      </c>
      <c r="F62" s="143" t="s">
        <v>188</v>
      </c>
      <c r="G62" s="500"/>
      <c r="H62" s="501"/>
      <c r="I62" s="501"/>
      <c r="J62" s="501"/>
      <c r="K62" s="501"/>
      <c r="L62" s="501"/>
      <c r="M62" s="501"/>
      <c r="N62" s="501"/>
      <c r="O62" s="501"/>
      <c r="P62" s="502"/>
      <c r="Q62" s="204" t="e">
        <f ca="1">SQRT(SUMSQ(Q54:Q61))</f>
        <v>#N/A</v>
      </c>
      <c r="R62" s="144" t="s">
        <v>189</v>
      </c>
      <c r="S62" s="211" t="e">
        <f ca="1">IF(T62=0,"∞",ROUNDDOWN(Q62^4/T62,0))</f>
        <v>#N/A</v>
      </c>
      <c r="T62" s="299" t="e">
        <f ca="1">SUM(T54:T61)</f>
        <v>#N/A</v>
      </c>
      <c r="U62" s="266" t="e">
        <f ca="1">SQRT(SUMSQ(U54:U61))</f>
        <v>#N/A</v>
      </c>
      <c r="V62" s="266" t="e">
        <f ca="1">SQRT(SUMSQ(V54:V61))</f>
        <v>#N/A</v>
      </c>
      <c r="W62" s="287"/>
      <c r="X62" s="287"/>
      <c r="Y62" s="287"/>
    </row>
    <row r="63" spans="1:34" ht="15" customHeight="1">
      <c r="T63" s="124"/>
      <c r="U63" s="124"/>
    </row>
    <row r="64" spans="1:34" ht="15" customHeight="1">
      <c r="B64" s="156"/>
      <c r="C64" s="485" t="s">
        <v>210</v>
      </c>
      <c r="D64" s="495"/>
      <c r="E64" s="495"/>
      <c r="F64" s="495"/>
      <c r="G64" s="486"/>
      <c r="H64" s="155" t="s">
        <v>211</v>
      </c>
      <c r="I64" s="155" t="s">
        <v>212</v>
      </c>
      <c r="J64" s="485" t="s">
        <v>213</v>
      </c>
      <c r="K64" s="495"/>
      <c r="L64" s="495"/>
      <c r="M64" s="486"/>
      <c r="N64" s="293" t="s">
        <v>499</v>
      </c>
      <c r="O64" s="485" t="s">
        <v>214</v>
      </c>
      <c r="P64" s="495"/>
      <c r="Q64" s="486"/>
      <c r="R64" s="491" t="s">
        <v>500</v>
      </c>
      <c r="S64" s="485" t="s">
        <v>535</v>
      </c>
      <c r="T64" s="486"/>
      <c r="U64" s="120"/>
    </row>
    <row r="65" spans="2:31" ht="15" customHeight="1">
      <c r="B65" s="156"/>
      <c r="C65" s="156">
        <v>1</v>
      </c>
      <c r="D65" s="156">
        <v>2</v>
      </c>
      <c r="E65" s="156" t="s">
        <v>216</v>
      </c>
      <c r="F65" s="156" t="s">
        <v>217</v>
      </c>
      <c r="G65" s="156" t="s">
        <v>218</v>
      </c>
      <c r="H65" s="156" t="s">
        <v>219</v>
      </c>
      <c r="I65" s="156" t="s">
        <v>220</v>
      </c>
      <c r="J65" s="293" t="s">
        <v>482</v>
      </c>
      <c r="K65" s="293" t="s">
        <v>501</v>
      </c>
      <c r="L65" s="293" t="s">
        <v>502</v>
      </c>
      <c r="M65" s="293" t="s">
        <v>211</v>
      </c>
      <c r="N65" s="291"/>
      <c r="O65" s="293" t="s">
        <v>503</v>
      </c>
      <c r="P65" s="293" t="s">
        <v>501</v>
      </c>
      <c r="Q65" s="293" t="s">
        <v>222</v>
      </c>
      <c r="R65" s="490"/>
      <c r="S65" s="306" t="s">
        <v>536</v>
      </c>
      <c r="T65" s="306" t="s">
        <v>537</v>
      </c>
      <c r="U65" s="120"/>
    </row>
    <row r="66" spans="2:31" ht="15" customHeight="1">
      <c r="B66" s="156" t="s">
        <v>210</v>
      </c>
      <c r="C66" s="135" t="e">
        <f ca="1">E77*Q62</f>
        <v>#N/A</v>
      </c>
      <c r="D66" s="135"/>
      <c r="E66" s="135"/>
      <c r="F66" s="137" t="str">
        <f>R62</f>
        <v>μm</v>
      </c>
      <c r="G66" s="161" t="e">
        <f ca="1">C66/1000</f>
        <v>#N/A</v>
      </c>
      <c r="H66" s="161" t="e">
        <f ca="1">MAX(G66:G67)</f>
        <v>#N/A</v>
      </c>
      <c r="I66" s="191">
        <f>P3</f>
        <v>0</v>
      </c>
      <c r="J66" s="134" t="e">
        <f ca="1">IF(H66&lt;0.00001,6,IF(H66&lt;0.0001,5,IF(H66&lt;0.001,4,IF(H66&lt;0.01,3,IF(H66&lt;0.1,2,IF(H66&lt;1,1,IF(H66&lt;10,0,IF(H66&lt;100,-1,-2))))))))+K67</f>
        <v>#N/A</v>
      </c>
      <c r="K66" s="134" t="e">
        <f ca="1">J66+IF(AND(H65="μm",I65="mm"),3,0)</f>
        <v>#N/A</v>
      </c>
      <c r="L66" s="288">
        <f>IFERROR(LEN(I66)-FIND(".",I66),0)</f>
        <v>0</v>
      </c>
      <c r="M66" s="289" t="e">
        <f ca="1">IF(M67=TRUE,MIN(K66:L66),K66)</f>
        <v>#N/A</v>
      </c>
      <c r="N66" s="191" t="e">
        <f ca="1">ABS((H66-ROUND(H66,M66))/H66*100)</f>
        <v>#N/A</v>
      </c>
      <c r="O66" s="288" t="e">
        <f ca="1">OFFSET(P70,MATCH(J66,O71:O80,0),0)</f>
        <v>#N/A</v>
      </c>
      <c r="P66" s="288" t="e">
        <f ca="1">OFFSET(P70,MATCH(M66,O71:O80,0),0)</f>
        <v>#N/A</v>
      </c>
      <c r="Q66" s="288" t="str">
        <f ca="1">OFFSET(P70,MATCH(L66,O71:O80,0),0)</f>
        <v>0</v>
      </c>
      <c r="R66" s="138" t="e">
        <f ca="1">IF(H66=G66,0,1)</f>
        <v>#N/A</v>
      </c>
      <c r="S66" s="163" t="e">
        <f ca="1">TEXT(IF(N66&gt;5,ROUNDUP(H66,M66),ROUND(H66,M66)),P66)</f>
        <v>#N/A</v>
      </c>
      <c r="T66" s="163" t="e">
        <f ca="1">S66&amp;" "&amp;H65</f>
        <v>#N/A</v>
      </c>
      <c r="U66" s="120"/>
    </row>
    <row r="67" spans="2:31" ht="15" customHeight="1">
      <c r="B67" s="156" t="s">
        <v>223</v>
      </c>
      <c r="C67" s="136" t="e">
        <f ca="1">$Q$3</f>
        <v>#N/A</v>
      </c>
      <c r="D67" s="137" t="e">
        <f ca="1">$R$3</f>
        <v>#N/A</v>
      </c>
      <c r="E67" s="137">
        <f>L3</f>
        <v>0</v>
      </c>
      <c r="F67" s="137" t="e">
        <f ca="1">$S$3</f>
        <v>#N/A</v>
      </c>
      <c r="G67" s="162" t="e">
        <f ca="1">SQRT(SUMSQ(C67,D67*E67))/1000</f>
        <v>#N/A</v>
      </c>
      <c r="J67" s="290" t="s">
        <v>491</v>
      </c>
      <c r="K67" s="288">
        <f>IF(O67=TRUE,1,기본정보!$A$47)</f>
        <v>1</v>
      </c>
      <c r="L67" s="290" t="s">
        <v>492</v>
      </c>
      <c r="M67" s="288" t="b">
        <f>IF(O67=TRUE,FALSE,기본정보!$A$52)</f>
        <v>0</v>
      </c>
      <c r="N67" s="290" t="s">
        <v>493</v>
      </c>
      <c r="O67" s="288" t="b">
        <f>기본정보!$A$46=0</f>
        <v>1</v>
      </c>
      <c r="P67" s="124"/>
      <c r="Q67" s="120"/>
      <c r="R67" s="120"/>
      <c r="S67" s="120"/>
      <c r="T67" s="120"/>
      <c r="U67" s="120"/>
    </row>
    <row r="68" spans="2:31" ht="15" customHeight="1">
      <c r="B68" s="121"/>
      <c r="C68" s="121"/>
      <c r="D68" s="121"/>
      <c r="O68" s="124"/>
      <c r="P68" s="124"/>
      <c r="Q68" s="120"/>
      <c r="R68" s="120"/>
      <c r="S68" s="120"/>
      <c r="T68" s="120"/>
      <c r="U68" s="120"/>
    </row>
    <row r="69" spans="2:31" ht="15" customHeight="1">
      <c r="B69" s="140" t="s">
        <v>209</v>
      </c>
      <c r="C69" s="121"/>
      <c r="E69" s="123"/>
      <c r="F69" s="123"/>
      <c r="G69" s="123"/>
      <c r="H69" s="284"/>
      <c r="I69" s="141" t="s">
        <v>53</v>
      </c>
      <c r="J69" s="141" t="s">
        <v>215</v>
      </c>
      <c r="K69" s="123"/>
      <c r="L69" s="286"/>
      <c r="M69" s="286"/>
      <c r="N69" s="286"/>
      <c r="O69" s="153" t="s">
        <v>225</v>
      </c>
      <c r="P69" s="153" t="s">
        <v>224</v>
      </c>
      <c r="R69" s="215" t="s">
        <v>364</v>
      </c>
      <c r="S69" s="213"/>
      <c r="T69" s="215" t="s">
        <v>368</v>
      </c>
      <c r="U69" s="213"/>
      <c r="V69" s="121"/>
      <c r="W69" s="121"/>
      <c r="X69" s="121"/>
      <c r="Y69" s="121"/>
      <c r="Z69" s="124"/>
      <c r="AA69" s="124"/>
    </row>
    <row r="70" spans="2:31" ht="15" customHeight="1">
      <c r="B70" s="493" t="s">
        <v>495</v>
      </c>
      <c r="C70" s="494"/>
      <c r="D70" s="491" t="s">
        <v>507</v>
      </c>
      <c r="E70" s="303" t="s">
        <v>508</v>
      </c>
      <c r="F70" s="303" t="s">
        <v>509</v>
      </c>
      <c r="G70" s="303" t="s">
        <v>510</v>
      </c>
      <c r="H70" s="284"/>
      <c r="I70" s="141"/>
      <c r="J70" s="141">
        <v>95.45</v>
      </c>
      <c r="K70" s="123"/>
      <c r="L70" s="286"/>
      <c r="M70" s="286"/>
      <c r="N70" s="286"/>
      <c r="O70" s="154" t="s">
        <v>227</v>
      </c>
      <c r="P70" s="154" t="s">
        <v>226</v>
      </c>
      <c r="R70" s="215" t="s">
        <v>365</v>
      </c>
      <c r="S70" s="213"/>
      <c r="T70" s="215" t="s">
        <v>369</v>
      </c>
      <c r="U70" s="213"/>
      <c r="V70" s="121"/>
      <c r="W70" s="121"/>
      <c r="X70" s="121"/>
      <c r="Y70" s="121"/>
      <c r="Z70" s="124"/>
      <c r="AA70" s="124"/>
    </row>
    <row r="71" spans="2:31" ht="15" customHeight="1">
      <c r="B71" s="291" t="s">
        <v>496</v>
      </c>
      <c r="C71" s="297" t="s">
        <v>497</v>
      </c>
      <c r="D71" s="490"/>
      <c r="E71" s="302" t="e">
        <f ca="1">U62</f>
        <v>#N/A</v>
      </c>
      <c r="F71" s="302" t="e">
        <f ca="1">V62</f>
        <v>#N/A</v>
      </c>
      <c r="G71" s="265" t="e">
        <f ca="1">F71/E71</f>
        <v>#N/A</v>
      </c>
      <c r="H71" s="284"/>
      <c r="I71" s="122">
        <v>1</v>
      </c>
      <c r="J71" s="122">
        <v>13.97</v>
      </c>
      <c r="K71" s="123"/>
      <c r="L71" s="286"/>
      <c r="M71" s="286"/>
      <c r="N71" s="286"/>
      <c r="O71" s="132">
        <v>0</v>
      </c>
      <c r="P71" s="133" t="s">
        <v>228</v>
      </c>
      <c r="R71" s="215" t="s">
        <v>366</v>
      </c>
      <c r="S71" s="213"/>
      <c r="T71" s="215" t="s">
        <v>370</v>
      </c>
      <c r="U71" s="213"/>
      <c r="V71" s="121"/>
      <c r="W71" s="121"/>
      <c r="X71" s="121"/>
      <c r="Y71" s="121"/>
      <c r="Z71" s="124"/>
      <c r="AA71" s="124"/>
    </row>
    <row r="72" spans="2:31" ht="15" customHeight="1">
      <c r="B72" s="288">
        <v>1</v>
      </c>
      <c r="C72" s="261">
        <f ca="1">IFERROR(LARGE(U54:U61,B72),0)</f>
        <v>0</v>
      </c>
      <c r="D72" s="259" t="s">
        <v>460</v>
      </c>
      <c r="E72" s="496" t="e">
        <f ca="1">SQRT(SUMSQ(C74:C79,V54:V61))</f>
        <v>#N/A</v>
      </c>
      <c r="F72" s="496"/>
      <c r="G72" s="506" t="e">
        <f ca="1">E72/SQRT(SUMSQ(E73,F73))</f>
        <v>#N/A</v>
      </c>
      <c r="H72" s="284"/>
      <c r="I72" s="122">
        <v>2</v>
      </c>
      <c r="J72" s="122">
        <v>4.53</v>
      </c>
      <c r="K72" s="123"/>
      <c r="L72" s="286"/>
      <c r="M72" s="286"/>
      <c r="N72" s="286"/>
      <c r="O72" s="132">
        <v>1</v>
      </c>
      <c r="P72" s="133" t="s">
        <v>229</v>
      </c>
      <c r="R72" s="215" t="s">
        <v>367</v>
      </c>
      <c r="S72" s="213"/>
      <c r="T72" s="215" t="s">
        <v>371</v>
      </c>
      <c r="U72" s="213"/>
      <c r="V72" s="123"/>
      <c r="W72" s="123"/>
      <c r="X72" s="121"/>
      <c r="Y72" s="121"/>
      <c r="Z72" s="124"/>
      <c r="AA72" s="124"/>
    </row>
    <row r="73" spans="2:31" ht="15" customHeight="1">
      <c r="B73" s="288">
        <v>2</v>
      </c>
      <c r="C73" s="261">
        <f ca="1">IFERROR(LARGE(U54:U61,B73),0)</f>
        <v>0</v>
      </c>
      <c r="D73" s="259" t="s">
        <v>461</v>
      </c>
      <c r="E73" s="292">
        <f ca="1">C72</f>
        <v>0</v>
      </c>
      <c r="F73" s="292">
        <f ca="1">C73</f>
        <v>0</v>
      </c>
      <c r="G73" s="507"/>
      <c r="H73" s="284"/>
      <c r="I73" s="122">
        <v>3</v>
      </c>
      <c r="J73" s="122">
        <v>3.31</v>
      </c>
      <c r="K73" s="123"/>
      <c r="L73" s="286"/>
      <c r="M73" s="286"/>
      <c r="N73" s="286"/>
      <c r="O73" s="132">
        <v>2</v>
      </c>
      <c r="P73" s="133" t="s">
        <v>230</v>
      </c>
      <c r="U73" s="123"/>
      <c r="V73" s="123"/>
      <c r="W73" s="123"/>
      <c r="X73" s="121"/>
      <c r="Y73" s="121"/>
      <c r="Z73" s="124"/>
      <c r="AA73" s="124"/>
    </row>
    <row r="74" spans="2:31" ht="15" customHeight="1">
      <c r="B74" s="288">
        <v>3</v>
      </c>
      <c r="C74" s="298">
        <f ca="1">IFERROR(LARGE(U54:U61,B74),0)</f>
        <v>0</v>
      </c>
      <c r="D74" s="491" t="s">
        <v>459</v>
      </c>
      <c r="E74" s="198" t="s">
        <v>463</v>
      </c>
      <c r="F74" s="198" t="s">
        <v>498</v>
      </c>
      <c r="G74" s="198" t="s">
        <v>464</v>
      </c>
      <c r="H74" s="284"/>
      <c r="I74" s="122">
        <v>4</v>
      </c>
      <c r="J74" s="122">
        <v>2.87</v>
      </c>
      <c r="K74" s="123"/>
      <c r="L74" s="286"/>
      <c r="M74" s="286"/>
      <c r="N74" s="286"/>
      <c r="O74" s="132">
        <v>3</v>
      </c>
      <c r="P74" s="133" t="s">
        <v>231</v>
      </c>
      <c r="U74" s="123"/>
      <c r="V74" s="123"/>
      <c r="W74" s="123"/>
      <c r="X74" s="121"/>
      <c r="Y74" s="121"/>
      <c r="Z74" s="124"/>
      <c r="AA74" s="121"/>
    </row>
    <row r="75" spans="2:31" ht="15" customHeight="1">
      <c r="B75" s="288">
        <v>4</v>
      </c>
      <c r="C75" s="298">
        <f ca="1">IFERROR(LARGE(U54:U61,B75),0)</f>
        <v>0</v>
      </c>
      <c r="D75" s="490"/>
      <c r="E75" s="288">
        <f ca="1">OFFSET(G53,MATCH(E73,U54:U61,0),0)/IF(OFFSET(H53,MATCH(E73,U54:U61,0),0)="",1,OFFSET(H53,MATCH(E73,U54:U61,0),0))</f>
        <v>0</v>
      </c>
      <c r="F75" s="288">
        <f ca="1">OFFSET(G53,MATCH(F73,U54:U61,0),0)/IF(OFFSET(H53,MATCH(F73,U54:U61,0),0)="",1,OFFSET(H53,MATCH(F73,U54:U61,0),0))</f>
        <v>0</v>
      </c>
      <c r="G75" s="199" t="e">
        <f ca="1">ABS(E75-F75)/(E75+F75)</f>
        <v>#DIV/0!</v>
      </c>
      <c r="H75" s="284"/>
      <c r="I75" s="122">
        <v>5</v>
      </c>
      <c r="J75" s="122">
        <v>2.65</v>
      </c>
      <c r="K75" s="123"/>
      <c r="L75" s="286"/>
      <c r="M75" s="286"/>
      <c r="N75" s="286"/>
      <c r="O75" s="132">
        <v>4</v>
      </c>
      <c r="P75" s="133" t="s">
        <v>232</v>
      </c>
      <c r="V75" s="121"/>
      <c r="W75" s="121"/>
      <c r="X75" s="121"/>
      <c r="Y75" s="121"/>
      <c r="Z75" s="121"/>
      <c r="AA75" s="121"/>
    </row>
    <row r="76" spans="2:31" ht="15" customHeight="1">
      <c r="B76" s="288">
        <v>5</v>
      </c>
      <c r="C76" s="298">
        <f ca="1">IFERROR(LARGE(U54:U61,B76),0)</f>
        <v>0</v>
      </c>
      <c r="D76" s="259" t="s">
        <v>462</v>
      </c>
      <c r="E76" s="189" t="e">
        <f ca="1">IF(AND(G71&lt;0.3,G72&lt;0.3),"사다리꼴","정규")</f>
        <v>#N/A</v>
      </c>
      <c r="H76" s="284"/>
      <c r="I76" s="122">
        <v>6</v>
      </c>
      <c r="J76" s="122">
        <v>2.52</v>
      </c>
      <c r="K76" s="123"/>
      <c r="L76" s="286"/>
      <c r="M76" s="286"/>
      <c r="N76" s="286"/>
      <c r="O76" s="132">
        <v>5</v>
      </c>
      <c r="P76" s="133" t="s">
        <v>233</v>
      </c>
      <c r="V76" s="121"/>
      <c r="W76" s="121"/>
      <c r="X76" s="121"/>
      <c r="Y76" s="121"/>
      <c r="Z76" s="121"/>
      <c r="AA76" s="121"/>
    </row>
    <row r="77" spans="2:31" ht="15" customHeight="1">
      <c r="B77" s="288">
        <v>6</v>
      </c>
      <c r="C77" s="298">
        <f ca="1">IFERROR(LARGE(U54:U61,B77),0)</f>
        <v>0</v>
      </c>
      <c r="D77" s="259" t="s">
        <v>465</v>
      </c>
      <c r="E77" s="200" t="e">
        <f ca="1">IF(E76="정규",IF(OR(S62="∞",S62&gt;=10),2,OFFSET(J70,MATCH(S62,I71:I80,0),0)),ROUND((1-SQRT((1-0.95)*(1-G75^2)))/SQRT((1+G75^2)/6),2))</f>
        <v>#N/A</v>
      </c>
      <c r="F77" s="284"/>
      <c r="G77" s="284"/>
      <c r="H77" s="284"/>
      <c r="I77" s="122">
        <v>7</v>
      </c>
      <c r="J77" s="122">
        <v>2.4300000000000002</v>
      </c>
      <c r="K77" s="123"/>
      <c r="L77" s="286"/>
      <c r="M77" s="286"/>
      <c r="N77" s="286"/>
      <c r="O77" s="132">
        <v>6</v>
      </c>
      <c r="P77" s="133" t="s">
        <v>234</v>
      </c>
      <c r="V77" s="121"/>
      <c r="W77" s="121"/>
      <c r="X77" s="121"/>
      <c r="Y77" s="121"/>
      <c r="Z77" s="121"/>
      <c r="AA77" s="121"/>
    </row>
    <row r="78" spans="2:31" ht="15" customHeight="1">
      <c r="B78" s="288">
        <v>7</v>
      </c>
      <c r="C78" s="298">
        <f ca="1">IFERROR(LARGE(U54:U61,B78),0)</f>
        <v>0</v>
      </c>
      <c r="D78" s="290" t="s">
        <v>490</v>
      </c>
      <c r="E78" s="280" t="e">
        <f ca="1">IF(E76="사다리꼴","(신뢰수준 95 %,","(신뢰수준 약 95 %,")</f>
        <v>#N/A</v>
      </c>
      <c r="F78" s="280" t="e">
        <f ca="1">E77&amp;IF(E76="사다리꼴"," "&amp;E76&amp;" 확률분포)",")")</f>
        <v>#N/A</v>
      </c>
      <c r="G78" s="284"/>
      <c r="H78" s="284"/>
      <c r="I78" s="122">
        <v>8</v>
      </c>
      <c r="J78" s="122">
        <v>2.37</v>
      </c>
      <c r="K78" s="123"/>
      <c r="L78" s="286"/>
      <c r="M78" s="286"/>
      <c r="N78" s="286"/>
      <c r="O78" s="132">
        <v>7</v>
      </c>
      <c r="P78" s="133" t="s">
        <v>235</v>
      </c>
      <c r="V78" s="121"/>
      <c r="W78" s="121"/>
      <c r="X78" s="121"/>
      <c r="Y78" s="121"/>
      <c r="Z78" s="121"/>
      <c r="AA78" s="121"/>
    </row>
    <row r="79" spans="2:31" ht="15" customHeight="1">
      <c r="B79" s="288">
        <v>8</v>
      </c>
      <c r="C79" s="298">
        <f ca="1">IFERROR(LARGE(U54:U61,B79),0)</f>
        <v>0</v>
      </c>
      <c r="D79" s="284"/>
      <c r="E79" s="284"/>
      <c r="F79" s="284"/>
      <c r="G79" s="284"/>
      <c r="H79" s="284"/>
      <c r="I79" s="122">
        <v>9</v>
      </c>
      <c r="J79" s="122">
        <v>2.3199999999999998</v>
      </c>
      <c r="K79" s="123"/>
      <c r="L79" s="286"/>
      <c r="M79" s="286"/>
      <c r="N79" s="286"/>
      <c r="O79" s="132">
        <v>8</v>
      </c>
      <c r="P79" s="133" t="s">
        <v>236</v>
      </c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</row>
    <row r="80" spans="2:31" ht="15" customHeight="1">
      <c r="B80" s="284"/>
      <c r="C80" s="284"/>
      <c r="D80" s="284"/>
      <c r="E80" s="284"/>
      <c r="F80" s="284"/>
      <c r="G80" s="284"/>
      <c r="H80" s="284"/>
      <c r="I80" s="122" t="s">
        <v>54</v>
      </c>
      <c r="J80" s="122">
        <v>2</v>
      </c>
      <c r="K80" s="123"/>
      <c r="L80" s="286"/>
      <c r="M80" s="286"/>
      <c r="N80" s="286"/>
      <c r="O80" s="132">
        <v>9</v>
      </c>
      <c r="P80" s="133" t="s">
        <v>237</v>
      </c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</row>
    <row r="81" spans="2:28" ht="15" customHeight="1">
      <c r="B81" s="121"/>
      <c r="C81" s="121"/>
      <c r="D81" s="119"/>
      <c r="E81" s="120"/>
      <c r="Q81" s="120"/>
      <c r="R81" s="120"/>
      <c r="S81" s="120"/>
      <c r="T81" s="120"/>
      <c r="U81" s="120"/>
    </row>
    <row r="82" spans="2:28" ht="18" customHeight="1">
      <c r="B82" s="185" t="s">
        <v>335</v>
      </c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Z82" s="121"/>
      <c r="AA82" s="121"/>
      <c r="AB82" s="121"/>
    </row>
    <row r="83" spans="2:28" ht="18" customHeight="1">
      <c r="B83" s="186"/>
      <c r="C83" s="115" t="s">
        <v>542</v>
      </c>
      <c r="D83" s="121"/>
      <c r="G83" s="120"/>
      <c r="H83" s="120"/>
      <c r="I83" s="120"/>
      <c r="J83" s="120"/>
      <c r="N83" s="120"/>
      <c r="O83" s="120"/>
      <c r="P83" s="120"/>
      <c r="Q83" s="120"/>
      <c r="R83" s="120"/>
      <c r="S83" s="120"/>
      <c r="T83" s="120"/>
      <c r="U83" s="120"/>
    </row>
    <row r="84" spans="2:28" ht="18" customHeight="1">
      <c r="B84" s="186"/>
      <c r="C84" s="310" t="s">
        <v>541</v>
      </c>
      <c r="D84" s="121"/>
      <c r="G84" s="120"/>
      <c r="H84" s="120"/>
      <c r="I84" s="120"/>
      <c r="J84" s="120"/>
      <c r="N84" s="120"/>
      <c r="O84" s="120"/>
      <c r="P84" s="120"/>
      <c r="Q84" s="120"/>
      <c r="R84" s="120"/>
      <c r="S84" s="120"/>
      <c r="T84" s="120"/>
      <c r="U84" s="120"/>
    </row>
    <row r="85" spans="2:28" ht="18" customHeight="1">
      <c r="B85" s="186"/>
      <c r="C85" s="186"/>
      <c r="D85" s="121"/>
      <c r="G85" s="120"/>
      <c r="H85" s="120"/>
      <c r="I85" s="120"/>
      <c r="J85" s="120"/>
      <c r="N85" s="120"/>
      <c r="O85" s="120"/>
      <c r="P85" s="120"/>
      <c r="Q85" s="120"/>
      <c r="R85" s="120"/>
      <c r="S85" s="120"/>
      <c r="T85" s="120"/>
      <c r="U85" s="120"/>
    </row>
    <row r="86" spans="2:28" ht="18" customHeight="1">
      <c r="B86" s="186"/>
      <c r="C86" s="186"/>
      <c r="D86" s="121"/>
      <c r="G86" s="120"/>
      <c r="H86" s="120"/>
      <c r="I86" s="120"/>
      <c r="J86" s="120"/>
      <c r="N86" s="120"/>
      <c r="O86" s="120"/>
      <c r="P86" s="120"/>
      <c r="Q86" s="120"/>
      <c r="R86" s="120"/>
      <c r="S86" s="120"/>
      <c r="T86" s="120"/>
      <c r="U86" s="120"/>
    </row>
    <row r="87" spans="2:28" ht="18" customHeight="1">
      <c r="B87" s="186"/>
      <c r="C87" s="186"/>
      <c r="D87" s="121"/>
      <c r="G87" s="120"/>
      <c r="H87" s="120"/>
      <c r="I87" s="120"/>
      <c r="J87" s="120"/>
      <c r="N87" s="120"/>
      <c r="O87" s="120"/>
      <c r="P87" s="120"/>
      <c r="Q87" s="120"/>
      <c r="R87" s="120"/>
      <c r="S87" s="120"/>
      <c r="T87" s="120"/>
      <c r="U87" s="120"/>
    </row>
    <row r="88" spans="2:28" ht="18" customHeight="1">
      <c r="B88" s="186"/>
      <c r="C88" s="186"/>
      <c r="D88" s="121"/>
      <c r="G88" s="120"/>
      <c r="H88" s="120"/>
      <c r="I88" s="120"/>
      <c r="J88" s="120"/>
      <c r="N88" s="120"/>
      <c r="O88" s="120"/>
      <c r="P88" s="120"/>
      <c r="Q88" s="120"/>
      <c r="R88" s="120"/>
      <c r="S88" s="120"/>
      <c r="T88" s="120"/>
      <c r="U88" s="120"/>
    </row>
    <row r="89" spans="2:28" ht="18" customHeight="1">
      <c r="B89" s="186"/>
      <c r="C89" s="73"/>
      <c r="D89" s="121"/>
      <c r="G89" s="120"/>
      <c r="H89" s="120"/>
      <c r="I89" s="120"/>
      <c r="J89" s="120"/>
      <c r="N89" s="120"/>
      <c r="O89" s="120"/>
      <c r="P89" s="120"/>
      <c r="Q89" s="120"/>
      <c r="R89" s="120"/>
      <c r="S89" s="120"/>
      <c r="T89" s="120"/>
      <c r="U89" s="120"/>
    </row>
    <row r="90" spans="2:28" ht="18" customHeight="1">
      <c r="B90" s="186"/>
      <c r="C90" s="121"/>
      <c r="D90" s="121"/>
      <c r="G90" s="120"/>
      <c r="H90" s="120"/>
      <c r="I90" s="120"/>
      <c r="J90" s="120"/>
      <c r="N90" s="120"/>
      <c r="O90" s="120"/>
      <c r="P90" s="120"/>
      <c r="Q90" s="120"/>
      <c r="R90" s="120"/>
      <c r="S90" s="120"/>
      <c r="T90" s="120"/>
      <c r="U90" s="120"/>
    </row>
    <row r="91" spans="2:28" ht="18" customHeight="1">
      <c r="B91" s="73"/>
      <c r="C91" s="121"/>
      <c r="D91" s="73"/>
      <c r="E91" s="73"/>
      <c r="F91" s="73"/>
      <c r="G91" s="73"/>
      <c r="H91" s="73"/>
      <c r="M91" s="73"/>
      <c r="N91" s="73"/>
      <c r="O91" s="73"/>
      <c r="P91" s="186"/>
      <c r="Q91" s="186"/>
      <c r="R91" s="186"/>
      <c r="Z91" s="121"/>
      <c r="AA91" s="121"/>
      <c r="AB91" s="121"/>
    </row>
    <row r="92" spans="2:28" ht="18" customHeight="1">
      <c r="B92" s="121"/>
      <c r="C92" s="121"/>
      <c r="D92" s="121"/>
      <c r="I92" s="187"/>
      <c r="J92" s="186"/>
      <c r="K92" s="186"/>
      <c r="L92" s="186"/>
      <c r="P92" s="120"/>
      <c r="Q92" s="120"/>
      <c r="R92" s="120"/>
      <c r="Z92" s="121"/>
      <c r="AA92" s="121"/>
      <c r="AB92" s="121"/>
    </row>
    <row r="93" spans="2:28" ht="18" customHeight="1">
      <c r="B93" s="121"/>
      <c r="C93" s="121"/>
      <c r="D93" s="121"/>
      <c r="I93" s="187"/>
      <c r="J93" s="186"/>
      <c r="K93" s="186"/>
      <c r="L93" s="186"/>
      <c r="P93" s="120"/>
      <c r="Q93" s="120"/>
      <c r="R93" s="120"/>
      <c r="Z93" s="121"/>
      <c r="AA93" s="121"/>
      <c r="AB93" s="121"/>
    </row>
    <row r="94" spans="2:28" ht="18" customHeight="1">
      <c r="B94" s="121"/>
      <c r="C94" s="121"/>
      <c r="D94" s="121"/>
      <c r="J94" s="73"/>
      <c r="K94" s="73"/>
      <c r="L94" s="73"/>
      <c r="P94" s="120"/>
      <c r="Q94" s="120"/>
      <c r="R94" s="120"/>
      <c r="Z94" s="121"/>
      <c r="AA94" s="121"/>
      <c r="AB94" s="121"/>
    </row>
    <row r="95" spans="2:28" ht="18" customHeight="1">
      <c r="B95" s="121"/>
      <c r="C95" s="121"/>
      <c r="D95" s="121"/>
      <c r="I95" s="187"/>
      <c r="J95" s="124"/>
      <c r="K95" s="124"/>
      <c r="P95" s="120"/>
      <c r="Q95" s="120"/>
      <c r="R95" s="120"/>
      <c r="Z95" s="121"/>
      <c r="AA95" s="121"/>
      <c r="AB95" s="121"/>
    </row>
    <row r="96" spans="2:28" ht="18" customHeight="1">
      <c r="B96" s="121"/>
      <c r="C96" s="121"/>
      <c r="D96" s="121"/>
      <c r="I96" s="187"/>
      <c r="J96" s="124"/>
      <c r="K96" s="124"/>
      <c r="P96" s="120"/>
      <c r="Q96" s="120"/>
      <c r="R96" s="120"/>
      <c r="V96" s="121"/>
      <c r="W96" s="121"/>
      <c r="X96" s="121"/>
      <c r="Y96" s="121"/>
      <c r="Z96" s="121"/>
      <c r="AA96" s="121"/>
      <c r="AB96" s="121"/>
    </row>
    <row r="97" spans="2:28" ht="18" customHeight="1">
      <c r="B97" s="121"/>
      <c r="D97" s="121"/>
      <c r="J97" s="124"/>
      <c r="K97" s="124"/>
      <c r="P97" s="120"/>
      <c r="Q97" s="120"/>
      <c r="R97" s="120"/>
      <c r="V97" s="121"/>
      <c r="W97" s="121"/>
      <c r="X97" s="121"/>
      <c r="Y97" s="121"/>
      <c r="Z97" s="121"/>
      <c r="AA97" s="121"/>
      <c r="AB97" s="121"/>
    </row>
    <row r="98" spans="2:28" ht="18" customHeight="1">
      <c r="B98" s="121"/>
      <c r="D98" s="121"/>
      <c r="P98" s="120"/>
      <c r="Q98" s="120"/>
      <c r="R98" s="120"/>
    </row>
  </sheetData>
  <mergeCells count="36">
    <mergeCell ref="AC6:AH6"/>
    <mergeCell ref="X6:Y6"/>
    <mergeCell ref="G62:P62"/>
    <mergeCell ref="G52:K52"/>
    <mergeCell ref="M52:P52"/>
    <mergeCell ref="Q52:R52"/>
    <mergeCell ref="J53:K53"/>
    <mergeCell ref="M53:N53"/>
    <mergeCell ref="O53:P53"/>
    <mergeCell ref="Q53:R53"/>
    <mergeCell ref="P6:R6"/>
    <mergeCell ref="M6:M7"/>
    <mergeCell ref="G6:L6"/>
    <mergeCell ref="D74:D75"/>
    <mergeCell ref="E72:F72"/>
    <mergeCell ref="C64:G64"/>
    <mergeCell ref="B6:B8"/>
    <mergeCell ref="B52:B53"/>
    <mergeCell ref="G72:G73"/>
    <mergeCell ref="F6:F8"/>
    <mergeCell ref="C52:C53"/>
    <mergeCell ref="D52:D53"/>
    <mergeCell ref="E52:E53"/>
    <mergeCell ref="D6:D8"/>
    <mergeCell ref="C6:C8"/>
    <mergeCell ref="E6:E8"/>
    <mergeCell ref="S64:T64"/>
    <mergeCell ref="AA6:AB6"/>
    <mergeCell ref="F52:F53"/>
    <mergeCell ref="T52:T53"/>
    <mergeCell ref="B70:C70"/>
    <mergeCell ref="J64:M64"/>
    <mergeCell ref="O64:Q64"/>
    <mergeCell ref="R64:R65"/>
    <mergeCell ref="U52:V52"/>
    <mergeCell ref="D70:D7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22</vt:i4>
      </vt:variant>
    </vt:vector>
  </HeadingPairs>
  <TitlesOfParts>
    <vt:vector size="34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Calcu_ADJ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'교정결과-E'!Header_1</vt:lpstr>
      <vt:lpstr>Header_1</vt:lpstr>
      <vt:lpstr>Length_1_CMC</vt:lpstr>
      <vt:lpstr>Length_1_Condition</vt:lpstr>
      <vt:lpstr>Length_1_Condition_Temp</vt:lpstr>
      <vt:lpstr>Length_1_Resolution</vt:lpstr>
      <vt:lpstr>Length_1_Result</vt:lpstr>
      <vt:lpstr>Length_1_Result_ADJ</vt:lpstr>
      <vt:lpstr>Length_1_Result2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2020-11-02T06:41:07Z</cp:lastPrinted>
  <dcterms:created xsi:type="dcterms:W3CDTF">2004-11-10T00:11:43Z</dcterms:created>
  <dcterms:modified xsi:type="dcterms:W3CDTF">2021-08-11T07:35:03Z</dcterms:modified>
</cp:coreProperties>
</file>