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652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Calcu_ADJ" sheetId="34" r:id="rId10"/>
    <sheet name="STD_Data" sheetId="29" r:id="rId11"/>
    <sheet name="Length_10" sheetId="14" r:id="rId12"/>
  </sheets>
  <definedNames>
    <definedName name="_xlnm._FilterDatabase" localSheetId="0" hidden="1">기본정보!#REF!</definedName>
    <definedName name="B_Tag" localSheetId="2">'교정결과-E'!$F$48:$I$48</definedName>
    <definedName name="B_Tag" localSheetId="3">'교정결과-HY'!$B$59:$Q$59</definedName>
    <definedName name="B_Tag">교정결과!$F$47:$I$47</definedName>
    <definedName name="B_Tag_2" localSheetId="4">판정결과!$D$32:$I$32</definedName>
    <definedName name="B_Tag_3" localSheetId="5">부록!$B$11:$K$11</definedName>
    <definedName name="Length_10_CMC">Length_10!$I$4:$K$44</definedName>
    <definedName name="Length_10_Condition">Length_10!$A$4:$D$44</definedName>
    <definedName name="Length_10_Condition_Temp">Length_10!$E$4:$H$4</definedName>
    <definedName name="Length_10_Resolution">Length_10!$L$4:$O$44</definedName>
    <definedName name="Length_10_Result">Length_10!$S$4:$W$44</definedName>
    <definedName name="Length_10_Result_ADJ">Length_10!$Y$4:$AC$44</definedName>
    <definedName name="Length_10_Spec">Length_10!$P$4:$R$44</definedName>
    <definedName name="Length_10_STD1">Length_10!$A$48</definedName>
    <definedName name="Length_10_STD2">Length_10!$A$92</definedName>
    <definedName name="Length_10_STD3">Length_10!$J$92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AD10" i="34" l="1"/>
  <c r="AD11" i="34"/>
  <c r="AD12" i="34"/>
  <c r="AD13" i="34"/>
  <c r="AD14" i="34"/>
  <c r="AD15" i="34"/>
  <c r="AD16" i="34"/>
  <c r="AD17" i="34"/>
  <c r="AD18" i="34"/>
  <c r="AD19" i="34"/>
  <c r="AD20" i="34"/>
  <c r="AD21" i="34"/>
  <c r="AD22" i="34"/>
  <c r="AD23" i="34"/>
  <c r="AD24" i="34"/>
  <c r="AD25" i="34"/>
  <c r="AD26" i="34"/>
  <c r="AD27" i="34"/>
  <c r="AD28" i="34"/>
  <c r="AD29" i="34"/>
  <c r="AD30" i="34"/>
  <c r="AD31" i="34"/>
  <c r="AD32" i="34"/>
  <c r="AD33" i="34"/>
  <c r="AD34" i="34"/>
  <c r="AD35" i="34"/>
  <c r="AD36" i="34"/>
  <c r="AD37" i="34"/>
  <c r="AD38" i="34"/>
  <c r="AD39" i="34"/>
  <c r="AD40" i="34"/>
  <c r="AD41" i="34"/>
  <c r="AD42" i="34"/>
  <c r="AD43" i="34"/>
  <c r="AD44" i="34"/>
  <c r="AD45" i="34"/>
  <c r="AD46" i="34"/>
  <c r="AD47" i="34"/>
  <c r="AD48" i="34"/>
  <c r="AD49" i="34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39" i="21"/>
  <c r="AD40" i="21"/>
  <c r="AD41" i="21"/>
  <c r="AD42" i="21"/>
  <c r="AD43" i="21"/>
  <c r="AD44" i="21"/>
  <c r="AD45" i="21"/>
  <c r="AD46" i="21"/>
  <c r="AD47" i="21"/>
  <c r="AD48" i="21"/>
  <c r="AD49" i="21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D9" i="34"/>
  <c r="AD9" i="21"/>
  <c r="AC9" i="34"/>
  <c r="AC9" i="21"/>
  <c r="I56" i="34" l="1"/>
  <c r="I56" i="21"/>
  <c r="H56" i="34"/>
  <c r="H56" i="21"/>
  <c r="G56" i="34"/>
  <c r="G56" i="21"/>
  <c r="Q3" i="34" l="1"/>
  <c r="Q3" i="21"/>
  <c r="R3" i="34"/>
  <c r="R3" i="21"/>
  <c r="W67" i="34" l="1"/>
  <c r="W67" i="21"/>
  <c r="N3" i="34" l="1"/>
  <c r="N3" i="21"/>
  <c r="P3" i="34" l="1"/>
  <c r="P3" i="21"/>
  <c r="T63" i="34" l="1"/>
  <c r="T62" i="34"/>
  <c r="T61" i="34"/>
  <c r="T56" i="34"/>
  <c r="T55" i="34"/>
  <c r="T63" i="21"/>
  <c r="T62" i="21"/>
  <c r="T61" i="21"/>
  <c r="T56" i="21"/>
  <c r="T55" i="21"/>
  <c r="P69" i="34" l="1"/>
  <c r="N69" i="34" s="1"/>
  <c r="P69" i="21" l="1"/>
  <c r="N69" i="21" s="1"/>
  <c r="O47" i="14" l="1"/>
  <c r="N47" i="14"/>
  <c r="M47" i="14"/>
  <c r="L47" i="14"/>
  <c r="B199" i="23" l="1"/>
  <c r="B10" i="34" l="1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9" i="34"/>
  <c r="K12" i="3"/>
  <c r="G276" i="23"/>
  <c r="M325" i="23"/>
  <c r="W325" i="23"/>
  <c r="AM325" i="23"/>
  <c r="AP325" i="23"/>
  <c r="M326" i="23"/>
  <c r="W326" i="23"/>
  <c r="AM326" i="23"/>
  <c r="AP326" i="23"/>
  <c r="M327" i="23"/>
  <c r="T327" i="23"/>
  <c r="W327" i="23"/>
  <c r="AB327" i="23"/>
  <c r="AM327" i="23"/>
  <c r="AP327" i="23"/>
  <c r="M328" i="23"/>
  <c r="T328" i="23"/>
  <c r="W328" i="23"/>
  <c r="AF328" i="23"/>
  <c r="AM328" i="23"/>
  <c r="AP328" i="23"/>
  <c r="M329" i="23"/>
  <c r="T329" i="23"/>
  <c r="W329" i="23"/>
  <c r="AF329" i="23"/>
  <c r="AM329" i="23"/>
  <c r="AP329" i="23"/>
  <c r="M330" i="23"/>
  <c r="T330" i="23"/>
  <c r="W330" i="23"/>
  <c r="AF330" i="23"/>
  <c r="AM330" i="23"/>
  <c r="AP330" i="23"/>
  <c r="M331" i="23"/>
  <c r="T331" i="23"/>
  <c r="W331" i="23"/>
  <c r="AF331" i="23"/>
  <c r="AM331" i="23"/>
  <c r="AP331" i="23"/>
  <c r="H332" i="23"/>
  <c r="M332" i="23"/>
  <c r="W332" i="23"/>
  <c r="AF332" i="23"/>
  <c r="AM332" i="23"/>
  <c r="AP332" i="23"/>
  <c r="H333" i="23"/>
  <c r="M333" i="23"/>
  <c r="T333" i="23"/>
  <c r="W333" i="23"/>
  <c r="AB333" i="23"/>
  <c r="AM333" i="23"/>
  <c r="AP333" i="23"/>
  <c r="H334" i="23"/>
  <c r="M334" i="23"/>
  <c r="W334" i="23"/>
  <c r="AF334" i="23"/>
  <c r="AM334" i="23"/>
  <c r="AP334" i="23"/>
  <c r="M335" i="23"/>
  <c r="AM335" i="23"/>
  <c r="F68" i="34"/>
  <c r="U63" i="34"/>
  <c r="I63" i="34"/>
  <c r="V62" i="34"/>
  <c r="V61" i="34"/>
  <c r="V60" i="34"/>
  <c r="G60" i="34"/>
  <c r="J60" i="34" s="1"/>
  <c r="O331" i="23" s="1"/>
  <c r="V59" i="34"/>
  <c r="G59" i="34"/>
  <c r="J59" i="34" s="1"/>
  <c r="O330" i="23" s="1"/>
  <c r="V58" i="34"/>
  <c r="G58" i="34"/>
  <c r="J58" i="34" s="1"/>
  <c r="O329" i="23" s="1"/>
  <c r="V57" i="34"/>
  <c r="G57" i="34"/>
  <c r="J57" i="34" s="1"/>
  <c r="O328" i="23" s="1"/>
  <c r="U56" i="34"/>
  <c r="U55" i="34"/>
  <c r="I55" i="34"/>
  <c r="G55" i="34"/>
  <c r="U54" i="34"/>
  <c r="P47" i="34"/>
  <c r="C46" i="34"/>
  <c r="J52" i="3" s="1"/>
  <c r="Y43" i="34"/>
  <c r="S43" i="34"/>
  <c r="Q43" i="34"/>
  <c r="E43" i="34"/>
  <c r="AA39" i="34"/>
  <c r="X39" i="34"/>
  <c r="W39" i="34"/>
  <c r="S39" i="34"/>
  <c r="Q39" i="34"/>
  <c r="P39" i="34"/>
  <c r="L39" i="34"/>
  <c r="AF309" i="23" s="1"/>
  <c r="E39" i="34"/>
  <c r="C39" i="34"/>
  <c r="W35" i="34"/>
  <c r="R35" i="34"/>
  <c r="E35" i="34"/>
  <c r="Y31" i="34"/>
  <c r="V31" i="34"/>
  <c r="U31" i="34"/>
  <c r="P31" i="34"/>
  <c r="N31" i="34"/>
  <c r="F31" i="34"/>
  <c r="D31" i="34"/>
  <c r="AB30" i="34"/>
  <c r="Z27" i="34"/>
  <c r="Y27" i="34"/>
  <c r="V27" i="34"/>
  <c r="Q27" i="34"/>
  <c r="P27" i="34"/>
  <c r="L27" i="34"/>
  <c r="AF297" i="23" s="1"/>
  <c r="E27" i="34"/>
  <c r="V26" i="34"/>
  <c r="D26" i="34"/>
  <c r="Z23" i="34"/>
  <c r="Y23" i="34"/>
  <c r="T23" i="34"/>
  <c r="Q23" i="34"/>
  <c r="P23" i="34"/>
  <c r="F23" i="34"/>
  <c r="E23" i="34"/>
  <c r="F22" i="34"/>
  <c r="AB19" i="34"/>
  <c r="X19" i="34"/>
  <c r="W19" i="34"/>
  <c r="U19" i="34"/>
  <c r="Q19" i="34"/>
  <c r="P19" i="34"/>
  <c r="M19" i="34"/>
  <c r="AK289" i="23" s="1"/>
  <c r="E19" i="34"/>
  <c r="C19" i="34"/>
  <c r="O18" i="34"/>
  <c r="M18" i="34"/>
  <c r="AK288" i="23" s="1"/>
  <c r="AB15" i="34"/>
  <c r="X15" i="34"/>
  <c r="U15" i="34"/>
  <c r="P15" i="34"/>
  <c r="M15" i="34"/>
  <c r="AK285" i="23" s="1"/>
  <c r="L15" i="34"/>
  <c r="AF285" i="23" s="1"/>
  <c r="Q14" i="34"/>
  <c r="P14" i="34"/>
  <c r="Y11" i="34"/>
  <c r="X11" i="34"/>
  <c r="Q11" i="34"/>
  <c r="P11" i="34"/>
  <c r="M11" i="34"/>
  <c r="AK281" i="23" s="1"/>
  <c r="D11" i="34"/>
  <c r="Y10" i="34"/>
  <c r="X10" i="34"/>
  <c r="P10" i="34"/>
  <c r="E10" i="34"/>
  <c r="D10" i="34"/>
  <c r="AF7" i="34"/>
  <c r="AE7" i="34"/>
  <c r="M7" i="34"/>
  <c r="S3" i="34"/>
  <c r="S8" i="34" s="1"/>
  <c r="O3" i="34"/>
  <c r="I3" i="34"/>
  <c r="H3" i="34"/>
  <c r="G3" i="34"/>
  <c r="J3" i="34" s="1"/>
  <c r="H273" i="23" s="1"/>
  <c r="D3" i="34"/>
  <c r="Z273" i="23" s="1"/>
  <c r="C3" i="34"/>
  <c r="B3" i="34" s="1"/>
  <c r="Z45" i="34" l="1"/>
  <c r="AF45" i="34"/>
  <c r="AO45" i="34"/>
  <c r="AE45" i="34"/>
  <c r="C41" i="34"/>
  <c r="AO41" i="34"/>
  <c r="AE41" i="34"/>
  <c r="AF41" i="34"/>
  <c r="AO37" i="34"/>
  <c r="AF37" i="34"/>
  <c r="AE37" i="34"/>
  <c r="AF33" i="34"/>
  <c r="AO33" i="34"/>
  <c r="AE33" i="34"/>
  <c r="AO29" i="34"/>
  <c r="AE29" i="34"/>
  <c r="AF29" i="34"/>
  <c r="N25" i="34"/>
  <c r="AF25" i="34"/>
  <c r="AE25" i="34"/>
  <c r="AO25" i="34"/>
  <c r="AB21" i="34"/>
  <c r="AF21" i="34"/>
  <c r="AO21" i="34"/>
  <c r="AE21" i="34"/>
  <c r="X13" i="34"/>
  <c r="AF13" i="34"/>
  <c r="AO13" i="34"/>
  <c r="AE13" i="34"/>
  <c r="O55" i="31"/>
  <c r="AO48" i="34"/>
  <c r="AF48" i="34"/>
  <c r="AE48" i="34"/>
  <c r="O51" i="31"/>
  <c r="AO44" i="34"/>
  <c r="AF44" i="34"/>
  <c r="AE44" i="34"/>
  <c r="O47" i="31"/>
  <c r="AO40" i="34"/>
  <c r="AF40" i="34"/>
  <c r="AE40" i="34"/>
  <c r="O43" i="31"/>
  <c r="AO36" i="34"/>
  <c r="AF36" i="34"/>
  <c r="AE36" i="34"/>
  <c r="O39" i="31"/>
  <c r="AO32" i="34"/>
  <c r="AF32" i="34"/>
  <c r="AE32" i="34"/>
  <c r="O35" i="31"/>
  <c r="AO28" i="34"/>
  <c r="AF28" i="34"/>
  <c r="AE28" i="34"/>
  <c r="O31" i="31"/>
  <c r="AO24" i="34"/>
  <c r="AF24" i="34"/>
  <c r="AE24" i="34"/>
  <c r="O27" i="31"/>
  <c r="AO20" i="34"/>
  <c r="AF20" i="34"/>
  <c r="AE20" i="34"/>
  <c r="O23" i="31"/>
  <c r="AO16" i="34"/>
  <c r="AF16" i="34"/>
  <c r="AE16" i="34"/>
  <c r="O19" i="31"/>
  <c r="AO12" i="34"/>
  <c r="AF12" i="34"/>
  <c r="AE12" i="34"/>
  <c r="C49" i="34"/>
  <c r="AO49" i="34"/>
  <c r="AF49" i="34"/>
  <c r="AE49" i="34"/>
  <c r="L17" i="34"/>
  <c r="AF287" i="23" s="1"/>
  <c r="AO17" i="34"/>
  <c r="AE17" i="34"/>
  <c r="AF17" i="34"/>
  <c r="AA47" i="34"/>
  <c r="AO47" i="34"/>
  <c r="AF47" i="34"/>
  <c r="AE47" i="34"/>
  <c r="AO43" i="34"/>
  <c r="AF43" i="34"/>
  <c r="AE43" i="34"/>
  <c r="AO39" i="34"/>
  <c r="AF39" i="34"/>
  <c r="AE39" i="34"/>
  <c r="Z35" i="34"/>
  <c r="AO35" i="34"/>
  <c r="AF35" i="34"/>
  <c r="AE35" i="34"/>
  <c r="Z31" i="34"/>
  <c r="AO31" i="34"/>
  <c r="AF31" i="34"/>
  <c r="AE31" i="34"/>
  <c r="AB27" i="34"/>
  <c r="AO27" i="34"/>
  <c r="AF27" i="34"/>
  <c r="AE27" i="34"/>
  <c r="AB23" i="34"/>
  <c r="AO23" i="34"/>
  <c r="AF23" i="34"/>
  <c r="AE23" i="34"/>
  <c r="AO19" i="34"/>
  <c r="AF19" i="34"/>
  <c r="AE19" i="34"/>
  <c r="Y15" i="34"/>
  <c r="AO15" i="34"/>
  <c r="AF15" i="34"/>
  <c r="AE15" i="34"/>
  <c r="AB11" i="34"/>
  <c r="AO11" i="34"/>
  <c r="AF11" i="34"/>
  <c r="AE11" i="34"/>
  <c r="W9" i="34"/>
  <c r="AO9" i="34"/>
  <c r="X46" i="34"/>
  <c r="AO46" i="34"/>
  <c r="AF46" i="34"/>
  <c r="AE46" i="34"/>
  <c r="AA42" i="34"/>
  <c r="AO42" i="34"/>
  <c r="AF42" i="34"/>
  <c r="AE42" i="34"/>
  <c r="AO38" i="34"/>
  <c r="AF38" i="34"/>
  <c r="AE38" i="34"/>
  <c r="S34" i="34"/>
  <c r="AO34" i="34"/>
  <c r="AF34" i="34"/>
  <c r="AE34" i="34"/>
  <c r="Y30" i="34"/>
  <c r="AO30" i="34"/>
  <c r="AF30" i="34"/>
  <c r="AE30" i="34"/>
  <c r="AO26" i="34"/>
  <c r="AF26" i="34"/>
  <c r="AE26" i="34"/>
  <c r="Y22" i="34"/>
  <c r="AO22" i="34"/>
  <c r="AF22" i="34"/>
  <c r="AE22" i="34"/>
  <c r="AB18" i="34"/>
  <c r="AO18" i="34"/>
  <c r="AF18" i="34"/>
  <c r="AE18" i="34"/>
  <c r="AO14" i="34"/>
  <c r="AF14" i="34"/>
  <c r="AE14" i="34"/>
  <c r="AO10" i="34"/>
  <c r="AF10" i="34"/>
  <c r="AE10" i="34"/>
  <c r="E11" i="34"/>
  <c r="U11" i="34"/>
  <c r="D15" i="34"/>
  <c r="T15" i="34"/>
  <c r="L19" i="34"/>
  <c r="AF289" i="23" s="1"/>
  <c r="S19" i="34"/>
  <c r="AA19" i="34"/>
  <c r="L23" i="34"/>
  <c r="AF293" i="23" s="1"/>
  <c r="V23" i="34"/>
  <c r="F27" i="34"/>
  <c r="T27" i="34"/>
  <c r="E31" i="34"/>
  <c r="Q31" i="34"/>
  <c r="AB31" i="34"/>
  <c r="Q35" i="34"/>
  <c r="M39" i="34"/>
  <c r="AK309" i="23" s="1"/>
  <c r="U39" i="34"/>
  <c r="AB39" i="34"/>
  <c r="N43" i="34"/>
  <c r="AA43" i="34"/>
  <c r="AB47" i="34"/>
  <c r="B273" i="23"/>
  <c r="G278" i="23" s="1"/>
  <c r="L278" i="23" s="1"/>
  <c r="Q278" i="23" s="1"/>
  <c r="V278" i="23" s="1"/>
  <c r="AA278" i="23" s="1"/>
  <c r="AF278" i="23" s="1"/>
  <c r="AK278" i="23" s="1"/>
  <c r="G63" i="34"/>
  <c r="U12" i="34"/>
  <c r="AA20" i="34"/>
  <c r="X14" i="34"/>
  <c r="T18" i="34"/>
  <c r="T22" i="34"/>
  <c r="Y26" i="34"/>
  <c r="F30" i="34"/>
  <c r="S42" i="34"/>
  <c r="R9" i="34"/>
  <c r="Q10" i="34"/>
  <c r="D14" i="34"/>
  <c r="E16" i="34"/>
  <c r="Y18" i="34"/>
  <c r="AB22" i="34"/>
  <c r="R30" i="34"/>
  <c r="S9" i="34"/>
  <c r="Z34" i="34"/>
  <c r="L38" i="34"/>
  <c r="AF308" i="23" s="1"/>
  <c r="AA46" i="34"/>
  <c r="AA9" i="34"/>
  <c r="Q38" i="34"/>
  <c r="E9" i="34"/>
  <c r="D18" i="34"/>
  <c r="X18" i="34"/>
  <c r="L22" i="34"/>
  <c r="AF292" i="23" s="1"/>
  <c r="N26" i="34"/>
  <c r="T30" i="34"/>
  <c r="AB38" i="34"/>
  <c r="F42" i="34"/>
  <c r="L47" i="34"/>
  <c r="AF317" i="23" s="1"/>
  <c r="W47" i="34"/>
  <c r="Z43" i="34"/>
  <c r="O47" i="34"/>
  <c r="X47" i="34"/>
  <c r="F43" i="34"/>
  <c r="U43" i="34"/>
  <c r="C47" i="34"/>
  <c r="J53" i="3" s="1"/>
  <c r="T47" i="34"/>
  <c r="Y16" i="34"/>
  <c r="N36" i="34"/>
  <c r="D9" i="34"/>
  <c r="J14" i="3" s="1"/>
  <c r="Z9" i="34"/>
  <c r="E60" i="34" s="1"/>
  <c r="H331" i="23" s="1"/>
  <c r="L11" i="34"/>
  <c r="AF281" i="23" s="1"/>
  <c r="T11" i="34"/>
  <c r="D12" i="34"/>
  <c r="E14" i="34"/>
  <c r="Y14" i="34"/>
  <c r="E15" i="34"/>
  <c r="Q15" i="34"/>
  <c r="D16" i="34"/>
  <c r="C18" i="34"/>
  <c r="B288" i="23" s="1"/>
  <c r="S18" i="34"/>
  <c r="D19" i="34"/>
  <c r="O19" i="34"/>
  <c r="T19" i="34"/>
  <c r="Y19" i="34"/>
  <c r="W20" i="34"/>
  <c r="R22" i="34"/>
  <c r="D23" i="34"/>
  <c r="N23" i="34"/>
  <c r="U23" i="34"/>
  <c r="M26" i="34"/>
  <c r="AK296" i="23" s="1"/>
  <c r="D27" i="34"/>
  <c r="N27" i="34"/>
  <c r="U27" i="34"/>
  <c r="L30" i="34"/>
  <c r="AF300" i="23" s="1"/>
  <c r="L31" i="34"/>
  <c r="AF301" i="23" s="1"/>
  <c r="T31" i="34"/>
  <c r="W34" i="34"/>
  <c r="O35" i="34"/>
  <c r="W38" i="34"/>
  <c r="D39" i="34"/>
  <c r="O39" i="34"/>
  <c r="T39" i="34"/>
  <c r="Y39" i="34"/>
  <c r="X40" i="34"/>
  <c r="C43" i="34"/>
  <c r="J49" i="3" s="1"/>
  <c r="O43" i="34"/>
  <c r="V43" i="34"/>
  <c r="R46" i="34"/>
  <c r="D47" i="34"/>
  <c r="S47" i="34"/>
  <c r="M36" i="34"/>
  <c r="AK306" i="23" s="1"/>
  <c r="C40" i="34"/>
  <c r="J46" i="3" s="1"/>
  <c r="X12" i="34"/>
  <c r="X16" i="34"/>
  <c r="L20" i="34"/>
  <c r="AF290" i="23" s="1"/>
  <c r="P20" i="34"/>
  <c r="S40" i="34"/>
  <c r="C48" i="34"/>
  <c r="J54" i="3" s="1"/>
  <c r="C38" i="34"/>
  <c r="J44" i="3" s="1"/>
  <c r="M38" i="34"/>
  <c r="AK308" i="23" s="1"/>
  <c r="S38" i="34"/>
  <c r="X38" i="34"/>
  <c r="M42" i="34"/>
  <c r="AK312" i="23" s="1"/>
  <c r="V42" i="34"/>
  <c r="F46" i="34"/>
  <c r="S46" i="34"/>
  <c r="AB46" i="34"/>
  <c r="T10" i="34"/>
  <c r="AB10" i="34"/>
  <c r="L14" i="34"/>
  <c r="AF284" i="23" s="1"/>
  <c r="T14" i="34"/>
  <c r="AB14" i="34"/>
  <c r="E18" i="34"/>
  <c r="P18" i="34"/>
  <c r="U18" i="34"/>
  <c r="AA18" i="34"/>
  <c r="M22" i="34"/>
  <c r="AK292" i="23" s="1"/>
  <c r="V22" i="34"/>
  <c r="F26" i="34"/>
  <c r="R26" i="34"/>
  <c r="AB26" i="34"/>
  <c r="M30" i="34"/>
  <c r="AK300" i="23" s="1"/>
  <c r="V30" i="34"/>
  <c r="O34" i="34"/>
  <c r="D38" i="34"/>
  <c r="O38" i="34"/>
  <c r="T38" i="34"/>
  <c r="Y38" i="34"/>
  <c r="N42" i="34"/>
  <c r="Y42" i="34"/>
  <c r="L46" i="34"/>
  <c r="AF316" i="23" s="1"/>
  <c r="V46" i="34"/>
  <c r="L9" i="34"/>
  <c r="AF279" i="23" s="1"/>
  <c r="V9" i="34"/>
  <c r="L10" i="34"/>
  <c r="AF280" i="23" s="1"/>
  <c r="AB9" i="34"/>
  <c r="M9" i="34"/>
  <c r="AK279" i="23" s="1"/>
  <c r="M10" i="34"/>
  <c r="AK280" i="23" s="1"/>
  <c r="U10" i="34"/>
  <c r="M14" i="34"/>
  <c r="AK284" i="23" s="1"/>
  <c r="U14" i="34"/>
  <c r="L18" i="34"/>
  <c r="AF288" i="23" s="1"/>
  <c r="Q18" i="34"/>
  <c r="W18" i="34"/>
  <c r="D22" i="34"/>
  <c r="N22" i="34"/>
  <c r="L26" i="34"/>
  <c r="AF296" i="23" s="1"/>
  <c r="T26" i="34"/>
  <c r="D30" i="34"/>
  <c r="N30" i="34"/>
  <c r="E38" i="34"/>
  <c r="P38" i="34"/>
  <c r="U38" i="34"/>
  <c r="AA38" i="34"/>
  <c r="C42" i="34"/>
  <c r="J48" i="3" s="1"/>
  <c r="R42" i="34"/>
  <c r="N46" i="34"/>
  <c r="M12" i="34"/>
  <c r="AK282" i="23" s="1"/>
  <c r="P16" i="34"/>
  <c r="Q20" i="34"/>
  <c r="AB20" i="34"/>
  <c r="AB24" i="34"/>
  <c r="AB28" i="34"/>
  <c r="V32" i="34"/>
  <c r="U36" i="34"/>
  <c r="M40" i="34"/>
  <c r="AK310" i="23" s="1"/>
  <c r="O48" i="34"/>
  <c r="P12" i="34"/>
  <c r="Q16" i="34"/>
  <c r="E20" i="34"/>
  <c r="U20" i="34"/>
  <c r="N28" i="34"/>
  <c r="Y36" i="34"/>
  <c r="Q40" i="34"/>
  <c r="L40" i="34"/>
  <c r="AF310" i="23" s="1"/>
  <c r="W40" i="34"/>
  <c r="N44" i="34"/>
  <c r="X48" i="34"/>
  <c r="E12" i="34"/>
  <c r="Q12" i="34"/>
  <c r="Y12" i="34"/>
  <c r="L16" i="34"/>
  <c r="AF286" i="23" s="1"/>
  <c r="T16" i="34"/>
  <c r="C20" i="34"/>
  <c r="B290" i="23" s="1"/>
  <c r="M20" i="34"/>
  <c r="AK290" i="23" s="1"/>
  <c r="S20" i="34"/>
  <c r="X20" i="34"/>
  <c r="N24" i="34"/>
  <c r="V28" i="34"/>
  <c r="C36" i="34"/>
  <c r="J42" i="3" s="1"/>
  <c r="R36" i="34"/>
  <c r="Z36" i="34"/>
  <c r="D40" i="34"/>
  <c r="O40" i="34"/>
  <c r="T40" i="34"/>
  <c r="Y40" i="34"/>
  <c r="P48" i="34"/>
  <c r="L12" i="34"/>
  <c r="AF282" i="23" s="1"/>
  <c r="T12" i="34"/>
  <c r="AB12" i="34"/>
  <c r="AB16" i="34"/>
  <c r="M16" i="34"/>
  <c r="AK286" i="23" s="1"/>
  <c r="U16" i="34"/>
  <c r="D20" i="34"/>
  <c r="O20" i="34"/>
  <c r="T20" i="34"/>
  <c r="Y20" i="34"/>
  <c r="V24" i="34"/>
  <c r="N32" i="34"/>
  <c r="E36" i="34"/>
  <c r="S36" i="34"/>
  <c r="E40" i="34"/>
  <c r="P40" i="34"/>
  <c r="U40" i="34"/>
  <c r="AA40" i="34"/>
  <c r="W48" i="34"/>
  <c r="L48" i="34"/>
  <c r="AF318" i="23" s="1"/>
  <c r="T48" i="34"/>
  <c r="AB48" i="34"/>
  <c r="J49" i="34"/>
  <c r="V319" i="23" s="1"/>
  <c r="O56" i="31"/>
  <c r="J45" i="34"/>
  <c r="V315" i="23" s="1"/>
  <c r="O52" i="31"/>
  <c r="J41" i="34"/>
  <c r="V311" i="23" s="1"/>
  <c r="O48" i="31"/>
  <c r="J37" i="34"/>
  <c r="V307" i="23" s="1"/>
  <c r="O44" i="31"/>
  <c r="J33" i="34"/>
  <c r="V303" i="23" s="1"/>
  <c r="O40" i="31"/>
  <c r="J29" i="34"/>
  <c r="V299" i="23" s="1"/>
  <c r="O36" i="31"/>
  <c r="J25" i="34"/>
  <c r="V295" i="23" s="1"/>
  <c r="O32" i="31"/>
  <c r="J21" i="34"/>
  <c r="V291" i="23" s="1"/>
  <c r="O28" i="31"/>
  <c r="J17" i="34"/>
  <c r="V287" i="23" s="1"/>
  <c r="O24" i="31"/>
  <c r="J13" i="34"/>
  <c r="V283" i="23" s="1"/>
  <c r="O20" i="31"/>
  <c r="J55" i="34"/>
  <c r="O326" i="23" s="1"/>
  <c r="J47" i="34"/>
  <c r="V317" i="23" s="1"/>
  <c r="O54" i="31"/>
  <c r="J43" i="34"/>
  <c r="V313" i="23" s="1"/>
  <c r="O50" i="31"/>
  <c r="J39" i="34"/>
  <c r="V309" i="23" s="1"/>
  <c r="O46" i="31"/>
  <c r="J35" i="34"/>
  <c r="V305" i="23" s="1"/>
  <c r="O42" i="31"/>
  <c r="J31" i="34"/>
  <c r="V301" i="23" s="1"/>
  <c r="O38" i="31"/>
  <c r="J27" i="34"/>
  <c r="V297" i="23" s="1"/>
  <c r="O34" i="31"/>
  <c r="J23" i="34"/>
  <c r="V293" i="23" s="1"/>
  <c r="O30" i="31"/>
  <c r="J19" i="34"/>
  <c r="V289" i="23" s="1"/>
  <c r="O26" i="31"/>
  <c r="J15" i="34"/>
  <c r="V285" i="23" s="1"/>
  <c r="O22" i="31"/>
  <c r="J11" i="34"/>
  <c r="V281" i="23" s="1"/>
  <c r="O18" i="31"/>
  <c r="D48" i="34"/>
  <c r="S48" i="34"/>
  <c r="AA48" i="34"/>
  <c r="I9" i="34"/>
  <c r="Q279" i="23" s="1"/>
  <c r="C43" i="13"/>
  <c r="O16" i="31"/>
  <c r="H46" i="34"/>
  <c r="L316" i="23" s="1"/>
  <c r="O53" i="31"/>
  <c r="H42" i="34"/>
  <c r="L312" i="23" s="1"/>
  <c r="O49" i="31"/>
  <c r="H38" i="34"/>
  <c r="L308" i="23" s="1"/>
  <c r="O45" i="31"/>
  <c r="H34" i="34"/>
  <c r="L304" i="23" s="1"/>
  <c r="O41" i="31"/>
  <c r="H30" i="34"/>
  <c r="L300" i="23" s="1"/>
  <c r="O37" i="31"/>
  <c r="H26" i="34"/>
  <c r="L296" i="23" s="1"/>
  <c r="O33" i="31"/>
  <c r="H22" i="34"/>
  <c r="L292" i="23" s="1"/>
  <c r="O29" i="31"/>
  <c r="H18" i="34"/>
  <c r="L288" i="23" s="1"/>
  <c r="O25" i="31"/>
  <c r="H14" i="34"/>
  <c r="L284" i="23" s="1"/>
  <c r="O21" i="31"/>
  <c r="H10" i="34"/>
  <c r="L280" i="23" s="1"/>
  <c r="O17" i="31"/>
  <c r="Q17" i="34"/>
  <c r="L21" i="34"/>
  <c r="AF291" i="23" s="1"/>
  <c r="U25" i="34"/>
  <c r="P29" i="34"/>
  <c r="Q41" i="34"/>
  <c r="S49" i="34"/>
  <c r="M57" i="34"/>
  <c r="W17" i="34"/>
  <c r="Q21" i="34"/>
  <c r="AB25" i="34"/>
  <c r="V29" i="34"/>
  <c r="Z33" i="34"/>
  <c r="S37" i="34"/>
  <c r="Y41" i="34"/>
  <c r="AA49" i="34"/>
  <c r="P13" i="34"/>
  <c r="AB17" i="34"/>
  <c r="W21" i="34"/>
  <c r="F25" i="34"/>
  <c r="P45" i="34"/>
  <c r="K14" i="3"/>
  <c r="L14" i="3" s="1"/>
  <c r="M14" i="3" s="1"/>
  <c r="N14" i="3" s="1"/>
  <c r="O14" i="3" s="1"/>
  <c r="M55" i="31"/>
  <c r="N55" i="31"/>
  <c r="M51" i="31"/>
  <c r="N51" i="31"/>
  <c r="M47" i="31"/>
  <c r="N47" i="31"/>
  <c r="M43" i="31"/>
  <c r="N43" i="31"/>
  <c r="M39" i="31"/>
  <c r="N39" i="31"/>
  <c r="M35" i="31"/>
  <c r="N35" i="31"/>
  <c r="M31" i="31"/>
  <c r="N31" i="31"/>
  <c r="M27" i="31"/>
  <c r="N27" i="31"/>
  <c r="M23" i="31"/>
  <c r="N23" i="31"/>
  <c r="M19" i="31"/>
  <c r="N19" i="31"/>
  <c r="H9" i="34"/>
  <c r="L279" i="23" s="1"/>
  <c r="G10" i="34"/>
  <c r="G280" i="23" s="1"/>
  <c r="K10" i="34"/>
  <c r="AA280" i="23" s="1"/>
  <c r="I12" i="34"/>
  <c r="Q282" i="23" s="1"/>
  <c r="H13" i="34"/>
  <c r="L283" i="23" s="1"/>
  <c r="G14" i="34"/>
  <c r="K14" i="34"/>
  <c r="AA284" i="23" s="1"/>
  <c r="I16" i="34"/>
  <c r="Q286" i="23" s="1"/>
  <c r="H17" i="34"/>
  <c r="L287" i="23" s="1"/>
  <c r="G18" i="34"/>
  <c r="G288" i="23" s="1"/>
  <c r="K18" i="34"/>
  <c r="AA288" i="23" s="1"/>
  <c r="I20" i="34"/>
  <c r="Q290" i="23" s="1"/>
  <c r="H21" i="34"/>
  <c r="L291" i="23" s="1"/>
  <c r="G22" i="34"/>
  <c r="K22" i="34"/>
  <c r="AA292" i="23" s="1"/>
  <c r="I24" i="34"/>
  <c r="Q294" i="23" s="1"/>
  <c r="H25" i="34"/>
  <c r="L295" i="23" s="1"/>
  <c r="G26" i="34"/>
  <c r="G296" i="23" s="1"/>
  <c r="K26" i="34"/>
  <c r="AA296" i="23" s="1"/>
  <c r="I28" i="34"/>
  <c r="Q298" i="23" s="1"/>
  <c r="H29" i="34"/>
  <c r="L299" i="23" s="1"/>
  <c r="G30" i="34"/>
  <c r="G300" i="23" s="1"/>
  <c r="K30" i="34"/>
  <c r="AA300" i="23" s="1"/>
  <c r="I32" i="34"/>
  <c r="Q302" i="23" s="1"/>
  <c r="H33" i="34"/>
  <c r="L303" i="23" s="1"/>
  <c r="G34" i="34"/>
  <c r="G304" i="23" s="1"/>
  <c r="K34" i="34"/>
  <c r="AA304" i="23" s="1"/>
  <c r="I36" i="34"/>
  <c r="Q306" i="23" s="1"/>
  <c r="H37" i="34"/>
  <c r="L307" i="23" s="1"/>
  <c r="G38" i="34"/>
  <c r="G308" i="23" s="1"/>
  <c r="K38" i="34"/>
  <c r="AA308" i="23" s="1"/>
  <c r="I40" i="34"/>
  <c r="Q310" i="23" s="1"/>
  <c r="H41" i="34"/>
  <c r="L311" i="23" s="1"/>
  <c r="G42" i="34"/>
  <c r="G312" i="23" s="1"/>
  <c r="K42" i="34"/>
  <c r="AA312" i="23" s="1"/>
  <c r="I44" i="34"/>
  <c r="Q314" i="23" s="1"/>
  <c r="H45" i="34"/>
  <c r="L315" i="23" s="1"/>
  <c r="G46" i="34"/>
  <c r="G316" i="23" s="1"/>
  <c r="K46" i="34"/>
  <c r="AA316" i="23" s="1"/>
  <c r="I48" i="34"/>
  <c r="Q318" i="23" s="1"/>
  <c r="H49" i="34"/>
  <c r="L319" i="23" s="1"/>
  <c r="B316" i="23"/>
  <c r="M54" i="31"/>
  <c r="N54" i="31"/>
  <c r="M50" i="31"/>
  <c r="N50" i="31"/>
  <c r="N46" i="31"/>
  <c r="M46" i="31"/>
  <c r="N42" i="31"/>
  <c r="M42" i="31"/>
  <c r="M38" i="31"/>
  <c r="N38" i="31"/>
  <c r="M34" i="31"/>
  <c r="N34" i="31"/>
  <c r="M30" i="31"/>
  <c r="N30" i="31"/>
  <c r="M26" i="31"/>
  <c r="N26" i="31"/>
  <c r="M22" i="31"/>
  <c r="N22" i="31"/>
  <c r="M18" i="31"/>
  <c r="N18" i="31"/>
  <c r="G11" i="34"/>
  <c r="G281" i="23" s="1"/>
  <c r="K11" i="34"/>
  <c r="AA281" i="23" s="1"/>
  <c r="J12" i="34"/>
  <c r="V282" i="23" s="1"/>
  <c r="I13" i="34"/>
  <c r="Q283" i="23" s="1"/>
  <c r="G15" i="34"/>
  <c r="G285" i="23" s="1"/>
  <c r="K15" i="34"/>
  <c r="AA285" i="23" s="1"/>
  <c r="J16" i="34"/>
  <c r="V286" i="23" s="1"/>
  <c r="I17" i="34"/>
  <c r="Q287" i="23" s="1"/>
  <c r="G19" i="34"/>
  <c r="G289" i="23" s="1"/>
  <c r="K19" i="34"/>
  <c r="AA289" i="23" s="1"/>
  <c r="J20" i="34"/>
  <c r="V290" i="23" s="1"/>
  <c r="I21" i="34"/>
  <c r="Q291" i="23" s="1"/>
  <c r="G23" i="34"/>
  <c r="G293" i="23" s="1"/>
  <c r="K23" i="34"/>
  <c r="AA293" i="23" s="1"/>
  <c r="J24" i="34"/>
  <c r="V294" i="23" s="1"/>
  <c r="I25" i="34"/>
  <c r="Q295" i="23" s="1"/>
  <c r="G27" i="34"/>
  <c r="G297" i="23" s="1"/>
  <c r="K27" i="34"/>
  <c r="AA297" i="23" s="1"/>
  <c r="J28" i="34"/>
  <c r="V298" i="23" s="1"/>
  <c r="I29" i="34"/>
  <c r="Q299" i="23" s="1"/>
  <c r="G31" i="34"/>
  <c r="G301" i="23" s="1"/>
  <c r="K31" i="34"/>
  <c r="AA301" i="23" s="1"/>
  <c r="J32" i="34"/>
  <c r="V302" i="23" s="1"/>
  <c r="I33" i="34"/>
  <c r="G35" i="34"/>
  <c r="G305" i="23" s="1"/>
  <c r="K35" i="34"/>
  <c r="AA305" i="23" s="1"/>
  <c r="J36" i="34"/>
  <c r="V306" i="23" s="1"/>
  <c r="I37" i="34"/>
  <c r="Q307" i="23" s="1"/>
  <c r="G39" i="34"/>
  <c r="G309" i="23" s="1"/>
  <c r="K39" i="34"/>
  <c r="AA309" i="23" s="1"/>
  <c r="J40" i="34"/>
  <c r="V310" i="23" s="1"/>
  <c r="I41" i="34"/>
  <c r="Q311" i="23" s="1"/>
  <c r="G43" i="34"/>
  <c r="G313" i="23" s="1"/>
  <c r="K43" i="34"/>
  <c r="AA313" i="23" s="1"/>
  <c r="J44" i="34"/>
  <c r="V314" i="23" s="1"/>
  <c r="I45" i="34"/>
  <c r="Q315" i="23" s="1"/>
  <c r="G47" i="34"/>
  <c r="G317" i="23" s="1"/>
  <c r="K47" i="34"/>
  <c r="AA317" i="23" s="1"/>
  <c r="J48" i="34"/>
  <c r="V318" i="23" s="1"/>
  <c r="I49" i="34"/>
  <c r="Q319" i="23" s="1"/>
  <c r="M16" i="31"/>
  <c r="N16" i="31"/>
  <c r="N53" i="31"/>
  <c r="M53" i="31"/>
  <c r="N49" i="31"/>
  <c r="M49" i="31"/>
  <c r="N45" i="31"/>
  <c r="M45" i="31"/>
  <c r="M41" i="31"/>
  <c r="N41" i="31"/>
  <c r="N37" i="31"/>
  <c r="M37" i="31"/>
  <c r="N33" i="31"/>
  <c r="M33" i="31"/>
  <c r="N29" i="31"/>
  <c r="M29" i="31"/>
  <c r="N25" i="31"/>
  <c r="M25" i="31"/>
  <c r="N21" i="31"/>
  <c r="M21" i="31"/>
  <c r="N17" i="31"/>
  <c r="M17" i="31"/>
  <c r="J9" i="34"/>
  <c r="V279" i="23" s="1"/>
  <c r="I10" i="34"/>
  <c r="Q280" i="23" s="1"/>
  <c r="H11" i="34"/>
  <c r="L281" i="23" s="1"/>
  <c r="G12" i="34"/>
  <c r="G282" i="23" s="1"/>
  <c r="K12" i="34"/>
  <c r="AA282" i="23" s="1"/>
  <c r="I14" i="34"/>
  <c r="Q284" i="23" s="1"/>
  <c r="H15" i="34"/>
  <c r="L285" i="23" s="1"/>
  <c r="G16" i="34"/>
  <c r="G286" i="23" s="1"/>
  <c r="K16" i="34"/>
  <c r="AA286" i="23" s="1"/>
  <c r="I18" i="34"/>
  <c r="Q288" i="23" s="1"/>
  <c r="H19" i="34"/>
  <c r="L289" i="23" s="1"/>
  <c r="G20" i="34"/>
  <c r="G290" i="23" s="1"/>
  <c r="K20" i="34"/>
  <c r="AA290" i="23" s="1"/>
  <c r="I22" i="34"/>
  <c r="Q292" i="23" s="1"/>
  <c r="H23" i="34"/>
  <c r="L293" i="23" s="1"/>
  <c r="G24" i="34"/>
  <c r="G294" i="23" s="1"/>
  <c r="K24" i="34"/>
  <c r="AA294" i="23" s="1"/>
  <c r="I26" i="34"/>
  <c r="Q296" i="23" s="1"/>
  <c r="H27" i="34"/>
  <c r="L297" i="23" s="1"/>
  <c r="G28" i="34"/>
  <c r="G298" i="23" s="1"/>
  <c r="K28" i="34"/>
  <c r="AA298" i="23" s="1"/>
  <c r="I30" i="34"/>
  <c r="Q300" i="23" s="1"/>
  <c r="H31" i="34"/>
  <c r="L301" i="23" s="1"/>
  <c r="G32" i="34"/>
  <c r="G302" i="23" s="1"/>
  <c r="K32" i="34"/>
  <c r="AA302" i="23" s="1"/>
  <c r="I34" i="34"/>
  <c r="Q304" i="23" s="1"/>
  <c r="H35" i="34"/>
  <c r="L305" i="23" s="1"/>
  <c r="G36" i="34"/>
  <c r="G306" i="23" s="1"/>
  <c r="K36" i="34"/>
  <c r="AA306" i="23" s="1"/>
  <c r="I38" i="34"/>
  <c r="Q308" i="23" s="1"/>
  <c r="H39" i="34"/>
  <c r="L309" i="23" s="1"/>
  <c r="G40" i="34"/>
  <c r="G310" i="23" s="1"/>
  <c r="K40" i="34"/>
  <c r="AA310" i="23" s="1"/>
  <c r="I42" i="34"/>
  <c r="Q312" i="23" s="1"/>
  <c r="H43" i="34"/>
  <c r="L313" i="23" s="1"/>
  <c r="G44" i="34"/>
  <c r="G314" i="23" s="1"/>
  <c r="K44" i="34"/>
  <c r="AA314" i="23" s="1"/>
  <c r="I46" i="34"/>
  <c r="Q316" i="23" s="1"/>
  <c r="H47" i="34"/>
  <c r="L317" i="23" s="1"/>
  <c r="G48" i="34"/>
  <c r="G318" i="23" s="1"/>
  <c r="K48" i="34"/>
  <c r="AA318" i="23" s="1"/>
  <c r="M56" i="31"/>
  <c r="N56" i="31"/>
  <c r="M52" i="31"/>
  <c r="N52" i="31"/>
  <c r="M48" i="31"/>
  <c r="N48" i="31"/>
  <c r="M44" i="31"/>
  <c r="N44" i="31"/>
  <c r="AA33" i="34"/>
  <c r="M40" i="31"/>
  <c r="N40" i="31"/>
  <c r="AB29" i="34"/>
  <c r="M36" i="31"/>
  <c r="N36" i="31"/>
  <c r="Z25" i="34"/>
  <c r="M32" i="31"/>
  <c r="N32" i="31"/>
  <c r="M28" i="31"/>
  <c r="N28" i="31"/>
  <c r="M24" i="31"/>
  <c r="N24" i="31"/>
  <c r="M20" i="31"/>
  <c r="N20" i="31"/>
  <c r="G9" i="34"/>
  <c r="G279" i="23" s="1"/>
  <c r="K9" i="34"/>
  <c r="AA279" i="23" s="1"/>
  <c r="J10" i="34"/>
  <c r="V280" i="23" s="1"/>
  <c r="I11" i="34"/>
  <c r="Q281" i="23" s="1"/>
  <c r="H12" i="34"/>
  <c r="L282" i="23" s="1"/>
  <c r="G13" i="34"/>
  <c r="G283" i="23" s="1"/>
  <c r="K13" i="34"/>
  <c r="AA283" i="23" s="1"/>
  <c r="J14" i="34"/>
  <c r="V284" i="23" s="1"/>
  <c r="I15" i="34"/>
  <c r="Q285" i="23" s="1"/>
  <c r="H16" i="34"/>
  <c r="L286" i="23" s="1"/>
  <c r="G17" i="34"/>
  <c r="G287" i="23" s="1"/>
  <c r="K17" i="34"/>
  <c r="AA287" i="23" s="1"/>
  <c r="J18" i="34"/>
  <c r="V288" i="23" s="1"/>
  <c r="I19" i="34"/>
  <c r="Q289" i="23" s="1"/>
  <c r="H20" i="34"/>
  <c r="L290" i="23" s="1"/>
  <c r="G21" i="34"/>
  <c r="G291" i="23" s="1"/>
  <c r="K21" i="34"/>
  <c r="AA291" i="23" s="1"/>
  <c r="J22" i="34"/>
  <c r="V292" i="23" s="1"/>
  <c r="I23" i="34"/>
  <c r="Q293" i="23" s="1"/>
  <c r="H24" i="34"/>
  <c r="L294" i="23" s="1"/>
  <c r="G25" i="34"/>
  <c r="G295" i="23" s="1"/>
  <c r="K25" i="34"/>
  <c r="AA295" i="23" s="1"/>
  <c r="J26" i="34"/>
  <c r="V296" i="23" s="1"/>
  <c r="I27" i="34"/>
  <c r="Q297" i="23" s="1"/>
  <c r="H28" i="34"/>
  <c r="L298" i="23" s="1"/>
  <c r="G29" i="34"/>
  <c r="G299" i="23" s="1"/>
  <c r="K29" i="34"/>
  <c r="AA299" i="23" s="1"/>
  <c r="J30" i="34"/>
  <c r="V300" i="23" s="1"/>
  <c r="I31" i="34"/>
  <c r="Q301" i="23" s="1"/>
  <c r="H32" i="34"/>
  <c r="L302" i="23" s="1"/>
  <c r="G33" i="34"/>
  <c r="G303" i="23" s="1"/>
  <c r="K33" i="34"/>
  <c r="AA303" i="23" s="1"/>
  <c r="J34" i="34"/>
  <c r="V304" i="23" s="1"/>
  <c r="I35" i="34"/>
  <c r="Q305" i="23" s="1"/>
  <c r="H36" i="34"/>
  <c r="L306" i="23" s="1"/>
  <c r="G37" i="34"/>
  <c r="G307" i="23" s="1"/>
  <c r="K37" i="34"/>
  <c r="AA307" i="23" s="1"/>
  <c r="J38" i="34"/>
  <c r="V308" i="23" s="1"/>
  <c r="I39" i="34"/>
  <c r="Q309" i="23" s="1"/>
  <c r="H40" i="34"/>
  <c r="L310" i="23" s="1"/>
  <c r="G41" i="34"/>
  <c r="G311" i="23" s="1"/>
  <c r="K41" i="34"/>
  <c r="AA311" i="23" s="1"/>
  <c r="J42" i="34"/>
  <c r="V312" i="23" s="1"/>
  <c r="I43" i="34"/>
  <c r="Q313" i="23" s="1"/>
  <c r="H44" i="34"/>
  <c r="L314" i="23" s="1"/>
  <c r="G45" i="34"/>
  <c r="G315" i="23" s="1"/>
  <c r="K45" i="34"/>
  <c r="AA315" i="23" s="1"/>
  <c r="J46" i="34"/>
  <c r="I47" i="34"/>
  <c r="Q317" i="23" s="1"/>
  <c r="H48" i="34"/>
  <c r="L318" i="23" s="1"/>
  <c r="G49" i="34"/>
  <c r="G319" i="23" s="1"/>
  <c r="K49" i="34"/>
  <c r="AA319" i="23" s="1"/>
  <c r="J55" i="3"/>
  <c r="B319" i="23"/>
  <c r="J45" i="3"/>
  <c r="B309" i="23"/>
  <c r="J47" i="3"/>
  <c r="B311" i="23"/>
  <c r="Q13" i="34"/>
  <c r="Y13" i="34"/>
  <c r="C17" i="34"/>
  <c r="M17" i="34"/>
  <c r="AK287" i="23" s="1"/>
  <c r="S17" i="34"/>
  <c r="X17" i="34"/>
  <c r="J25" i="3"/>
  <c r="B289" i="23"/>
  <c r="C21" i="34"/>
  <c r="M21" i="34"/>
  <c r="AK291" i="23" s="1"/>
  <c r="S21" i="34"/>
  <c r="X21" i="34"/>
  <c r="P25" i="34"/>
  <c r="V25" i="34"/>
  <c r="D29" i="34"/>
  <c r="Q29" i="34"/>
  <c r="Y29" i="34"/>
  <c r="AA37" i="34"/>
  <c r="X37" i="34"/>
  <c r="E41" i="34"/>
  <c r="S41" i="34"/>
  <c r="Z41" i="34"/>
  <c r="C45" i="34"/>
  <c r="S45" i="34"/>
  <c r="D49" i="34"/>
  <c r="L49" i="34"/>
  <c r="AF319" i="23" s="1"/>
  <c r="T49" i="34"/>
  <c r="AB49" i="34"/>
  <c r="D13" i="34"/>
  <c r="L13" i="34"/>
  <c r="AF283" i="23" s="1"/>
  <c r="T13" i="34"/>
  <c r="AB13" i="34"/>
  <c r="D17" i="34"/>
  <c r="O17" i="34"/>
  <c r="T17" i="34"/>
  <c r="Y17" i="34"/>
  <c r="D21" i="34"/>
  <c r="O21" i="34"/>
  <c r="T21" i="34"/>
  <c r="Y21" i="34"/>
  <c r="D25" i="34"/>
  <c r="Q25" i="34"/>
  <c r="Y25" i="34"/>
  <c r="E29" i="34"/>
  <c r="L29" i="34"/>
  <c r="AF299" i="23" s="1"/>
  <c r="T29" i="34"/>
  <c r="Z29" i="34"/>
  <c r="R33" i="34"/>
  <c r="F41" i="34"/>
  <c r="N41" i="34"/>
  <c r="U41" i="34"/>
  <c r="AA41" i="34"/>
  <c r="E45" i="34"/>
  <c r="V45" i="34"/>
  <c r="O49" i="34"/>
  <c r="W49" i="34"/>
  <c r="E13" i="34"/>
  <c r="M13" i="34"/>
  <c r="AK283" i="23" s="1"/>
  <c r="U13" i="34"/>
  <c r="E17" i="34"/>
  <c r="P17" i="34"/>
  <c r="U17" i="34"/>
  <c r="AA17" i="34"/>
  <c r="E21" i="34"/>
  <c r="P21" i="34"/>
  <c r="U21" i="34"/>
  <c r="AA21" i="34"/>
  <c r="E25" i="34"/>
  <c r="L25" i="34"/>
  <c r="AF295" i="23" s="1"/>
  <c r="T25" i="34"/>
  <c r="F29" i="34"/>
  <c r="N29" i="34"/>
  <c r="U29" i="34"/>
  <c r="O41" i="34"/>
  <c r="V41" i="34"/>
  <c r="F45" i="34"/>
  <c r="O45" i="34"/>
  <c r="X45" i="34"/>
  <c r="P49" i="34"/>
  <c r="X49" i="34"/>
  <c r="G61" i="34"/>
  <c r="J68" i="34"/>
  <c r="N68" i="34" s="1"/>
  <c r="T68" i="34" s="1"/>
  <c r="P55" i="34"/>
  <c r="AF326" i="23" s="1"/>
  <c r="P54" i="34"/>
  <c r="AF325" i="23" s="1"/>
  <c r="J67" i="34"/>
  <c r="P8" i="34"/>
  <c r="G8" i="34"/>
  <c r="H8" i="34" s="1"/>
  <c r="I8" i="34" s="1"/>
  <c r="J8" i="34" s="1"/>
  <c r="K8" i="34" s="1"/>
  <c r="L8" i="34" s="1"/>
  <c r="M8" i="34" s="1"/>
  <c r="I67" i="34"/>
  <c r="K54" i="34"/>
  <c r="T325" i="23" s="1"/>
  <c r="O8" i="34"/>
  <c r="AC8" i="34"/>
  <c r="C9" i="34"/>
  <c r="O9" i="34"/>
  <c r="U9" i="34"/>
  <c r="Y9" i="34"/>
  <c r="C10" i="34"/>
  <c r="O10" i="34"/>
  <c r="S10" i="34"/>
  <c r="W10" i="34"/>
  <c r="AA10" i="34"/>
  <c r="C11" i="34"/>
  <c r="O11" i="34"/>
  <c r="S11" i="34"/>
  <c r="W11" i="34"/>
  <c r="AA11" i="34"/>
  <c r="C12" i="34"/>
  <c r="O12" i="34"/>
  <c r="S12" i="34"/>
  <c r="W12" i="34"/>
  <c r="AA12" i="34"/>
  <c r="C13" i="34"/>
  <c r="O13" i="34"/>
  <c r="S13" i="34"/>
  <c r="W13" i="34"/>
  <c r="AA13" i="34"/>
  <c r="C14" i="34"/>
  <c r="G284" i="23"/>
  <c r="O14" i="34"/>
  <c r="S14" i="34"/>
  <c r="W14" i="34"/>
  <c r="AA14" i="34"/>
  <c r="C15" i="34"/>
  <c r="O15" i="34"/>
  <c r="S15" i="34"/>
  <c r="W15" i="34"/>
  <c r="AA15" i="34"/>
  <c r="C16" i="34"/>
  <c r="O16" i="34"/>
  <c r="S16" i="34"/>
  <c r="W16" i="34"/>
  <c r="AA22" i="34"/>
  <c r="W22" i="34"/>
  <c r="S22" i="34"/>
  <c r="O22" i="34"/>
  <c r="G292" i="23"/>
  <c r="C22" i="34"/>
  <c r="Z22" i="34"/>
  <c r="U22" i="34"/>
  <c r="P22" i="34"/>
  <c r="E22" i="34"/>
  <c r="Q22" i="34"/>
  <c r="X22" i="34"/>
  <c r="F24" i="34"/>
  <c r="M24" i="34"/>
  <c r="AK294" i="23" s="1"/>
  <c r="T24" i="34"/>
  <c r="AA26" i="34"/>
  <c r="W26" i="34"/>
  <c r="S26" i="34"/>
  <c r="O26" i="34"/>
  <c r="C26" i="34"/>
  <c r="Z26" i="34"/>
  <c r="U26" i="34"/>
  <c r="P26" i="34"/>
  <c r="E26" i="34"/>
  <c r="Q26" i="34"/>
  <c r="X26" i="34"/>
  <c r="F28" i="34"/>
  <c r="M28" i="34"/>
  <c r="AK298" i="23" s="1"/>
  <c r="T28" i="34"/>
  <c r="AA30" i="34"/>
  <c r="W30" i="34"/>
  <c r="S30" i="34"/>
  <c r="O30" i="34"/>
  <c r="C30" i="34"/>
  <c r="Z30" i="34"/>
  <c r="U30" i="34"/>
  <c r="P30" i="34"/>
  <c r="E30" i="34"/>
  <c r="Q30" i="34"/>
  <c r="X30" i="34"/>
  <c r="F32" i="34"/>
  <c r="M32" i="34"/>
  <c r="AK302" i="23" s="1"/>
  <c r="T32" i="34"/>
  <c r="F33" i="34"/>
  <c r="Q33" i="34"/>
  <c r="E34" i="34"/>
  <c r="N34" i="34"/>
  <c r="AB35" i="34"/>
  <c r="X35" i="34"/>
  <c r="T35" i="34"/>
  <c r="P35" i="34"/>
  <c r="L35" i="34"/>
  <c r="AF305" i="23" s="1"/>
  <c r="D35" i="34"/>
  <c r="Y35" i="34"/>
  <c r="S35" i="34"/>
  <c r="N35" i="34"/>
  <c r="C35" i="34"/>
  <c r="AA35" i="34"/>
  <c r="U35" i="34"/>
  <c r="M35" i="34"/>
  <c r="AK305" i="23" s="1"/>
  <c r="F35" i="34"/>
  <c r="V35" i="34"/>
  <c r="F37" i="34"/>
  <c r="P37" i="34"/>
  <c r="AA24" i="34"/>
  <c r="W24" i="34"/>
  <c r="S24" i="34"/>
  <c r="O24" i="34"/>
  <c r="C24" i="34"/>
  <c r="Z24" i="34"/>
  <c r="U24" i="34"/>
  <c r="P24" i="34"/>
  <c r="E24" i="34"/>
  <c r="Q24" i="34"/>
  <c r="X24" i="34"/>
  <c r="AA28" i="34"/>
  <c r="W28" i="34"/>
  <c r="S28" i="34"/>
  <c r="O28" i="34"/>
  <c r="C28" i="34"/>
  <c r="Z28" i="34"/>
  <c r="U28" i="34"/>
  <c r="P28" i="34"/>
  <c r="E28" i="34"/>
  <c r="Q28" i="34"/>
  <c r="X28" i="34"/>
  <c r="AB32" i="34"/>
  <c r="AA32" i="34"/>
  <c r="W32" i="34"/>
  <c r="S32" i="34"/>
  <c r="O32" i="34"/>
  <c r="C32" i="34"/>
  <c r="Z32" i="34"/>
  <c r="U32" i="34"/>
  <c r="P32" i="34"/>
  <c r="E32" i="34"/>
  <c r="Q32" i="34"/>
  <c r="X32" i="34"/>
  <c r="AB33" i="34"/>
  <c r="X33" i="34"/>
  <c r="T33" i="34"/>
  <c r="P33" i="34"/>
  <c r="L33" i="34"/>
  <c r="AF303" i="23" s="1"/>
  <c r="D33" i="34"/>
  <c r="Y33" i="34"/>
  <c r="S33" i="34"/>
  <c r="N33" i="34"/>
  <c r="Q303" i="23"/>
  <c r="C33" i="34"/>
  <c r="V33" i="34"/>
  <c r="O33" i="34"/>
  <c r="U33" i="34"/>
  <c r="AB44" i="34"/>
  <c r="X44" i="34"/>
  <c r="T44" i="34"/>
  <c r="P44" i="34"/>
  <c r="L44" i="34"/>
  <c r="AF314" i="23" s="1"/>
  <c r="D44" i="34"/>
  <c r="Z44" i="34"/>
  <c r="U44" i="34"/>
  <c r="O44" i="34"/>
  <c r="E44" i="34"/>
  <c r="AA44" i="34"/>
  <c r="S44" i="34"/>
  <c r="M44" i="34"/>
  <c r="AK314" i="23" s="1"/>
  <c r="F44" i="34"/>
  <c r="Y44" i="34"/>
  <c r="Q44" i="34"/>
  <c r="W44" i="34"/>
  <c r="R44" i="34"/>
  <c r="F9" i="34"/>
  <c r="N9" i="34"/>
  <c r="T9" i="34"/>
  <c r="X9" i="34"/>
  <c r="E58" i="34" s="1"/>
  <c r="H329" i="23" s="1"/>
  <c r="F10" i="34"/>
  <c r="N10" i="34"/>
  <c r="R10" i="34"/>
  <c r="V10" i="34"/>
  <c r="Z10" i="34"/>
  <c r="F11" i="34"/>
  <c r="N11" i="34"/>
  <c r="R11" i="34"/>
  <c r="V11" i="34"/>
  <c r="Z11" i="34"/>
  <c r="F12" i="34"/>
  <c r="N12" i="34"/>
  <c r="R12" i="34"/>
  <c r="V12" i="34"/>
  <c r="Z12" i="34"/>
  <c r="F13" i="34"/>
  <c r="N13" i="34"/>
  <c r="R13" i="34"/>
  <c r="V13" i="34"/>
  <c r="Z13" i="34"/>
  <c r="F14" i="34"/>
  <c r="N14" i="34"/>
  <c r="R14" i="34"/>
  <c r="V14" i="34"/>
  <c r="Z14" i="34"/>
  <c r="F15" i="34"/>
  <c r="N15" i="34"/>
  <c r="R15" i="34"/>
  <c r="V15" i="34"/>
  <c r="Z15" i="34"/>
  <c r="Z16" i="34"/>
  <c r="F16" i="34"/>
  <c r="N16" i="34"/>
  <c r="R16" i="34"/>
  <c r="V16" i="34"/>
  <c r="AA16" i="34"/>
  <c r="D24" i="34"/>
  <c r="L24" i="34"/>
  <c r="AF294" i="23" s="1"/>
  <c r="R24" i="34"/>
  <c r="Y24" i="34"/>
  <c r="D28" i="34"/>
  <c r="L28" i="34"/>
  <c r="AF298" i="23" s="1"/>
  <c r="R28" i="34"/>
  <c r="Y28" i="34"/>
  <c r="D32" i="34"/>
  <c r="L32" i="34"/>
  <c r="AF302" i="23" s="1"/>
  <c r="R32" i="34"/>
  <c r="Y32" i="34"/>
  <c r="E33" i="34"/>
  <c r="M33" i="34"/>
  <c r="AK303" i="23" s="1"/>
  <c r="W33" i="34"/>
  <c r="AB34" i="34"/>
  <c r="X34" i="34"/>
  <c r="T34" i="34"/>
  <c r="P34" i="34"/>
  <c r="L34" i="34"/>
  <c r="AF304" i="23" s="1"/>
  <c r="D34" i="34"/>
  <c r="AA34" i="34"/>
  <c r="V34" i="34"/>
  <c r="Q34" i="34"/>
  <c r="F34" i="34"/>
  <c r="Y34" i="34"/>
  <c r="R34" i="34"/>
  <c r="C34" i="34"/>
  <c r="M34" i="34"/>
  <c r="AK304" i="23" s="1"/>
  <c r="U34" i="34"/>
  <c r="Z37" i="34"/>
  <c r="V37" i="34"/>
  <c r="R37" i="34"/>
  <c r="N37" i="34"/>
  <c r="AB37" i="34"/>
  <c r="W37" i="34"/>
  <c r="Q37" i="34"/>
  <c r="L37" i="34"/>
  <c r="AF307" i="23" s="1"/>
  <c r="D37" i="34"/>
  <c r="U37" i="34"/>
  <c r="O37" i="34"/>
  <c r="C37" i="34"/>
  <c r="T37" i="34"/>
  <c r="E37" i="34"/>
  <c r="M37" i="34"/>
  <c r="AK307" i="23" s="1"/>
  <c r="Y37" i="34"/>
  <c r="C44" i="34"/>
  <c r="V44" i="34"/>
  <c r="F17" i="34"/>
  <c r="N17" i="34"/>
  <c r="R17" i="34"/>
  <c r="V17" i="34"/>
  <c r="Z17" i="34"/>
  <c r="F18" i="34"/>
  <c r="N18" i="34"/>
  <c r="R18" i="34"/>
  <c r="V18" i="34"/>
  <c r="Z18" i="34"/>
  <c r="F19" i="34"/>
  <c r="N19" i="34"/>
  <c r="R19" i="34"/>
  <c r="V19" i="34"/>
  <c r="Z19" i="34"/>
  <c r="F20" i="34"/>
  <c r="N20" i="34"/>
  <c r="R20" i="34"/>
  <c r="V20" i="34"/>
  <c r="Z20" i="34"/>
  <c r="F21" i="34"/>
  <c r="N21" i="34"/>
  <c r="R21" i="34"/>
  <c r="V21" i="34"/>
  <c r="Z21" i="34"/>
  <c r="AA23" i="34"/>
  <c r="W23" i="34"/>
  <c r="S23" i="34"/>
  <c r="O23" i="34"/>
  <c r="C23" i="34"/>
  <c r="M23" i="34"/>
  <c r="AK293" i="23" s="1"/>
  <c r="R23" i="34"/>
  <c r="X23" i="34"/>
  <c r="AA25" i="34"/>
  <c r="W25" i="34"/>
  <c r="S25" i="34"/>
  <c r="O25" i="34"/>
  <c r="C25" i="34"/>
  <c r="M25" i="34"/>
  <c r="AK295" i="23" s="1"/>
  <c r="R25" i="34"/>
  <c r="X25" i="34"/>
  <c r="AA27" i="34"/>
  <c r="W27" i="34"/>
  <c r="S27" i="34"/>
  <c r="O27" i="34"/>
  <c r="C27" i="34"/>
  <c r="M27" i="34"/>
  <c r="AK297" i="23" s="1"/>
  <c r="R27" i="34"/>
  <c r="X27" i="34"/>
  <c r="AA29" i="34"/>
  <c r="W29" i="34"/>
  <c r="S29" i="34"/>
  <c r="O29" i="34"/>
  <c r="C29" i="34"/>
  <c r="M29" i="34"/>
  <c r="AK299" i="23" s="1"/>
  <c r="R29" i="34"/>
  <c r="X29" i="34"/>
  <c r="AA31" i="34"/>
  <c r="W31" i="34"/>
  <c r="S31" i="34"/>
  <c r="O31" i="34"/>
  <c r="C31" i="34"/>
  <c r="M31" i="34"/>
  <c r="AK301" i="23" s="1"/>
  <c r="R31" i="34"/>
  <c r="X31" i="34"/>
  <c r="AB36" i="34"/>
  <c r="X36" i="34"/>
  <c r="T36" i="34"/>
  <c r="P36" i="34"/>
  <c r="L36" i="34"/>
  <c r="AF306" i="23" s="1"/>
  <c r="D36" i="34"/>
  <c r="AA36" i="34"/>
  <c r="V36" i="34"/>
  <c r="Q36" i="34"/>
  <c r="F36" i="34"/>
  <c r="O36" i="34"/>
  <c r="W36" i="34"/>
  <c r="AB42" i="34"/>
  <c r="X42" i="34"/>
  <c r="T42" i="34"/>
  <c r="P42" i="34"/>
  <c r="L42" i="34"/>
  <c r="AF312" i="23" s="1"/>
  <c r="D42" i="34"/>
  <c r="Z42" i="34"/>
  <c r="U42" i="34"/>
  <c r="O42" i="34"/>
  <c r="E42" i="34"/>
  <c r="Q42" i="34"/>
  <c r="W42" i="34"/>
  <c r="F38" i="34"/>
  <c r="N38" i="34"/>
  <c r="R38" i="34"/>
  <c r="V38" i="34"/>
  <c r="Z38" i="34"/>
  <c r="F39" i="34"/>
  <c r="N39" i="34"/>
  <c r="R39" i="34"/>
  <c r="V39" i="34"/>
  <c r="Z39" i="34"/>
  <c r="AB40" i="34"/>
  <c r="F40" i="34"/>
  <c r="N40" i="34"/>
  <c r="R40" i="34"/>
  <c r="V40" i="34"/>
  <c r="Z40" i="34"/>
  <c r="AB41" i="34"/>
  <c r="X41" i="34"/>
  <c r="T41" i="34"/>
  <c r="P41" i="34"/>
  <c r="L41" i="34"/>
  <c r="AF311" i="23" s="1"/>
  <c r="D41" i="34"/>
  <c r="M41" i="34"/>
  <c r="AK311" i="23" s="1"/>
  <c r="R41" i="34"/>
  <c r="W41" i="34"/>
  <c r="AB43" i="34"/>
  <c r="X43" i="34"/>
  <c r="T43" i="34"/>
  <c r="P43" i="34"/>
  <c r="L43" i="34"/>
  <c r="AF313" i="23" s="1"/>
  <c r="D43" i="34"/>
  <c r="M43" i="34"/>
  <c r="AK313" i="23" s="1"/>
  <c r="R43" i="34"/>
  <c r="W43" i="34"/>
  <c r="Y45" i="34"/>
  <c r="U45" i="34"/>
  <c r="Q45" i="34"/>
  <c r="M45" i="34"/>
  <c r="AK315" i="23" s="1"/>
  <c r="AB45" i="34"/>
  <c r="W45" i="34"/>
  <c r="R45" i="34"/>
  <c r="L45" i="34"/>
  <c r="AF315" i="23" s="1"/>
  <c r="D45" i="34"/>
  <c r="N45" i="34"/>
  <c r="T45" i="34"/>
  <c r="AA45" i="34"/>
  <c r="Y46" i="34"/>
  <c r="U46" i="34"/>
  <c r="Q46" i="34"/>
  <c r="M46" i="34"/>
  <c r="AK316" i="23" s="1"/>
  <c r="E46" i="34"/>
  <c r="Z46" i="34"/>
  <c r="T46" i="34"/>
  <c r="O46" i="34"/>
  <c r="V316" i="23"/>
  <c r="D46" i="34"/>
  <c r="P46" i="34"/>
  <c r="W46" i="34"/>
  <c r="E47" i="34"/>
  <c r="M47" i="34"/>
  <c r="AK317" i="23" s="1"/>
  <c r="Q47" i="34"/>
  <c r="U47" i="34"/>
  <c r="Y47" i="34"/>
  <c r="E48" i="34"/>
  <c r="M48" i="34"/>
  <c r="AK318" i="23" s="1"/>
  <c r="Q48" i="34"/>
  <c r="U48" i="34"/>
  <c r="Y48" i="34"/>
  <c r="E49" i="34"/>
  <c r="M49" i="34"/>
  <c r="AK319" i="23" s="1"/>
  <c r="Q49" i="34"/>
  <c r="U49" i="34"/>
  <c r="Y49" i="34"/>
  <c r="F47" i="34"/>
  <c r="N47" i="34"/>
  <c r="R47" i="34"/>
  <c r="V47" i="34"/>
  <c r="Z47" i="34"/>
  <c r="F48" i="34"/>
  <c r="N48" i="34"/>
  <c r="R48" i="34"/>
  <c r="V48" i="34"/>
  <c r="Z48" i="34"/>
  <c r="F49" i="34"/>
  <c r="N49" i="34"/>
  <c r="R49" i="34"/>
  <c r="V49" i="34"/>
  <c r="Z49" i="34"/>
  <c r="AO8" i="34" l="1"/>
  <c r="X3" i="34" s="1"/>
  <c r="B317" i="23"/>
  <c r="B308" i="23"/>
  <c r="B306" i="23"/>
  <c r="B313" i="23"/>
  <c r="B312" i="23"/>
  <c r="B310" i="23"/>
  <c r="B318" i="23"/>
  <c r="J24" i="3"/>
  <c r="M59" i="34"/>
  <c r="J26" i="3"/>
  <c r="J33" i="3"/>
  <c r="B297" i="23"/>
  <c r="J43" i="3"/>
  <c r="B307" i="23"/>
  <c r="B292" i="23"/>
  <c r="J28" i="3"/>
  <c r="B295" i="23"/>
  <c r="J31" i="3"/>
  <c r="J50" i="3"/>
  <c r="B314" i="23"/>
  <c r="J39" i="3"/>
  <c r="B303" i="23"/>
  <c r="B294" i="23"/>
  <c r="J30" i="3"/>
  <c r="B286" i="23"/>
  <c r="J22" i="3"/>
  <c r="J21" i="3"/>
  <c r="B285" i="23"/>
  <c r="B284" i="23"/>
  <c r="J20" i="3"/>
  <c r="B283" i="23"/>
  <c r="J19" i="3"/>
  <c r="B282" i="23"/>
  <c r="J18" i="3"/>
  <c r="J17" i="3"/>
  <c r="B281" i="23"/>
  <c r="B280" i="23"/>
  <c r="J16" i="3"/>
  <c r="B291" i="23"/>
  <c r="J27" i="3"/>
  <c r="Z54" i="34"/>
  <c r="J37" i="3"/>
  <c r="B301" i="23"/>
  <c r="J29" i="3"/>
  <c r="B293" i="23"/>
  <c r="B300" i="23"/>
  <c r="J36" i="3"/>
  <c r="Y54" i="34"/>
  <c r="B302" i="23"/>
  <c r="J38" i="3"/>
  <c r="B299" i="23"/>
  <c r="J35" i="3"/>
  <c r="J40" i="3"/>
  <c r="B304" i="23"/>
  <c r="B298" i="23"/>
  <c r="J34" i="3"/>
  <c r="J41" i="3"/>
  <c r="B305" i="23"/>
  <c r="B296" i="23"/>
  <c r="J32" i="3"/>
  <c r="J51" i="3"/>
  <c r="B315" i="23"/>
  <c r="B287" i="23"/>
  <c r="J23" i="3"/>
  <c r="J15" i="3"/>
  <c r="B279" i="23"/>
  <c r="L15" i="3"/>
  <c r="N16" i="3"/>
  <c r="L17" i="3"/>
  <c r="N18" i="3"/>
  <c r="L19" i="3"/>
  <c r="N20" i="3"/>
  <c r="L21" i="3"/>
  <c r="N22" i="3"/>
  <c r="L23" i="3"/>
  <c r="N24" i="3"/>
  <c r="L25" i="3"/>
  <c r="N26" i="3"/>
  <c r="L27" i="3"/>
  <c r="N28" i="3"/>
  <c r="L29" i="3"/>
  <c r="N30" i="3"/>
  <c r="L31" i="3"/>
  <c r="N32" i="3"/>
  <c r="L33" i="3"/>
  <c r="N34" i="3"/>
  <c r="L35" i="3"/>
  <c r="N36" i="3"/>
  <c r="L37" i="3"/>
  <c r="N38" i="3"/>
  <c r="L39" i="3"/>
  <c r="N40" i="3"/>
  <c r="L41" i="3"/>
  <c r="N42" i="3"/>
  <c r="L43" i="3"/>
  <c r="N44" i="3"/>
  <c r="L45" i="3"/>
  <c r="N46" i="3"/>
  <c r="L47" i="3"/>
  <c r="N48" i="3"/>
  <c r="L49" i="3"/>
  <c r="N50" i="3"/>
  <c r="L51" i="3"/>
  <c r="N52" i="3"/>
  <c r="L53" i="3"/>
  <c r="N54" i="3"/>
  <c r="L55" i="3"/>
  <c r="K15" i="3"/>
  <c r="M16" i="3"/>
  <c r="M18" i="3"/>
  <c r="M20" i="3"/>
  <c r="M22" i="3"/>
  <c r="O25" i="3"/>
  <c r="O27" i="3"/>
  <c r="K29" i="3"/>
  <c r="K31" i="3"/>
  <c r="K33" i="3"/>
  <c r="O35" i="3"/>
  <c r="K37" i="3"/>
  <c r="K39" i="3"/>
  <c r="K41" i="3"/>
  <c r="K43" i="3"/>
  <c r="K45" i="3"/>
  <c r="K47" i="3"/>
  <c r="K49" i="3"/>
  <c r="M50" i="3"/>
  <c r="M52" i="3"/>
  <c r="M54" i="3"/>
  <c r="M15" i="3"/>
  <c r="K16" i="3"/>
  <c r="O16" i="3"/>
  <c r="M17" i="3"/>
  <c r="K18" i="3"/>
  <c r="O18" i="3"/>
  <c r="M19" i="3"/>
  <c r="K20" i="3"/>
  <c r="O20" i="3"/>
  <c r="M21" i="3"/>
  <c r="K22" i="3"/>
  <c r="O22" i="3"/>
  <c r="M23" i="3"/>
  <c r="K24" i="3"/>
  <c r="O24" i="3"/>
  <c r="M25" i="3"/>
  <c r="K26" i="3"/>
  <c r="O26" i="3"/>
  <c r="M27" i="3"/>
  <c r="K28" i="3"/>
  <c r="O28" i="3"/>
  <c r="M29" i="3"/>
  <c r="K30" i="3"/>
  <c r="O30" i="3"/>
  <c r="M31" i="3"/>
  <c r="K32" i="3"/>
  <c r="O32" i="3"/>
  <c r="M33" i="3"/>
  <c r="K34" i="3"/>
  <c r="O34" i="3"/>
  <c r="M35" i="3"/>
  <c r="K36" i="3"/>
  <c r="O36" i="3"/>
  <c r="M37" i="3"/>
  <c r="K38" i="3"/>
  <c r="O38" i="3"/>
  <c r="M39" i="3"/>
  <c r="K40" i="3"/>
  <c r="O40" i="3"/>
  <c r="M41" i="3"/>
  <c r="K42" i="3"/>
  <c r="O42" i="3"/>
  <c r="M43" i="3"/>
  <c r="K44" i="3"/>
  <c r="O44" i="3"/>
  <c r="M45" i="3"/>
  <c r="K46" i="3"/>
  <c r="O46" i="3"/>
  <c r="M47" i="3"/>
  <c r="K48" i="3"/>
  <c r="O48" i="3"/>
  <c r="M49" i="3"/>
  <c r="K50" i="3"/>
  <c r="O50" i="3"/>
  <c r="M51" i="3"/>
  <c r="K52" i="3"/>
  <c r="O52" i="3"/>
  <c r="M53" i="3"/>
  <c r="K54" i="3"/>
  <c r="O54" i="3"/>
  <c r="M55" i="3"/>
  <c r="O15" i="3"/>
  <c r="K17" i="3"/>
  <c r="K19" i="3"/>
  <c r="K21" i="3"/>
  <c r="K23" i="3"/>
  <c r="O23" i="3"/>
  <c r="M24" i="3"/>
  <c r="M26" i="3"/>
  <c r="M28" i="3"/>
  <c r="M30" i="3"/>
  <c r="M32" i="3"/>
  <c r="O33" i="3"/>
  <c r="K35" i="3"/>
  <c r="O37" i="3"/>
  <c r="O39" i="3"/>
  <c r="O41" i="3"/>
  <c r="O43" i="3"/>
  <c r="O45" i="3"/>
  <c r="O47" i="3"/>
  <c r="O49" i="3"/>
  <c r="O51" i="3"/>
  <c r="O53" i="3"/>
  <c r="O55" i="3"/>
  <c r="N15" i="3"/>
  <c r="L16" i="3"/>
  <c r="N17" i="3"/>
  <c r="L18" i="3"/>
  <c r="N19" i="3"/>
  <c r="L20" i="3"/>
  <c r="N21" i="3"/>
  <c r="L22" i="3"/>
  <c r="N23" i="3"/>
  <c r="L24" i="3"/>
  <c r="N25" i="3"/>
  <c r="L26" i="3"/>
  <c r="N27" i="3"/>
  <c r="L28" i="3"/>
  <c r="N29" i="3"/>
  <c r="L30" i="3"/>
  <c r="N31" i="3"/>
  <c r="L32" i="3"/>
  <c r="N33" i="3"/>
  <c r="L34" i="3"/>
  <c r="N35" i="3"/>
  <c r="L36" i="3"/>
  <c r="N37" i="3"/>
  <c r="L38" i="3"/>
  <c r="N39" i="3"/>
  <c r="L40" i="3"/>
  <c r="N41" i="3"/>
  <c r="L42" i="3"/>
  <c r="N43" i="3"/>
  <c r="L44" i="3"/>
  <c r="N45" i="3"/>
  <c r="L46" i="3"/>
  <c r="N47" i="3"/>
  <c r="L48" i="3"/>
  <c r="N49" i="3"/>
  <c r="L50" i="3"/>
  <c r="N51" i="3"/>
  <c r="L52" i="3"/>
  <c r="N53" i="3"/>
  <c r="L54" i="3"/>
  <c r="N55" i="3"/>
  <c r="O17" i="3"/>
  <c r="O19" i="3"/>
  <c r="O21" i="3"/>
  <c r="K25" i="3"/>
  <c r="K27" i="3"/>
  <c r="O29" i="3"/>
  <c r="O31" i="3"/>
  <c r="M34" i="3"/>
  <c r="M36" i="3"/>
  <c r="M38" i="3"/>
  <c r="M40" i="3"/>
  <c r="M42" i="3"/>
  <c r="M44" i="3"/>
  <c r="M46" i="3"/>
  <c r="M48" i="3"/>
  <c r="K51" i="3"/>
  <c r="K53" i="3"/>
  <c r="K55" i="3"/>
  <c r="F3" i="34"/>
  <c r="E3" i="34"/>
  <c r="K63" i="34"/>
  <c r="T334" i="23" s="1"/>
  <c r="K61" i="34"/>
  <c r="T332" i="23" s="1"/>
  <c r="K55" i="34"/>
  <c r="T326" i="23" s="1"/>
  <c r="L3" i="34"/>
  <c r="AH8" i="34"/>
  <c r="AD8" i="34"/>
  <c r="X53" i="34"/>
  <c r="AE8" i="34"/>
  <c r="Y53" i="34"/>
  <c r="AF8" i="34"/>
  <c r="AM8" i="34" s="1"/>
  <c r="J61" i="34"/>
  <c r="O332" i="23" s="1"/>
  <c r="X54" i="34"/>
  <c r="G54" i="34"/>
  <c r="J63" i="34"/>
  <c r="O334" i="23" s="1"/>
  <c r="K3" i="34"/>
  <c r="J54" i="34" l="1"/>
  <c r="O325" i="23" s="1"/>
  <c r="AK8" i="34"/>
  <c r="AI8" i="34"/>
  <c r="N58" i="34"/>
  <c r="N57" i="34"/>
  <c r="E57" i="34"/>
  <c r="H328" i="23" s="1"/>
  <c r="E56" i="34"/>
  <c r="H327" i="23" s="1"/>
  <c r="E69" i="34"/>
  <c r="E59" i="34"/>
  <c r="H330" i="23" s="1"/>
  <c r="E55" i="34"/>
  <c r="H326" i="23" s="1"/>
  <c r="O54" i="34"/>
  <c r="AB325" i="23" s="1"/>
  <c r="N60" i="34"/>
  <c r="N59" i="34"/>
  <c r="T3" i="34"/>
  <c r="C69" i="34" s="1"/>
  <c r="G62" i="34"/>
  <c r="U3" i="34"/>
  <c r="D69" i="34" s="1"/>
  <c r="V3" i="34"/>
  <c r="F69" i="34" s="1"/>
  <c r="M3" i="34"/>
  <c r="E54" i="34"/>
  <c r="H325" i="23" s="1"/>
  <c r="G69" i="34" l="1"/>
  <c r="E64" i="34"/>
  <c r="H335" i="23" s="1"/>
  <c r="AL8" i="34"/>
  <c r="AP8" i="34" s="1"/>
  <c r="AN8" i="34"/>
  <c r="J62" i="34"/>
  <c r="O333" i="23" s="1"/>
  <c r="J56" i="34"/>
  <c r="O327" i="23" s="1"/>
  <c r="M60" i="34"/>
  <c r="O60" i="34" s="1"/>
  <c r="AB331" i="23" s="1"/>
  <c r="O57" i="34"/>
  <c r="AB328" i="23" s="1"/>
  <c r="Q54" i="34"/>
  <c r="M58" i="34"/>
  <c r="O58" i="34" s="1"/>
  <c r="AB329" i="23" s="1"/>
  <c r="O59" i="34"/>
  <c r="AB330" i="23" s="1"/>
  <c r="O63" i="34"/>
  <c r="AB334" i="23" s="1"/>
  <c r="O55" i="34"/>
  <c r="AB326" i="23" s="1"/>
  <c r="O61" i="34"/>
  <c r="AB332" i="23" s="1"/>
  <c r="AI325" i="23" l="1"/>
  <c r="T54" i="34"/>
  <c r="T64" i="34" s="1"/>
  <c r="S64" i="34" s="1"/>
  <c r="Q63" i="34"/>
  <c r="AI334" i="23" s="1"/>
  <c r="Q58" i="34"/>
  <c r="Q56" i="34"/>
  <c r="AI327" i="23" s="1"/>
  <c r="Q59" i="34"/>
  <c r="Q61" i="34"/>
  <c r="AI332" i="23" s="1"/>
  <c r="Q64" i="34"/>
  <c r="AI335" i="23" s="1"/>
  <c r="M338" i="23" s="1"/>
  <c r="V54" i="34"/>
  <c r="Q60" i="34"/>
  <c r="Q62" i="34"/>
  <c r="AI333" i="23" s="1"/>
  <c r="Q55" i="34"/>
  <c r="AI326" i="23" s="1"/>
  <c r="Q57" i="34"/>
  <c r="AI328" i="23" l="1"/>
  <c r="T57" i="34"/>
  <c r="AI330" i="23"/>
  <c r="T59" i="34"/>
  <c r="AI331" i="23"/>
  <c r="T60" i="34"/>
  <c r="AI329" i="23"/>
  <c r="T58" i="34"/>
  <c r="V64" i="34"/>
  <c r="F73" i="34" s="1"/>
  <c r="U61" i="34"/>
  <c r="U59" i="34"/>
  <c r="U57" i="34"/>
  <c r="U60" i="34"/>
  <c r="AP335" i="23"/>
  <c r="U58" i="34"/>
  <c r="V63" i="34"/>
  <c r="U62" i="34"/>
  <c r="V55" i="34"/>
  <c r="V56" i="34"/>
  <c r="C78" i="34" l="1"/>
  <c r="C79" i="34"/>
  <c r="C76" i="34"/>
  <c r="C77" i="34"/>
  <c r="C74" i="34"/>
  <c r="C75" i="34"/>
  <c r="C83" i="34"/>
  <c r="C81" i="34"/>
  <c r="C82" i="34"/>
  <c r="C80" i="34"/>
  <c r="U64" i="34"/>
  <c r="E73" i="34" l="1"/>
  <c r="G73" i="34" s="1"/>
  <c r="F75" i="34"/>
  <c r="F77" i="34" s="1"/>
  <c r="E75" i="34"/>
  <c r="E77" i="34" s="1"/>
  <c r="E74" i="34"/>
  <c r="G77" i="34" l="1"/>
  <c r="G74" i="34"/>
  <c r="E78" i="34" s="1"/>
  <c r="E79" i="34" s="1"/>
  <c r="C68" i="34" s="1"/>
  <c r="G68" i="34" s="1"/>
  <c r="E80" i="34" l="1"/>
  <c r="I338" i="23"/>
  <c r="F80" i="34"/>
  <c r="H68" i="34"/>
  <c r="U68" i="34" l="1"/>
  <c r="W3" i="34" s="1"/>
  <c r="K68" i="34"/>
  <c r="R338" i="23"/>
  <c r="W338" i="23"/>
  <c r="I68" i="34"/>
  <c r="L68" i="34" l="1"/>
  <c r="M68" i="34"/>
  <c r="Q68" i="34" s="1"/>
  <c r="P68" i="34"/>
  <c r="AI9" i="34" l="1"/>
  <c r="AH10" i="34"/>
  <c r="AH12" i="34"/>
  <c r="AH14" i="34"/>
  <c r="AH16" i="34"/>
  <c r="AH18" i="34"/>
  <c r="AH20" i="34"/>
  <c r="AH22" i="34"/>
  <c r="AH24" i="34"/>
  <c r="AH26" i="34"/>
  <c r="AH28" i="34"/>
  <c r="AH30" i="34"/>
  <c r="AH32" i="34"/>
  <c r="AH34" i="34"/>
  <c r="AH36" i="34"/>
  <c r="AH38" i="34"/>
  <c r="AH40" i="34"/>
  <c r="AH42" i="34"/>
  <c r="AH44" i="34"/>
  <c r="AH46" i="34"/>
  <c r="AH48" i="34"/>
  <c r="AH13" i="34"/>
  <c r="AH15" i="34"/>
  <c r="AH17" i="34"/>
  <c r="AH21" i="34"/>
  <c r="AH25" i="34"/>
  <c r="AH29" i="34"/>
  <c r="AH33" i="34"/>
  <c r="AH37" i="34"/>
  <c r="AH41" i="34"/>
  <c r="AH45" i="34"/>
  <c r="AH49" i="34"/>
  <c r="AI13" i="34"/>
  <c r="AI19" i="34"/>
  <c r="AI23" i="34"/>
  <c r="AI27" i="34"/>
  <c r="AI31" i="34"/>
  <c r="AI35" i="34"/>
  <c r="AI41" i="34"/>
  <c r="AI45" i="34"/>
  <c r="AI49" i="34"/>
  <c r="AI10" i="34"/>
  <c r="AI12" i="34"/>
  <c r="AI14" i="34"/>
  <c r="AI16" i="34"/>
  <c r="AI18" i="34"/>
  <c r="AI20" i="34"/>
  <c r="AI22" i="34"/>
  <c r="AI24" i="34"/>
  <c r="AI26" i="34"/>
  <c r="AI28" i="34"/>
  <c r="AI30" i="34"/>
  <c r="AI32" i="34"/>
  <c r="AI34" i="34"/>
  <c r="AI36" i="34"/>
  <c r="AI38" i="34"/>
  <c r="AI40" i="34"/>
  <c r="AI42" i="34"/>
  <c r="AI44" i="34"/>
  <c r="AI46" i="34"/>
  <c r="AI48" i="34"/>
  <c r="AH11" i="34"/>
  <c r="AH19" i="34"/>
  <c r="AH23" i="34"/>
  <c r="AH27" i="34"/>
  <c r="AH31" i="34"/>
  <c r="AH35" i="34"/>
  <c r="AH39" i="34"/>
  <c r="AH43" i="34"/>
  <c r="AH47" i="34"/>
  <c r="AI11" i="34"/>
  <c r="AI15" i="34"/>
  <c r="AI17" i="34"/>
  <c r="AI21" i="34"/>
  <c r="AI25" i="34"/>
  <c r="AI29" i="34"/>
  <c r="AI33" i="34"/>
  <c r="AI37" i="34"/>
  <c r="AI39" i="34"/>
  <c r="AI43" i="34"/>
  <c r="AI47" i="34"/>
  <c r="O68" i="34"/>
  <c r="W68" i="34" s="1"/>
  <c r="AH9" i="34"/>
  <c r="S68" i="34"/>
  <c r="AM9" i="34" s="1"/>
  <c r="R68" i="34"/>
  <c r="AN38" i="34" l="1"/>
  <c r="AN30" i="34"/>
  <c r="AM37" i="34"/>
  <c r="Z55" i="34"/>
  <c r="AM15" i="34"/>
  <c r="AM44" i="34"/>
  <c r="AM45" i="34"/>
  <c r="AM19" i="34"/>
  <c r="X55" i="34"/>
  <c r="AM12" i="34"/>
  <c r="AM32" i="34"/>
  <c r="AM43" i="34"/>
  <c r="AM10" i="34"/>
  <c r="AM38" i="34"/>
  <c r="AM49" i="34"/>
  <c r="AM24" i="34"/>
  <c r="AM22" i="34"/>
  <c r="AM17" i="34"/>
  <c r="AM29" i="34"/>
  <c r="AM33" i="34"/>
  <c r="AM34" i="34"/>
  <c r="AM25" i="34"/>
  <c r="AM21" i="34"/>
  <c r="AM13" i="34"/>
  <c r="AJ36" i="34"/>
  <c r="AM41" i="34"/>
  <c r="AM26" i="34"/>
  <c r="AM16" i="34"/>
  <c r="AM42" i="34"/>
  <c r="AM40" i="34"/>
  <c r="AM20" i="34"/>
  <c r="AM23" i="34"/>
  <c r="AM27" i="34"/>
  <c r="AM11" i="34"/>
  <c r="AM39" i="34"/>
  <c r="AM31" i="34"/>
  <c r="AJ30" i="34"/>
  <c r="AM36" i="34"/>
  <c r="AM28" i="34"/>
  <c r="AM30" i="34"/>
  <c r="AM35" i="34"/>
  <c r="Y55" i="34"/>
  <c r="AM18" i="34"/>
  <c r="AM47" i="34"/>
  <c r="AM46" i="34"/>
  <c r="AM48" i="34"/>
  <c r="AM14" i="34"/>
  <c r="AJ18" i="34"/>
  <c r="AK32" i="34"/>
  <c r="AJ28" i="34"/>
  <c r="AK17" i="34"/>
  <c r="AN46" i="34"/>
  <c r="AL47" i="34"/>
  <c r="AJ40" i="34"/>
  <c r="AJ10" i="34"/>
  <c r="AK31" i="34"/>
  <c r="AJ46" i="34"/>
  <c r="AL32" i="34"/>
  <c r="AL22" i="34"/>
  <c r="AK33" i="34"/>
  <c r="AL19" i="34"/>
  <c r="AK28" i="34"/>
  <c r="AN37" i="34"/>
  <c r="AN12" i="34"/>
  <c r="AN17" i="34"/>
  <c r="AJ45" i="34"/>
  <c r="AJ35" i="34"/>
  <c r="AK46" i="34"/>
  <c r="AJ23" i="34"/>
  <c r="AL48" i="34"/>
  <c r="AL11" i="34"/>
  <c r="AK30" i="34"/>
  <c r="AK22" i="34"/>
  <c r="AJ43" i="34"/>
  <c r="AL20" i="34"/>
  <c r="AN42" i="34"/>
  <c r="AN31" i="34"/>
  <c r="AN34" i="34"/>
  <c r="AN43" i="34"/>
  <c r="AN14" i="34"/>
  <c r="AJ44" i="34"/>
  <c r="AJ32" i="34"/>
  <c r="AK45" i="34"/>
  <c r="AJ26" i="34"/>
  <c r="AJ29" i="34"/>
  <c r="AL42" i="34"/>
  <c r="AK35" i="34"/>
  <c r="AJ17" i="34"/>
  <c r="AL45" i="34"/>
  <c r="AK19" i="34"/>
  <c r="AL49" i="34"/>
  <c r="AJ37" i="34"/>
  <c r="AL9" i="34"/>
  <c r="AJ20" i="34"/>
  <c r="AN20" i="34"/>
  <c r="AN18" i="34"/>
  <c r="AN22" i="34"/>
  <c r="AK25" i="34"/>
  <c r="AK9" i="34"/>
  <c r="AJ31" i="34"/>
  <c r="AJ14" i="34"/>
  <c r="AK37" i="34"/>
  <c r="AJ15" i="34"/>
  <c r="AK48" i="34"/>
  <c r="AL10" i="34"/>
  <c r="AL31" i="34"/>
  <c r="AJ33" i="34"/>
  <c r="AL27" i="34"/>
  <c r="AJ49" i="34"/>
  <c r="AK39" i="34"/>
  <c r="AJ19" i="34"/>
  <c r="AK14" i="34"/>
  <c r="AJ39" i="34"/>
  <c r="AN47" i="34"/>
  <c r="AN36" i="34"/>
  <c r="AN28" i="34"/>
  <c r="AN21" i="34"/>
  <c r="AN26" i="34"/>
  <c r="AN9" i="34"/>
  <c r="AN11" i="34"/>
  <c r="AN23" i="34"/>
  <c r="AN40" i="34"/>
  <c r="AN19" i="34"/>
  <c r="AN41" i="34"/>
  <c r="AN27" i="34"/>
  <c r="AN45" i="34"/>
  <c r="AL38" i="34"/>
  <c r="AL39" i="34"/>
  <c r="AK38" i="34"/>
  <c r="AL13" i="34"/>
  <c r="AK24" i="34"/>
  <c r="AK20" i="34"/>
  <c r="AL18" i="34"/>
  <c r="AK42" i="34"/>
  <c r="AL15" i="34"/>
  <c r="AL14" i="34"/>
  <c r="AJ42" i="34"/>
  <c r="AK44" i="34"/>
  <c r="AL29" i="34"/>
  <c r="AK26" i="34"/>
  <c r="AK18" i="34"/>
  <c r="AJ38" i="34"/>
  <c r="AL40" i="34"/>
  <c r="AJ9" i="34"/>
  <c r="AK27" i="34"/>
  <c r="AL35" i="34"/>
  <c r="AL33" i="34"/>
  <c r="AK47" i="34"/>
  <c r="AL24" i="34"/>
  <c r="AJ25" i="34"/>
  <c r="AL36" i="34"/>
  <c r="AK23" i="34"/>
  <c r="AJ13" i="34"/>
  <c r="AL16" i="34"/>
  <c r="AJ12" i="34"/>
  <c r="AJ27" i="34"/>
  <c r="AL46" i="34"/>
  <c r="AN33" i="34"/>
  <c r="AN29" i="34"/>
  <c r="X68" i="34"/>
  <c r="V68" i="34"/>
  <c r="AN13" i="34"/>
  <c r="AN15" i="34"/>
  <c r="AN16" i="34"/>
  <c r="AN39" i="34"/>
  <c r="AN24" i="34"/>
  <c r="AN25" i="34"/>
  <c r="AN35" i="34"/>
  <c r="AN49" i="34"/>
  <c r="AN48" i="34"/>
  <c r="AL41" i="34"/>
  <c r="AL21" i="34"/>
  <c r="AL17" i="34"/>
  <c r="AK10" i="34"/>
  <c r="AL12" i="34"/>
  <c r="AK15" i="34"/>
  <c r="AL23" i="34"/>
  <c r="AJ48" i="34"/>
  <c r="AK36" i="34"/>
  <c r="AK16" i="34"/>
  <c r="AJ41" i="34"/>
  <c r="AJ47" i="34"/>
  <c r="AK11" i="34"/>
  <c r="AK12" i="34"/>
  <c r="AL44" i="34"/>
  <c r="AJ21" i="34"/>
  <c r="AL43" i="34"/>
  <c r="AK40" i="34"/>
  <c r="AL34" i="34"/>
  <c r="AK43" i="34"/>
  <c r="AK29" i="34"/>
  <c r="AK41" i="34"/>
  <c r="AL30" i="34"/>
  <c r="AL28" i="34"/>
  <c r="AJ22" i="34"/>
  <c r="AJ24" i="34"/>
  <c r="AL26" i="34"/>
  <c r="AJ34" i="34"/>
  <c r="AJ16" i="34"/>
  <c r="AL37" i="34"/>
  <c r="AK49" i="34"/>
  <c r="AL25" i="34"/>
  <c r="AK21" i="34"/>
  <c r="AK13" i="34"/>
  <c r="AN44" i="34"/>
  <c r="AJ11" i="34"/>
  <c r="AK34" i="34"/>
  <c r="AN32" i="34"/>
  <c r="AN10" i="34"/>
  <c r="AP9" i="34" l="1"/>
  <c r="AP10" i="34"/>
  <c r="AP14" i="34"/>
  <c r="AP18" i="34"/>
  <c r="AP22" i="34"/>
  <c r="AP26" i="34"/>
  <c r="AP30" i="34"/>
  <c r="AP34" i="34"/>
  <c r="AP38" i="34"/>
  <c r="AP42" i="34"/>
  <c r="AP46" i="34"/>
  <c r="AP17" i="34"/>
  <c r="AP25" i="34"/>
  <c r="AP37" i="34"/>
  <c r="AP49" i="34"/>
  <c r="AP11" i="34"/>
  <c r="AP15" i="34"/>
  <c r="AP19" i="34"/>
  <c r="AP23" i="34"/>
  <c r="AP27" i="34"/>
  <c r="AP31" i="34"/>
  <c r="AP35" i="34"/>
  <c r="AP39" i="34"/>
  <c r="AP43" i="34"/>
  <c r="AP47" i="34"/>
  <c r="AP13" i="34"/>
  <c r="AP29" i="34"/>
  <c r="AP41" i="34"/>
  <c r="AP12" i="34"/>
  <c r="AP16" i="34"/>
  <c r="AP20" i="34"/>
  <c r="AP24" i="34"/>
  <c r="AP28" i="34"/>
  <c r="AP32" i="34"/>
  <c r="AP36" i="34"/>
  <c r="AP40" i="34"/>
  <c r="AP44" i="34"/>
  <c r="AP48" i="34"/>
  <c r="AP21" i="34"/>
  <c r="AP33" i="34"/>
  <c r="AP45" i="34"/>
  <c r="A4" i="31"/>
  <c r="D9" i="31" l="1"/>
  <c r="D8" i="31"/>
  <c r="D7" i="31"/>
  <c r="D6" i="31"/>
  <c r="V57" i="21" l="1"/>
  <c r="V58" i="21"/>
  <c r="V59" i="21"/>
  <c r="V60" i="21"/>
  <c r="V61" i="21"/>
  <c r="V62" i="21"/>
  <c r="G59" i="21" l="1"/>
  <c r="J59" i="21" s="1"/>
  <c r="G57" i="21"/>
  <c r="J57" i="21" s="1"/>
  <c r="U55" i="21"/>
  <c r="U56" i="21"/>
  <c r="U63" i="21"/>
  <c r="U54" i="21"/>
  <c r="AF7" i="21" l="1"/>
  <c r="AE7" i="21"/>
  <c r="M7" i="21"/>
  <c r="C200" i="23" l="1"/>
  <c r="C213" i="23" l="1"/>
  <c r="AN246" i="23" l="1"/>
  <c r="R216" i="23"/>
  <c r="R217" i="23" s="1"/>
  <c r="AM96" i="23"/>
  <c r="M96" i="23"/>
  <c r="AP95" i="23"/>
  <c r="AH250" i="23" s="1"/>
  <c r="AM95" i="23"/>
  <c r="AF95" i="23"/>
  <c r="T232" i="23" s="1"/>
  <c r="Q234" i="23" s="1"/>
  <c r="W95" i="23"/>
  <c r="I231" i="23" s="1"/>
  <c r="M95" i="23"/>
  <c r="N228" i="23" s="1"/>
  <c r="H95" i="23"/>
  <c r="I228" i="23" s="1"/>
  <c r="AP94" i="23"/>
  <c r="AC250" i="23" s="1"/>
  <c r="AM94" i="23"/>
  <c r="AB94" i="23"/>
  <c r="N220" i="23" s="1"/>
  <c r="W94" i="23"/>
  <c r="I219" i="23" s="1"/>
  <c r="T94" i="23"/>
  <c r="M94" i="23"/>
  <c r="H94" i="23"/>
  <c r="AP93" i="23"/>
  <c r="X250" i="23" s="1"/>
  <c r="AM93" i="23"/>
  <c r="AF93" i="23"/>
  <c r="S206" i="23" s="1"/>
  <c r="P208" i="23" s="1"/>
  <c r="W93" i="23"/>
  <c r="I205" i="23" s="1"/>
  <c r="M93" i="23"/>
  <c r="H93" i="23"/>
  <c r="AP92" i="23"/>
  <c r="S250" i="23" s="1"/>
  <c r="AM92" i="23"/>
  <c r="AF92" i="23"/>
  <c r="W92" i="23"/>
  <c r="I192" i="23" s="1"/>
  <c r="T92" i="23"/>
  <c r="M92" i="23"/>
  <c r="AP91" i="23"/>
  <c r="N250" i="23" s="1"/>
  <c r="AM91" i="23"/>
  <c r="AF91" i="23"/>
  <c r="W91" i="23"/>
  <c r="I176" i="23" s="1"/>
  <c r="T91" i="23"/>
  <c r="M91" i="23"/>
  <c r="AP90" i="23"/>
  <c r="AG248" i="23" s="1"/>
  <c r="AM90" i="23"/>
  <c r="AF90" i="23"/>
  <c r="W90" i="23"/>
  <c r="I162" i="23" s="1"/>
  <c r="T90" i="23"/>
  <c r="M90" i="23"/>
  <c r="AP89" i="23"/>
  <c r="AB248" i="23" s="1"/>
  <c r="AM89" i="23"/>
  <c r="AF89" i="23"/>
  <c r="W89" i="23"/>
  <c r="I146" i="23" s="1"/>
  <c r="T89" i="23"/>
  <c r="M89" i="23"/>
  <c r="AP88" i="23"/>
  <c r="W248" i="23" s="1"/>
  <c r="AM88" i="23"/>
  <c r="AB88" i="23"/>
  <c r="N131" i="23" s="1"/>
  <c r="L133" i="23" s="1"/>
  <c r="W88" i="23"/>
  <c r="I130" i="23" s="1"/>
  <c r="T88" i="23"/>
  <c r="M88" i="23"/>
  <c r="N126" i="23" s="1"/>
  <c r="AP87" i="23"/>
  <c r="R248" i="23" s="1"/>
  <c r="AM87" i="23"/>
  <c r="AF121" i="23" s="1"/>
  <c r="W87" i="23"/>
  <c r="I118" i="23" s="1"/>
  <c r="M87" i="23"/>
  <c r="AP86" i="23"/>
  <c r="M248" i="23" s="1"/>
  <c r="AM86" i="23"/>
  <c r="AE110" i="23" s="1"/>
  <c r="W86" i="23"/>
  <c r="I106" i="23" s="1"/>
  <c r="M86" i="23"/>
  <c r="N102" i="23" s="1"/>
  <c r="AF234" i="23"/>
  <c r="B212" i="23"/>
  <c r="R133" i="23"/>
  <c r="Y133" i="23" s="1"/>
  <c r="C114" i="23"/>
  <c r="B113" i="23"/>
  <c r="B99" i="23"/>
  <c r="G71" i="23"/>
  <c r="G64" i="23"/>
  <c r="G63" i="23"/>
  <c r="G60" i="23"/>
  <c r="G59" i="23"/>
  <c r="G8" i="23"/>
  <c r="X217" i="23" l="1"/>
  <c r="R222" i="23" s="1"/>
  <c r="Y222" i="23" s="1"/>
  <c r="N115" i="23"/>
  <c r="C12" i="3" l="1"/>
  <c r="S3" i="21"/>
  <c r="G8" i="3"/>
  <c r="F8" i="3"/>
  <c r="O3" i="21"/>
  <c r="F43" i="24" l="1"/>
  <c r="F43" i="11"/>
  <c r="AC8" i="21"/>
  <c r="S8" i="21"/>
  <c r="H8" i="3"/>
  <c r="A42" i="24"/>
  <c r="A42" i="11"/>
  <c r="E8" i="3"/>
  <c r="I63" i="21"/>
  <c r="Q230" i="23" s="1"/>
  <c r="G60" i="21"/>
  <c r="G58" i="21"/>
  <c r="I55" i="21"/>
  <c r="Q117" i="23" s="1"/>
  <c r="G55" i="21"/>
  <c r="Q116" i="23" s="1"/>
  <c r="X116" i="23" s="1"/>
  <c r="U121" i="23" s="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I3" i="21"/>
  <c r="G63" i="21" s="1"/>
  <c r="H3" i="21"/>
  <c r="G3" i="21"/>
  <c r="J3" i="21" s="1"/>
  <c r="H5" i="23" s="1"/>
  <c r="C3" i="21"/>
  <c r="B3" i="21" s="1"/>
  <c r="F68" i="21"/>
  <c r="O91" i="23"/>
  <c r="D3" i="21"/>
  <c r="Z5" i="23" s="1"/>
  <c r="AO15" i="21" l="1"/>
  <c r="AF15" i="21"/>
  <c r="AE15" i="21"/>
  <c r="AO23" i="21"/>
  <c r="AF23" i="21"/>
  <c r="AE23" i="21"/>
  <c r="AO27" i="21"/>
  <c r="AF27" i="21"/>
  <c r="AE27" i="21"/>
  <c r="AO31" i="21"/>
  <c r="AF31" i="21"/>
  <c r="AE31" i="21"/>
  <c r="AO35" i="21"/>
  <c r="AF35" i="21"/>
  <c r="AE35" i="21"/>
  <c r="AO39" i="21"/>
  <c r="AF39" i="21"/>
  <c r="AE39" i="21"/>
  <c r="AO43" i="21"/>
  <c r="AF43" i="21"/>
  <c r="AE43" i="21"/>
  <c r="AO47" i="21"/>
  <c r="AF47" i="21"/>
  <c r="AE47" i="21"/>
  <c r="AO12" i="21"/>
  <c r="AF12" i="21"/>
  <c r="AE12" i="21"/>
  <c r="AO16" i="21"/>
  <c r="AF16" i="21"/>
  <c r="AE16" i="21"/>
  <c r="AO20" i="21"/>
  <c r="AF20" i="21"/>
  <c r="AE20" i="21"/>
  <c r="AO24" i="21"/>
  <c r="AF24" i="21"/>
  <c r="AE24" i="21"/>
  <c r="AO28" i="21"/>
  <c r="AF28" i="21"/>
  <c r="AE28" i="21"/>
  <c r="AO32" i="21"/>
  <c r="AF32" i="21"/>
  <c r="AE32" i="21"/>
  <c r="AO36" i="21"/>
  <c r="AF36" i="21"/>
  <c r="AE36" i="21"/>
  <c r="AO40" i="21"/>
  <c r="AF40" i="21"/>
  <c r="AE40" i="21"/>
  <c r="AO44" i="21"/>
  <c r="AF44" i="21"/>
  <c r="AE44" i="21"/>
  <c r="AO48" i="21"/>
  <c r="AF48" i="21"/>
  <c r="AE48" i="21"/>
  <c r="AO9" i="21"/>
  <c r="AF13" i="21"/>
  <c r="AO13" i="21"/>
  <c r="AE13" i="21"/>
  <c r="AO17" i="21"/>
  <c r="AE17" i="21"/>
  <c r="AF17" i="21"/>
  <c r="AO21" i="21"/>
  <c r="AF21" i="21"/>
  <c r="AE21" i="21"/>
  <c r="AF25" i="21"/>
  <c r="AO25" i="21"/>
  <c r="AE25" i="21"/>
  <c r="AF29" i="21"/>
  <c r="AO29" i="21"/>
  <c r="AE29" i="21"/>
  <c r="AO33" i="21"/>
  <c r="AE33" i="21"/>
  <c r="AF33" i="21"/>
  <c r="AF37" i="21"/>
  <c r="AO37" i="21"/>
  <c r="AE37" i="21"/>
  <c r="AF41" i="21"/>
  <c r="AO41" i="21"/>
  <c r="AE41" i="21"/>
  <c r="AO45" i="21"/>
  <c r="AE45" i="21"/>
  <c r="AF45" i="21"/>
  <c r="AF49" i="21"/>
  <c r="AE49" i="21"/>
  <c r="AO49" i="21"/>
  <c r="AO11" i="21"/>
  <c r="AF11" i="21"/>
  <c r="AE11" i="21"/>
  <c r="AO19" i="21"/>
  <c r="AF19" i="21"/>
  <c r="AE19" i="21"/>
  <c r="AO10" i="21"/>
  <c r="AF10" i="21"/>
  <c r="AE10" i="21"/>
  <c r="AO14" i="21"/>
  <c r="AF14" i="21"/>
  <c r="AE14" i="21"/>
  <c r="AO18" i="21"/>
  <c r="AF18" i="21"/>
  <c r="AE18" i="21"/>
  <c r="AO22" i="21"/>
  <c r="AF22" i="21"/>
  <c r="AE22" i="21"/>
  <c r="AO26" i="21"/>
  <c r="AF26" i="21"/>
  <c r="AE26" i="21"/>
  <c r="AO30" i="21"/>
  <c r="AF30" i="21"/>
  <c r="AE30" i="21"/>
  <c r="AO34" i="21"/>
  <c r="AF34" i="21"/>
  <c r="AE34" i="21"/>
  <c r="AO38" i="21"/>
  <c r="AF38" i="21"/>
  <c r="AE38" i="21"/>
  <c r="AO42" i="21"/>
  <c r="AF42" i="21"/>
  <c r="AE42" i="21"/>
  <c r="AO46" i="21"/>
  <c r="AF46" i="21"/>
  <c r="AE46" i="21"/>
  <c r="AH8" i="21"/>
  <c r="AK8" i="21" s="1"/>
  <c r="AD8" i="21"/>
  <c r="A22" i="31"/>
  <c r="A30" i="31"/>
  <c r="A42" i="31"/>
  <c r="A50" i="31"/>
  <c r="A19" i="31"/>
  <c r="A23" i="31"/>
  <c r="A27" i="31"/>
  <c r="A31" i="31"/>
  <c r="A35" i="31"/>
  <c r="A39" i="31"/>
  <c r="A43" i="31"/>
  <c r="A47" i="31"/>
  <c r="A51" i="31"/>
  <c r="A55" i="31"/>
  <c r="A18" i="31"/>
  <c r="A26" i="31"/>
  <c r="A34" i="31"/>
  <c r="A38" i="31"/>
  <c r="A46" i="31"/>
  <c r="A54" i="31"/>
  <c r="S9" i="21"/>
  <c r="A16" i="31"/>
  <c r="A20" i="31"/>
  <c r="A24" i="31"/>
  <c r="A28" i="31"/>
  <c r="A32" i="31"/>
  <c r="A36" i="31"/>
  <c r="A40" i="31"/>
  <c r="A44" i="31"/>
  <c r="A48" i="31"/>
  <c r="A52" i="31"/>
  <c r="A56" i="31"/>
  <c r="A17" i="31"/>
  <c r="A21" i="31"/>
  <c r="A25" i="31"/>
  <c r="A29" i="31"/>
  <c r="A33" i="31"/>
  <c r="A37" i="31"/>
  <c r="A41" i="31"/>
  <c r="A45" i="31"/>
  <c r="A49" i="31"/>
  <c r="A53" i="31"/>
  <c r="U28" i="21"/>
  <c r="B5" i="23"/>
  <c r="G10" i="23" s="1"/>
  <c r="L10" i="23" s="1"/>
  <c r="Q10" i="23" s="1"/>
  <c r="V10" i="23" s="1"/>
  <c r="AA10" i="23" s="1"/>
  <c r="AF10" i="23" s="1"/>
  <c r="AK10" i="23" s="1"/>
  <c r="G8" i="21"/>
  <c r="H8" i="21" s="1"/>
  <c r="I8" i="21" s="1"/>
  <c r="J8" i="21" s="1"/>
  <c r="K8" i="21" s="1"/>
  <c r="L8" i="21" s="1"/>
  <c r="M8" i="21" s="1"/>
  <c r="P8" i="21"/>
  <c r="AF8" i="21" s="1"/>
  <c r="AM8" i="21" s="1"/>
  <c r="O8" i="21"/>
  <c r="AE8" i="21" s="1"/>
  <c r="J60" i="21"/>
  <c r="O92" i="23" s="1"/>
  <c r="N190" i="23"/>
  <c r="B169" i="23"/>
  <c r="G67" i="23"/>
  <c r="G65" i="23"/>
  <c r="B186" i="23"/>
  <c r="G62" i="23"/>
  <c r="C125" i="23"/>
  <c r="B124" i="23"/>
  <c r="G69" i="23"/>
  <c r="C170" i="23"/>
  <c r="B156" i="23"/>
  <c r="G70" i="23"/>
  <c r="G66" i="23"/>
  <c r="B136" i="23"/>
  <c r="C137" i="23"/>
  <c r="G68" i="23"/>
  <c r="M57" i="21"/>
  <c r="R147" i="23" s="1"/>
  <c r="N160" i="23"/>
  <c r="S160" i="23" s="1"/>
  <c r="S165" i="23" s="1"/>
  <c r="W39" i="21"/>
  <c r="M39" i="21"/>
  <c r="AK41" i="23" s="1"/>
  <c r="X39" i="21"/>
  <c r="S10" i="21"/>
  <c r="Q10" i="21"/>
  <c r="S11" i="21"/>
  <c r="Q11" i="21"/>
  <c r="S19" i="21"/>
  <c r="Q19" i="21"/>
  <c r="S27" i="21"/>
  <c r="Q27" i="21"/>
  <c r="S35" i="21"/>
  <c r="Q35" i="21"/>
  <c r="S43" i="21"/>
  <c r="Q43" i="21"/>
  <c r="S13" i="21"/>
  <c r="Q13" i="21"/>
  <c r="S17" i="21"/>
  <c r="Q17" i="21"/>
  <c r="S21" i="21"/>
  <c r="Q21" i="21"/>
  <c r="S25" i="21"/>
  <c r="Q25" i="21"/>
  <c r="S29" i="21"/>
  <c r="Q29" i="21"/>
  <c r="S33" i="21"/>
  <c r="Q33" i="21"/>
  <c r="S37" i="21"/>
  <c r="Q37" i="21"/>
  <c r="S41" i="21"/>
  <c r="Q41" i="21"/>
  <c r="S45" i="21"/>
  <c r="Q45" i="21"/>
  <c r="S49" i="21"/>
  <c r="Q49" i="21"/>
  <c r="S14" i="21"/>
  <c r="Q14" i="21"/>
  <c r="S22" i="21"/>
  <c r="Q22" i="21"/>
  <c r="S30" i="21"/>
  <c r="Q30" i="21"/>
  <c r="S38" i="21"/>
  <c r="Q38" i="21"/>
  <c r="S42" i="21"/>
  <c r="Q42" i="21"/>
  <c r="S46" i="21"/>
  <c r="Q46" i="21"/>
  <c r="S18" i="21"/>
  <c r="Q18" i="21"/>
  <c r="S26" i="21"/>
  <c r="Q26" i="21"/>
  <c r="S34" i="21"/>
  <c r="Q34" i="21"/>
  <c r="Y18" i="21"/>
  <c r="S15" i="21"/>
  <c r="Q15" i="21"/>
  <c r="S23" i="21"/>
  <c r="Q23" i="21"/>
  <c r="S31" i="21"/>
  <c r="Q31" i="21"/>
  <c r="S39" i="21"/>
  <c r="Q39" i="21"/>
  <c r="S47" i="21"/>
  <c r="Q47" i="21"/>
  <c r="AB39" i="21"/>
  <c r="S12" i="21"/>
  <c r="Q12" i="21"/>
  <c r="S16" i="21"/>
  <c r="Q16" i="21"/>
  <c r="S20" i="21"/>
  <c r="Q20" i="21"/>
  <c r="S24" i="21"/>
  <c r="Q24" i="21"/>
  <c r="S28" i="21"/>
  <c r="Q28" i="21"/>
  <c r="S32" i="21"/>
  <c r="Q32" i="21"/>
  <c r="S36" i="21"/>
  <c r="Q36" i="21"/>
  <c r="S40" i="21"/>
  <c r="Q40" i="21"/>
  <c r="S44" i="21"/>
  <c r="Q44" i="21"/>
  <c r="S48" i="21"/>
  <c r="Q48" i="21"/>
  <c r="T18" i="21"/>
  <c r="W22" i="21"/>
  <c r="T38" i="21"/>
  <c r="U31" i="21"/>
  <c r="O39" i="21"/>
  <c r="Z47" i="21"/>
  <c r="O26" i="21"/>
  <c r="X26" i="21"/>
  <c r="AB38" i="21"/>
  <c r="AB26" i="21"/>
  <c r="M26" i="21"/>
  <c r="AK28" i="23" s="1"/>
  <c r="G15" i="11"/>
  <c r="Q229" i="23"/>
  <c r="X229" i="23" s="1"/>
  <c r="U234" i="23" s="1"/>
  <c r="C14" i="3"/>
  <c r="G15" i="24"/>
  <c r="V16" i="21"/>
  <c r="V20" i="21"/>
  <c r="V24" i="21"/>
  <c r="F28" i="21"/>
  <c r="G32" i="21"/>
  <c r="G34" i="23" s="1"/>
  <c r="N36" i="21"/>
  <c r="P40" i="21"/>
  <c r="P44" i="21"/>
  <c r="G48" i="21"/>
  <c r="G50" i="23" s="1"/>
  <c r="U36" i="21"/>
  <c r="P14" i="21"/>
  <c r="V18" i="21"/>
  <c r="V22" i="21"/>
  <c r="AA26" i="21"/>
  <c r="N30" i="21"/>
  <c r="P34" i="21"/>
  <c r="P38" i="21"/>
  <c r="AB42" i="21"/>
  <c r="D46" i="21"/>
  <c r="E53" i="31" s="1"/>
  <c r="J55" i="21"/>
  <c r="O87" i="23" s="1"/>
  <c r="R9" i="21"/>
  <c r="O9" i="21"/>
  <c r="P17" i="21"/>
  <c r="P25" i="21"/>
  <c r="X29" i="21"/>
  <c r="P37" i="21"/>
  <c r="I45" i="21"/>
  <c r="Q47" i="23" s="1"/>
  <c r="Z36" i="21"/>
  <c r="U45" i="21"/>
  <c r="P15" i="21"/>
  <c r="R19" i="21"/>
  <c r="P23" i="21"/>
  <c r="V31" i="21"/>
  <c r="P39" i="21"/>
  <c r="V43" i="21"/>
  <c r="O47" i="21"/>
  <c r="AA16" i="21"/>
  <c r="N27" i="21"/>
  <c r="L33" i="21"/>
  <c r="AF35" i="23" s="1"/>
  <c r="H16" i="21"/>
  <c r="L18" i="23" s="1"/>
  <c r="F27" i="21"/>
  <c r="O30" i="21"/>
  <c r="U48" i="21"/>
  <c r="V39" i="21"/>
  <c r="X46" i="21"/>
  <c r="D38" i="21"/>
  <c r="E45" i="31" s="1"/>
  <c r="X30" i="21"/>
  <c r="L38" i="21"/>
  <c r="AF40" i="23" s="1"/>
  <c r="X38" i="21"/>
  <c r="W43" i="21"/>
  <c r="AA46" i="21"/>
  <c r="G38" i="21"/>
  <c r="G40" i="23" s="1"/>
  <c r="R30" i="21"/>
  <c r="W38" i="21"/>
  <c r="R43" i="21"/>
  <c r="V14" i="21"/>
  <c r="W20" i="21"/>
  <c r="Z30" i="21"/>
  <c r="R34" i="21"/>
  <c r="R38" i="21"/>
  <c r="Y38" i="21"/>
  <c r="Z44" i="21"/>
  <c r="V45" i="21"/>
  <c r="J58" i="21"/>
  <c r="O90" i="23" s="1"/>
  <c r="M20" i="21"/>
  <c r="AK22" i="23" s="1"/>
  <c r="L30" i="21"/>
  <c r="AF32" i="23" s="1"/>
  <c r="T30" i="21"/>
  <c r="AA30" i="21"/>
  <c r="E14" i="21"/>
  <c r="F21" i="31" s="1"/>
  <c r="D30" i="21"/>
  <c r="E37" i="31" s="1"/>
  <c r="N44" i="21"/>
  <c r="P30" i="21"/>
  <c r="AB20" i="21"/>
  <c r="C44" i="21"/>
  <c r="P31" i="21"/>
  <c r="T20" i="21"/>
  <c r="M30" i="21"/>
  <c r="AK32" i="23" s="1"/>
  <c r="W30" i="21"/>
  <c r="AB30" i="21"/>
  <c r="Z41" i="21"/>
  <c r="M46" i="21"/>
  <c r="AK48" i="23" s="1"/>
  <c r="H14" i="21"/>
  <c r="L16" i="23" s="1"/>
  <c r="E16" i="21"/>
  <c r="F23" i="31" s="1"/>
  <c r="N28" i="21"/>
  <c r="G30" i="21"/>
  <c r="G32" i="23" s="1"/>
  <c r="M37" i="21"/>
  <c r="AK39" i="23" s="1"/>
  <c r="Y37" i="21"/>
  <c r="P22" i="21"/>
  <c r="R33" i="21"/>
  <c r="O37" i="21"/>
  <c r="T42" i="21"/>
  <c r="E22" i="21"/>
  <c r="F29" i="31" s="1"/>
  <c r="I37" i="21"/>
  <c r="Q39" i="23" s="1"/>
  <c r="P42" i="21"/>
  <c r="L20" i="21"/>
  <c r="AF22" i="23" s="1"/>
  <c r="AA20" i="21"/>
  <c r="AA22" i="21"/>
  <c r="W26" i="21"/>
  <c r="Y28" i="21"/>
  <c r="X33" i="21"/>
  <c r="U37" i="21"/>
  <c r="O46" i="21"/>
  <c r="F11" i="21"/>
  <c r="H22" i="21"/>
  <c r="L24" i="23" s="1"/>
  <c r="E24" i="21"/>
  <c r="F31" i="31" s="1"/>
  <c r="D28" i="21"/>
  <c r="E35" i="31" s="1"/>
  <c r="V37" i="21"/>
  <c r="N38" i="21"/>
  <c r="G40" i="21"/>
  <c r="G42" i="23" s="1"/>
  <c r="E43" i="21"/>
  <c r="F50" i="31" s="1"/>
  <c r="P27" i="21"/>
  <c r="T22" i="21"/>
  <c r="AB25" i="21"/>
  <c r="Y33" i="21"/>
  <c r="X37" i="21"/>
  <c r="J11" i="21"/>
  <c r="V13" i="23" s="1"/>
  <c r="H24" i="21"/>
  <c r="L26" i="23" s="1"/>
  <c r="P11" i="21"/>
  <c r="K12" i="21"/>
  <c r="AA14" i="23" s="1"/>
  <c r="E18" i="21"/>
  <c r="F25" i="31" s="1"/>
  <c r="K20" i="21"/>
  <c r="AA22" i="23" s="1"/>
  <c r="V21" i="21"/>
  <c r="N35" i="21"/>
  <c r="N47" i="21"/>
  <c r="P10" i="21"/>
  <c r="P46" i="21"/>
  <c r="P26" i="21"/>
  <c r="P18" i="21"/>
  <c r="AA12" i="21"/>
  <c r="O20" i="21"/>
  <c r="X20" i="21"/>
  <c r="R26" i="21"/>
  <c r="Z26" i="21"/>
  <c r="Z34" i="21"/>
  <c r="L43" i="21"/>
  <c r="AF45" i="23" s="1"/>
  <c r="Z43" i="21"/>
  <c r="R46" i="21"/>
  <c r="AB46" i="21"/>
  <c r="AA47" i="21"/>
  <c r="O89" i="23"/>
  <c r="E12" i="21"/>
  <c r="F19" i="31" s="1"/>
  <c r="K14" i="21"/>
  <c r="AA16" i="23" s="1"/>
  <c r="V15" i="21"/>
  <c r="H18" i="21"/>
  <c r="L20" i="23" s="1"/>
  <c r="E20" i="21"/>
  <c r="F27" i="31" s="1"/>
  <c r="K22" i="21"/>
  <c r="AA24" i="23" s="1"/>
  <c r="V23" i="21"/>
  <c r="J26" i="21"/>
  <c r="V28" i="23" s="1"/>
  <c r="K28" i="21"/>
  <c r="AA30" i="23" s="1"/>
  <c r="L29" i="21"/>
  <c r="AF31" i="23" s="1"/>
  <c r="E35" i="21"/>
  <c r="F42" i="31" s="1"/>
  <c r="C36" i="21"/>
  <c r="J38" i="21"/>
  <c r="V40" i="23" s="1"/>
  <c r="N39" i="21"/>
  <c r="I43" i="21"/>
  <c r="Q45" i="23" s="1"/>
  <c r="D44" i="21"/>
  <c r="E51" i="31" s="1"/>
  <c r="N45" i="21"/>
  <c r="V47" i="21"/>
  <c r="P49" i="21"/>
  <c r="P45" i="21"/>
  <c r="P41" i="21"/>
  <c r="P33" i="21"/>
  <c r="P29" i="21"/>
  <c r="P21" i="21"/>
  <c r="P13" i="21"/>
  <c r="F26" i="21"/>
  <c r="J32" i="21"/>
  <c r="V34" i="23" s="1"/>
  <c r="J36" i="21"/>
  <c r="V38" i="23" s="1"/>
  <c r="K36" i="21"/>
  <c r="AA38" i="23" s="1"/>
  <c r="J46" i="21"/>
  <c r="V48" i="23" s="1"/>
  <c r="R20" i="21"/>
  <c r="Z20" i="21"/>
  <c r="L26" i="21"/>
  <c r="AF28" i="23" s="1"/>
  <c r="T26" i="21"/>
  <c r="AA35" i="21"/>
  <c r="O43" i="21"/>
  <c r="AA43" i="21"/>
  <c r="L46" i="21"/>
  <c r="AF48" i="23" s="1"/>
  <c r="T46" i="21"/>
  <c r="L47" i="21"/>
  <c r="AF49" i="23" s="1"/>
  <c r="H12" i="21"/>
  <c r="L14" i="23" s="1"/>
  <c r="K16" i="21"/>
  <c r="AA18" i="23" s="1"/>
  <c r="V17" i="21"/>
  <c r="H20" i="21"/>
  <c r="L22" i="23" s="1"/>
  <c r="K24" i="21"/>
  <c r="AA26" i="23" s="1"/>
  <c r="V25" i="21"/>
  <c r="J30" i="21"/>
  <c r="V32" i="23" s="1"/>
  <c r="I31" i="21"/>
  <c r="Q33" i="23" s="1"/>
  <c r="I35" i="21"/>
  <c r="Q37" i="23" s="1"/>
  <c r="D36" i="21"/>
  <c r="E43" i="31" s="1"/>
  <c r="N37" i="21"/>
  <c r="W42" i="21"/>
  <c r="G44" i="21"/>
  <c r="G46" i="23" s="1"/>
  <c r="G46" i="21"/>
  <c r="G48" i="23" s="1"/>
  <c r="J48" i="21"/>
  <c r="V50" i="23" s="1"/>
  <c r="P48" i="21"/>
  <c r="P36" i="21"/>
  <c r="P32" i="21"/>
  <c r="P28" i="21"/>
  <c r="P24" i="21"/>
  <c r="P20" i="21"/>
  <c r="P16" i="21"/>
  <c r="P12" i="21"/>
  <c r="J9" i="21"/>
  <c r="V11" i="23" s="1"/>
  <c r="V12" i="21"/>
  <c r="K18" i="21"/>
  <c r="AA20" i="23" s="1"/>
  <c r="V19" i="21"/>
  <c r="D26" i="21"/>
  <c r="E33" i="31" s="1"/>
  <c r="AA34" i="21"/>
  <c r="V35" i="21"/>
  <c r="G36" i="21"/>
  <c r="G38" i="23" s="1"/>
  <c r="J40" i="21"/>
  <c r="V42" i="23" s="1"/>
  <c r="N43" i="21"/>
  <c r="J44" i="21"/>
  <c r="V46" i="23" s="1"/>
  <c r="K44" i="21"/>
  <c r="AA46" i="23" s="1"/>
  <c r="N46" i="21"/>
  <c r="P47" i="21"/>
  <c r="P43" i="21"/>
  <c r="P35" i="21"/>
  <c r="P19" i="21"/>
  <c r="L34" i="21"/>
  <c r="AF36" i="23" s="1"/>
  <c r="N33" i="21"/>
  <c r="V33" i="21"/>
  <c r="W33" i="21"/>
  <c r="AB33" i="21"/>
  <c r="T33" i="21"/>
  <c r="E33" i="21"/>
  <c r="F40" i="31" s="1"/>
  <c r="I33" i="21"/>
  <c r="Q35" i="23" s="1"/>
  <c r="N41" i="21"/>
  <c r="V41" i="21"/>
  <c r="U41" i="21"/>
  <c r="I41" i="21"/>
  <c r="Q43" i="23" s="1"/>
  <c r="E41" i="21"/>
  <c r="F48" i="31" s="1"/>
  <c r="N49" i="21"/>
  <c r="V49" i="21"/>
  <c r="T49" i="21"/>
  <c r="I49" i="21"/>
  <c r="Q51" i="23" s="1"/>
  <c r="E49" i="21"/>
  <c r="F56" i="31" s="1"/>
  <c r="K10" i="21"/>
  <c r="AA12" i="23" s="1"/>
  <c r="H10" i="21"/>
  <c r="L12" i="23" s="1"/>
  <c r="V10" i="21"/>
  <c r="E10" i="21"/>
  <c r="F17" i="31" s="1"/>
  <c r="N10" i="21"/>
  <c r="D10" i="21"/>
  <c r="E17" i="31" s="1"/>
  <c r="J34" i="21"/>
  <c r="V36" i="23" s="1"/>
  <c r="G34" i="21"/>
  <c r="G36" i="23" s="1"/>
  <c r="X34" i="21"/>
  <c r="O34" i="21"/>
  <c r="W34" i="21"/>
  <c r="M34" i="21"/>
  <c r="AK36" i="23" s="1"/>
  <c r="N34" i="21"/>
  <c r="D34" i="21"/>
  <c r="E41" i="31" s="1"/>
  <c r="AB34" i="21"/>
  <c r="K34" i="21"/>
  <c r="AA36" i="23" s="1"/>
  <c r="C34" i="21"/>
  <c r="J42" i="21"/>
  <c r="V44" i="23" s="1"/>
  <c r="G42" i="21"/>
  <c r="G44" i="23" s="1"/>
  <c r="Y42" i="21"/>
  <c r="R42" i="21"/>
  <c r="X42" i="21"/>
  <c r="L42" i="21"/>
  <c r="AF44" i="23" s="1"/>
  <c r="C42" i="21"/>
  <c r="N42" i="21"/>
  <c r="D42" i="21"/>
  <c r="E49" i="31" s="1"/>
  <c r="K42" i="21"/>
  <c r="AA44" i="23" s="1"/>
  <c r="T34" i="21"/>
  <c r="I10" i="21"/>
  <c r="Q12" i="23" s="1"/>
  <c r="H34" i="21"/>
  <c r="L36" i="23" s="1"/>
  <c r="H42" i="21"/>
  <c r="L44" i="23" s="1"/>
  <c r="H32" i="21"/>
  <c r="L34" i="23" s="1"/>
  <c r="F9" i="21"/>
  <c r="I12" i="21"/>
  <c r="Q14" i="23" s="1"/>
  <c r="I14" i="21"/>
  <c r="Q16" i="23" s="1"/>
  <c r="I16" i="21"/>
  <c r="Q18" i="23" s="1"/>
  <c r="I18" i="21"/>
  <c r="Q20" i="23" s="1"/>
  <c r="I20" i="21"/>
  <c r="Q22" i="23" s="1"/>
  <c r="I22" i="21"/>
  <c r="Q24" i="23" s="1"/>
  <c r="I24" i="21"/>
  <c r="Q26" i="23" s="1"/>
  <c r="K26" i="21"/>
  <c r="AA28" i="23" s="1"/>
  <c r="H28" i="21"/>
  <c r="L30" i="23" s="1"/>
  <c r="H30" i="21"/>
  <c r="L32" i="23" s="1"/>
  <c r="E31" i="21"/>
  <c r="F38" i="31" s="1"/>
  <c r="C32" i="21"/>
  <c r="K32" i="21"/>
  <c r="AA34" i="23" s="1"/>
  <c r="H38" i="21"/>
  <c r="L40" i="23" s="1"/>
  <c r="E39" i="21"/>
  <c r="F46" i="31" s="1"/>
  <c r="C40" i="21"/>
  <c r="K40" i="21"/>
  <c r="AA42" i="23" s="1"/>
  <c r="H46" i="21"/>
  <c r="L48" i="23" s="1"/>
  <c r="E47" i="21"/>
  <c r="F54" i="31" s="1"/>
  <c r="C48" i="21"/>
  <c r="K48" i="21"/>
  <c r="AA50" i="23" s="1"/>
  <c r="H40" i="21"/>
  <c r="L42" i="23" s="1"/>
  <c r="H48" i="21"/>
  <c r="L50" i="23" s="1"/>
  <c r="U23" i="21"/>
  <c r="AA31" i="21"/>
  <c r="R39" i="21"/>
  <c r="Z39" i="21"/>
  <c r="Z40" i="21"/>
  <c r="R47" i="21"/>
  <c r="Z9" i="21"/>
  <c r="E60" i="21" s="1"/>
  <c r="T25" i="21"/>
  <c r="U32" i="21"/>
  <c r="L39" i="21"/>
  <c r="AF41" i="23" s="1"/>
  <c r="T39" i="21"/>
  <c r="AA39" i="21"/>
  <c r="W46" i="21"/>
  <c r="W47" i="21"/>
  <c r="O48" i="21"/>
  <c r="D12" i="21"/>
  <c r="E19" i="31" s="1"/>
  <c r="N12" i="21"/>
  <c r="D14" i="21"/>
  <c r="E21" i="31" s="1"/>
  <c r="N14" i="21"/>
  <c r="D16" i="21"/>
  <c r="E23" i="31" s="1"/>
  <c r="N16" i="21"/>
  <c r="D18" i="21"/>
  <c r="E25" i="31" s="1"/>
  <c r="N18" i="21"/>
  <c r="D20" i="21"/>
  <c r="E27" i="31" s="1"/>
  <c r="N20" i="21"/>
  <c r="D22" i="21"/>
  <c r="E29" i="31" s="1"/>
  <c r="N22" i="21"/>
  <c r="D24" i="21"/>
  <c r="E31" i="31" s="1"/>
  <c r="N24" i="21"/>
  <c r="C28" i="21"/>
  <c r="C30" i="21"/>
  <c r="K30" i="21"/>
  <c r="AA32" i="23" s="1"/>
  <c r="F31" i="21"/>
  <c r="D32" i="21"/>
  <c r="E39" i="31" s="1"/>
  <c r="N32" i="21"/>
  <c r="H36" i="21"/>
  <c r="L38" i="23" s="1"/>
  <c r="E37" i="21"/>
  <c r="F44" i="31" s="1"/>
  <c r="C38" i="21"/>
  <c r="K38" i="21"/>
  <c r="AA40" i="23" s="1"/>
  <c r="I39" i="21"/>
  <c r="Q41" i="23" s="1"/>
  <c r="D40" i="21"/>
  <c r="E47" i="31" s="1"/>
  <c r="N40" i="21"/>
  <c r="H44" i="21"/>
  <c r="L46" i="23" s="1"/>
  <c r="E45" i="21"/>
  <c r="F52" i="31" s="1"/>
  <c r="C46" i="21"/>
  <c r="K46" i="21"/>
  <c r="AA48" i="23" s="1"/>
  <c r="I47" i="21"/>
  <c r="Q49" i="23" s="1"/>
  <c r="D48" i="21"/>
  <c r="E55" i="31" s="1"/>
  <c r="N48" i="21"/>
  <c r="V13" i="21"/>
  <c r="I13" i="21"/>
  <c r="Q15" i="23" s="1"/>
  <c r="E13" i="21"/>
  <c r="F20" i="31" s="1"/>
  <c r="N13" i="21"/>
  <c r="H13" i="21"/>
  <c r="L15" i="23" s="1"/>
  <c r="D13" i="21"/>
  <c r="E20" i="31" s="1"/>
  <c r="K13" i="21"/>
  <c r="AA15" i="23" s="1"/>
  <c r="G13" i="21"/>
  <c r="G15" i="23" s="1"/>
  <c r="C13" i="21"/>
  <c r="V11" i="21"/>
  <c r="I11" i="21"/>
  <c r="Q13" i="23" s="1"/>
  <c r="E11" i="21"/>
  <c r="F18" i="31" s="1"/>
  <c r="N11" i="21"/>
  <c r="H11" i="21"/>
  <c r="L13" i="23" s="1"/>
  <c r="D11" i="21"/>
  <c r="E18" i="31" s="1"/>
  <c r="K11" i="21"/>
  <c r="AA13" i="23" s="1"/>
  <c r="G11" i="21"/>
  <c r="G13" i="23" s="1"/>
  <c r="C11" i="21"/>
  <c r="F13" i="21"/>
  <c r="V9" i="21"/>
  <c r="I9" i="21"/>
  <c r="Q11" i="23" s="1"/>
  <c r="E9" i="21"/>
  <c r="F16" i="31" s="1"/>
  <c r="U9" i="21"/>
  <c r="N9" i="21"/>
  <c r="H9" i="21"/>
  <c r="L11" i="23" s="1"/>
  <c r="D9" i="21"/>
  <c r="K9" i="21"/>
  <c r="AA11" i="23" s="1"/>
  <c r="G9" i="21"/>
  <c r="G11" i="23" s="1"/>
  <c r="C9" i="21"/>
  <c r="J13" i="21"/>
  <c r="V15" i="23" s="1"/>
  <c r="F15" i="21"/>
  <c r="F19" i="21"/>
  <c r="F21" i="21"/>
  <c r="J25" i="21"/>
  <c r="V27" i="23" s="1"/>
  <c r="N29" i="21"/>
  <c r="H29" i="21"/>
  <c r="L31" i="23" s="1"/>
  <c r="D29" i="21"/>
  <c r="E36" i="31" s="1"/>
  <c r="K29" i="21"/>
  <c r="AA31" i="23" s="1"/>
  <c r="G29" i="21"/>
  <c r="G31" i="23" s="1"/>
  <c r="C29" i="21"/>
  <c r="T19" i="21"/>
  <c r="AA23" i="21"/>
  <c r="W25" i="21"/>
  <c r="R29" i="21"/>
  <c r="Y29" i="21"/>
  <c r="C15" i="21"/>
  <c r="G15" i="21"/>
  <c r="G17" i="23" s="1"/>
  <c r="K15" i="21"/>
  <c r="AA17" i="23" s="1"/>
  <c r="C17" i="21"/>
  <c r="G17" i="21"/>
  <c r="G19" i="23" s="1"/>
  <c r="K17" i="21"/>
  <c r="AA19" i="23" s="1"/>
  <c r="C19" i="21"/>
  <c r="G19" i="21"/>
  <c r="G21" i="23" s="1"/>
  <c r="K19" i="21"/>
  <c r="AA21" i="23" s="1"/>
  <c r="C21" i="21"/>
  <c r="G21" i="21"/>
  <c r="G23" i="23" s="1"/>
  <c r="K21" i="21"/>
  <c r="AA23" i="23" s="1"/>
  <c r="C23" i="21"/>
  <c r="G23" i="21"/>
  <c r="G25" i="23" s="1"/>
  <c r="K23" i="21"/>
  <c r="AA25" i="23" s="1"/>
  <c r="C25" i="21"/>
  <c r="G25" i="21"/>
  <c r="G27" i="23" s="1"/>
  <c r="K25" i="21"/>
  <c r="AA27" i="23" s="1"/>
  <c r="K27" i="21"/>
  <c r="AA29" i="23" s="1"/>
  <c r="G27" i="21"/>
  <c r="G29" i="23" s="1"/>
  <c r="C27" i="21"/>
  <c r="H27" i="21"/>
  <c r="L29" i="23" s="1"/>
  <c r="V27" i="21"/>
  <c r="E29" i="21"/>
  <c r="F36" i="31" s="1"/>
  <c r="V29" i="21"/>
  <c r="J15" i="21"/>
  <c r="V17" i="23" s="1"/>
  <c r="F17" i="21"/>
  <c r="J19" i="21"/>
  <c r="V21" i="23" s="1"/>
  <c r="F23" i="21"/>
  <c r="J23" i="21"/>
  <c r="V25" i="23" s="1"/>
  <c r="F25" i="21"/>
  <c r="J29" i="21"/>
  <c r="V31" i="23" s="1"/>
  <c r="X19" i="21"/>
  <c r="L25" i="21"/>
  <c r="AF27" i="23" s="1"/>
  <c r="X25" i="21"/>
  <c r="T29" i="21"/>
  <c r="AB29" i="21"/>
  <c r="F10" i="21"/>
  <c r="J10" i="21"/>
  <c r="V12" i="23" s="1"/>
  <c r="F12" i="21"/>
  <c r="J12" i="21"/>
  <c r="V14" i="23" s="1"/>
  <c r="F14" i="21"/>
  <c r="J14" i="21"/>
  <c r="V16" i="23" s="1"/>
  <c r="D15" i="21"/>
  <c r="E22" i="31" s="1"/>
  <c r="H15" i="21"/>
  <c r="L17" i="23" s="1"/>
  <c r="N15" i="21"/>
  <c r="F16" i="21"/>
  <c r="J16" i="21"/>
  <c r="V18" i="23" s="1"/>
  <c r="D17" i="21"/>
  <c r="E24" i="31" s="1"/>
  <c r="H17" i="21"/>
  <c r="L19" i="23" s="1"/>
  <c r="N17" i="21"/>
  <c r="F18" i="21"/>
  <c r="J18" i="21"/>
  <c r="V20" i="23" s="1"/>
  <c r="D19" i="21"/>
  <c r="E26" i="31" s="1"/>
  <c r="H19" i="21"/>
  <c r="L21" i="23" s="1"/>
  <c r="N19" i="21"/>
  <c r="F20" i="21"/>
  <c r="J20" i="21"/>
  <c r="V22" i="23" s="1"/>
  <c r="D21" i="21"/>
  <c r="E28" i="31" s="1"/>
  <c r="H21" i="21"/>
  <c r="L23" i="23" s="1"/>
  <c r="N21" i="21"/>
  <c r="F22" i="21"/>
  <c r="J22" i="21"/>
  <c r="V24" i="23" s="1"/>
  <c r="D23" i="21"/>
  <c r="E30" i="31" s="1"/>
  <c r="H23" i="21"/>
  <c r="L25" i="23" s="1"/>
  <c r="N23" i="21"/>
  <c r="F24" i="21"/>
  <c r="J24" i="21"/>
  <c r="V26" i="23" s="1"/>
  <c r="D25" i="21"/>
  <c r="E32" i="31" s="1"/>
  <c r="H25" i="21"/>
  <c r="L27" i="23" s="1"/>
  <c r="N25" i="21"/>
  <c r="V26" i="21"/>
  <c r="I26" i="21"/>
  <c r="Q28" i="23" s="1"/>
  <c r="E26" i="21"/>
  <c r="F33" i="31" s="1"/>
  <c r="G26" i="21"/>
  <c r="G28" i="23" s="1"/>
  <c r="N26" i="21"/>
  <c r="D27" i="21"/>
  <c r="E34" i="31" s="1"/>
  <c r="I27" i="21"/>
  <c r="Q29" i="23" s="1"/>
  <c r="F29" i="21"/>
  <c r="J17" i="21"/>
  <c r="V19" i="23" s="1"/>
  <c r="J21" i="21"/>
  <c r="V23" i="23" s="1"/>
  <c r="W17" i="21"/>
  <c r="L19" i="21"/>
  <c r="AF21" i="23" s="1"/>
  <c r="Y19" i="21"/>
  <c r="R25" i="21"/>
  <c r="Y25" i="21"/>
  <c r="W29" i="21"/>
  <c r="C10" i="21"/>
  <c r="G10" i="21"/>
  <c r="G12" i="23" s="1"/>
  <c r="C12" i="21"/>
  <c r="G12" i="21"/>
  <c r="G14" i="23" s="1"/>
  <c r="C14" i="21"/>
  <c r="G14" i="21"/>
  <c r="G16" i="23" s="1"/>
  <c r="E15" i="21"/>
  <c r="F22" i="31" s="1"/>
  <c r="I15" i="21"/>
  <c r="Q17" i="23" s="1"/>
  <c r="C16" i="21"/>
  <c r="G16" i="21"/>
  <c r="G18" i="23" s="1"/>
  <c r="E17" i="21"/>
  <c r="F24" i="31" s="1"/>
  <c r="I17" i="21"/>
  <c r="Q19" i="23" s="1"/>
  <c r="C18" i="21"/>
  <c r="G18" i="21"/>
  <c r="G20" i="23" s="1"/>
  <c r="E19" i="21"/>
  <c r="F26" i="31" s="1"/>
  <c r="I19" i="21"/>
  <c r="Q21" i="23" s="1"/>
  <c r="C20" i="21"/>
  <c r="G20" i="21"/>
  <c r="G22" i="23" s="1"/>
  <c r="E21" i="21"/>
  <c r="F28" i="31" s="1"/>
  <c r="I21" i="21"/>
  <c r="Q23" i="23" s="1"/>
  <c r="C22" i="21"/>
  <c r="G22" i="21"/>
  <c r="G24" i="23" s="1"/>
  <c r="E23" i="21"/>
  <c r="F30" i="31" s="1"/>
  <c r="I23" i="21"/>
  <c r="Q25" i="23" s="1"/>
  <c r="C24" i="21"/>
  <c r="G24" i="21"/>
  <c r="G26" i="23" s="1"/>
  <c r="E25" i="21"/>
  <c r="F32" i="31" s="1"/>
  <c r="I25" i="21"/>
  <c r="Q27" i="23" s="1"/>
  <c r="C26" i="21"/>
  <c r="H26" i="21"/>
  <c r="L28" i="23" s="1"/>
  <c r="E27" i="21"/>
  <c r="F34" i="31" s="1"/>
  <c r="J27" i="21"/>
  <c r="V29" i="23" s="1"/>
  <c r="J28" i="21"/>
  <c r="V30" i="23" s="1"/>
  <c r="V28" i="21"/>
  <c r="I28" i="21"/>
  <c r="Q30" i="23" s="1"/>
  <c r="E28" i="21"/>
  <c r="F35" i="31" s="1"/>
  <c r="G28" i="21"/>
  <c r="G30" i="23" s="1"/>
  <c r="I29" i="21"/>
  <c r="Q31" i="23" s="1"/>
  <c r="N31" i="21"/>
  <c r="H31" i="21"/>
  <c r="L33" i="23" s="1"/>
  <c r="D31" i="21"/>
  <c r="E38" i="31" s="1"/>
  <c r="K31" i="21"/>
  <c r="AA33" i="23" s="1"/>
  <c r="G31" i="21"/>
  <c r="G33" i="23" s="1"/>
  <c r="C31" i="21"/>
  <c r="J31" i="21"/>
  <c r="V33" i="23" s="1"/>
  <c r="F33" i="21"/>
  <c r="J33" i="21"/>
  <c r="V35" i="23" s="1"/>
  <c r="F35" i="21"/>
  <c r="J35" i="21"/>
  <c r="V37" i="23" s="1"/>
  <c r="F37" i="21"/>
  <c r="J37" i="21"/>
  <c r="V39" i="23" s="1"/>
  <c r="F39" i="21"/>
  <c r="J39" i="21"/>
  <c r="V41" i="23" s="1"/>
  <c r="F41" i="21"/>
  <c r="J41" i="21"/>
  <c r="V43" i="23" s="1"/>
  <c r="F43" i="21"/>
  <c r="J43" i="21"/>
  <c r="V45" i="23" s="1"/>
  <c r="F45" i="21"/>
  <c r="J45" i="21"/>
  <c r="V47" i="23" s="1"/>
  <c r="F47" i="21"/>
  <c r="J47" i="21"/>
  <c r="V49" i="23" s="1"/>
  <c r="F49" i="21"/>
  <c r="J49" i="21"/>
  <c r="V51" i="23" s="1"/>
  <c r="E30" i="21"/>
  <c r="F37" i="31" s="1"/>
  <c r="I30" i="21"/>
  <c r="Q32" i="23" s="1"/>
  <c r="V30" i="21"/>
  <c r="E32" i="21"/>
  <c r="F39" i="31" s="1"/>
  <c r="I32" i="21"/>
  <c r="Q34" i="23" s="1"/>
  <c r="V32" i="21"/>
  <c r="C33" i="21"/>
  <c r="G33" i="21"/>
  <c r="G35" i="23" s="1"/>
  <c r="K33" i="21"/>
  <c r="AA35" i="23" s="1"/>
  <c r="E34" i="21"/>
  <c r="F41" i="31" s="1"/>
  <c r="I34" i="21"/>
  <c r="Q36" i="23" s="1"/>
  <c r="V34" i="21"/>
  <c r="C35" i="21"/>
  <c r="G35" i="21"/>
  <c r="G37" i="23" s="1"/>
  <c r="K35" i="21"/>
  <c r="AA37" i="23" s="1"/>
  <c r="E36" i="21"/>
  <c r="F43" i="31" s="1"/>
  <c r="I36" i="21"/>
  <c r="Q38" i="23" s="1"/>
  <c r="V36" i="21"/>
  <c r="C37" i="21"/>
  <c r="G37" i="21"/>
  <c r="G39" i="23" s="1"/>
  <c r="K37" i="21"/>
  <c r="AA39" i="23" s="1"/>
  <c r="E38" i="21"/>
  <c r="F45" i="31" s="1"/>
  <c r="I38" i="21"/>
  <c r="Q40" i="23" s="1"/>
  <c r="V38" i="21"/>
  <c r="C39" i="21"/>
  <c r="G39" i="21"/>
  <c r="G41" i="23" s="1"/>
  <c r="K39" i="21"/>
  <c r="AA41" i="23" s="1"/>
  <c r="E40" i="21"/>
  <c r="F47" i="31" s="1"/>
  <c r="I40" i="21"/>
  <c r="Q42" i="23" s="1"/>
  <c r="V40" i="21"/>
  <c r="C41" i="21"/>
  <c r="G41" i="21"/>
  <c r="G43" i="23" s="1"/>
  <c r="K41" i="21"/>
  <c r="AA43" i="23" s="1"/>
  <c r="E42" i="21"/>
  <c r="F49" i="31" s="1"/>
  <c r="I42" i="21"/>
  <c r="Q44" i="23" s="1"/>
  <c r="V42" i="21"/>
  <c r="C43" i="21"/>
  <c r="G43" i="21"/>
  <c r="G45" i="23" s="1"/>
  <c r="K43" i="21"/>
  <c r="AA45" i="23" s="1"/>
  <c r="E44" i="21"/>
  <c r="F51" i="31" s="1"/>
  <c r="I44" i="21"/>
  <c r="Q46" i="23" s="1"/>
  <c r="V44" i="21"/>
  <c r="C45" i="21"/>
  <c r="G45" i="21"/>
  <c r="G47" i="23" s="1"/>
  <c r="K45" i="21"/>
  <c r="AA47" i="23" s="1"/>
  <c r="E46" i="21"/>
  <c r="F53" i="31" s="1"/>
  <c r="I46" i="21"/>
  <c r="Q48" i="23" s="1"/>
  <c r="V46" i="21"/>
  <c r="C47" i="21"/>
  <c r="G47" i="21"/>
  <c r="G49" i="23" s="1"/>
  <c r="K47" i="21"/>
  <c r="AA49" i="23" s="1"/>
  <c r="E48" i="21"/>
  <c r="F55" i="31" s="1"/>
  <c r="I48" i="21"/>
  <c r="Q50" i="23" s="1"/>
  <c r="V48" i="21"/>
  <c r="C49" i="21"/>
  <c r="G49" i="21"/>
  <c r="G51" i="23" s="1"/>
  <c r="K49" i="21"/>
  <c r="AA51" i="23" s="1"/>
  <c r="F30" i="21"/>
  <c r="F32" i="21"/>
  <c r="D33" i="21"/>
  <c r="E40" i="31" s="1"/>
  <c r="H33" i="21"/>
  <c r="L35" i="23" s="1"/>
  <c r="F34" i="21"/>
  <c r="D35" i="21"/>
  <c r="E42" i="31" s="1"/>
  <c r="H35" i="21"/>
  <c r="L37" i="23" s="1"/>
  <c r="F36" i="21"/>
  <c r="D37" i="21"/>
  <c r="E44" i="31" s="1"/>
  <c r="H37" i="21"/>
  <c r="L39" i="23" s="1"/>
  <c r="F38" i="21"/>
  <c r="D39" i="21"/>
  <c r="E46" i="31" s="1"/>
  <c r="H39" i="21"/>
  <c r="L41" i="23" s="1"/>
  <c r="F40" i="21"/>
  <c r="D41" i="21"/>
  <c r="E48" i="31" s="1"/>
  <c r="H41" i="21"/>
  <c r="L43" i="23" s="1"/>
  <c r="F42" i="21"/>
  <c r="D43" i="21"/>
  <c r="E50" i="31" s="1"/>
  <c r="H43" i="21"/>
  <c r="L45" i="23" s="1"/>
  <c r="F44" i="21"/>
  <c r="D45" i="21"/>
  <c r="E52" i="31" s="1"/>
  <c r="H45" i="21"/>
  <c r="L47" i="23" s="1"/>
  <c r="F46" i="21"/>
  <c r="D47" i="21"/>
  <c r="E54" i="31" s="1"/>
  <c r="H47" i="21"/>
  <c r="L49" i="23" s="1"/>
  <c r="F48" i="21"/>
  <c r="D49" i="21"/>
  <c r="E56" i="31" s="1"/>
  <c r="H49" i="21"/>
  <c r="L51" i="23" s="1"/>
  <c r="W13" i="21"/>
  <c r="L16" i="21"/>
  <c r="AF18" i="23" s="1"/>
  <c r="J68" i="21"/>
  <c r="N68" i="21" s="1"/>
  <c r="T68" i="21" s="1"/>
  <c r="G61" i="21"/>
  <c r="M16" i="21"/>
  <c r="AK18" i="23" s="1"/>
  <c r="Z16" i="21"/>
  <c r="Z12" i="21"/>
  <c r="X16" i="21"/>
  <c r="X12" i="21"/>
  <c r="X15" i="21"/>
  <c r="X11" i="21"/>
  <c r="AB21" i="21"/>
  <c r="X21" i="21"/>
  <c r="T21" i="21"/>
  <c r="M21" i="21"/>
  <c r="AK23" i="23" s="1"/>
  <c r="L21" i="21"/>
  <c r="AF23" i="23" s="1"/>
  <c r="Z21" i="21"/>
  <c r="AA24" i="21"/>
  <c r="W24" i="21"/>
  <c r="R24" i="21"/>
  <c r="L24" i="21"/>
  <c r="AF26" i="23" s="1"/>
  <c r="AB24" i="21"/>
  <c r="X24" i="21"/>
  <c r="O24" i="21"/>
  <c r="M24" i="21"/>
  <c r="AK26" i="23" s="1"/>
  <c r="M32" i="21"/>
  <c r="AK34" i="23" s="1"/>
  <c r="AA10" i="21"/>
  <c r="Z15" i="21"/>
  <c r="AA15" i="21"/>
  <c r="M15" i="21"/>
  <c r="AK17" i="23" s="1"/>
  <c r="U15" i="21"/>
  <c r="Y15" i="21" s="1"/>
  <c r="O21" i="21"/>
  <c r="AA28" i="21"/>
  <c r="W28" i="21"/>
  <c r="R28" i="21"/>
  <c r="L28" i="21"/>
  <c r="AF30" i="23" s="1"/>
  <c r="AB28" i="21"/>
  <c r="X28" i="21"/>
  <c r="O28" i="21"/>
  <c r="AB36" i="21"/>
  <c r="X36" i="21"/>
  <c r="W36" i="21"/>
  <c r="R36" i="21"/>
  <c r="L36" i="21"/>
  <c r="AF38" i="23" s="1"/>
  <c r="Y36" i="21"/>
  <c r="O36" i="21"/>
  <c r="M36" i="21"/>
  <c r="AK38" i="23" s="1"/>
  <c r="AA36" i="21"/>
  <c r="AB40" i="21"/>
  <c r="X40" i="21"/>
  <c r="T40" i="21"/>
  <c r="M40" i="21"/>
  <c r="AK42" i="23" s="1"/>
  <c r="W40" i="21"/>
  <c r="O40" i="21"/>
  <c r="AA40" i="21"/>
  <c r="U40" i="21"/>
  <c r="L40" i="21"/>
  <c r="AF42" i="23" s="1"/>
  <c r="R40" i="21"/>
  <c r="AA45" i="21"/>
  <c r="W45" i="21"/>
  <c r="R45" i="21"/>
  <c r="L45" i="21"/>
  <c r="AF47" i="23" s="1"/>
  <c r="Z45" i="21"/>
  <c r="O45" i="21"/>
  <c r="X45" i="21"/>
  <c r="M45" i="21"/>
  <c r="AK47" i="23" s="1"/>
  <c r="T45" i="21"/>
  <c r="Y45" i="21"/>
  <c r="AB45" i="21"/>
  <c r="X13" i="21"/>
  <c r="M13" i="21"/>
  <c r="AK15" i="23" s="1"/>
  <c r="U13" i="21"/>
  <c r="Z13" i="21"/>
  <c r="AB17" i="21"/>
  <c r="X17" i="21"/>
  <c r="T17" i="21"/>
  <c r="M17" i="21"/>
  <c r="AK19" i="23" s="1"/>
  <c r="L17" i="21"/>
  <c r="AF19" i="23" s="1"/>
  <c r="U17" i="21"/>
  <c r="Z17" i="21"/>
  <c r="U21" i="21"/>
  <c r="Z24" i="21"/>
  <c r="AA32" i="21"/>
  <c r="W32" i="21"/>
  <c r="R32" i="21"/>
  <c r="L32" i="21"/>
  <c r="AF34" i="23" s="1"/>
  <c r="AB32" i="21"/>
  <c r="X32" i="21"/>
  <c r="O32" i="21"/>
  <c r="Z32" i="21"/>
  <c r="J67" i="21"/>
  <c r="P55" i="21"/>
  <c r="AF87" i="23" s="1"/>
  <c r="T119" i="23" s="1"/>
  <c r="Q121" i="23" s="1"/>
  <c r="K54" i="21"/>
  <c r="I67" i="21"/>
  <c r="P54" i="21"/>
  <c r="AF86" i="23" s="1"/>
  <c r="P109" i="23" s="1"/>
  <c r="P110" i="23" s="1"/>
  <c r="W10" i="21"/>
  <c r="U10" i="21"/>
  <c r="Y10" i="21" s="1"/>
  <c r="Z10" i="21"/>
  <c r="AA13" i="21"/>
  <c r="AA14" i="21"/>
  <c r="L14" i="21"/>
  <c r="AF16" i="23" s="1"/>
  <c r="U14" i="21"/>
  <c r="Z14" i="21"/>
  <c r="AA17" i="21"/>
  <c r="AA18" i="21"/>
  <c r="W18" i="21"/>
  <c r="R18" i="21"/>
  <c r="L18" i="21"/>
  <c r="AF20" i="23" s="1"/>
  <c r="M18" i="21"/>
  <c r="AK20" i="23" s="1"/>
  <c r="U18" i="21"/>
  <c r="Z18" i="21"/>
  <c r="AA21" i="21"/>
  <c r="Y22" i="21"/>
  <c r="U22" i="21"/>
  <c r="X22" i="21"/>
  <c r="R22" i="21"/>
  <c r="L22" i="21"/>
  <c r="AF24" i="23" s="1"/>
  <c r="M22" i="21"/>
  <c r="AK24" i="23" s="1"/>
  <c r="AB22" i="21"/>
  <c r="T24" i="21"/>
  <c r="AB27" i="21"/>
  <c r="X27" i="21"/>
  <c r="T27" i="21"/>
  <c r="M27" i="21"/>
  <c r="AK29" i="23" s="1"/>
  <c r="W27" i="21"/>
  <c r="O27" i="21"/>
  <c r="Y27" i="21"/>
  <c r="R27" i="21"/>
  <c r="L27" i="21"/>
  <c r="AF29" i="23" s="1"/>
  <c r="Z27" i="21"/>
  <c r="T32" i="21"/>
  <c r="AB35" i="21"/>
  <c r="X35" i="21"/>
  <c r="T35" i="21"/>
  <c r="M35" i="21"/>
  <c r="AK37" i="23" s="1"/>
  <c r="W35" i="21"/>
  <c r="O35" i="21"/>
  <c r="Y35" i="21"/>
  <c r="R35" i="21"/>
  <c r="L35" i="21"/>
  <c r="AF37" i="23" s="1"/>
  <c r="Z35" i="21"/>
  <c r="X9" i="21"/>
  <c r="E58" i="21" s="1"/>
  <c r="H90" i="23" s="1"/>
  <c r="H159" i="23" s="1"/>
  <c r="L9" i="21"/>
  <c r="AF11" i="23" s="1"/>
  <c r="W9" i="21"/>
  <c r="L10" i="21"/>
  <c r="AF12" i="23" s="1"/>
  <c r="Z11" i="21"/>
  <c r="L11" i="21"/>
  <c r="AF13" i="23" s="1"/>
  <c r="AA11" i="21"/>
  <c r="M11" i="21"/>
  <c r="AK13" i="23" s="1"/>
  <c r="U11" i="21"/>
  <c r="O17" i="21"/>
  <c r="AB18" i="21"/>
  <c r="Z19" i="21"/>
  <c r="O19" i="21"/>
  <c r="M19" i="21"/>
  <c r="AK21" i="23" s="1"/>
  <c r="U19" i="21"/>
  <c r="AA19" i="21"/>
  <c r="W21" i="21"/>
  <c r="AB23" i="21"/>
  <c r="X23" i="21"/>
  <c r="T23" i="21"/>
  <c r="M23" i="21"/>
  <c r="AK25" i="23" s="1"/>
  <c r="W23" i="21"/>
  <c r="O23" i="21"/>
  <c r="Y23" i="21"/>
  <c r="R23" i="21"/>
  <c r="U24" i="21"/>
  <c r="AA27" i="21"/>
  <c r="M28" i="21"/>
  <c r="AK30" i="23" s="1"/>
  <c r="Z28" i="21"/>
  <c r="O10" i="21"/>
  <c r="Y9" i="21"/>
  <c r="X10" i="21"/>
  <c r="W11" i="21"/>
  <c r="Y13" i="21"/>
  <c r="X14" i="21"/>
  <c r="R17" i="21"/>
  <c r="Y17" i="21"/>
  <c r="O18" i="21"/>
  <c r="X18" i="21"/>
  <c r="W19" i="21"/>
  <c r="AB19" i="21"/>
  <c r="R21" i="21"/>
  <c r="Y21" i="21"/>
  <c r="O22" i="21"/>
  <c r="Z22" i="21"/>
  <c r="L23" i="21"/>
  <c r="AF25" i="23" s="1"/>
  <c r="Z23" i="21"/>
  <c r="Y24" i="21"/>
  <c r="U27" i="21"/>
  <c r="T28" i="21"/>
  <c r="AB31" i="21"/>
  <c r="X31" i="21"/>
  <c r="T31" i="21"/>
  <c r="M31" i="21"/>
  <c r="AK33" i="23" s="1"/>
  <c r="W31" i="21"/>
  <c r="O31" i="21"/>
  <c r="Y31" i="21"/>
  <c r="R31" i="21"/>
  <c r="L31" i="21"/>
  <c r="AF33" i="23" s="1"/>
  <c r="Z31" i="21"/>
  <c r="Y32" i="21"/>
  <c r="U35" i="21"/>
  <c r="T36" i="21"/>
  <c r="Y40" i="21"/>
  <c r="AA41" i="21"/>
  <c r="W41" i="21"/>
  <c r="R41" i="21"/>
  <c r="L41" i="21"/>
  <c r="AF43" i="23" s="1"/>
  <c r="AB41" i="21"/>
  <c r="X41" i="21"/>
  <c r="M41" i="21"/>
  <c r="AK43" i="23" s="1"/>
  <c r="Y41" i="21"/>
  <c r="O41" i="21"/>
  <c r="T41" i="21"/>
  <c r="AA49" i="21"/>
  <c r="W49" i="21"/>
  <c r="R49" i="21"/>
  <c r="L49" i="21"/>
  <c r="AF51" i="23" s="1"/>
  <c r="Z49" i="21"/>
  <c r="O49" i="21"/>
  <c r="X49" i="21"/>
  <c r="M49" i="21"/>
  <c r="AK51" i="23" s="1"/>
  <c r="Y49" i="21"/>
  <c r="U49" i="21"/>
  <c r="AB49" i="21"/>
  <c r="AA37" i="21"/>
  <c r="W37" i="21"/>
  <c r="R37" i="21"/>
  <c r="L37" i="21"/>
  <c r="AF39" i="23" s="1"/>
  <c r="AB37" i="21"/>
  <c r="T37" i="21"/>
  <c r="Z37" i="21"/>
  <c r="AB44" i="21"/>
  <c r="X44" i="21"/>
  <c r="T44" i="21"/>
  <c r="M44" i="21"/>
  <c r="AK46" i="23" s="1"/>
  <c r="AA44" i="21"/>
  <c r="W44" i="21"/>
  <c r="R44" i="21"/>
  <c r="L44" i="21"/>
  <c r="AF46" i="23" s="1"/>
  <c r="Y44" i="21"/>
  <c r="U44" i="21"/>
  <c r="O44" i="21"/>
  <c r="L12" i="21"/>
  <c r="AF14" i="23" s="1"/>
  <c r="U12" i="21"/>
  <c r="W12" i="21" s="1"/>
  <c r="Y12" i="21"/>
  <c r="U16" i="21"/>
  <c r="W16" i="21" s="1"/>
  <c r="U20" i="21"/>
  <c r="Y20" i="21"/>
  <c r="Z25" i="21"/>
  <c r="O25" i="21"/>
  <c r="M25" i="21"/>
  <c r="AK27" i="23" s="1"/>
  <c r="U25" i="21"/>
  <c r="AA25" i="21"/>
  <c r="Z29" i="21"/>
  <c r="O29" i="21"/>
  <c r="M29" i="21"/>
  <c r="AK31" i="23" s="1"/>
  <c r="U29" i="21"/>
  <c r="AA29" i="21"/>
  <c r="Z33" i="21"/>
  <c r="O33" i="21"/>
  <c r="M33" i="21"/>
  <c r="AK35" i="23" s="1"/>
  <c r="U33" i="21"/>
  <c r="AA33" i="21"/>
  <c r="U26" i="21"/>
  <c r="Y26" i="21"/>
  <c r="U30" i="21"/>
  <c r="Y30" i="21"/>
  <c r="U34" i="21"/>
  <c r="Y34" i="21"/>
  <c r="Z38" i="21"/>
  <c r="O38" i="21"/>
  <c r="M38" i="21"/>
  <c r="AK40" i="23" s="1"/>
  <c r="U38" i="21"/>
  <c r="AA38" i="21"/>
  <c r="Z42" i="21"/>
  <c r="O42" i="21"/>
  <c r="M42" i="21"/>
  <c r="AK44" i="23" s="1"/>
  <c r="U42" i="21"/>
  <c r="AA42" i="21"/>
  <c r="AB48" i="21"/>
  <c r="X48" i="21"/>
  <c r="T48" i="21"/>
  <c r="M48" i="21"/>
  <c r="AK50" i="23" s="1"/>
  <c r="AA48" i="21"/>
  <c r="W48" i="21"/>
  <c r="R48" i="21"/>
  <c r="L48" i="21"/>
  <c r="AF50" i="23" s="1"/>
  <c r="Y48" i="21"/>
  <c r="Z48" i="21"/>
  <c r="J63" i="21"/>
  <c r="O95" i="23" s="1"/>
  <c r="U39" i="21"/>
  <c r="Y39" i="21"/>
  <c r="M43" i="21"/>
  <c r="AK45" i="23" s="1"/>
  <c r="T43" i="21"/>
  <c r="X43" i="21"/>
  <c r="AB43" i="21"/>
  <c r="U46" i="21"/>
  <c r="Y46" i="21"/>
  <c r="M47" i="21"/>
  <c r="AK49" i="23" s="1"/>
  <c r="T47" i="21"/>
  <c r="X47" i="21"/>
  <c r="AB47" i="21"/>
  <c r="U43" i="21"/>
  <c r="Y43" i="21"/>
  <c r="Z46" i="21"/>
  <c r="U47" i="21"/>
  <c r="Y47" i="21"/>
  <c r="AO8" i="21" l="1"/>
  <c r="X3" i="21" s="1"/>
  <c r="AI8" i="21"/>
  <c r="X54" i="21"/>
  <c r="F8" i="30"/>
  <c r="AL8" i="21"/>
  <c r="AP8" i="21" s="1"/>
  <c r="B51" i="23"/>
  <c r="D56" i="31"/>
  <c r="B47" i="23"/>
  <c r="D52" i="31"/>
  <c r="B43" i="23"/>
  <c r="D48" i="31"/>
  <c r="B39" i="23"/>
  <c r="D44" i="31"/>
  <c r="B35" i="23"/>
  <c r="D40" i="31"/>
  <c r="B29" i="23"/>
  <c r="D34" i="31"/>
  <c r="B25" i="23"/>
  <c r="D30" i="31"/>
  <c r="B17" i="23"/>
  <c r="D22" i="31"/>
  <c r="B14" i="3"/>
  <c r="E16" i="31"/>
  <c r="B13" i="23"/>
  <c r="D18" i="31"/>
  <c r="B32" i="23"/>
  <c r="D37" i="31"/>
  <c r="B23" i="23"/>
  <c r="D28" i="31"/>
  <c r="B28" i="23"/>
  <c r="D33" i="31"/>
  <c r="B26" i="23"/>
  <c r="D31" i="31"/>
  <c r="B24" i="23"/>
  <c r="D29" i="31"/>
  <c r="B22" i="23"/>
  <c r="D27" i="31"/>
  <c r="B20" i="23"/>
  <c r="D25" i="31"/>
  <c r="B18" i="23"/>
  <c r="D23" i="31"/>
  <c r="B16" i="23"/>
  <c r="D21" i="31"/>
  <c r="B12" i="23"/>
  <c r="D17" i="31"/>
  <c r="B27" i="23"/>
  <c r="D32" i="31"/>
  <c r="B19" i="23"/>
  <c r="D24" i="31"/>
  <c r="B11" i="23"/>
  <c r="D16" i="31"/>
  <c r="B15" i="23"/>
  <c r="D20" i="31"/>
  <c r="B40" i="23"/>
  <c r="D45" i="31"/>
  <c r="B30" i="23"/>
  <c r="D35" i="31"/>
  <c r="B38" i="23"/>
  <c r="D43" i="31"/>
  <c r="B14" i="23"/>
  <c r="D19" i="31"/>
  <c r="B44" i="23"/>
  <c r="D49" i="31"/>
  <c r="B46" i="23"/>
  <c r="D51" i="31"/>
  <c r="B49" i="23"/>
  <c r="D54" i="31"/>
  <c r="B45" i="23"/>
  <c r="D50" i="31"/>
  <c r="B41" i="23"/>
  <c r="D46" i="31"/>
  <c r="B37" i="23"/>
  <c r="D42" i="31"/>
  <c r="B33" i="23"/>
  <c r="D38" i="31"/>
  <c r="B21" i="23"/>
  <c r="D26" i="31"/>
  <c r="B31" i="23"/>
  <c r="D36" i="31"/>
  <c r="B48" i="23"/>
  <c r="D53" i="31"/>
  <c r="B50" i="23"/>
  <c r="D55" i="31"/>
  <c r="B42" i="23"/>
  <c r="D47" i="31"/>
  <c r="B34" i="23"/>
  <c r="D39" i="31"/>
  <c r="B36" i="23"/>
  <c r="D41" i="31"/>
  <c r="AN8" i="21"/>
  <c r="G8" i="30" s="1"/>
  <c r="G18" i="31"/>
  <c r="G22" i="31"/>
  <c r="G26" i="31"/>
  <c r="G30" i="31"/>
  <c r="G34" i="31"/>
  <c r="G38" i="31"/>
  <c r="G42" i="31"/>
  <c r="G46" i="31"/>
  <c r="G50" i="31"/>
  <c r="G54" i="31"/>
  <c r="G20" i="31"/>
  <c r="G28" i="31"/>
  <c r="G36" i="31"/>
  <c r="G44" i="31"/>
  <c r="G52" i="31"/>
  <c r="G21" i="31"/>
  <c r="G29" i="31"/>
  <c r="G37" i="31"/>
  <c r="G45" i="31"/>
  <c r="G53" i="31"/>
  <c r="G19" i="31"/>
  <c r="G23" i="31"/>
  <c r="G27" i="31"/>
  <c r="G31" i="31"/>
  <c r="G35" i="31"/>
  <c r="G39" i="31"/>
  <c r="G43" i="31"/>
  <c r="G47" i="31"/>
  <c r="G51" i="31"/>
  <c r="G55" i="31"/>
  <c r="G24" i="31"/>
  <c r="G32" i="31"/>
  <c r="G40" i="31"/>
  <c r="G48" i="31"/>
  <c r="G56" i="31"/>
  <c r="G17" i="31"/>
  <c r="G25" i="31"/>
  <c r="G33" i="31"/>
  <c r="G41" i="31"/>
  <c r="G49" i="31"/>
  <c r="G16" i="31"/>
  <c r="X53" i="21"/>
  <c r="C157" i="23"/>
  <c r="U103" i="23"/>
  <c r="T86" i="23"/>
  <c r="M59" i="21"/>
  <c r="H92" i="23"/>
  <c r="C187" i="23"/>
  <c r="R190" i="23"/>
  <c r="S195" i="23" s="1"/>
  <c r="J61" i="21"/>
  <c r="O93" i="23" s="1"/>
  <c r="P202" i="23"/>
  <c r="T203" i="23" s="1"/>
  <c r="AA203" i="23" s="1"/>
  <c r="T208" i="23" s="1"/>
  <c r="Y53" i="21"/>
  <c r="Z54" i="21"/>
  <c r="Y54" i="21"/>
  <c r="H15" i="11"/>
  <c r="H15" i="24"/>
  <c r="C15" i="3"/>
  <c r="G55" i="3"/>
  <c r="C55" i="3"/>
  <c r="D54" i="3"/>
  <c r="E53" i="3"/>
  <c r="F52" i="3"/>
  <c r="G51" i="3"/>
  <c r="C51" i="3"/>
  <c r="D50" i="3"/>
  <c r="E49" i="3"/>
  <c r="F48" i="3"/>
  <c r="G47" i="3"/>
  <c r="C47" i="3"/>
  <c r="D46" i="3"/>
  <c r="E45" i="3"/>
  <c r="F44" i="3"/>
  <c r="G43" i="3"/>
  <c r="C43" i="3"/>
  <c r="D42" i="3"/>
  <c r="E41" i="3"/>
  <c r="F40" i="3"/>
  <c r="G39" i="3"/>
  <c r="C39" i="3"/>
  <c r="D38" i="3"/>
  <c r="E37" i="3"/>
  <c r="F36" i="3"/>
  <c r="G35" i="3"/>
  <c r="C35" i="3"/>
  <c r="D34" i="3"/>
  <c r="E33" i="3"/>
  <c r="F32" i="3"/>
  <c r="G31" i="3"/>
  <c r="C31" i="3"/>
  <c r="D30" i="3"/>
  <c r="E29" i="3"/>
  <c r="F28" i="3"/>
  <c r="G27" i="3"/>
  <c r="C27" i="3"/>
  <c r="D26" i="3"/>
  <c r="E25" i="3"/>
  <c r="F24" i="3"/>
  <c r="G23" i="3"/>
  <c r="C23" i="3"/>
  <c r="D22" i="3"/>
  <c r="E21" i="3"/>
  <c r="F20" i="3"/>
  <c r="G19" i="3"/>
  <c r="C19" i="3"/>
  <c r="D18" i="3"/>
  <c r="E17" i="3"/>
  <c r="F16" i="3"/>
  <c r="G15" i="3"/>
  <c r="F55" i="3"/>
  <c r="G54" i="3"/>
  <c r="C54" i="3"/>
  <c r="D53" i="3"/>
  <c r="E52" i="3"/>
  <c r="F51" i="3"/>
  <c r="G50" i="3"/>
  <c r="C50" i="3"/>
  <c r="D49" i="3"/>
  <c r="E48" i="3"/>
  <c r="F47" i="3"/>
  <c r="G46" i="3"/>
  <c r="C46" i="3"/>
  <c r="D45" i="3"/>
  <c r="E44" i="3"/>
  <c r="F43" i="3"/>
  <c r="G42" i="3"/>
  <c r="C42" i="3"/>
  <c r="D41" i="3"/>
  <c r="E40" i="3"/>
  <c r="F39" i="3"/>
  <c r="G38" i="3"/>
  <c r="C38" i="3"/>
  <c r="D37" i="3"/>
  <c r="E36" i="3"/>
  <c r="F35" i="3"/>
  <c r="G34" i="3"/>
  <c r="C34" i="3"/>
  <c r="D33" i="3"/>
  <c r="E32" i="3"/>
  <c r="F31" i="3"/>
  <c r="G30" i="3"/>
  <c r="C30" i="3"/>
  <c r="D29" i="3"/>
  <c r="E28" i="3"/>
  <c r="F27" i="3"/>
  <c r="G26" i="3"/>
  <c r="C26" i="3"/>
  <c r="D25" i="3"/>
  <c r="E24" i="3"/>
  <c r="F23" i="3"/>
  <c r="G22" i="3"/>
  <c r="C22" i="3"/>
  <c r="D21" i="3"/>
  <c r="E20" i="3"/>
  <c r="F19" i="3"/>
  <c r="G18" i="3"/>
  <c r="C18" i="3"/>
  <c r="D17" i="3"/>
  <c r="E16" i="3"/>
  <c r="F15" i="3"/>
  <c r="E55" i="3"/>
  <c r="F54" i="3"/>
  <c r="G53" i="3"/>
  <c r="C53" i="3"/>
  <c r="D52" i="3"/>
  <c r="E51" i="3"/>
  <c r="F50" i="3"/>
  <c r="G49" i="3"/>
  <c r="C49" i="3"/>
  <c r="D48" i="3"/>
  <c r="E47" i="3"/>
  <c r="F46" i="3"/>
  <c r="G45" i="3"/>
  <c r="C45" i="3"/>
  <c r="D44" i="3"/>
  <c r="E43" i="3"/>
  <c r="F42" i="3"/>
  <c r="G41" i="3"/>
  <c r="C41" i="3"/>
  <c r="D40" i="3"/>
  <c r="E39" i="3"/>
  <c r="F38" i="3"/>
  <c r="G37" i="3"/>
  <c r="C37" i="3"/>
  <c r="D36" i="3"/>
  <c r="E35" i="3"/>
  <c r="F34" i="3"/>
  <c r="G33" i="3"/>
  <c r="C33" i="3"/>
  <c r="D32" i="3"/>
  <c r="E31" i="3"/>
  <c r="F30" i="3"/>
  <c r="G29" i="3"/>
  <c r="C29" i="3"/>
  <c r="D28" i="3"/>
  <c r="E27" i="3"/>
  <c r="F26" i="3"/>
  <c r="G25" i="3"/>
  <c r="C25" i="3"/>
  <c r="D24" i="3"/>
  <c r="E23" i="3"/>
  <c r="F22" i="3"/>
  <c r="G21" i="3"/>
  <c r="C21" i="3"/>
  <c r="D20" i="3"/>
  <c r="E19" i="3"/>
  <c r="F18" i="3"/>
  <c r="G17" i="3"/>
  <c r="C17" i="3"/>
  <c r="D16" i="3"/>
  <c r="E15" i="3"/>
  <c r="D55" i="3"/>
  <c r="E54" i="3"/>
  <c r="F53" i="3"/>
  <c r="G52" i="3"/>
  <c r="C52" i="3"/>
  <c r="D51" i="3"/>
  <c r="E50" i="3"/>
  <c r="F49" i="3"/>
  <c r="G48" i="3"/>
  <c r="C48" i="3"/>
  <c r="D47" i="3"/>
  <c r="E46" i="3"/>
  <c r="F45" i="3"/>
  <c r="G44" i="3"/>
  <c r="C44" i="3"/>
  <c r="D43" i="3"/>
  <c r="E42" i="3"/>
  <c r="F41" i="3"/>
  <c r="G40" i="3"/>
  <c r="C40" i="3"/>
  <c r="D39" i="3"/>
  <c r="E38" i="3"/>
  <c r="F37" i="3"/>
  <c r="G36" i="3"/>
  <c r="C36" i="3"/>
  <c r="D35" i="3"/>
  <c r="E34" i="3"/>
  <c r="F33" i="3"/>
  <c r="G32" i="3"/>
  <c r="C32" i="3"/>
  <c r="D31" i="3"/>
  <c r="E30" i="3"/>
  <c r="F29" i="3"/>
  <c r="G28" i="3"/>
  <c r="D27" i="3"/>
  <c r="C24" i="3"/>
  <c r="G20" i="3"/>
  <c r="F17" i="3"/>
  <c r="C20" i="3"/>
  <c r="F25" i="3"/>
  <c r="E22" i="3"/>
  <c r="C16" i="3"/>
  <c r="C28" i="3"/>
  <c r="F21" i="3"/>
  <c r="E18" i="3"/>
  <c r="E26" i="3"/>
  <c r="D23" i="3"/>
  <c r="G16" i="3"/>
  <c r="D19" i="3"/>
  <c r="G24" i="3"/>
  <c r="D15" i="3"/>
  <c r="T13" i="21"/>
  <c r="R10" i="21"/>
  <c r="O11" i="21"/>
  <c r="W15" i="21"/>
  <c r="T14" i="21"/>
  <c r="K63" i="21"/>
  <c r="K61" i="21"/>
  <c r="K55" i="21"/>
  <c r="M9" i="21"/>
  <c r="AK11" i="23" s="1"/>
  <c r="T15" i="21"/>
  <c r="T11" i="21"/>
  <c r="R11" i="21"/>
  <c r="M12" i="21"/>
  <c r="AK14" i="23" s="1"/>
  <c r="Y14" i="21"/>
  <c r="M10" i="21"/>
  <c r="AK12" i="23" s="1"/>
  <c r="T16" i="21"/>
  <c r="M14" i="21"/>
  <c r="AK16" i="23" s="1"/>
  <c r="T12" i="21"/>
  <c r="O12" i="21"/>
  <c r="Y16" i="21"/>
  <c r="Y11" i="21"/>
  <c r="F3" i="21"/>
  <c r="E3" i="21"/>
  <c r="AA9" i="21"/>
  <c r="T9" i="21" s="1"/>
  <c r="AB9" i="21" s="1"/>
  <c r="W14" i="21"/>
  <c r="L13" i="21"/>
  <c r="AF15" i="23" s="1"/>
  <c r="L15" i="21"/>
  <c r="AF17" i="23" s="1"/>
  <c r="T10" i="21"/>
  <c r="U229" i="23" l="1"/>
  <c r="AB229" i="23" s="1"/>
  <c r="Y234" i="23" s="1"/>
  <c r="T95" i="23"/>
  <c r="T87" i="23"/>
  <c r="U116" i="23"/>
  <c r="AB116" i="23" s="1"/>
  <c r="Y121" i="23" s="1"/>
  <c r="V104" i="23"/>
  <c r="AC104" i="23"/>
  <c r="T93" i="23"/>
  <c r="T202" i="23"/>
  <c r="S177" i="23"/>
  <c r="H189" i="23"/>
  <c r="O16" i="21"/>
  <c r="R16" i="21"/>
  <c r="AB16" i="21" s="1"/>
  <c r="R13" i="21"/>
  <c r="AB13" i="21" s="1"/>
  <c r="O13" i="21"/>
  <c r="O14" i="21"/>
  <c r="AB11" i="21"/>
  <c r="L3" i="21"/>
  <c r="M3" i="21" s="1"/>
  <c r="K3" i="21"/>
  <c r="O15" i="21"/>
  <c r="G54" i="21"/>
  <c r="R12" i="21"/>
  <c r="AB12" i="21" s="1"/>
  <c r="AB10" i="21"/>
  <c r="D12" i="31" l="1"/>
  <c r="F12" i="24"/>
  <c r="F12" i="11"/>
  <c r="J54" i="21"/>
  <c r="O86" i="23" s="1"/>
  <c r="Q103" i="23"/>
  <c r="R104" i="23" s="1"/>
  <c r="Y104" i="23" s="1"/>
  <c r="T110" i="23" s="1"/>
  <c r="AE203" i="23"/>
  <c r="X208" i="23" s="1"/>
  <c r="X203" i="23"/>
  <c r="X110" i="23"/>
  <c r="AE108" i="23"/>
  <c r="AL107" i="23" s="1"/>
  <c r="X108" i="23"/>
  <c r="T108" i="23"/>
  <c r="AA107" i="23"/>
  <c r="T107" i="23"/>
  <c r="AL127" i="23"/>
  <c r="AA108" i="23"/>
  <c r="V127" i="23"/>
  <c r="R127" i="23"/>
  <c r="V3" i="21"/>
  <c r="F69" i="21" s="1"/>
  <c r="U3" i="21"/>
  <c r="D69" i="21" s="1"/>
  <c r="T3" i="21"/>
  <c r="R14" i="21"/>
  <c r="AB14" i="21" s="1"/>
  <c r="N58" i="21"/>
  <c r="Z163" i="23" s="1"/>
  <c r="E57" i="21"/>
  <c r="H89" i="23" s="1"/>
  <c r="E69" i="21"/>
  <c r="N59" i="21"/>
  <c r="E59" i="21"/>
  <c r="H91" i="23" s="1"/>
  <c r="N57" i="21"/>
  <c r="E54" i="21"/>
  <c r="H86" i="23" s="1"/>
  <c r="N60" i="21"/>
  <c r="AA193" i="23" s="1"/>
  <c r="E56" i="21"/>
  <c r="H88" i="23" s="1"/>
  <c r="G62" i="21"/>
  <c r="E55" i="21"/>
  <c r="H87" i="23" s="1"/>
  <c r="O54" i="21"/>
  <c r="AB86" i="23" s="1"/>
  <c r="R15" i="21"/>
  <c r="AB15" i="21" s="1"/>
  <c r="A38" i="24"/>
  <c r="A31" i="30"/>
  <c r="A38" i="11"/>
  <c r="A30" i="30"/>
  <c r="A37" i="24"/>
  <c r="A37" i="11"/>
  <c r="B53" i="3"/>
  <c r="A29" i="30"/>
  <c r="A36" i="24"/>
  <c r="A36" i="11"/>
  <c r="B47" i="3"/>
  <c r="B37" i="3"/>
  <c r="B43" i="3"/>
  <c r="B50" i="3"/>
  <c r="B45" i="3"/>
  <c r="B42" i="3"/>
  <c r="B40" i="3"/>
  <c r="B36" i="3"/>
  <c r="B41" i="3"/>
  <c r="B55" i="3"/>
  <c r="B51" i="3"/>
  <c r="B39" i="3"/>
  <c r="B49" i="3"/>
  <c r="B35" i="3"/>
  <c r="B54" i="3"/>
  <c r="B52" i="3"/>
  <c r="B48" i="3"/>
  <c r="B46" i="3"/>
  <c r="B44" i="3"/>
  <c r="B38" i="3"/>
  <c r="C69" i="21" l="1"/>
  <c r="AH107" i="23"/>
  <c r="J62" i="21"/>
  <c r="O216" i="23"/>
  <c r="O217" i="23" s="1"/>
  <c r="U217" i="23" s="1"/>
  <c r="O222" i="23" s="1"/>
  <c r="V222" i="23" s="1"/>
  <c r="O57" i="21"/>
  <c r="V147" i="23"/>
  <c r="AB147" i="23" s="1"/>
  <c r="L149" i="23" s="1"/>
  <c r="AA149" i="23" s="1"/>
  <c r="O59" i="21"/>
  <c r="W177" i="23"/>
  <c r="AC177" i="23" s="1"/>
  <c r="L179" i="23" s="1"/>
  <c r="AA179" i="23" s="1"/>
  <c r="M60" i="21"/>
  <c r="O60" i="21" s="1"/>
  <c r="AB92" i="23" s="1"/>
  <c r="Q54" i="21"/>
  <c r="T54" i="21" s="1"/>
  <c r="T64" i="21" s="1"/>
  <c r="S64" i="21" s="1"/>
  <c r="M58" i="21"/>
  <c r="O58" i="21" s="1"/>
  <c r="AB90" i="23" s="1"/>
  <c r="G69" i="21"/>
  <c r="J56" i="21"/>
  <c r="O88" i="23" s="1"/>
  <c r="E64" i="21"/>
  <c r="H96" i="23" s="1"/>
  <c r="O61" i="21"/>
  <c r="AB93" i="23" s="1"/>
  <c r="O55" i="21"/>
  <c r="AB87" i="23" s="1"/>
  <c r="O63" i="21"/>
  <c r="AB95" i="23" s="1"/>
  <c r="C8" i="3"/>
  <c r="AI86" i="23" l="1"/>
  <c r="V54" i="21"/>
  <c r="Q57" i="21"/>
  <c r="T57" i="21" s="1"/>
  <c r="AB89" i="23"/>
  <c r="Q59" i="21"/>
  <c r="T59" i="21" s="1"/>
  <c r="AB91" i="23"/>
  <c r="Q62" i="21"/>
  <c r="O94" i="23"/>
  <c r="Q58" i="21"/>
  <c r="Q63" i="21"/>
  <c r="Q56" i="21"/>
  <c r="Q60" i="21"/>
  <c r="T60" i="21" s="1"/>
  <c r="Q61" i="21"/>
  <c r="Q55" i="21"/>
  <c r="A14" i="30"/>
  <c r="A21" i="24"/>
  <c r="A21" i="11"/>
  <c r="A22" i="30"/>
  <c r="A29" i="24"/>
  <c r="A29" i="11"/>
  <c r="A11" i="30"/>
  <c r="A18" i="24"/>
  <c r="A18" i="11"/>
  <c r="A26" i="24"/>
  <c r="A19" i="30"/>
  <c r="A26" i="11"/>
  <c r="A23" i="24"/>
  <c r="A16" i="30"/>
  <c r="A23" i="11"/>
  <c r="A20" i="30"/>
  <c r="A27" i="24"/>
  <c r="A27" i="11"/>
  <c r="A31" i="24"/>
  <c r="A24" i="30"/>
  <c r="A31" i="11"/>
  <c r="A35" i="24"/>
  <c r="A28" i="30"/>
  <c r="A35" i="11"/>
  <c r="A10" i="30"/>
  <c r="A17" i="24"/>
  <c r="A17" i="11"/>
  <c r="A18" i="30"/>
  <c r="A25" i="24"/>
  <c r="A25" i="11"/>
  <c r="A26" i="30"/>
  <c r="A33" i="24"/>
  <c r="A33" i="11"/>
  <c r="A15" i="30"/>
  <c r="A22" i="24"/>
  <c r="A22" i="11"/>
  <c r="A23" i="30"/>
  <c r="A30" i="24"/>
  <c r="A30" i="11"/>
  <c r="A27" i="30"/>
  <c r="A34" i="24"/>
  <c r="A34" i="11"/>
  <c r="A19" i="24"/>
  <c r="A12" i="30"/>
  <c r="A19" i="11"/>
  <c r="A16" i="24"/>
  <c r="A9" i="30"/>
  <c r="A16" i="11"/>
  <c r="A13" i="30"/>
  <c r="A20" i="24"/>
  <c r="A20" i="11"/>
  <c r="A24" i="24"/>
  <c r="A17" i="30"/>
  <c r="A24" i="11"/>
  <c r="A21" i="30"/>
  <c r="A28" i="24"/>
  <c r="A28" i="11"/>
  <c r="A32" i="24"/>
  <c r="A25" i="30"/>
  <c r="A32" i="11"/>
  <c r="B25" i="3"/>
  <c r="B16" i="3"/>
  <c r="B32" i="3"/>
  <c r="B23" i="3"/>
  <c r="B27" i="3"/>
  <c r="B31" i="3"/>
  <c r="B21" i="3"/>
  <c r="B29" i="3"/>
  <c r="B33" i="3"/>
  <c r="B20" i="3"/>
  <c r="B24" i="3"/>
  <c r="B28" i="3"/>
  <c r="B18" i="3"/>
  <c r="B22" i="3"/>
  <c r="B26" i="3"/>
  <c r="B30" i="3"/>
  <c r="B34" i="3"/>
  <c r="B17" i="3"/>
  <c r="B19" i="3"/>
  <c r="D8" i="3"/>
  <c r="U58" i="21" l="1"/>
  <c r="T58" i="21"/>
  <c r="V64" i="21"/>
  <c r="F73" i="21" s="1"/>
  <c r="AI87" i="23"/>
  <c r="V55" i="21"/>
  <c r="AI95" i="23"/>
  <c r="V63" i="21"/>
  <c r="AI88" i="23"/>
  <c r="V56" i="21"/>
  <c r="AI94" i="23"/>
  <c r="V240" i="23" s="1"/>
  <c r="U62" i="21"/>
  <c r="AI91" i="23"/>
  <c r="N249" i="23" s="1"/>
  <c r="U59" i="21"/>
  <c r="AI89" i="23"/>
  <c r="AA239" i="23" s="1"/>
  <c r="U57" i="21"/>
  <c r="AI92" i="23"/>
  <c r="U60" i="21"/>
  <c r="AI93" i="23"/>
  <c r="U61" i="21"/>
  <c r="AI90" i="23"/>
  <c r="Q64" i="21"/>
  <c r="B15" i="3"/>
  <c r="C82" i="21" l="1"/>
  <c r="C83" i="21"/>
  <c r="C80" i="21"/>
  <c r="C81" i="21"/>
  <c r="C78" i="21"/>
  <c r="C79" i="21"/>
  <c r="C76" i="21"/>
  <c r="C77" i="21"/>
  <c r="C74" i="21"/>
  <c r="C75" i="21"/>
  <c r="AB247" i="23"/>
  <c r="AC249" i="23"/>
  <c r="U64" i="21"/>
  <c r="AO239" i="23"/>
  <c r="AI96" i="23"/>
  <c r="AP96" i="23"/>
  <c r="B8" i="3"/>
  <c r="E73" i="21" l="1"/>
  <c r="G73" i="21" s="1"/>
  <c r="E75" i="21"/>
  <c r="E77" i="21" s="1"/>
  <c r="F75" i="21"/>
  <c r="F77" i="21" s="1"/>
  <c r="E74" i="21"/>
  <c r="C9" i="25"/>
  <c r="C8" i="25"/>
  <c r="C7" i="25"/>
  <c r="C6" i="25"/>
  <c r="G77" i="21" l="1"/>
  <c r="G74" i="21"/>
  <c r="E78" i="21" s="1"/>
  <c r="E80" i="21" s="1"/>
  <c r="E79" i="21" l="1"/>
  <c r="I263" i="23" s="1"/>
  <c r="G58" i="31"/>
  <c r="A48" i="13"/>
  <c r="F9" i="24"/>
  <c r="F8" i="24"/>
  <c r="F7" i="24"/>
  <c r="F6" i="24"/>
  <c r="A4" i="24"/>
  <c r="H4" i="3"/>
  <c r="E4" i="3"/>
  <c r="C4" i="3"/>
  <c r="H3" i="3"/>
  <c r="E3" i="3"/>
  <c r="C3" i="3"/>
  <c r="C68" i="21" l="1"/>
  <c r="G68" i="21" s="1"/>
  <c r="H68" i="21" s="1"/>
  <c r="U68" i="21" s="1"/>
  <c r="F80" i="21"/>
  <c r="H58" i="31" s="1"/>
  <c r="F9" i="11"/>
  <c r="F8" i="11"/>
  <c r="F7" i="11"/>
  <c r="F6" i="11"/>
  <c r="K68" i="21" l="1"/>
  <c r="P68" i="21" s="1"/>
  <c r="W3" i="21"/>
  <c r="I68" i="21"/>
  <c r="L68" i="21" s="1"/>
  <c r="G46" i="24"/>
  <c r="F46" i="11"/>
  <c r="A47" i="24"/>
  <c r="F47" i="24"/>
  <c r="A4" i="11"/>
  <c r="AI9" i="21" l="1"/>
  <c r="AH10" i="21"/>
  <c r="AH12" i="21"/>
  <c r="AH14" i="21"/>
  <c r="AH18" i="21"/>
  <c r="AH22" i="21"/>
  <c r="AH28" i="21"/>
  <c r="AH34" i="21"/>
  <c r="AH40" i="21"/>
  <c r="AH48" i="21"/>
  <c r="AI10" i="21"/>
  <c r="AI12" i="21"/>
  <c r="AI14" i="21"/>
  <c r="AI16" i="21"/>
  <c r="AI18" i="21"/>
  <c r="AI20" i="21"/>
  <c r="AI22" i="21"/>
  <c r="AI24" i="21"/>
  <c r="AI26" i="21"/>
  <c r="AI28" i="21"/>
  <c r="AI30" i="21"/>
  <c r="AI32" i="21"/>
  <c r="AI34" i="21"/>
  <c r="AI36" i="21"/>
  <c r="AI38" i="21"/>
  <c r="AI40" i="21"/>
  <c r="AI42" i="21"/>
  <c r="AI44" i="21"/>
  <c r="AI46" i="21"/>
  <c r="AI48" i="21"/>
  <c r="AI13" i="21"/>
  <c r="AI21" i="21"/>
  <c r="AI25" i="21"/>
  <c r="AI29" i="21"/>
  <c r="AI33" i="21"/>
  <c r="AI37" i="21"/>
  <c r="AI41" i="21"/>
  <c r="AI47" i="21"/>
  <c r="AH16" i="21"/>
  <c r="AH24" i="21"/>
  <c r="AH30" i="21"/>
  <c r="AH36" i="21"/>
  <c r="AH44" i="21"/>
  <c r="AH46" i="21"/>
  <c r="AH11" i="21"/>
  <c r="AH13" i="21"/>
  <c r="AH15" i="21"/>
  <c r="AH17" i="21"/>
  <c r="AH19" i="21"/>
  <c r="AH21" i="21"/>
  <c r="AH23" i="21"/>
  <c r="AH25" i="21"/>
  <c r="AH27" i="21"/>
  <c r="AH29" i="21"/>
  <c r="AH31" i="21"/>
  <c r="AH33" i="21"/>
  <c r="AH35" i="21"/>
  <c r="AH37" i="21"/>
  <c r="AH39" i="21"/>
  <c r="AH41" i="21"/>
  <c r="AH43" i="21"/>
  <c r="AH45" i="21"/>
  <c r="AH47" i="21"/>
  <c r="AH49" i="21"/>
  <c r="AI11" i="21"/>
  <c r="AI15" i="21"/>
  <c r="AI17" i="21"/>
  <c r="AI19" i="21"/>
  <c r="AI23" i="21"/>
  <c r="AI27" i="21"/>
  <c r="AI31" i="21"/>
  <c r="AI35" i="21"/>
  <c r="AI39" i="21"/>
  <c r="AI43" i="21"/>
  <c r="AI45" i="21"/>
  <c r="AI49" i="21"/>
  <c r="AH20" i="21"/>
  <c r="AH26" i="21"/>
  <c r="AH32" i="21"/>
  <c r="AH38" i="21"/>
  <c r="AH42" i="21"/>
  <c r="AH9" i="21"/>
  <c r="M68" i="21"/>
  <c r="Q68" i="21" s="1"/>
  <c r="R68" i="21"/>
  <c r="AL27" i="21" s="1"/>
  <c r="K34" i="31" s="1"/>
  <c r="S68" i="21"/>
  <c r="X55" i="21" s="1"/>
  <c r="F41" i="11" s="1"/>
  <c r="O68" i="21"/>
  <c r="W68" i="21" s="1"/>
  <c r="H46" i="24"/>
  <c r="G46" i="11"/>
  <c r="L18" i="31" l="1"/>
  <c r="L42" i="31"/>
  <c r="L53" i="31"/>
  <c r="L51" i="31"/>
  <c r="H10" i="30"/>
  <c r="AN45" i="21"/>
  <c r="H52" i="31" s="1"/>
  <c r="AN37" i="21"/>
  <c r="H44" i="31" s="1"/>
  <c r="AN40" i="21"/>
  <c r="H47" i="31" s="1"/>
  <c r="AL23" i="21"/>
  <c r="K30" i="31" s="1"/>
  <c r="AN47" i="21"/>
  <c r="H54" i="31" s="1"/>
  <c r="AN11" i="21"/>
  <c r="H18" i="31" s="1"/>
  <c r="L32" i="31"/>
  <c r="AK26" i="21"/>
  <c r="F26" i="30" s="1"/>
  <c r="AM45" i="21"/>
  <c r="AK42" i="21"/>
  <c r="J49" i="31" s="1"/>
  <c r="AL14" i="21"/>
  <c r="K21" i="31" s="1"/>
  <c r="AK15" i="21"/>
  <c r="G22" i="24" s="1"/>
  <c r="AK40" i="21"/>
  <c r="J47" i="31" s="1"/>
  <c r="AN13" i="21"/>
  <c r="H20" i="31" s="1"/>
  <c r="H31" i="30"/>
  <c r="AK39" i="21"/>
  <c r="J46" i="31" s="1"/>
  <c r="AL25" i="21"/>
  <c r="K32" i="31" s="1"/>
  <c r="AJ43" i="21"/>
  <c r="AK34" i="21"/>
  <c r="J41" i="31" s="1"/>
  <c r="L44" i="31"/>
  <c r="AJ11" i="21"/>
  <c r="F18" i="24" s="1"/>
  <c r="AL44" i="21"/>
  <c r="K51" i="31" s="1"/>
  <c r="L37" i="31"/>
  <c r="AN18" i="21"/>
  <c r="H25" i="31" s="1"/>
  <c r="L56" i="31"/>
  <c r="AK38" i="21"/>
  <c r="J45" i="31" s="1"/>
  <c r="AJ44" i="21"/>
  <c r="AK44" i="21"/>
  <c r="J51" i="31" s="1"/>
  <c r="AK17" i="21"/>
  <c r="G24" i="11" s="1"/>
  <c r="AL12" i="21"/>
  <c r="K19" i="31" s="1"/>
  <c r="AN9" i="21"/>
  <c r="H16" i="31" s="1"/>
  <c r="AN36" i="21"/>
  <c r="H43" i="31" s="1"/>
  <c r="AN20" i="21"/>
  <c r="H27" i="31" s="1"/>
  <c r="L40" i="31"/>
  <c r="AJ22" i="21"/>
  <c r="E22" i="30" s="1"/>
  <c r="AK21" i="21"/>
  <c r="F21" i="30" s="1"/>
  <c r="L35" i="31"/>
  <c r="L46" i="31"/>
  <c r="AM9" i="21"/>
  <c r="H16" i="11" s="1"/>
  <c r="AM23" i="21"/>
  <c r="H30" i="11" s="1"/>
  <c r="AM22" i="21"/>
  <c r="H29" i="24" s="1"/>
  <c r="AM40" i="21"/>
  <c r="AM24" i="21"/>
  <c r="H31" i="11" s="1"/>
  <c r="AM25" i="21"/>
  <c r="H32" i="11" s="1"/>
  <c r="AM44" i="21"/>
  <c r="H20" i="30"/>
  <c r="AM33" i="21"/>
  <c r="AM47" i="21"/>
  <c r="L28" i="31"/>
  <c r="AM31" i="21"/>
  <c r="H38" i="11" s="1"/>
  <c r="AM48" i="21"/>
  <c r="AM30" i="21"/>
  <c r="H37" i="11" s="1"/>
  <c r="AM20" i="21"/>
  <c r="H27" i="24" s="1"/>
  <c r="AM18" i="21"/>
  <c r="H25" i="11" s="1"/>
  <c r="H27" i="30"/>
  <c r="L43" i="31"/>
  <c r="H15" i="30"/>
  <c r="L30" i="31"/>
  <c r="H14" i="30"/>
  <c r="L24" i="31"/>
  <c r="L20" i="31"/>
  <c r="AN30" i="21"/>
  <c r="H37" i="31" s="1"/>
  <c r="AM34" i="21"/>
  <c r="AM21" i="21"/>
  <c r="H28" i="11" s="1"/>
  <c r="AM35" i="21"/>
  <c r="AM17" i="21"/>
  <c r="H24" i="11" s="1"/>
  <c r="AM27" i="21"/>
  <c r="H34" i="11" s="1"/>
  <c r="Z55" i="21"/>
  <c r="F42" i="24" s="1"/>
  <c r="AM13" i="21"/>
  <c r="H20" i="24" s="1"/>
  <c r="Y55" i="21"/>
  <c r="F40" i="11" s="1"/>
  <c r="AM10" i="21"/>
  <c r="H17" i="11" s="1"/>
  <c r="AM19" i="21"/>
  <c r="H26" i="11" s="1"/>
  <c r="AM16" i="21"/>
  <c r="H23" i="24" s="1"/>
  <c r="AM49" i="21"/>
  <c r="AM26" i="21"/>
  <c r="H33" i="24" s="1"/>
  <c r="AM41" i="21"/>
  <c r="AM46" i="21"/>
  <c r="AM37" i="21"/>
  <c r="AM12" i="21"/>
  <c r="H19" i="11" s="1"/>
  <c r="AM29" i="21"/>
  <c r="H36" i="24" s="1"/>
  <c r="AM42" i="21"/>
  <c r="AM32" i="21"/>
  <c r="AM14" i="21"/>
  <c r="H21" i="24" s="1"/>
  <c r="AM43" i="21"/>
  <c r="AM36" i="21"/>
  <c r="F41" i="24"/>
  <c r="AM39" i="21"/>
  <c r="AM38" i="21"/>
  <c r="AM11" i="21"/>
  <c r="H18" i="24" s="1"/>
  <c r="AM15" i="21"/>
  <c r="H22" i="24" s="1"/>
  <c r="AM28" i="21"/>
  <c r="H35" i="11" s="1"/>
  <c r="L45" i="31"/>
  <c r="L52" i="31"/>
  <c r="L26" i="31"/>
  <c r="AK35" i="21"/>
  <c r="J42" i="31" s="1"/>
  <c r="AJ10" i="21"/>
  <c r="E10" i="30" s="1"/>
  <c r="AJ36" i="21"/>
  <c r="AJ9" i="21"/>
  <c r="F16" i="24" s="1"/>
  <c r="AK29" i="21"/>
  <c r="G36" i="11" s="1"/>
  <c r="AJ29" i="21"/>
  <c r="F36" i="24" s="1"/>
  <c r="AK46" i="21"/>
  <c r="J53" i="31" s="1"/>
  <c r="AN14" i="21"/>
  <c r="H21" i="31" s="1"/>
  <c r="AK16" i="21"/>
  <c r="G23" i="24" s="1"/>
  <c r="AN35" i="21"/>
  <c r="H42" i="31" s="1"/>
  <c r="AK36" i="21"/>
  <c r="J43" i="31" s="1"/>
  <c r="AJ47" i="21"/>
  <c r="AJ26" i="21"/>
  <c r="F33" i="11" s="1"/>
  <c r="AL37" i="21"/>
  <c r="K44" i="31" s="1"/>
  <c r="AL32" i="21"/>
  <c r="K39" i="31" s="1"/>
  <c r="AL26" i="21"/>
  <c r="K33" i="31" s="1"/>
  <c r="AL43" i="21"/>
  <c r="K50" i="31" s="1"/>
  <c r="AL11" i="21"/>
  <c r="K18" i="31" s="1"/>
  <c r="AN24" i="21"/>
  <c r="H31" i="31" s="1"/>
  <c r="AN48" i="21"/>
  <c r="H55" i="31" s="1"/>
  <c r="AK14" i="21"/>
  <c r="G21" i="11" s="1"/>
  <c r="AK49" i="21"/>
  <c r="J56" i="31" s="1"/>
  <c r="AJ48" i="21"/>
  <c r="AJ41" i="21"/>
  <c r="AK28" i="21"/>
  <c r="F28" i="30" s="1"/>
  <c r="AN38" i="21"/>
  <c r="H45" i="31" s="1"/>
  <c r="AJ14" i="21"/>
  <c r="F21" i="24" s="1"/>
  <c r="AJ17" i="21"/>
  <c r="F24" i="24" s="1"/>
  <c r="AN49" i="21"/>
  <c r="H56" i="31" s="1"/>
  <c r="AK18" i="21"/>
  <c r="G25" i="24" s="1"/>
  <c r="AN27" i="21"/>
  <c r="G27" i="30" s="1"/>
  <c r="AJ18" i="21"/>
  <c r="F25" i="11" s="1"/>
  <c r="AJ13" i="21"/>
  <c r="F20" i="11" s="1"/>
  <c r="AJ40" i="21"/>
  <c r="AN44" i="21"/>
  <c r="H51" i="31" s="1"/>
  <c r="AJ46" i="21"/>
  <c r="AJ20" i="21"/>
  <c r="E20" i="30" s="1"/>
  <c r="AJ30" i="21"/>
  <c r="E30" i="30" s="1"/>
  <c r="AK11" i="21"/>
  <c r="F11" i="30" s="1"/>
  <c r="AK37" i="21"/>
  <c r="J44" i="31" s="1"/>
  <c r="AN19" i="21"/>
  <c r="H26" i="31" s="1"/>
  <c r="AK13" i="21"/>
  <c r="J20" i="31" s="1"/>
  <c r="AN17" i="21"/>
  <c r="G17" i="30" s="1"/>
  <c r="AJ39" i="21"/>
  <c r="AN34" i="21"/>
  <c r="H41" i="31" s="1"/>
  <c r="AL46" i="21"/>
  <c r="K53" i="31" s="1"/>
  <c r="AL29" i="21"/>
  <c r="K36" i="31" s="1"/>
  <c r="AL28" i="21"/>
  <c r="K35" i="31" s="1"/>
  <c r="AL18" i="21"/>
  <c r="K25" i="31" s="1"/>
  <c r="AL39" i="21"/>
  <c r="K46" i="31" s="1"/>
  <c r="AK19" i="21"/>
  <c r="F19" i="30" s="1"/>
  <c r="AK12" i="21"/>
  <c r="F12" i="30" s="1"/>
  <c r="AK24" i="21"/>
  <c r="F24" i="30" s="1"/>
  <c r="AK20" i="21"/>
  <c r="G27" i="24" s="1"/>
  <c r="AJ21" i="21"/>
  <c r="F28" i="24" s="1"/>
  <c r="AK27" i="21"/>
  <c r="J34" i="31" s="1"/>
  <c r="AJ33" i="21"/>
  <c r="AJ38" i="21"/>
  <c r="AJ34" i="21"/>
  <c r="AN22" i="21"/>
  <c r="H29" i="31" s="1"/>
  <c r="AJ15" i="21"/>
  <c r="E15" i="30" s="1"/>
  <c r="AK22" i="21"/>
  <c r="G29" i="11" s="1"/>
  <c r="AK43" i="21"/>
  <c r="J50" i="31" s="1"/>
  <c r="AK9" i="21"/>
  <c r="G16" i="24" s="1"/>
  <c r="AJ27" i="21"/>
  <c r="E27" i="30" s="1"/>
  <c r="AN39" i="21"/>
  <c r="H46" i="31" s="1"/>
  <c r="AK23" i="21"/>
  <c r="J30" i="31" s="1"/>
  <c r="AK33" i="21"/>
  <c r="J40" i="31" s="1"/>
  <c r="AK30" i="21"/>
  <c r="J37" i="31" s="1"/>
  <c r="AL22" i="21"/>
  <c r="K29" i="31" s="1"/>
  <c r="AL48" i="21"/>
  <c r="K55" i="31" s="1"/>
  <c r="AL16" i="21"/>
  <c r="K23" i="31" s="1"/>
  <c r="AL33" i="21"/>
  <c r="K40" i="31" s="1"/>
  <c r="L54" i="31"/>
  <c r="L47" i="31"/>
  <c r="L36" i="31"/>
  <c r="AN31" i="21"/>
  <c r="G31" i="30" s="1"/>
  <c r="AN32" i="21"/>
  <c r="H39" i="31" s="1"/>
  <c r="L55" i="31"/>
  <c r="H16" i="30"/>
  <c r="AN21" i="21"/>
  <c r="H28" i="31" s="1"/>
  <c r="L49" i="31"/>
  <c r="L41" i="31"/>
  <c r="L31" i="31"/>
  <c r="L16" i="31"/>
  <c r="H22" i="30"/>
  <c r="L48" i="31"/>
  <c r="L33" i="31"/>
  <c r="L50" i="31"/>
  <c r="AN16" i="21"/>
  <c r="H23" i="31" s="1"/>
  <c r="AN15" i="21"/>
  <c r="H22" i="31" s="1"/>
  <c r="AK25" i="21"/>
  <c r="G32" i="11" s="1"/>
  <c r="AJ37" i="21"/>
  <c r="AJ31" i="21"/>
  <c r="E31" i="30" s="1"/>
  <c r="AJ25" i="21"/>
  <c r="E25" i="30" s="1"/>
  <c r="AL38" i="21"/>
  <c r="K45" i="31" s="1"/>
  <c r="AL10" i="21"/>
  <c r="K17" i="31" s="1"/>
  <c r="AL21" i="21"/>
  <c r="K28" i="31" s="1"/>
  <c r="AL40" i="21"/>
  <c r="K47" i="31" s="1"/>
  <c r="AL24" i="21"/>
  <c r="K31" i="31" s="1"/>
  <c r="AL42" i="21"/>
  <c r="K49" i="31" s="1"/>
  <c r="AL49" i="21"/>
  <c r="K56" i="31" s="1"/>
  <c r="AL17" i="21"/>
  <c r="K24" i="31" s="1"/>
  <c r="AL35" i="21"/>
  <c r="K42" i="31" s="1"/>
  <c r="AL19" i="21"/>
  <c r="K26" i="31" s="1"/>
  <c r="AJ49" i="21"/>
  <c r="AK47" i="21"/>
  <c r="J54" i="31" s="1"/>
  <c r="AK10" i="21"/>
  <c r="F10" i="30" s="1"/>
  <c r="AK48" i="21"/>
  <c r="J55" i="31" s="1"/>
  <c r="AJ42" i="21"/>
  <c r="AJ32" i="21"/>
  <c r="AK32" i="21"/>
  <c r="J39" i="31" s="1"/>
  <c r="AJ28" i="21"/>
  <c r="E28" i="30" s="1"/>
  <c r="AJ24" i="21"/>
  <c r="F31" i="11" s="1"/>
  <c r="AN33" i="21"/>
  <c r="H40" i="31" s="1"/>
  <c r="AK45" i="21"/>
  <c r="J52" i="31" s="1"/>
  <c r="AN25" i="21"/>
  <c r="G25" i="30" s="1"/>
  <c r="AK41" i="21"/>
  <c r="J48" i="31" s="1"/>
  <c r="AN29" i="21"/>
  <c r="G29" i="30" s="1"/>
  <c r="AJ12" i="21"/>
  <c r="E12" i="30" s="1"/>
  <c r="AN42" i="21"/>
  <c r="H49" i="31" s="1"/>
  <c r="AN28" i="21"/>
  <c r="H35" i="31" s="1"/>
  <c r="AJ19" i="21"/>
  <c r="E19" i="30" s="1"/>
  <c r="AJ35" i="21"/>
  <c r="AK31" i="21"/>
  <c r="G38" i="11" s="1"/>
  <c r="AN23" i="21"/>
  <c r="G23" i="30" s="1"/>
  <c r="AJ45" i="21"/>
  <c r="AJ23" i="21"/>
  <c r="E23" i="30" s="1"/>
  <c r="AJ16" i="21"/>
  <c r="F23" i="11" s="1"/>
  <c r="AL9" i="21"/>
  <c r="K16" i="31" s="1"/>
  <c r="AL30" i="21"/>
  <c r="K37" i="31" s="1"/>
  <c r="AL45" i="21"/>
  <c r="K52" i="31" s="1"/>
  <c r="AL13" i="21"/>
  <c r="K20" i="31" s="1"/>
  <c r="AL36" i="21"/>
  <c r="K43" i="31" s="1"/>
  <c r="AL20" i="21"/>
  <c r="K27" i="31" s="1"/>
  <c r="AL34" i="21"/>
  <c r="K41" i="31" s="1"/>
  <c r="AL41" i="21"/>
  <c r="K48" i="31" s="1"/>
  <c r="AL47" i="21"/>
  <c r="K54" i="31" s="1"/>
  <c r="AL31" i="21"/>
  <c r="K38" i="31" s="1"/>
  <c r="AL15" i="21"/>
  <c r="K22" i="31" s="1"/>
  <c r="L39" i="31"/>
  <c r="AN12" i="21"/>
  <c r="G12" i="30" s="1"/>
  <c r="L25" i="31"/>
  <c r="AN46" i="21"/>
  <c r="H53" i="31" s="1"/>
  <c r="H12" i="30"/>
  <c r="AN41" i="21"/>
  <c r="H48" i="31" s="1"/>
  <c r="AN43" i="21"/>
  <c r="H50" i="31" s="1"/>
  <c r="AN26" i="21"/>
  <c r="G26" i="30" s="1"/>
  <c r="V68" i="21"/>
  <c r="AN10" i="21"/>
  <c r="H17" i="31" s="1"/>
  <c r="H34" i="31"/>
  <c r="AP9" i="21" l="1"/>
  <c r="Q16" i="31" s="1"/>
  <c r="AP10" i="21"/>
  <c r="Q17" i="31" s="1"/>
  <c r="AP14" i="21"/>
  <c r="Q21" i="31" s="1"/>
  <c r="AP18" i="21"/>
  <c r="Q25" i="31" s="1"/>
  <c r="AP22" i="21"/>
  <c r="Q29" i="31" s="1"/>
  <c r="AP26" i="21"/>
  <c r="Q33" i="31" s="1"/>
  <c r="AP30" i="21"/>
  <c r="Q37" i="31" s="1"/>
  <c r="AP34" i="21"/>
  <c r="Q41" i="31" s="1"/>
  <c r="AP38" i="21"/>
  <c r="Q45" i="31" s="1"/>
  <c r="AP42" i="21"/>
  <c r="Q49" i="31" s="1"/>
  <c r="AP46" i="21"/>
  <c r="Q53" i="31" s="1"/>
  <c r="AP24" i="21"/>
  <c r="Q31" i="31" s="1"/>
  <c r="AP36" i="21"/>
  <c r="Q43" i="31" s="1"/>
  <c r="AP48" i="21"/>
  <c r="Q55" i="31" s="1"/>
  <c r="AP21" i="21"/>
  <c r="Q28" i="31" s="1"/>
  <c r="AP33" i="21"/>
  <c r="Q40" i="31" s="1"/>
  <c r="AP45" i="21"/>
  <c r="Q52" i="31" s="1"/>
  <c r="AP11" i="21"/>
  <c r="Q18" i="31" s="1"/>
  <c r="AP15" i="21"/>
  <c r="Q22" i="31" s="1"/>
  <c r="AP19" i="21"/>
  <c r="Q26" i="31" s="1"/>
  <c r="AP23" i="21"/>
  <c r="AP27" i="21"/>
  <c r="Q34" i="31" s="1"/>
  <c r="AP31" i="21"/>
  <c r="Q38" i="31" s="1"/>
  <c r="AP35" i="21"/>
  <c r="Q42" i="31" s="1"/>
  <c r="AP39" i="21"/>
  <c r="Q46" i="31" s="1"/>
  <c r="AP43" i="21"/>
  <c r="Q50" i="31" s="1"/>
  <c r="AP47" i="21"/>
  <c r="Q54" i="31" s="1"/>
  <c r="AP20" i="21"/>
  <c r="Q27" i="31" s="1"/>
  <c r="AP32" i="21"/>
  <c r="Q39" i="31" s="1"/>
  <c r="AP40" i="21"/>
  <c r="Q47" i="31" s="1"/>
  <c r="AP13" i="21"/>
  <c r="Q20" i="31" s="1"/>
  <c r="AP29" i="21"/>
  <c r="Q36" i="31" s="1"/>
  <c r="AP41" i="21"/>
  <c r="Q48" i="31" s="1"/>
  <c r="AP12" i="21"/>
  <c r="Q19" i="31" s="1"/>
  <c r="AP16" i="21"/>
  <c r="Q23" i="31" s="1"/>
  <c r="AP28" i="21"/>
  <c r="Q35" i="31" s="1"/>
  <c r="AP44" i="21"/>
  <c r="Q51" i="31" s="1"/>
  <c r="AP17" i="21"/>
  <c r="Q24" i="31" s="1"/>
  <c r="AP25" i="21"/>
  <c r="Q32" i="31" s="1"/>
  <c r="AP37" i="21"/>
  <c r="Q44" i="31" s="1"/>
  <c r="AP49" i="21"/>
  <c r="Q56" i="31" s="1"/>
  <c r="H11" i="30"/>
  <c r="L17" i="31"/>
  <c r="G11" i="30"/>
  <c r="H25" i="30"/>
  <c r="X68" i="21"/>
  <c r="F45" i="11" s="1"/>
  <c r="G33" i="11"/>
  <c r="G33" i="24"/>
  <c r="J33" i="31"/>
  <c r="F15" i="30"/>
  <c r="G13" i="30"/>
  <c r="J22" i="31"/>
  <c r="G22" i="11"/>
  <c r="G20" i="30"/>
  <c r="L38" i="31"/>
  <c r="J28" i="31"/>
  <c r="G18" i="30"/>
  <c r="H28" i="24"/>
  <c r="G28" i="11"/>
  <c r="G28" i="24"/>
  <c r="F35" i="24"/>
  <c r="F14" i="30"/>
  <c r="F17" i="24"/>
  <c r="H17" i="30"/>
  <c r="J24" i="31"/>
  <c r="F18" i="11"/>
  <c r="F17" i="30"/>
  <c r="E11" i="30"/>
  <c r="G24" i="24"/>
  <c r="H28" i="30"/>
  <c r="G16" i="30"/>
  <c r="F27" i="30"/>
  <c r="L34" i="31"/>
  <c r="F29" i="11"/>
  <c r="G9" i="30"/>
  <c r="H30" i="30"/>
  <c r="J19" i="31"/>
  <c r="G18" i="11"/>
  <c r="F29" i="24"/>
  <c r="H24" i="31"/>
  <c r="H34" i="24"/>
  <c r="E21" i="30"/>
  <c r="E9" i="30"/>
  <c r="H24" i="24"/>
  <c r="E17" i="30"/>
  <c r="F22" i="11"/>
  <c r="H32" i="24"/>
  <c r="F27" i="11"/>
  <c r="G22" i="30"/>
  <c r="E26" i="30"/>
  <c r="F29" i="30"/>
  <c r="G34" i="24"/>
  <c r="H37" i="24"/>
  <c r="J16" i="31"/>
  <c r="G19" i="11"/>
  <c r="F23" i="30"/>
  <c r="F42" i="11"/>
  <c r="J21" i="31"/>
  <c r="H30" i="24"/>
  <c r="H16" i="24"/>
  <c r="L27" i="31"/>
  <c r="G29" i="24"/>
  <c r="H21" i="30"/>
  <c r="F36" i="11"/>
  <c r="G20" i="11"/>
  <c r="H29" i="11"/>
  <c r="F38" i="11"/>
  <c r="H13" i="30"/>
  <c r="G35" i="11"/>
  <c r="J36" i="31"/>
  <c r="G31" i="11"/>
  <c r="F34" i="24"/>
  <c r="F27" i="24"/>
  <c r="F16" i="30"/>
  <c r="G19" i="30"/>
  <c r="F17" i="11"/>
  <c r="J35" i="31"/>
  <c r="G36" i="24"/>
  <c r="H9" i="30"/>
  <c r="F34" i="11"/>
  <c r="F22" i="24"/>
  <c r="E13" i="30"/>
  <c r="J23" i="31"/>
  <c r="G23" i="11"/>
  <c r="F31" i="30"/>
  <c r="J38" i="31"/>
  <c r="F20" i="24"/>
  <c r="F30" i="30"/>
  <c r="H26" i="24"/>
  <c r="G37" i="24"/>
  <c r="F33" i="24"/>
  <c r="H38" i="31"/>
  <c r="G35" i="24"/>
  <c r="G31" i="24"/>
  <c r="F35" i="11"/>
  <c r="G21" i="24"/>
  <c r="G38" i="24"/>
  <c r="J31" i="31"/>
  <c r="G37" i="11"/>
  <c r="H36" i="11"/>
  <c r="G21" i="30"/>
  <c r="F22" i="30"/>
  <c r="G27" i="11"/>
  <c r="L22" i="31"/>
  <c r="G28" i="30"/>
  <c r="F37" i="24"/>
  <c r="G20" i="24"/>
  <c r="F18" i="30"/>
  <c r="J25" i="31"/>
  <c r="J27" i="31"/>
  <c r="H23" i="11"/>
  <c r="L29" i="31"/>
  <c r="F37" i="11"/>
  <c r="J29" i="31"/>
  <c r="F20" i="30"/>
  <c r="E29" i="30"/>
  <c r="F13" i="30"/>
  <c r="H20" i="11"/>
  <c r="H18" i="11"/>
  <c r="E24" i="30"/>
  <c r="G25" i="11"/>
  <c r="H27" i="11"/>
  <c r="E14" i="30"/>
  <c r="G24" i="30"/>
  <c r="H25" i="24"/>
  <c r="J26" i="31"/>
  <c r="G18" i="24"/>
  <c r="H38" i="24"/>
  <c r="G30" i="24"/>
  <c r="G26" i="24"/>
  <c r="F28" i="11"/>
  <c r="J18" i="31"/>
  <c r="H19" i="30"/>
  <c r="G26" i="11"/>
  <c r="F21" i="11"/>
  <c r="G30" i="11"/>
  <c r="G30" i="30"/>
  <c r="H23" i="30"/>
  <c r="H22" i="11"/>
  <c r="F40" i="24"/>
  <c r="F25" i="24"/>
  <c r="F16" i="11"/>
  <c r="H19" i="24"/>
  <c r="H35" i="24"/>
  <c r="G16" i="11"/>
  <c r="F24" i="11"/>
  <c r="G34" i="11"/>
  <c r="F9" i="30"/>
  <c r="H29" i="30"/>
  <c r="H21" i="11"/>
  <c r="L21" i="31"/>
  <c r="L23" i="31"/>
  <c r="E18" i="30"/>
  <c r="H33" i="11"/>
  <c r="G19" i="24"/>
  <c r="H31" i="24"/>
  <c r="G14" i="30"/>
  <c r="H17" i="24"/>
  <c r="L19" i="31"/>
  <c r="F23" i="24"/>
  <c r="G15" i="30"/>
  <c r="H32" i="31"/>
  <c r="H19" i="31"/>
  <c r="G10" i="30"/>
  <c r="H33" i="31"/>
  <c r="J17" i="31"/>
  <c r="F19" i="24"/>
  <c r="E16" i="30"/>
  <c r="H26" i="30"/>
  <c r="F25" i="30"/>
  <c r="J32" i="31"/>
  <c r="F30" i="11"/>
  <c r="G17" i="24"/>
  <c r="F19" i="11"/>
  <c r="F30" i="24"/>
  <c r="G32" i="24"/>
  <c r="G17" i="11"/>
  <c r="H24" i="30"/>
  <c r="F26" i="24"/>
  <c r="H36" i="31"/>
  <c r="F26" i="11"/>
  <c r="F32" i="11"/>
  <c r="H18" i="30"/>
  <c r="H30" i="31"/>
  <c r="A50" i="13"/>
  <c r="F31" i="24"/>
  <c r="F38" i="24"/>
  <c r="F32" i="24"/>
  <c r="Q30" i="31"/>
  <c r="D14" i="3"/>
  <c r="E14" i="3" s="1"/>
  <c r="F14" i="3" s="1"/>
  <c r="G14" i="3" s="1"/>
  <c r="F45" i="24" l="1"/>
  <c r="L109" i="23"/>
  <c r="L110" i="23" s="1"/>
  <c r="AB110" i="23" s="1"/>
  <c r="I115" i="23"/>
  <c r="I102" i="23"/>
  <c r="AE127" i="23"/>
  <c r="AI127" i="23"/>
  <c r="N129" i="23" s="1"/>
  <c r="O133" i="23" s="1"/>
  <c r="V133" i="23" s="1"/>
  <c r="I126" i="23"/>
  <c r="O119" i="23" l="1"/>
  <c r="L121" i="23" s="1"/>
  <c r="AC121" i="23" s="1"/>
  <c r="O232" i="23"/>
  <c r="L234" i="23" s="1"/>
  <c r="AC234" i="23" s="1"/>
  <c r="S193" i="23"/>
  <c r="AG193" i="23" s="1"/>
  <c r="L195" i="23" s="1"/>
  <c r="Y195" i="23" s="1"/>
  <c r="H171" i="23"/>
  <c r="H138" i="23"/>
  <c r="R163" i="23"/>
  <c r="AF163" i="23" s="1"/>
  <c r="L165" i="23" s="1"/>
  <c r="Y165" i="23" s="1"/>
  <c r="M247" i="23"/>
  <c r="F239" i="23"/>
  <c r="O206" i="23"/>
  <c r="L208" i="23" s="1"/>
  <c r="AB208" i="23" s="1"/>
  <c r="M239" i="23" l="1"/>
  <c r="R247" i="23"/>
  <c r="X249" i="23"/>
  <c r="O240" i="23"/>
  <c r="S249" i="23"/>
  <c r="H240" i="23"/>
  <c r="W247" i="23"/>
  <c r="T239" i="23"/>
  <c r="AC240" i="23" l="1"/>
  <c r="AH249" i="23"/>
  <c r="F241" i="23" l="1"/>
  <c r="F243" i="23" s="1"/>
  <c r="AH239" i="23"/>
  <c r="AG247" i="23"/>
  <c r="M246" i="23" l="1"/>
  <c r="M263" i="23"/>
  <c r="W263" i="23" l="1"/>
  <c r="R263" i="23"/>
</calcChain>
</file>

<file path=xl/sharedStrings.xml><?xml version="1.0" encoding="utf-8"?>
<sst xmlns="http://schemas.openxmlformats.org/spreadsheetml/2006/main" count="1172" uniqueCount="671">
  <si>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</si>
  <si>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</si>
  <si>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</si>
  <si>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</si>
  <si>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</si>
  <si>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</si>
  <si>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</si>
  <si>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</si>
  <si>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</si>
  <si>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</si>
  <si>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</si>
  <si>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</si>
  <si>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</si>
  <si>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</si>
  <si>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</si>
  <si>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</si>
  <si>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</si>
  <si>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</si>
  <si>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</si>
  <si>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</si>
  <si>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</si>
  <si>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</si>
  <si>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</si>
  <si>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</si>
  <si>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</si>
  <si>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</si>
  <si>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</si>
  <si>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</si>
  <si>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</si>
  <si>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</si>
  <si>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</si>
  <si>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</si>
  <si>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</si>
  <si>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</si>
  <si>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</si>
  <si>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</si>
  <si>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</si>
  <si>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</si>
  <si>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</si>
  <si>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</si>
  <si>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</si>
  <si>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</si>
  <si>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</si>
  <si>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</si>
  <si>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</si>
  <si>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</si>
  <si>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</si>
  <si>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</si>
  <si>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</si>
  <si>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</si>
  <si>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</si>
  <si>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</si>
  <si>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</si>
  <si>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</si>
  <si>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</si>
  <si>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</si>
  <si>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</si>
  <si>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</si>
  <si>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</si>
  <si>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</si>
  <si>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</si>
  <si>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</si>
  <si>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</si>
  <si>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</si>
  <si>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</si>
  <si>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</si>
  <si>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</si>
  <si>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</si>
  <si>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</si>
  <si>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</si>
  <si>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</si>
  <si>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</si>
  <si>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</si>
  <si>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</si>
  <si>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</si>
  <si>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</si>
  <si>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</si>
  <si>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</si>
  <si>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</si>
  <si>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×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</si>
  <si>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</si>
  <si>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</si>
  <si>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</si>
  <si>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</si>
  <si>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</si>
  <si>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</si>
  <si>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</si>
  <si>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</si>
  <si>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</si>
  <si>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</si>
  <si>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</si>
  <si>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</si>
  <si>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</si>
  <si>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</si>
  <si>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</si>
  <si>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</si>
  <si>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</si>
  <si>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</si>
  <si>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</si>
  <si>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</si>
  <si>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</si>
  <si>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</si>
  <si>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</si>
  <si>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</si>
  <si>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</si>
  <si>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열팽창계수</t>
    <phoneticPr fontId="76" type="noConversion"/>
  </si>
  <si>
    <t>단위</t>
    <phoneticPr fontId="4" type="noConversion"/>
  </si>
  <si>
    <t>개수</t>
    <phoneticPr fontId="4" type="noConversion"/>
  </si>
  <si>
    <t>교정일자</t>
    <phoneticPr fontId="76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</si>
  <si>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</si>
  <si>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</si>
  <si>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</si>
  <si>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</si>
  <si>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</si>
  <si>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</si>
  <si>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</si>
  <si>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</si>
  <si>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</si>
  <si>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t>μm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</si>
  <si>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</si>
  <si>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</si>
  <si>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</si>
  <si>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</si>
  <si>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</si>
  <si>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</si>
  <si>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</si>
  <si>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</si>
  <si>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</si>
  <si>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</si>
  <si>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</si>
  <si>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</si>
  <si>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=</t>
    <phoneticPr fontId="4" type="noConversion"/>
  </si>
  <si>
    <t>×</t>
  </si>
  <si>
    <t>명목값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</si>
  <si>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</si>
  <si>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</si>
  <si>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</si>
  <si>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기준기명</t>
  </si>
  <si>
    <t>명목값</t>
  </si>
  <si>
    <t>단위</t>
  </si>
  <si>
    <t>교정값</t>
  </si>
  <si>
    <t>불확도 단위</t>
  </si>
  <si>
    <t>k</t>
  </si>
  <si>
    <t>열팽창계수</t>
  </si>
  <si>
    <t>fees</t>
    <phoneticPr fontId="4" type="noConversion"/>
  </si>
  <si>
    <t>P/F</t>
    <phoneticPr fontId="4" type="noConversion"/>
  </si>
  <si>
    <t>기준기명</t>
    <phoneticPr fontId="4" type="noConversion"/>
  </si>
  <si>
    <t>Dial Gauge Tester</t>
  </si>
  <si>
    <t>Gauge Block</t>
  </si>
  <si>
    <t>Laser Interferometer</t>
  </si>
  <si>
    <t>Laser Extensometer</t>
  </si>
  <si>
    <t>0점블럭#5</t>
  </si>
  <si>
    <t>사용블럭#2</t>
  </si>
  <si>
    <t>사용블럭#3</t>
  </si>
  <si>
    <t>사용블럭#4</t>
  </si>
  <si>
    <t>사용블럭#5</t>
  </si>
  <si>
    <t>0점교정값#1</t>
    <phoneticPr fontId="4" type="noConversion"/>
  </si>
  <si>
    <t>0점교정값#2</t>
  </si>
  <si>
    <t>0점교정값#3</t>
  </si>
  <si>
    <t>0점교정값#4</t>
  </si>
  <si>
    <t>0점교정값#5</t>
  </si>
  <si>
    <t>사용교정값#2</t>
  </si>
  <si>
    <t>사용교정값#3</t>
  </si>
  <si>
    <t>사용교정값#4</t>
  </si>
  <si>
    <t>사용교정값#5</t>
  </si>
  <si>
    <t>출력값</t>
    <phoneticPr fontId="4" type="noConversion"/>
  </si>
  <si>
    <t>출력단위</t>
    <phoneticPr fontId="4" type="noConversion"/>
  </si>
  <si>
    <t>최대범위 (mm)</t>
    <phoneticPr fontId="4" type="noConversion"/>
  </si>
  <si>
    <t>DMM 교정데이터</t>
    <phoneticPr fontId="4" type="noConversion"/>
  </si>
  <si>
    <t>POWER SUPPLY 교정데이터</t>
    <phoneticPr fontId="4" type="noConversion"/>
  </si>
  <si>
    <t>등록번호</t>
    <phoneticPr fontId="4" type="noConversion"/>
  </si>
  <si>
    <t>명목값</t>
    <phoneticPr fontId="4" type="noConversion"/>
  </si>
  <si>
    <t>단위</t>
    <phoneticPr fontId="4" type="noConversion"/>
  </si>
  <si>
    <t>불확도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</si>
  <si>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</si>
  <si>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</si>
  <si>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</si>
  <si>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기준기명</t>
    <phoneticPr fontId="4" type="noConversion"/>
  </si>
  <si>
    <t>최소범위</t>
    <phoneticPr fontId="4" type="noConversion"/>
  </si>
  <si>
    <t>최대범위</t>
    <phoneticPr fontId="4" type="noConversion"/>
  </si>
  <si>
    <t>단위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</si>
  <si>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</si>
  <si>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</si>
  <si>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</si>
  <si>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</si>
  <si>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</si>
  <si>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</si>
  <si>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</si>
  <si>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</si>
  <si>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</si>
  <si>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기준기교정값</t>
    <phoneticPr fontId="4" type="noConversion"/>
  </si>
  <si>
    <t>지시값변환</t>
    <phoneticPr fontId="4" type="noConversion"/>
  </si>
  <si>
    <t>열팽창계수</t>
    <phoneticPr fontId="4" type="noConversion"/>
  </si>
  <si>
    <t>온도차</t>
    <phoneticPr fontId="4" type="noConversion"/>
  </si>
  <si>
    <t>t_avr-20</t>
    <phoneticPr fontId="4" type="noConversion"/>
  </si>
  <si>
    <t>2회</t>
    <phoneticPr fontId="4" type="noConversion"/>
  </si>
  <si>
    <t>-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</si>
  <si>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</si>
  <si>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</si>
  <si>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</si>
  <si>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</si>
  <si>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</si>
  <si>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감도 평균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</si>
  <si>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</si>
  <si>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</si>
  <si>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</si>
  <si>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</si>
  <si>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</si>
  <si>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</si>
  <si>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mV/V</t>
    <phoneticPr fontId="4" type="noConversion"/>
  </si>
  <si>
    <t>A</t>
    <phoneticPr fontId="4" type="noConversion"/>
  </si>
  <si>
    <t>DMM지시값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</si>
  <si>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ix</t>
    </r>
    <phoneticPr fontId="4" type="noConversion"/>
  </si>
  <si>
    <t>mm</t>
    <phoneticPr fontId="4" type="noConversion"/>
  </si>
  <si>
    <t>t</t>
    <phoneticPr fontId="4" type="noConversion"/>
  </si>
  <si>
    <t>μm</t>
    <phoneticPr fontId="4" type="noConversion"/>
  </si>
  <si>
    <t>B</t>
    <phoneticPr fontId="4" type="noConversion"/>
  </si>
  <si>
    <t>DMM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</si>
  <si>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dmm</t>
    </r>
    <phoneticPr fontId="4" type="noConversion"/>
  </si>
  <si>
    <t>정규</t>
    <phoneticPr fontId="4" type="noConversion"/>
  </si>
  <si>
    <t>∞</t>
    <phoneticPr fontId="4" type="noConversion"/>
  </si>
  <si>
    <t>C</t>
    <phoneticPr fontId="4" type="noConversion"/>
  </si>
  <si>
    <t>게이지블록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</si>
  <si>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b</t>
    </r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</si>
  <si>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</si>
  <si>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</si>
  <si>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</si>
  <si>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μm</t>
    <phoneticPr fontId="4" type="noConversion"/>
  </si>
  <si>
    <t>∞</t>
    <phoneticPr fontId="4" type="noConversion"/>
  </si>
  <si>
    <t>D</t>
    <phoneticPr fontId="4" type="noConversion"/>
  </si>
  <si>
    <t>평균열팽창계수</t>
    <phoneticPr fontId="4" type="noConversion"/>
  </si>
  <si>
    <t>/℃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</si>
  <si>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</si>
  <si>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</si>
  <si>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</si>
  <si>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E</t>
    <phoneticPr fontId="4" type="noConversion"/>
  </si>
  <si>
    <t>온도차</t>
    <phoneticPr fontId="4" type="noConversion"/>
  </si>
  <si>
    <t>℃</t>
    <phoneticPr fontId="4" type="noConversion"/>
  </si>
  <si>
    <t>℃</t>
    <phoneticPr fontId="4" type="noConversion"/>
  </si>
  <si>
    <t>직사각형</t>
    <phoneticPr fontId="4" type="noConversion"/>
  </si>
  <si>
    <t>/℃·μm</t>
    <phoneticPr fontId="4" type="noConversion"/>
  </si>
  <si>
    <t>μm</t>
    <phoneticPr fontId="4" type="noConversion"/>
  </si>
  <si>
    <t>F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</si>
  <si>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</si>
  <si>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</si>
  <si>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</si>
  <si>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</si>
  <si>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G</t>
    <phoneticPr fontId="4" type="noConversion"/>
  </si>
  <si>
    <t>℃</t>
    <phoneticPr fontId="4" type="noConversion"/>
  </si>
  <si>
    <t>직사각형</t>
    <phoneticPr fontId="4" type="noConversion"/>
  </si>
  <si>
    <t>H</t>
    <phoneticPr fontId="4" type="noConversion"/>
  </si>
  <si>
    <t>DMM분해능</t>
    <phoneticPr fontId="4" type="noConversion"/>
  </si>
  <si>
    <t>mm</t>
    <phoneticPr fontId="4" type="noConversion"/>
  </si>
  <si>
    <t>μm/V</t>
    <phoneticPr fontId="4" type="noConversion"/>
  </si>
  <si>
    <t>∞</t>
    <phoneticPr fontId="4" type="noConversion"/>
  </si>
  <si>
    <t>I</t>
    <phoneticPr fontId="4" type="noConversion"/>
  </si>
  <si>
    <t>여현오차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</si>
  <si>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</si>
  <si>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J</t>
    <phoneticPr fontId="4" type="noConversion"/>
  </si>
  <si>
    <t>전원공급기</t>
    <phoneticPr fontId="4" type="noConversion"/>
  </si>
  <si>
    <t>정규</t>
    <phoneticPr fontId="4" type="noConversion"/>
  </si>
  <si>
    <t>μm/V</t>
    <phoneticPr fontId="4" type="noConversion"/>
  </si>
  <si>
    <t>K</t>
    <phoneticPr fontId="4" type="noConversion"/>
  </si>
  <si>
    <t>합성표준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</si>
  <si>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</si>
  <si>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※ 직사각형 확률분포가 합성표준불확도에 미치는 영향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</si>
  <si>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</si>
  <si>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</si>
  <si>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</si>
  <si>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변환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</si>
  <si>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</si>
  <si>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</si>
  <si>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</si>
  <si>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</si>
  <si>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주 기여량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</si>
  <si>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</si>
  <si>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</si>
  <si>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</t>
    <phoneticPr fontId="4" type="noConversion"/>
  </si>
  <si>
    <t>불확도(μm)</t>
    <phoneticPr fontId="4" type="noConversion"/>
  </si>
  <si>
    <t>불확도(V)</t>
    <phoneticPr fontId="4" type="noConversion"/>
  </si>
  <si>
    <t>성적서(mm)</t>
    <phoneticPr fontId="4" type="noConversion"/>
  </si>
  <si>
    <t>분해능</t>
    <phoneticPr fontId="4" type="noConversion"/>
  </si>
  <si>
    <t>성적서(V)</t>
    <phoneticPr fontId="4" type="noConversion"/>
  </si>
  <si>
    <t>감도</t>
    <phoneticPr fontId="4" type="noConversion"/>
  </si>
  <si>
    <t>Rawdata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</si>
  <si>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</si>
  <si>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</si>
  <si>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</si>
  <si>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</si>
  <si>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다이얼 게이지 시험기</t>
    <phoneticPr fontId="4" type="noConversion"/>
  </si>
  <si>
    <t>자리수</t>
    <phoneticPr fontId="4" type="noConversion"/>
  </si>
  <si>
    <t>Format</t>
    <phoneticPr fontId="4" type="noConversion"/>
  </si>
  <si>
    <t>게이지 블록</t>
    <phoneticPr fontId="4" type="noConversion"/>
  </si>
  <si>
    <t>0</t>
    <phoneticPr fontId="4" type="noConversion"/>
  </si>
  <si>
    <t>레이저 간섭계</t>
    <phoneticPr fontId="4" type="noConversion"/>
  </si>
  <si>
    <t>0.0</t>
    <phoneticPr fontId="4" type="noConversion"/>
  </si>
  <si>
    <t>레이저 변위계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</si>
  <si>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</si>
  <si>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</si>
  <si>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</si>
  <si>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</si>
  <si>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</si>
  <si>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</si>
  <si>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</si>
  <si>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</si>
  <si>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</si>
  <si>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기본수수료</t>
    <phoneticPr fontId="4" type="noConversion"/>
  </si>
  <si>
    <t>구간별 감도</t>
    <phoneticPr fontId="4" type="noConversion"/>
  </si>
  <si>
    <t>입력전압</t>
    <phoneticPr fontId="4" type="noConversion"/>
  </si>
  <si>
    <t>출력단위</t>
    <phoneticPr fontId="4" type="noConversion"/>
  </si>
  <si>
    <t>정격출력</t>
    <phoneticPr fontId="4" type="noConversion"/>
  </si>
  <si>
    <t>최소출력</t>
    <phoneticPr fontId="4" type="noConversion"/>
  </si>
  <si>
    <t>입력전압(V)</t>
    <phoneticPr fontId="4" type="noConversion"/>
  </si>
  <si>
    <t>정격출력</t>
  </si>
  <si>
    <t>최소출력</t>
  </si>
  <si>
    <t>출력단위</t>
  </si>
  <si>
    <t>Sensitivity by section</t>
    <phoneticPr fontId="4" type="noConversion"/>
  </si>
  <si>
    <t>입력전압(V)</t>
  </si>
  <si>
    <t>보정값</t>
    <phoneticPr fontId="4" type="noConversion"/>
  </si>
  <si>
    <t>-</t>
    <phoneticPr fontId="4" type="noConversion"/>
  </si>
  <si>
    <t>mV/V</t>
    <phoneticPr fontId="4" type="noConversion"/>
  </si>
  <si>
    <t>-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</si>
  <si>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ps</t>
    </r>
    <phoneticPr fontId="4" type="noConversion"/>
  </si>
  <si>
    <t>5회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</si>
  <si>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ix</t>
    </r>
    <phoneticPr fontId="4" type="noConversion"/>
  </si>
  <si>
    <t>|</t>
    <phoneticPr fontId="4" type="noConversion"/>
  </si>
  <si>
    <t>+</t>
    <phoneticPr fontId="4" type="noConversion"/>
  </si>
  <si>
    <t>■ 유효자유도</t>
    <phoneticPr fontId="4" type="noConversion"/>
  </si>
  <si>
    <t>≒</t>
    <phoneticPr fontId="4" type="noConversion"/>
  </si>
  <si>
    <t>◆ 측정불확도 추정보고서 ◆</t>
    <phoneticPr fontId="4" type="noConversion"/>
  </si>
  <si>
    <t>■ 측정기본정보</t>
    <phoneticPr fontId="4" type="noConversion"/>
  </si>
  <si>
    <t>환산계수</t>
    <phoneticPr fontId="4" type="noConversion"/>
  </si>
  <si>
    <t>기기명</t>
    <phoneticPr fontId="4" type="noConversion"/>
  </si>
  <si>
    <t>지시계</t>
    <phoneticPr fontId="4" type="noConversion"/>
  </si>
  <si>
    <t>LVDT</t>
    <phoneticPr fontId="4" type="noConversion"/>
  </si>
  <si>
    <t>DMM</t>
    <phoneticPr fontId="4" type="noConversion"/>
  </si>
  <si>
    <t>■ 반복 측정 결과</t>
    <phoneticPr fontId="4" type="noConversion"/>
  </si>
  <si>
    <t>평균값</t>
    <phoneticPr fontId="4" type="noConversion"/>
  </si>
  <si>
    <t>표준편차</t>
    <phoneticPr fontId="4" type="noConversion"/>
  </si>
  <si>
    <t>1회</t>
    <phoneticPr fontId="4" type="noConversion"/>
  </si>
  <si>
    <t>3회</t>
    <phoneticPr fontId="4" type="noConversion"/>
  </si>
  <si>
    <t>4회</t>
    <phoneticPr fontId="4" type="noConversion"/>
  </si>
  <si>
    <t>S</t>
    <phoneticPr fontId="4" type="noConversion"/>
  </si>
  <si>
    <t>:</t>
    <phoneticPr fontId="4" type="noConversion"/>
  </si>
  <si>
    <t>LVDT의 감도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</si>
  <si>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</si>
  <si>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V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</si>
  <si>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vertAlign val="subscript"/>
        <sz val="10"/>
        <rFont val="Times New Roman"/>
        <family val="1"/>
      </rPr>
      <t>dmm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</si>
  <si>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</si>
  <si>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b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</si>
  <si>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</si>
  <si>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:</t>
    <phoneticPr fontId="4" type="noConversion"/>
  </si>
  <si>
    <t>Δt</t>
    <phoneticPr fontId="4" type="noConversion"/>
  </si>
  <si>
    <t>:</t>
    <phoneticPr fontId="4" type="noConversion"/>
  </si>
  <si>
    <t>Δα</t>
    <phoneticPr fontId="4" type="noConversion"/>
  </si>
  <si>
    <t>δt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</si>
  <si>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</si>
  <si>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LVDT 설치시 여현오차에 의한 보정값 (기대값=0)</t>
    <phoneticPr fontId="4" type="noConversion"/>
  </si>
  <si>
    <r>
      <t>δl</t>
    </r>
    <r>
      <rPr>
        <vertAlign val="subscript"/>
        <sz val="10"/>
        <rFont val="Times New Roman"/>
        <family val="1"/>
      </rPr>
      <t>ps</t>
    </r>
    <phoneticPr fontId="4" type="noConversion"/>
  </si>
  <si>
    <t>전원 공급기에 의한 영향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</si>
  <si>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</si>
  <si>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</si>
  <si>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</si>
  <si>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</si>
  <si>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</si>
  <si>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</si>
  <si>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</si>
  <si>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</si>
  <si>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</si>
  <si>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</si>
  <si>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</si>
  <si>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</si>
  <si>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</si>
  <si>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</si>
  <si>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</si>
  <si>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</si>
  <si>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ix</t>
    </r>
    <phoneticPr fontId="4" type="noConversion"/>
  </si>
  <si>
    <t>B</t>
    <phoneticPr fontId="4" type="noConversion"/>
  </si>
  <si>
    <r>
      <t>l</t>
    </r>
    <r>
      <rPr>
        <vertAlign val="subscript"/>
        <sz val="10"/>
        <rFont val="Times New Roman"/>
        <family val="1"/>
      </rPr>
      <t>dmm</t>
    </r>
    <phoneticPr fontId="4" type="noConversion"/>
  </si>
  <si>
    <t>C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</si>
  <si>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</si>
  <si>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D</t>
    <phoneticPr fontId="4" type="noConversion"/>
  </si>
  <si>
    <t>E</t>
    <phoneticPr fontId="4" type="noConversion"/>
  </si>
  <si>
    <t>Δt</t>
    <phoneticPr fontId="4" type="noConversion"/>
  </si>
  <si>
    <t>F</t>
    <phoneticPr fontId="4" type="noConversion"/>
  </si>
  <si>
    <t>G</t>
    <phoneticPr fontId="4" type="noConversion"/>
  </si>
  <si>
    <t>δt</t>
    <phoneticPr fontId="4" type="noConversion"/>
  </si>
  <si>
    <t>H</t>
    <phoneticPr fontId="4" type="noConversion"/>
  </si>
  <si>
    <t>I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</si>
  <si>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</si>
  <si>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J</t>
    <phoneticPr fontId="4" type="noConversion"/>
  </si>
  <si>
    <r>
      <t>δl</t>
    </r>
    <r>
      <rPr>
        <vertAlign val="subscript"/>
        <sz val="10"/>
        <rFont val="Times New Roman"/>
        <family val="1"/>
      </rPr>
      <t>ps</t>
    </r>
    <phoneticPr fontId="4" type="noConversion"/>
  </si>
  <si>
    <t>K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</si>
  <si>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</si>
  <si>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</si>
  <si>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ix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</si>
  <si>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</si>
  <si>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</si>
  <si>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</si>
  <si>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</si>
  <si>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</si>
  <si>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</si>
  <si>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</si>
  <si>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</si>
  <si>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A3. 확률분포 :</t>
    <phoneticPr fontId="4" type="noConversion"/>
  </si>
  <si>
    <t>A4. 감도계수 :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</si>
  <si>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</si>
  <si>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</si>
  <si>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</si>
  <si>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</si>
  <si>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</si>
  <si>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</si>
  <si>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</si>
  <si>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|</t>
    <phoneticPr fontId="4" type="noConversion"/>
  </si>
  <si>
    <t>=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</si>
  <si>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</si>
  <si>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</si>
  <si>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vertAlign val="subscript"/>
        <sz val="10"/>
        <rFont val="Times New Roman"/>
        <family val="1"/>
      </rPr>
      <t>dmm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</si>
  <si>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</si>
  <si>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t>B2. 표준불확도 :</t>
    <phoneticPr fontId="4" type="noConversion"/>
  </si>
  <si>
    <t>U</t>
    <phoneticPr fontId="4" type="noConversion"/>
  </si>
  <si>
    <t>=</t>
    <phoneticPr fontId="4" type="noConversion"/>
  </si>
  <si>
    <t>=</t>
    <phoneticPr fontId="4" type="noConversion"/>
  </si>
  <si>
    <t>k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</si>
  <si>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</si>
  <si>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</si>
  <si>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</si>
  <si>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|</t>
    <phoneticPr fontId="4" type="noConversion"/>
  </si>
  <si>
    <t>×</t>
    <phoneticPr fontId="4" type="noConversion"/>
  </si>
  <si>
    <t>|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</si>
  <si>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</si>
  <si>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</si>
  <si>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</si>
  <si>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t>C1. 추정값 :</t>
    <phoneticPr fontId="4" type="noConversion"/>
  </si>
  <si>
    <t>C2. 표준불확도 :</t>
    <phoneticPr fontId="4" type="noConversion"/>
  </si>
  <si>
    <t>U</t>
    <phoneticPr fontId="4" type="noConversion"/>
  </si>
  <si>
    <t>k</t>
    <phoneticPr fontId="4" type="noConversion"/>
  </si>
  <si>
    <t>μm</t>
    <phoneticPr fontId="4" type="noConversion"/>
  </si>
  <si>
    <t>C3. 확률분포 :</t>
    <phoneticPr fontId="4" type="noConversion"/>
  </si>
  <si>
    <t>C4. 감도계수 :</t>
    <phoneticPr fontId="4" type="noConversion"/>
  </si>
  <si>
    <t>C5. 불확도 기여도 :</t>
    <phoneticPr fontId="4" type="noConversion"/>
  </si>
  <si>
    <t>×</t>
    <phoneticPr fontId="4" type="noConversion"/>
  </si>
  <si>
    <t>C6.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</si>
  <si>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</si>
  <si>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D1.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</si>
  <si>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</si>
  <si>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</si>
  <si>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</si>
  <si>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</si>
  <si>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</si>
  <si>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=</t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</si>
  <si>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</si>
  <si>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</si>
  <si>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</si>
  <si>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D3. 확률분포 :</t>
    <phoneticPr fontId="4" type="noConversion"/>
  </si>
  <si>
    <t>D4. 감도계수 :</t>
    <phoneticPr fontId="4" type="noConversion"/>
  </si>
  <si>
    <t>℃×</t>
    <phoneticPr fontId="4" type="noConversion"/>
  </si>
  <si>
    <t>μm</t>
    <phoneticPr fontId="4" type="noConversion"/>
  </si>
  <si>
    <t>℃·μm</t>
    <phoneticPr fontId="4" type="noConversion"/>
  </si>
  <si>
    <t>D5.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</si>
  <si>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</si>
  <si>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</si>
  <si>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</si>
  <si>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</si>
  <si>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</si>
  <si>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</si>
  <si>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</si>
  <si>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</si>
  <si>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</si>
  <si>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t>=</t>
    <phoneticPr fontId="4" type="noConversion"/>
  </si>
  <si>
    <t>E3. 확률분포 :</t>
    <phoneticPr fontId="4" type="noConversion"/>
  </si>
  <si>
    <t>E4. 감도계수 :</t>
    <phoneticPr fontId="4" type="noConversion"/>
  </si>
  <si>
    <t>/℃·μm</t>
    <phoneticPr fontId="4" type="noConversion"/>
  </si>
  <si>
    <t>E5.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</si>
  <si>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</si>
  <si>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</si>
  <si>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</si>
  <si>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</si>
  <si>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E6.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</si>
  <si>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</si>
  <si>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</si>
  <si>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</si>
  <si>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</si>
  <si>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</si>
  <si>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</si>
  <si>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</si>
  <si>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</si>
  <si>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F3. 확률분포 :</t>
    <phoneticPr fontId="4" type="noConversion"/>
  </si>
  <si>
    <t>F4. 감도계수 :</t>
    <phoneticPr fontId="4" type="noConversion"/>
  </si>
  <si>
    <t>℃×</t>
    <phoneticPr fontId="4" type="noConversion"/>
  </si>
  <si>
    <t>℃·μm</t>
    <phoneticPr fontId="4" type="noConversion"/>
  </si>
  <si>
    <t>F5.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</si>
  <si>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</si>
  <si>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</si>
  <si>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</si>
  <si>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</si>
  <si>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</si>
  <si>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</si>
  <si>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</si>
  <si>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</si>
  <si>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</si>
  <si>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</si>
  <si>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×</t>
    <phoneticPr fontId="4" type="noConversion"/>
  </si>
  <si>
    <t>G5. 불확도 기여량 :</t>
    <phoneticPr fontId="4" type="noConversion"/>
  </si>
  <si>
    <t>｜</t>
    <phoneticPr fontId="4" type="noConversion"/>
  </si>
  <si>
    <t>=</t>
    <phoneticPr fontId="4" type="noConversion"/>
  </si>
  <si>
    <t>μm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</si>
  <si>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</si>
  <si>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</si>
  <si>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H1. 추정값 :</t>
    <phoneticPr fontId="4" type="noConversion"/>
  </si>
  <si>
    <t>H2. 표준불확도 :</t>
    <phoneticPr fontId="4" type="noConversion"/>
  </si>
  <si>
    <t>d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</si>
  <si>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</si>
  <si>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</si>
  <si>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</si>
  <si>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｜</t>
    <phoneticPr fontId="4" type="noConversion"/>
  </si>
  <si>
    <t>｜</t>
    <phoneticPr fontId="4" type="noConversion"/>
  </si>
  <si>
    <t>=</t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</si>
  <si>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</si>
  <si>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</si>
  <si>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</si>
  <si>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t>I1. 추정값 :</t>
    <phoneticPr fontId="4" type="noConversion"/>
  </si>
  <si>
    <t>I2. 표준불확도 :</t>
    <phoneticPr fontId="4" type="noConversion"/>
  </si>
  <si>
    <t>※ 여현오차 :</t>
    <phoneticPr fontId="4" type="noConversion"/>
  </si>
  <si>
    <t>=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</si>
  <si>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</si>
  <si>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</si>
  <si>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</si>
  <si>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</si>
  <si>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</si>
  <si>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10. 전원 공급기의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</si>
  <si>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l</t>
    </r>
    <r>
      <rPr>
        <b/>
        <vertAlign val="subscript"/>
        <sz val="10"/>
        <rFont val="Times New Roman"/>
        <family val="1"/>
      </rPr>
      <t>ps</t>
    </r>
    <r>
      <rPr>
        <b/>
        <sz val="10"/>
        <rFont val="Times New Roman"/>
        <family val="1"/>
      </rPr>
      <t>)</t>
    </r>
    <phoneticPr fontId="4" type="noConversion"/>
  </si>
  <si>
    <t>※ 교정성적서에 주어진 전원 공급기의 측정불확도를 포함인자로 나누어 구한다.</t>
    <phoneticPr fontId="4" type="noConversion"/>
  </si>
  <si>
    <t>J1. 추정값 :</t>
    <phoneticPr fontId="4" type="noConversion"/>
  </si>
  <si>
    <t>J2. 표준불확도 :</t>
    <phoneticPr fontId="4" type="noConversion"/>
  </si>
  <si>
    <t>U</t>
    <phoneticPr fontId="4" type="noConversion"/>
  </si>
  <si>
    <t>k</t>
    <phoneticPr fontId="4" type="noConversion"/>
  </si>
  <si>
    <t>J3. 확률분포 :</t>
    <phoneticPr fontId="4" type="noConversion"/>
  </si>
  <si>
    <t>J4. 감도계수 :</t>
    <phoneticPr fontId="4" type="noConversion"/>
  </si>
  <si>
    <t>J5. 불확도 기여도 :</t>
    <phoneticPr fontId="4" type="noConversion"/>
  </si>
  <si>
    <t>|</t>
    <phoneticPr fontId="4" type="noConversion"/>
  </si>
  <si>
    <t>×</t>
    <phoneticPr fontId="4" type="noConversion"/>
  </si>
  <si>
    <t>J6.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</si>
  <si>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(δ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</si>
  <si>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■ 합성표준불확도 계산</t>
    <phoneticPr fontId="4" type="noConversion"/>
  </si>
  <si>
    <t>μm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</si>
  <si>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</si>
  <si>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</si>
  <si>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</si>
  <si>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μm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</si>
  <si>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</si>
  <si>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</si>
  <si>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</si>
  <si>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</si>
  <si>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</si>
  <si>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</si>
  <si>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</si>
  <si>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</si>
  <si>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</si>
  <si>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ix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</si>
  <si>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dmm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</si>
  <si>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</t>
    </r>
    <phoneticPr fontId="4" type="noConversion"/>
  </si>
  <si>
    <t>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</si>
  <si>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</si>
  <si>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</si>
  <si>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</si>
  <si>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</si>
  <si>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</si>
  <si>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분해능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</si>
  <si>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여현오차가 발생한다. 이때 발생하는 여현오차에 직사각형 확률 분포를 적용하여 계산한다.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</si>
  <si>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</si>
  <si>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(δ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ps</t>
    </r>
    <r>
      <rPr>
        <sz val="10"/>
        <rFont val="Times New Roman"/>
        <family val="1"/>
      </rPr>
      <t>)</t>
    </r>
    <phoneticPr fontId="4" type="noConversion"/>
  </si>
  <si>
    <t>사용?</t>
    <phoneticPr fontId="4" type="noConversion"/>
  </si>
  <si>
    <t>명목값</t>
    <phoneticPr fontId="4" type="noConversion"/>
  </si>
  <si>
    <t>명목값</t>
    <phoneticPr fontId="4" type="noConversion"/>
  </si>
  <si>
    <t>단위</t>
    <phoneticPr fontId="4" type="noConversion"/>
  </si>
  <si>
    <t>출력값</t>
    <phoneticPr fontId="4" type="noConversion"/>
  </si>
  <si>
    <t>DMM 지시값</t>
    <phoneticPr fontId="4" type="noConversion"/>
  </si>
  <si>
    <t>표준편차</t>
    <phoneticPr fontId="4" type="noConversion"/>
  </si>
  <si>
    <t>구간별감도</t>
    <phoneticPr fontId="4" type="noConversion"/>
  </si>
  <si>
    <t>DMM보정값</t>
    <phoneticPr fontId="4" type="noConversion"/>
  </si>
  <si>
    <t>기준기보정값</t>
    <phoneticPr fontId="4" type="noConversion"/>
  </si>
  <si>
    <t>열팽창계수차</t>
    <phoneticPr fontId="4" type="noConversion"/>
  </si>
  <si>
    <t>자리수 맞춤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</si>
  <si>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</si>
  <si>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</si>
  <si>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</si>
  <si>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L/V</t>
    <phoneticPr fontId="4" type="noConversion"/>
  </si>
  <si>
    <t>V/L</t>
    <phoneticPr fontId="4" type="noConversion"/>
  </si>
  <si>
    <t>Out/In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</si>
  <si>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ix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</si>
  <si>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dmm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</si>
  <si>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b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</si>
  <si>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</si>
  <si>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</si>
  <si>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</si>
  <si>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Δα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</si>
  <si>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</si>
  <si>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</si>
  <si>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</si>
  <si>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</si>
  <si>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</si>
  <si>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</si>
  <si>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구간감도</t>
    <phoneticPr fontId="4" type="noConversion"/>
  </si>
  <si>
    <t>Pass/Fail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</si>
  <si>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</si>
  <si>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</si>
  <si>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</si>
  <si>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</si>
  <si>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</si>
  <si>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</si>
  <si>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</si>
  <si>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</si>
  <si>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영향</t>
    <phoneticPr fontId="4" type="noConversion"/>
  </si>
  <si>
    <t>직사각형
분포 성분</t>
    <phoneticPr fontId="4" type="noConversion"/>
  </si>
  <si>
    <t>β</t>
    <phoneticPr fontId="4" type="noConversion"/>
  </si>
  <si>
    <t>나눔수</t>
    <phoneticPr fontId="4" type="noConversion"/>
  </si>
  <si>
    <t>분모</t>
    <phoneticPr fontId="4" type="noConversion"/>
  </si>
  <si>
    <t>Nominal value</t>
    <phoneticPr fontId="4" type="noConversion"/>
  </si>
  <si>
    <t>Measured value</t>
    <phoneticPr fontId="4" type="noConversion"/>
  </si>
  <si>
    <t>최대범위 (표기용)</t>
    <phoneticPr fontId="4" type="noConversion"/>
  </si>
  <si>
    <t>기타</t>
    <phoneticPr fontId="4" type="noConversion"/>
  </si>
  <si>
    <t>표기용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</si>
  <si>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</si>
  <si>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</si>
  <si>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</si>
  <si>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</si>
  <si>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</si>
  <si>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</si>
  <si>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Output Value</t>
    <phoneticPr fontId="4" type="noConversion"/>
  </si>
  <si>
    <t>Nominal Value</t>
    <phoneticPr fontId="4" type="noConversion"/>
  </si>
  <si>
    <t>Unit</t>
    <phoneticPr fontId="4" type="noConversion"/>
  </si>
  <si>
    <t>보정값</t>
    <phoneticPr fontId="4" type="noConversion"/>
  </si>
  <si>
    <t>MEASURED VALUE (After Adjust)</t>
    <phoneticPr fontId="4" type="noConversion"/>
  </si>
  <si>
    <t>◆ 측정불확도 추정보고서 (조정후) ◆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</si>
  <si>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</si>
  <si>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</si>
  <si>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</si>
  <si>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</si>
  <si>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측정불확도2</t>
  </si>
  <si>
    <t>사용교정값#1</t>
    <phoneticPr fontId="4" type="noConversion"/>
  </si>
  <si>
    <t>측정불확도1</t>
    <phoneticPr fontId="4" type="noConversion"/>
  </si>
  <si>
    <t>사용블럭#1</t>
    <phoneticPr fontId="4" type="noConversion"/>
  </si>
  <si>
    <t>U &amp; r</t>
  </si>
  <si>
    <t>표기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</si>
  <si>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</si>
  <si>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</si>
  <si>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</si>
  <si>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</si>
  <si>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</si>
  <si>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</si>
  <si>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</si>
  <si>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</si>
  <si>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</si>
  <si>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CMC초과?</t>
    <phoneticPr fontId="4" type="noConversion"/>
  </si>
  <si>
    <t>확률분포별 불확도기여량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</si>
  <si>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</si>
  <si>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</si>
  <si>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ix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</si>
  <si>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</si>
  <si>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</si>
  <si>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</si>
  <si>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교정항목</t>
    <phoneticPr fontId="4" type="noConversion"/>
  </si>
  <si>
    <t>입력주파수(kHz)</t>
    <phoneticPr fontId="4" type="noConversion"/>
  </si>
  <si>
    <t>입력주파수(kHz)</t>
    <phoneticPr fontId="4" type="noConversion"/>
  </si>
  <si>
    <t>입력전압</t>
    <phoneticPr fontId="4" type="noConversion"/>
  </si>
  <si>
    <t>입력전압</t>
    <phoneticPr fontId="4" type="noConversion"/>
  </si>
  <si>
    <t>불확도표기</t>
    <phoneticPr fontId="4" type="noConversion"/>
  </si>
  <si>
    <t>단위포함</t>
    <phoneticPr fontId="4" type="noConversion"/>
  </si>
  <si>
    <t>V</t>
    <phoneticPr fontId="4" type="noConversion"/>
  </si>
  <si>
    <t>실비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</si>
</sst>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#\ ##0.0\ &quot;mg&quot;"/>
    <numFmt numFmtId="195" formatCode="0.000"/>
    <numFmt numFmtId="196" formatCode="0.00000"/>
    <numFmt numFmtId="197" formatCode="####\-##\-##"/>
    <numFmt numFmtId="198" formatCode="0.000_);[Red]\(0.000\)"/>
    <numFmt numFmtId="199" formatCode="0.0000_);[Red]\(0.0000\)"/>
    <numFmt numFmtId="200" formatCode="0.0000_ "/>
    <numFmt numFmtId="201" formatCode="\√\(0\)"/>
    <numFmt numFmtId="202" formatCode="0.0"/>
    <numFmt numFmtId="203" formatCode="#0.0\ E+00"/>
    <numFmt numFmtId="204" formatCode="&quot;0&quot;.0#\ E+00"/>
    <numFmt numFmtId="205" formatCode="\(0.00\ &quot;μm&quot;\)"/>
    <numFmt numFmtId="206" formatCode="0.00\ &quot;μm&quot;"/>
    <numFmt numFmtId="207" formatCode="0.0\ \℃"/>
    <numFmt numFmtId="208" formatCode="0.00\ \℃"/>
    <numFmt numFmtId="209" formatCode="&quot;0.58 ℃×( -&quot;0.00"/>
    <numFmt numFmtId="210" formatCode="0.000\ &quot;mm&quot;"/>
    <numFmt numFmtId="211" formatCode="0.0###\ &quot;mm&quot;"/>
    <numFmt numFmtId="212" formatCode="0.000\ 00"/>
    <numFmt numFmtId="213" formatCode="#\ ###\ ###"/>
    <numFmt numFmtId="214" formatCode="0.0\ &quot;μm&quot;"/>
    <numFmt numFmtId="215" formatCode="0.000\ &quot;μm&quot;"/>
    <numFmt numFmtId="216" formatCode="_-* #,##0_-;\-* #,##0_-;_-* &quot;-&quot;??_-;_-@_-"/>
    <numFmt numFmtId="217" formatCode="0.00_);[Red]\(0.00\)"/>
    <numFmt numFmtId="218" formatCode="0.000000"/>
    <numFmt numFmtId="219" formatCode="0.0E+00"/>
    <numFmt numFmtId="220" formatCode="0.000\ \℃"/>
    <numFmt numFmtId="221" formatCode="0.00_ "/>
    <numFmt numFmtId="222" formatCode="0_ "/>
  </numFmts>
  <fonts count="10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bscript"/>
      <sz val="10"/>
      <name val="Times New Roman"/>
      <family val="1"/>
    </font>
    <font>
      <b/>
      <sz val="9"/>
      <color indexed="8"/>
      <name val="Arial Unicode MS"/>
      <family val="3"/>
      <charset val="129"/>
    </font>
    <font>
      <b/>
      <sz val="9"/>
      <color theme="0" tint="-0.499984740745262"/>
      <name val="맑은 고딕"/>
      <family val="3"/>
      <charset val="129"/>
      <scheme val="major"/>
    </font>
    <font>
      <sz val="9"/>
      <color theme="0" tint="-0.499984740745262"/>
      <name val="맑은 고딕"/>
      <family val="3"/>
      <charset val="129"/>
      <scheme val="major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  <font>
      <sz val="9"/>
      <color indexed="1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53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3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7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8" xfId="0" applyNumberFormat="1" applyFont="1" applyBorder="1" applyAlignment="1">
      <alignment horizontal="center" vertical="center"/>
    </xf>
    <xf numFmtId="0" fontId="53" fillId="26" borderId="48" xfId="0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/>
    </xf>
    <xf numFmtId="0" fontId="75" fillId="33" borderId="48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198" fontId="80" fillId="29" borderId="54" xfId="0" applyNumberFormat="1" applyFont="1" applyFill="1" applyBorder="1" applyAlignment="1">
      <alignment horizontal="center" vertical="center"/>
    </xf>
    <xf numFmtId="198" fontId="80" fillId="0" borderId="56" xfId="0" applyNumberFormat="1" applyFont="1" applyFill="1" applyBorder="1" applyAlignment="1">
      <alignment horizontal="center" vertical="center"/>
    </xf>
    <xf numFmtId="199" fontId="80" fillId="0" borderId="53" xfId="0" applyNumberFormat="1" applyFont="1" applyFill="1" applyBorder="1" applyAlignment="1">
      <alignment horizontal="center" vertical="center"/>
    </xf>
    <xf numFmtId="0" fontId="80" fillId="35" borderId="53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77" fillId="0" borderId="48" xfId="0" applyFont="1" applyBorder="1" applyAlignment="1">
      <alignment horizontal="center" vertical="center"/>
    </xf>
    <xf numFmtId="0" fontId="85" fillId="35" borderId="52" xfId="78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200" fontId="80" fillId="0" borderId="55" xfId="0" applyNumberFormat="1" applyFont="1" applyFill="1" applyBorder="1" applyAlignment="1">
      <alignment horizontal="center" vertical="center"/>
    </xf>
    <xf numFmtId="200" fontId="80" fillId="0" borderId="53" xfId="0" applyNumberFormat="1" applyFont="1" applyFill="1" applyBorder="1" applyAlignment="1">
      <alignment horizontal="center" vertical="center"/>
    </xf>
    <xf numFmtId="0" fontId="80" fillId="35" borderId="55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209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92" fillId="0" borderId="0" xfId="0" applyFont="1" applyBorder="1" applyAlignment="1">
      <alignment vertical="center"/>
    </xf>
    <xf numFmtId="202" fontId="92" fillId="0" borderId="0" xfId="0" applyNumberFormat="1" applyFont="1" applyBorder="1" applyAlignment="1">
      <alignment vertical="center"/>
    </xf>
    <xf numFmtId="202" fontId="92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2" fontId="67" fillId="0" borderId="0" xfId="0" applyNumberFormat="1" applyFont="1" applyBorder="1" applyAlignment="1">
      <alignment vertical="center"/>
    </xf>
    <xf numFmtId="212" fontId="67" fillId="0" borderId="0" xfId="0" applyNumberFormat="1" applyFont="1" applyBorder="1" applyAlignment="1">
      <alignment horizontal="center" vertical="center"/>
    </xf>
    <xf numFmtId="213" fontId="67" fillId="0" borderId="0" xfId="0" applyNumberFormat="1" applyFont="1" applyBorder="1" applyAlignment="1">
      <alignment vertical="center"/>
    </xf>
    <xf numFmtId="215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93" fillId="0" borderId="0" xfId="0" applyNumberFormat="1" applyFont="1" applyAlignment="1">
      <alignment horizontal="left" vertical="center" indent="1"/>
    </xf>
    <xf numFmtId="0" fontId="80" fillId="32" borderId="63" xfId="0" applyNumberFormat="1" applyFont="1" applyFill="1" applyBorder="1" applyAlignment="1">
      <alignment horizontal="center" vertical="center" wrapText="1"/>
    </xf>
    <xf numFmtId="0" fontId="80" fillId="0" borderId="55" xfId="0" applyNumberFormat="1" applyFont="1" applyFill="1" applyBorder="1" applyAlignment="1">
      <alignment horizontal="center" vertical="center"/>
    </xf>
    <xf numFmtId="216" fontId="52" fillId="0" borderId="48" xfId="87" applyNumberFormat="1" applyFont="1" applyBorder="1" applyAlignment="1">
      <alignment horizontal="center" vertical="center"/>
    </xf>
    <xf numFmtId="0" fontId="75" fillId="33" borderId="48" xfId="0" applyFont="1" applyFill="1" applyBorder="1">
      <alignment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94" fillId="28" borderId="68" xfId="0" applyNumberFormat="1" applyFont="1" applyFill="1" applyBorder="1" applyAlignment="1">
      <alignment horizontal="center" vertical="center"/>
    </xf>
    <xf numFmtId="0" fontId="80" fillId="0" borderId="68" xfId="0" applyNumberFormat="1" applyFont="1" applyFill="1" applyBorder="1" applyAlignment="1">
      <alignment horizontal="center" vertical="center"/>
    </xf>
    <xf numFmtId="0" fontId="96" fillId="0" borderId="68" xfId="0" applyNumberFormat="1" applyFont="1" applyFill="1" applyBorder="1" applyAlignment="1">
      <alignment horizontal="center" vertical="center"/>
    </xf>
    <xf numFmtId="192" fontId="80" fillId="0" borderId="68" xfId="0" applyNumberFormat="1" applyFont="1" applyFill="1" applyBorder="1" applyAlignment="1">
      <alignment horizontal="center" vertical="center"/>
    </xf>
    <xf numFmtId="0" fontId="98" fillId="0" borderId="0" xfId="0" applyFont="1" applyBorder="1">
      <alignment vertical="center"/>
    </xf>
    <xf numFmtId="0" fontId="67" fillId="0" borderId="39" xfId="0" applyFont="1" applyBorder="1">
      <alignment vertical="center"/>
    </xf>
    <xf numFmtId="0" fontId="52" fillId="0" borderId="0" xfId="0" applyFont="1" applyBorder="1" applyAlignment="1">
      <alignment vertical="center"/>
    </xf>
    <xf numFmtId="213" fontId="67" fillId="0" borderId="0" xfId="0" applyNumberFormat="1" applyFont="1" applyBorder="1" applyAlignment="1">
      <alignment vertical="center" shrinkToFit="1"/>
    </xf>
    <xf numFmtId="0" fontId="59" fillId="27" borderId="50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8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center" vertical="center"/>
    </xf>
    <xf numFmtId="0" fontId="52" fillId="0" borderId="57" xfId="0" applyNumberFormat="1" applyFont="1" applyBorder="1" applyAlignment="1">
      <alignment horizontal="left" vertical="center"/>
    </xf>
    <xf numFmtId="0" fontId="87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0" fontId="87" fillId="0" borderId="0" xfId="0" applyFont="1" applyBorder="1" applyAlignment="1">
      <alignment vertical="center"/>
    </xf>
    <xf numFmtId="0" fontId="55" fillId="0" borderId="69" xfId="0" applyFont="1" applyBorder="1" applyAlignment="1">
      <alignment horizontal="center" vertical="center"/>
    </xf>
    <xf numFmtId="0" fontId="5" fillId="28" borderId="63" xfId="0" applyNumberFormat="1" applyFont="1" applyFill="1" applyBorder="1" applyAlignment="1">
      <alignment horizontal="center" vertical="center"/>
    </xf>
    <xf numFmtId="189" fontId="81" fillId="28" borderId="68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shrinkToFit="1"/>
    </xf>
    <xf numFmtId="49" fontId="81" fillId="28" borderId="68" xfId="0" applyNumberFormat="1" applyFont="1" applyFill="1" applyBorder="1" applyAlignment="1">
      <alignment horizontal="center" vertical="center"/>
    </xf>
    <xf numFmtId="189" fontId="81" fillId="28" borderId="68" xfId="0" applyNumberFormat="1" applyFont="1" applyFill="1" applyBorder="1" applyAlignment="1">
      <alignment horizontal="center" vertical="center"/>
    </xf>
    <xf numFmtId="0" fontId="80" fillId="0" borderId="68" xfId="78" applyNumberFormat="1" applyFont="1" applyFill="1" applyBorder="1" applyAlignment="1">
      <alignment horizontal="center" vertical="center"/>
    </xf>
    <xf numFmtId="218" fontId="80" fillId="0" borderId="68" xfId="0" applyNumberFormat="1" applyFont="1" applyFill="1" applyBorder="1" applyAlignment="1">
      <alignment horizontal="center" vertical="center"/>
    </xf>
    <xf numFmtId="0" fontId="80" fillId="32" borderId="68" xfId="0" applyNumberFormat="1" applyFont="1" applyFill="1" applyBorder="1" applyAlignment="1">
      <alignment horizontal="center" vertical="center"/>
    </xf>
    <xf numFmtId="0" fontId="80" fillId="29" borderId="68" xfId="0" applyNumberFormat="1" applyFont="1" applyFill="1" applyBorder="1" applyAlignment="1">
      <alignment horizontal="center" vertical="center"/>
    </xf>
    <xf numFmtId="196" fontId="80" fillId="31" borderId="68" xfId="0" applyNumberFormat="1" applyFont="1" applyFill="1" applyBorder="1" applyAlignment="1">
      <alignment horizontal="center" vertical="center"/>
    </xf>
    <xf numFmtId="203" fontId="80" fillId="0" borderId="68" xfId="0" applyNumberFormat="1" applyFont="1" applyFill="1" applyBorder="1" applyAlignment="1">
      <alignment horizontal="center" vertical="center"/>
    </xf>
    <xf numFmtId="203" fontId="80" fillId="34" borderId="68" xfId="0" applyNumberFormat="1" applyFont="1" applyFill="1" applyBorder="1" applyAlignment="1">
      <alignment horizontal="center" vertical="center"/>
    </xf>
    <xf numFmtId="0" fontId="80" fillId="36" borderId="68" xfId="0" applyNumberFormat="1" applyFont="1" applyFill="1" applyBorder="1" applyAlignment="1">
      <alignment horizontal="center" vertical="center"/>
    </xf>
    <xf numFmtId="218" fontId="80" fillId="37" borderId="68" xfId="0" applyNumberFormat="1" applyFont="1" applyFill="1" applyBorder="1" applyAlignment="1">
      <alignment horizontal="center" vertical="center"/>
    </xf>
    <xf numFmtId="0" fontId="80" fillId="32" borderId="68" xfId="0" applyNumberFormat="1" applyFont="1" applyFill="1" applyBorder="1" applyAlignment="1">
      <alignment horizontal="center" vertical="center" wrapText="1"/>
    </xf>
    <xf numFmtId="0" fontId="80" fillId="0" borderId="68" xfId="0" applyNumberFormat="1" applyFont="1" applyFill="1" applyBorder="1" applyAlignment="1">
      <alignment horizontal="center" vertical="center" wrapText="1"/>
    </xf>
    <xf numFmtId="189" fontId="80" fillId="0" borderId="68" xfId="0" applyNumberFormat="1" applyFont="1" applyFill="1" applyBorder="1" applyAlignment="1">
      <alignment horizontal="center" vertical="center"/>
    </xf>
    <xf numFmtId="0" fontId="80" fillId="0" borderId="68" xfId="0" applyNumberFormat="1" applyFont="1" applyBorder="1" applyAlignment="1">
      <alignment horizontal="center" vertical="center"/>
    </xf>
    <xf numFmtId="201" fontId="80" fillId="0" borderId="68" xfId="0" applyNumberFormat="1" applyFont="1" applyFill="1" applyBorder="1" applyAlignment="1">
      <alignment horizontal="center" vertical="center"/>
    </xf>
    <xf numFmtId="202" fontId="80" fillId="0" borderId="68" xfId="0" applyNumberFormat="1" applyFont="1" applyFill="1" applyBorder="1" applyAlignment="1">
      <alignment horizontal="center" vertical="center"/>
    </xf>
    <xf numFmtId="195" fontId="80" fillId="0" borderId="68" xfId="0" applyNumberFormat="1" applyFont="1" applyFill="1" applyBorder="1" applyAlignment="1">
      <alignment horizontal="center" vertical="center"/>
    </xf>
    <xf numFmtId="217" fontId="80" fillId="0" borderId="68" xfId="0" applyNumberFormat="1" applyFont="1" applyFill="1" applyBorder="1" applyAlignment="1">
      <alignment horizontal="center" vertical="center"/>
    </xf>
    <xf numFmtId="2" fontId="80" fillId="29" borderId="68" xfId="0" applyNumberFormat="1" applyFont="1" applyFill="1" applyBorder="1" applyAlignment="1">
      <alignment horizontal="center" vertical="center"/>
    </xf>
    <xf numFmtId="204" fontId="80" fillId="29" borderId="68" xfId="0" applyNumberFormat="1" applyFont="1" applyFill="1" applyBorder="1" applyAlignment="1">
      <alignment horizontal="center" vertical="center"/>
    </xf>
    <xf numFmtId="204" fontId="80" fillId="0" borderId="68" xfId="0" applyNumberFormat="1" applyFont="1" applyFill="1" applyBorder="1" applyAlignment="1">
      <alignment horizontal="center" vertical="center"/>
    </xf>
    <xf numFmtId="202" fontId="80" fillId="29" borderId="68" xfId="0" applyNumberFormat="1" applyFont="1" applyFill="1" applyBorder="1" applyAlignment="1">
      <alignment horizontal="center" vertical="center"/>
    </xf>
    <xf numFmtId="195" fontId="80" fillId="32" borderId="68" xfId="0" applyNumberFormat="1" applyFont="1" applyFill="1" applyBorder="1" applyAlignment="1">
      <alignment horizontal="center" vertical="center"/>
    </xf>
    <xf numFmtId="0" fontId="80" fillId="0" borderId="68" xfId="0" applyNumberFormat="1" applyFont="1" applyFill="1" applyBorder="1" applyAlignment="1">
      <alignment horizontal="left" vertical="center"/>
    </xf>
    <xf numFmtId="49" fontId="80" fillId="0" borderId="68" xfId="0" applyNumberFormat="1" applyFont="1" applyFill="1" applyBorder="1" applyAlignment="1">
      <alignment horizontal="left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81" fillId="28" borderId="52" xfId="0" applyNumberFormat="1" applyFont="1" applyFill="1" applyBorder="1" applyAlignment="1">
      <alignment horizontal="center" vertical="center"/>
    </xf>
    <xf numFmtId="0" fontId="81" fillId="28" borderId="63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218" fontId="80" fillId="35" borderId="68" xfId="0" applyNumberFormat="1" applyFont="1" applyFill="1" applyBorder="1" applyAlignment="1">
      <alignment horizontal="center" vertical="center"/>
    </xf>
    <xf numFmtId="0" fontId="80" fillId="35" borderId="68" xfId="0" applyNumberFormat="1" applyFont="1" applyFill="1" applyBorder="1" applyAlignment="1">
      <alignment horizontal="center" vertical="center"/>
    </xf>
    <xf numFmtId="189" fontId="81" fillId="28" borderId="68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43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7" fillId="0" borderId="39" xfId="0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7" fillId="0" borderId="39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211" fontId="67" fillId="0" borderId="0" xfId="0" applyNumberFormat="1" applyFont="1" applyBorder="1" applyAlignment="1">
      <alignment horizontal="left" vertical="center" shrinkToFit="1"/>
    </xf>
    <xf numFmtId="20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2" fontId="67" fillId="0" borderId="39" xfId="0" applyNumberFormat="1" applyFont="1" applyBorder="1" applyAlignment="1">
      <alignment vertical="center"/>
    </xf>
    <xf numFmtId="213" fontId="67" fillId="0" borderId="39" xfId="0" applyNumberFormat="1" applyFont="1" applyBorder="1" applyAlignment="1">
      <alignment vertical="center" shrinkToFit="1"/>
    </xf>
    <xf numFmtId="188" fontId="67" fillId="0" borderId="39" xfId="0" applyNumberFormat="1" applyFont="1" applyBorder="1" applyAlignment="1">
      <alignment vertical="center"/>
    </xf>
    <xf numFmtId="202" fontId="69" fillId="0" borderId="0" xfId="0" applyNumberFormat="1" applyFont="1" applyBorder="1" applyAlignment="1">
      <alignment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8" xfId="0" quotePrefix="1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188" fontId="80" fillId="0" borderId="68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2" fontId="80" fillId="32" borderId="68" xfId="86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195" fontId="80" fillId="31" borderId="68" xfId="0" applyNumberFormat="1" applyFont="1" applyFill="1" applyBorder="1" applyAlignment="1">
      <alignment horizontal="center" vertical="center"/>
    </xf>
    <xf numFmtId="0" fontId="48" fillId="0" borderId="75" xfId="79" applyNumberFormat="1" applyFont="1" applyFill="1" applyBorder="1" applyAlignment="1">
      <alignment vertical="center"/>
    </xf>
    <xf numFmtId="0" fontId="48" fillId="0" borderId="75" xfId="79" applyNumberFormat="1" applyFont="1" applyFill="1" applyBorder="1" applyAlignment="1">
      <alignment horizontal="left" vertical="center"/>
    </xf>
    <xf numFmtId="0" fontId="50" fillId="0" borderId="75" xfId="80" applyNumberFormat="1" applyFont="1" applyFill="1" applyBorder="1" applyAlignment="1">
      <alignment horizontal="right" vertical="center"/>
    </xf>
    <xf numFmtId="0" fontId="48" fillId="0" borderId="75" xfId="79" applyNumberFormat="1" applyFont="1" applyFill="1" applyBorder="1" applyAlignment="1">
      <alignment horizontal="right" vertical="center"/>
    </xf>
    <xf numFmtId="0" fontId="48" fillId="0" borderId="75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right"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81" fillId="28" borderId="63" xfId="0" applyNumberFormat="1" applyFont="1" applyFill="1" applyBorder="1" applyAlignment="1">
      <alignment horizontal="center" vertical="center" wrapText="1"/>
    </xf>
    <xf numFmtId="188" fontId="80" fillId="0" borderId="68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52" xfId="0" applyNumberFormat="1" applyFont="1" applyFill="1" applyBorder="1" applyAlignment="1">
      <alignment horizontal="center" vertical="center"/>
    </xf>
    <xf numFmtId="0" fontId="80" fillId="39" borderId="55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222" fontId="102" fillId="38" borderId="75" xfId="113" applyNumberFormat="1" applyFont="1" applyFill="1" applyBorder="1" applyAlignment="1">
      <alignment horizontal="center" vertical="center" wrapText="1"/>
    </xf>
    <xf numFmtId="49" fontId="60" fillId="38" borderId="75" xfId="79" applyNumberFormat="1" applyFont="1" applyFill="1" applyBorder="1" applyAlignment="1">
      <alignment horizontal="center" vertical="center" wrapText="1"/>
    </xf>
    <xf numFmtId="0" fontId="103" fillId="28" borderId="68" xfId="0" applyNumberFormat="1" applyFont="1" applyFill="1" applyBorder="1" applyAlignment="1">
      <alignment horizontal="center" vertical="center" wrapText="1"/>
    </xf>
    <xf numFmtId="0" fontId="104" fillId="0" borderId="68" xfId="0" applyNumberFormat="1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29" borderId="68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188" fontId="80" fillId="0" borderId="68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188" fontId="80" fillId="0" borderId="68" xfId="0" applyNumberFormat="1" applyFont="1" applyFill="1" applyBorder="1" applyAlignment="1">
      <alignment horizontal="center" vertical="center"/>
    </xf>
    <xf numFmtId="195" fontId="80" fillId="0" borderId="0" xfId="0" applyNumberFormat="1" applyFont="1" applyFill="1" applyBorder="1" applyAlignment="1">
      <alignment horizontal="center" vertical="center"/>
    </xf>
    <xf numFmtId="0" fontId="106" fillId="28" borderId="68" xfId="0" applyNumberFormat="1" applyFont="1" applyFill="1" applyBorder="1" applyAlignment="1">
      <alignment horizontal="center" vertical="center"/>
    </xf>
    <xf numFmtId="0" fontId="80" fillId="37" borderId="68" xfId="0" applyNumberFormat="1" applyFont="1" applyFill="1" applyBorder="1" applyAlignment="1">
      <alignment horizontal="center" vertical="center"/>
    </xf>
    <xf numFmtId="188" fontId="80" fillId="0" borderId="68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3" xfId="0" applyNumberFormat="1" applyFont="1" applyFill="1" applyBorder="1" applyAlignment="1">
      <alignment horizontal="center" vertical="center" wrapText="1"/>
    </xf>
    <xf numFmtId="0" fontId="81" fillId="28" borderId="63" xfId="0" applyNumberFormat="1" applyFont="1" applyFill="1" applyBorder="1" applyAlignment="1">
      <alignment horizontal="center" vertical="center" wrapText="1"/>
    </xf>
    <xf numFmtId="0" fontId="107" fillId="35" borderId="52" xfId="78" applyNumberFormat="1" applyFont="1" applyFill="1" applyBorder="1" applyAlignment="1">
      <alignment horizontal="center" vertical="center"/>
    </xf>
    <xf numFmtId="0" fontId="108" fillId="35" borderId="52" xfId="78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75" xfId="79" applyNumberFormat="1" applyFont="1" applyFill="1" applyBorder="1" applyAlignment="1">
      <alignment horizontal="center" vertical="center"/>
    </xf>
    <xf numFmtId="222" fontId="60" fillId="38" borderId="0" xfId="0" applyNumberFormat="1" applyFont="1" applyFill="1" applyBorder="1" applyAlignment="1">
      <alignment horizontal="center" vertical="center" wrapText="1"/>
    </xf>
    <xf numFmtId="222" fontId="60" fillId="38" borderId="75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 wrapText="1"/>
    </xf>
    <xf numFmtId="49" fontId="60" fillId="38" borderId="75" xfId="0" applyNumberFormat="1" applyFont="1" applyFill="1" applyBorder="1" applyAlignment="1">
      <alignment horizontal="center" vertical="center" wrapText="1"/>
    </xf>
    <xf numFmtId="222" fontId="60" fillId="38" borderId="0" xfId="0" applyNumberFormat="1" applyFont="1" applyFill="1" applyAlignment="1">
      <alignment horizontal="center" vertical="center"/>
    </xf>
    <xf numFmtId="222" fontId="60" fillId="38" borderId="75" xfId="0" applyNumberFormat="1" applyFont="1" applyFill="1" applyBorder="1" applyAlignment="1">
      <alignment horizontal="center" vertical="center"/>
    </xf>
    <xf numFmtId="222" fontId="102" fillId="38" borderId="0" xfId="113" applyNumberFormat="1" applyFont="1" applyFill="1" applyBorder="1" applyAlignment="1">
      <alignment horizontal="center" vertical="center" wrapText="1"/>
    </xf>
    <xf numFmtId="222" fontId="102" fillId="38" borderId="75" xfId="113" applyNumberFormat="1" applyFont="1" applyFill="1" applyBorder="1" applyAlignment="1">
      <alignment horizontal="center" vertical="center" wrapText="1"/>
    </xf>
    <xf numFmtId="222" fontId="102" fillId="38" borderId="0" xfId="113" applyNumberFormat="1" applyFont="1" applyFill="1" applyBorder="1" applyAlignment="1">
      <alignment horizontal="center" vertical="center"/>
    </xf>
    <xf numFmtId="222" fontId="102" fillId="38" borderId="75" xfId="113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75" xfId="0" applyNumberFormat="1" applyFont="1" applyFill="1" applyBorder="1" applyAlignment="1">
      <alignment horizontal="center" vertical="center"/>
    </xf>
    <xf numFmtId="222" fontId="48" fillId="38" borderId="0" xfId="0" applyNumberFormat="1" applyFont="1" applyFill="1" applyBorder="1" applyAlignment="1">
      <alignment horizontal="center" vertical="center"/>
    </xf>
    <xf numFmtId="222" fontId="48" fillId="38" borderId="75" xfId="0" applyNumberFormat="1" applyFont="1" applyFill="1" applyBorder="1" applyAlignment="1">
      <alignment horizontal="center" vertical="center"/>
    </xf>
    <xf numFmtId="222" fontId="60" fillId="38" borderId="0" xfId="0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2" xfId="0" applyNumberFormat="1" applyFont="1" applyFill="1" applyBorder="1" applyAlignment="1">
      <alignment horizontal="center" vertical="center" wrapText="1"/>
    </xf>
    <xf numFmtId="197" fontId="1" fillId="0" borderId="44" xfId="78" applyNumberFormat="1" applyFont="1" applyFill="1" applyBorder="1" applyAlignment="1">
      <alignment horizontal="center" vertical="center"/>
    </xf>
    <xf numFmtId="197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0" fontId="52" fillId="32" borderId="48" xfId="0" applyNumberFormat="1" applyFont="1" applyFill="1" applyBorder="1" applyAlignment="1">
      <alignment horizontal="center" vertical="center" shrinkToFit="1"/>
    </xf>
    <xf numFmtId="0" fontId="52" fillId="32" borderId="48" xfId="0" applyNumberFormat="1" applyFont="1" applyFill="1" applyBorder="1" applyAlignment="1">
      <alignment horizontal="center" vertical="center"/>
    </xf>
    <xf numFmtId="0" fontId="67" fillId="0" borderId="48" xfId="0" applyNumberFormat="1" applyFont="1" applyBorder="1" applyAlignment="1">
      <alignment horizontal="center" vertical="center" shrinkToFit="1"/>
    </xf>
    <xf numFmtId="0" fontId="52" fillId="29" borderId="48" xfId="0" applyNumberFormat="1" applyFont="1" applyFill="1" applyBorder="1" applyAlignment="1">
      <alignment horizontal="center" vertical="center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57" xfId="0" applyFont="1" applyFill="1" applyBorder="1" applyAlignment="1">
      <alignment horizontal="center" vertical="center" wrapText="1"/>
    </xf>
    <xf numFmtId="0" fontId="67" fillId="32" borderId="61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0" borderId="57" xfId="0" applyNumberFormat="1" applyFont="1" applyBorder="1" applyAlignment="1">
      <alignment horizontal="center" vertical="center"/>
    </xf>
    <xf numFmtId="0" fontId="67" fillId="0" borderId="61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57" xfId="0" applyFont="1" applyBorder="1" applyAlignment="1">
      <alignment horizontal="center" vertical="center"/>
    </xf>
    <xf numFmtId="0" fontId="67" fillId="0" borderId="61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9" fillId="0" borderId="60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1" xfId="0" applyFont="1" applyBorder="1" applyAlignment="1">
      <alignment horizontal="center" vertical="center"/>
    </xf>
    <xf numFmtId="0" fontId="67" fillId="0" borderId="57" xfId="0" applyFont="1" applyBorder="1" applyAlignment="1">
      <alignment vertical="center"/>
    </xf>
    <xf numFmtId="0" fontId="67" fillId="0" borderId="61" xfId="0" applyFont="1" applyBorder="1" applyAlignment="1">
      <alignment vertical="center"/>
    </xf>
    <xf numFmtId="0" fontId="67" fillId="0" borderId="61" xfId="0" applyFont="1" applyBorder="1" applyAlignment="1">
      <alignment horizontal="left" vertical="center"/>
    </xf>
    <xf numFmtId="0" fontId="67" fillId="0" borderId="58" xfId="0" applyFont="1" applyBorder="1" applyAlignment="1">
      <alignment horizontal="left" vertical="center"/>
    </xf>
    <xf numFmtId="195" fontId="67" fillId="0" borderId="57" xfId="0" applyNumberFormat="1" applyFont="1" applyBorder="1" applyAlignment="1">
      <alignment vertical="center"/>
    </xf>
    <xf numFmtId="195" fontId="67" fillId="0" borderId="61" xfId="0" applyNumberFormat="1" applyFont="1" applyBorder="1" applyAlignment="1">
      <alignment vertical="center"/>
    </xf>
    <xf numFmtId="191" fontId="67" fillId="0" borderId="61" xfId="0" applyNumberFormat="1" applyFont="1" applyBorder="1" applyAlignment="1">
      <alignment vertical="center"/>
    </xf>
    <xf numFmtId="191" fontId="67" fillId="0" borderId="58" xfId="0" applyNumberFormat="1" applyFont="1" applyBorder="1" applyAlignment="1">
      <alignment vertical="center"/>
    </xf>
    <xf numFmtId="0" fontId="65" fillId="0" borderId="57" xfId="0" applyFont="1" applyBorder="1" applyAlignment="1">
      <alignment horizontal="center" vertical="center"/>
    </xf>
    <xf numFmtId="0" fontId="65" fillId="0" borderId="61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right" vertical="center"/>
    </xf>
    <xf numFmtId="0" fontId="67" fillId="0" borderId="61" xfId="0" applyNumberFormat="1" applyFont="1" applyBorder="1" applyAlignment="1">
      <alignment horizontal="right" vertical="center"/>
    </xf>
    <xf numFmtId="0" fontId="67" fillId="0" borderId="61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218" fontId="67" fillId="0" borderId="57" xfId="0" applyNumberFormat="1" applyFont="1" applyBorder="1" applyAlignment="1">
      <alignment vertical="center"/>
    </xf>
    <xf numFmtId="218" fontId="67" fillId="0" borderId="61" xfId="0" applyNumberFormat="1" applyFont="1" applyBorder="1" applyAlignment="1">
      <alignment vertical="center"/>
    </xf>
    <xf numFmtId="219" fontId="67" fillId="0" borderId="57" xfId="0" applyNumberFormat="1" applyFont="1" applyBorder="1" applyAlignment="1">
      <alignment vertical="center"/>
    </xf>
    <xf numFmtId="219" fontId="67" fillId="0" borderId="61" xfId="0" applyNumberFormat="1" applyFont="1" applyBorder="1" applyAlignment="1">
      <alignment vertical="center"/>
    </xf>
    <xf numFmtId="0" fontId="67" fillId="0" borderId="57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15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horizontal="center" vertical="center"/>
    </xf>
    <xf numFmtId="0" fontId="67" fillId="0" borderId="57" xfId="0" applyFont="1" applyBorder="1">
      <alignment vertical="center"/>
    </xf>
    <xf numFmtId="0" fontId="67" fillId="0" borderId="61" xfId="0" applyFont="1" applyBorder="1">
      <alignment vertical="center"/>
    </xf>
    <xf numFmtId="0" fontId="67" fillId="0" borderId="58" xfId="0" applyFont="1" applyBorder="1">
      <alignment vertical="center"/>
    </xf>
    <xf numFmtId="215" fontId="67" fillId="0" borderId="0" xfId="0" applyNumberFormat="1" applyFont="1" applyBorder="1" applyAlignment="1">
      <alignment horizontal="left" vertical="center"/>
    </xf>
    <xf numFmtId="210" fontId="67" fillId="0" borderId="0" xfId="0" applyNumberFormat="1" applyFont="1" applyBorder="1" applyAlignment="1">
      <alignment horizontal="left" vertical="center"/>
    </xf>
    <xf numFmtId="2" fontId="67" fillId="0" borderId="0" xfId="0" applyNumberFormat="1" applyFont="1" applyBorder="1" applyAlignment="1">
      <alignment vertical="center" shrinkToFit="1"/>
    </xf>
    <xf numFmtId="211" fontId="67" fillId="0" borderId="0" xfId="0" applyNumberFormat="1" applyFont="1" applyBorder="1" applyAlignment="1">
      <alignment horizontal="left" vertical="center" shrinkToFit="1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2" fontId="67" fillId="0" borderId="39" xfId="0" applyNumberFormat="1" applyFont="1" applyBorder="1" applyAlignment="1">
      <alignment vertical="center"/>
    </xf>
    <xf numFmtId="202" fontId="69" fillId="0" borderId="0" xfId="0" applyNumberFormat="1" applyFont="1" applyBorder="1" applyAlignment="1">
      <alignment horizontal="center" vertical="center"/>
    </xf>
    <xf numFmtId="202" fontId="67" fillId="0" borderId="0" xfId="0" applyNumberFormat="1" applyFont="1" applyBorder="1" applyAlignment="1">
      <alignment horizontal="center" vertical="center"/>
    </xf>
    <xf numFmtId="206" fontId="67" fillId="0" borderId="0" xfId="0" applyNumberFormat="1" applyFont="1" applyBorder="1" applyAlignment="1">
      <alignment vertical="center" shrinkToFit="1"/>
    </xf>
    <xf numFmtId="195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right" vertical="center"/>
    </xf>
    <xf numFmtId="215" fontId="67" fillId="0" borderId="0" xfId="0" applyNumberFormat="1" applyFont="1" applyBorder="1" applyAlignment="1">
      <alignment vertical="center"/>
    </xf>
    <xf numFmtId="0" fontId="67" fillId="0" borderId="43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196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0" fontId="65" fillId="0" borderId="43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218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 shrinkToFit="1"/>
    </xf>
    <xf numFmtId="0" fontId="65" fillId="0" borderId="0" xfId="0" applyFont="1" applyBorder="1" applyAlignment="1">
      <alignment horizontal="right" vertical="center"/>
    </xf>
    <xf numFmtId="0" fontId="69" fillId="0" borderId="0" xfId="0" applyFont="1" applyBorder="1" applyAlignment="1">
      <alignment horizontal="center" vertical="center"/>
    </xf>
    <xf numFmtId="185" fontId="67" fillId="0" borderId="0" xfId="0" applyNumberFormat="1" applyFont="1" applyBorder="1" applyAlignment="1">
      <alignment horizontal="left" vertical="center"/>
    </xf>
    <xf numFmtId="191" fontId="67" fillId="0" borderId="43" xfId="0" applyNumberFormat="1" applyFont="1" applyBorder="1" applyAlignment="1">
      <alignment vertical="center"/>
    </xf>
    <xf numFmtId="0" fontId="67" fillId="0" borderId="39" xfId="0" applyFont="1" applyBorder="1" applyAlignment="1">
      <alignment vertical="center"/>
    </xf>
    <xf numFmtId="0" fontId="67" fillId="0" borderId="39" xfId="0" applyFont="1" applyBorder="1" applyAlignment="1">
      <alignment horizontal="left" vertical="center"/>
    </xf>
    <xf numFmtId="0" fontId="67" fillId="0" borderId="75" xfId="0" applyNumberFormat="1" applyFont="1" applyBorder="1" applyAlignment="1">
      <alignment vertical="center"/>
    </xf>
    <xf numFmtId="220" fontId="67" fillId="0" borderId="0" xfId="0" applyNumberFormat="1" applyFont="1" applyBorder="1" applyAlignment="1">
      <alignment horizontal="center" vertical="center"/>
    </xf>
    <xf numFmtId="206" fontId="65" fillId="0" borderId="39" xfId="0" applyNumberFormat="1" applyFont="1" applyBorder="1" applyAlignment="1">
      <alignment horizontal="center" vertical="center"/>
    </xf>
    <xf numFmtId="206" fontId="67" fillId="0" borderId="39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 shrinkToFit="1"/>
    </xf>
    <xf numFmtId="218" fontId="67" fillId="0" borderId="0" xfId="0" applyNumberFormat="1" applyFont="1" applyBorder="1" applyAlignment="1">
      <alignment vertical="center"/>
    </xf>
    <xf numFmtId="207" fontId="67" fillId="0" borderId="39" xfId="0" applyNumberFormat="1" applyFont="1" applyBorder="1" applyAlignment="1">
      <alignment horizontal="center"/>
    </xf>
    <xf numFmtId="220" fontId="67" fillId="0" borderId="0" xfId="0" applyNumberFormat="1" applyFont="1" applyBorder="1" applyAlignment="1">
      <alignment horizontal="left" vertical="center"/>
    </xf>
    <xf numFmtId="0" fontId="67" fillId="0" borderId="39" xfId="0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43" xfId="0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193" fontId="67" fillId="0" borderId="39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horizontal="left" vertical="center"/>
    </xf>
    <xf numFmtId="195" fontId="67" fillId="0" borderId="0" xfId="0" applyNumberFormat="1" applyFont="1" applyBorder="1" applyAlignment="1">
      <alignment horizontal="right" vertical="center"/>
    </xf>
    <xf numFmtId="188" fontId="67" fillId="0" borderId="39" xfId="0" applyNumberFormat="1" applyFont="1" applyBorder="1" applyAlignment="1">
      <alignment horizontal="center" vertical="center"/>
    </xf>
    <xf numFmtId="213" fontId="67" fillId="0" borderId="0" xfId="0" applyNumberFormat="1" applyFont="1" applyBorder="1" applyAlignment="1">
      <alignment horizontal="left" vertical="center" shrinkToFit="1"/>
    </xf>
    <xf numFmtId="188" fontId="67" fillId="0" borderId="39" xfId="0" applyNumberFormat="1" applyFont="1" applyBorder="1" applyAlignment="1">
      <alignment horizontal="center" vertical="center" shrinkToFit="1"/>
    </xf>
    <xf numFmtId="0" fontId="81" fillId="28" borderId="63" xfId="0" applyNumberFormat="1" applyFont="1" applyFill="1" applyBorder="1" applyAlignment="1">
      <alignment horizontal="center" vertical="center" wrapText="1"/>
    </xf>
    <xf numFmtId="0" fontId="81" fillId="28" borderId="77" xfId="0" applyNumberFormat="1" applyFont="1" applyFill="1" applyBorder="1" applyAlignment="1">
      <alignment horizontal="center" vertical="center" wrapText="1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73" xfId="0" applyNumberFormat="1" applyFont="1" applyFill="1" applyBorder="1" applyAlignment="1">
      <alignment horizontal="center" vertical="center" wrapText="1"/>
    </xf>
    <xf numFmtId="0" fontId="81" fillId="28" borderId="74" xfId="0" applyNumberFormat="1" applyFont="1" applyFill="1" applyBorder="1" applyAlignment="1">
      <alignment horizontal="center" vertical="center" wrapText="1"/>
    </xf>
    <xf numFmtId="0" fontId="81" fillId="28" borderId="44" xfId="0" applyNumberFormat="1" applyFont="1" applyFill="1" applyBorder="1" applyAlignment="1">
      <alignment horizontal="center" vertical="center" wrapText="1"/>
    </xf>
    <xf numFmtId="0" fontId="81" fillId="28" borderId="45" xfId="0" applyNumberFormat="1" applyFont="1" applyFill="1" applyBorder="1" applyAlignment="1">
      <alignment horizontal="center" vertical="center" wrapText="1"/>
    </xf>
    <xf numFmtId="0" fontId="81" fillId="28" borderId="46" xfId="0" applyNumberFormat="1" applyFont="1" applyFill="1" applyBorder="1" applyAlignment="1">
      <alignment horizontal="center" vertical="center" wrapText="1"/>
    </xf>
    <xf numFmtId="189" fontId="81" fillId="28" borderId="44" xfId="0" applyNumberFormat="1" applyFont="1" applyFill="1" applyBorder="1" applyAlignment="1">
      <alignment horizontal="center" vertical="center" wrapText="1"/>
    </xf>
    <xf numFmtId="189" fontId="81" fillId="28" borderId="46" xfId="0" applyNumberFormat="1" applyFont="1" applyFill="1" applyBorder="1" applyAlignment="1">
      <alignment horizontal="center" vertical="center" wrapText="1"/>
    </xf>
    <xf numFmtId="0" fontId="81" fillId="28" borderId="52" xfId="0" applyNumberFormat="1" applyFont="1" applyFill="1" applyBorder="1" applyAlignment="1">
      <alignment horizontal="center" vertical="center" wrapText="1"/>
    </xf>
    <xf numFmtId="192" fontId="80" fillId="0" borderId="44" xfId="0" applyNumberFormat="1" applyFont="1" applyFill="1" applyBorder="1" applyAlignment="1">
      <alignment horizontal="center" vertical="center"/>
    </xf>
    <xf numFmtId="192" fontId="80" fillId="0" borderId="45" xfId="0" applyNumberFormat="1" applyFont="1" applyFill="1" applyBorder="1" applyAlignment="1">
      <alignment horizontal="center" vertical="center"/>
    </xf>
    <xf numFmtId="192" fontId="80" fillId="0" borderId="46" xfId="0" applyNumberFormat="1" applyFont="1" applyFill="1" applyBorder="1" applyAlignment="1">
      <alignment horizontal="center" vertical="center"/>
    </xf>
    <xf numFmtId="188" fontId="80" fillId="0" borderId="68" xfId="0" applyNumberFormat="1" applyFont="1" applyFill="1" applyBorder="1" applyAlignment="1">
      <alignment horizontal="center" vertical="center"/>
    </xf>
    <xf numFmtId="221" fontId="80" fillId="32" borderId="63" xfId="86" applyNumberFormat="1" applyFont="1" applyFill="1" applyBorder="1" applyAlignment="1">
      <alignment horizontal="center" vertical="center" wrapText="1"/>
    </xf>
    <xf numFmtId="221" fontId="80" fillId="32" borderId="52" xfId="86" applyNumberFormat="1" applyFont="1" applyFill="1" applyBorder="1" applyAlignment="1">
      <alignment horizontal="center" vertical="center" wrapText="1"/>
    </xf>
    <xf numFmtId="0" fontId="81" fillId="28" borderId="44" xfId="0" applyNumberFormat="1" applyFont="1" applyFill="1" applyBorder="1" applyAlignment="1">
      <alignment horizontal="center" vertical="center"/>
    </xf>
    <xf numFmtId="0" fontId="81" fillId="28" borderId="46" xfId="0" applyNumberFormat="1" applyFont="1" applyFill="1" applyBorder="1" applyAlignment="1">
      <alignment horizontal="center" vertical="center"/>
    </xf>
    <xf numFmtId="0" fontId="81" fillId="28" borderId="63" xfId="0" applyNumberFormat="1" applyFont="1" applyFill="1" applyBorder="1" applyAlignment="1">
      <alignment horizontal="center" vertical="center"/>
    </xf>
    <xf numFmtId="0" fontId="81" fillId="28" borderId="52" xfId="0" applyNumberFormat="1" applyFont="1" applyFill="1" applyBorder="1" applyAlignment="1">
      <alignment horizontal="center" vertical="center"/>
    </xf>
    <xf numFmtId="0" fontId="81" fillId="28" borderId="76" xfId="0" applyNumberFormat="1" applyFont="1" applyFill="1" applyBorder="1" applyAlignment="1">
      <alignment horizontal="center" vertical="center"/>
    </xf>
    <xf numFmtId="189" fontId="81" fillId="28" borderId="45" xfId="0" applyNumberFormat="1" applyFont="1" applyFill="1" applyBorder="1" applyAlignment="1">
      <alignment horizontal="center" vertical="center" wrapText="1"/>
    </xf>
    <xf numFmtId="0" fontId="81" fillId="28" borderId="45" xfId="0" applyNumberFormat="1" applyFont="1" applyFill="1" applyBorder="1" applyAlignment="1">
      <alignment horizontal="center" vertical="center"/>
    </xf>
  </cellXfs>
  <cellStyles count="153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2 3" xfId="121"/>
    <cellStyle name="Input [yellow] 2 3 2" xfId="143"/>
    <cellStyle name="Input [yellow] 3" xfId="97"/>
    <cellStyle name="Input [yellow] 3 2" xfId="130"/>
    <cellStyle name="Input [yellow] 4" xfId="118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2 3" xfId="122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2 2 2" xfId="149"/>
    <cellStyle name="메모 2 3" xfId="123"/>
    <cellStyle name="메모 3" xfId="99"/>
    <cellStyle name="메모 3 2" xfId="131"/>
    <cellStyle name="메모 3 2 2" xfId="147"/>
    <cellStyle name="메모 3 3" xfId="140"/>
    <cellStyle name="메모 4" xfId="119"/>
    <cellStyle name="메모 4 2" xfId="141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2 2 2" xfId="152"/>
    <cellStyle name="쉼표 [0] 2 2 2 3" xfId="135"/>
    <cellStyle name="쉼표 [0] 2 2 3" xfId="129"/>
    <cellStyle name="쉼표 [0] 2 2 3 2" xfId="146"/>
    <cellStyle name="쉼표 [0] 2 2 4" xfId="139"/>
    <cellStyle name="쉼표 [0] 2 2 5" xfId="117"/>
    <cellStyle name="쉼표 [0] 2 3" xfId="110"/>
    <cellStyle name="쉼표 [0] 2 3 2" xfId="150"/>
    <cellStyle name="쉼표 [0] 2 3 3" xfId="133"/>
    <cellStyle name="쉼표 [0] 2 4" xfId="127"/>
    <cellStyle name="쉼표 [0] 2 4 2" xfId="144"/>
    <cellStyle name="쉼표 [0] 2 5" xfId="137"/>
    <cellStyle name="쉼표 [0] 2 6" xfId="115"/>
    <cellStyle name="쉼표 [0] 3" xfId="95"/>
    <cellStyle name="쉼표 [0] 3 2" xfId="111"/>
    <cellStyle name="쉼표 [0] 3 2 2" xfId="151"/>
    <cellStyle name="쉼표 [0] 3 2 3" xfId="134"/>
    <cellStyle name="쉼표 [0] 3 3" xfId="128"/>
    <cellStyle name="쉼표 [0] 3 3 2" xfId="145"/>
    <cellStyle name="쉼표 [0] 3 4" xfId="138"/>
    <cellStyle name="쉼표 [0] 3 5" xfId="116"/>
    <cellStyle name="쉼표 [0] 4" xfId="103"/>
    <cellStyle name="쉼표 [0] 4 2" xfId="148"/>
    <cellStyle name="쉼표 [0] 4 3" xfId="132"/>
    <cellStyle name="쉼표 [0] 5" xfId="120"/>
    <cellStyle name="쉼표 [0] 5 2" xfId="142"/>
    <cellStyle name="쉼표 [0] 6" xfId="136"/>
    <cellStyle name="쉼표 [0] 7" xfId="114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2 3" xfId="124"/>
    <cellStyle name="요약 3" xfId="100"/>
    <cellStyle name="입력" xfId="59" builtinId="20" customBuiltin="1"/>
    <cellStyle name="입력 2" xfId="92"/>
    <cellStyle name="입력 2 2" xfId="108"/>
    <cellStyle name="입력 2 3" xfId="125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2 3" xfId="126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45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45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5225" y="8420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57</xdr:row>
      <xdr:rowOff>9525</xdr:rowOff>
    </xdr:from>
    <xdr:to>
      <xdr:col>7</xdr:col>
      <xdr:colOff>267929</xdr:colOff>
      <xdr:row>57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118</xdr:row>
      <xdr:rowOff>57150</xdr:rowOff>
    </xdr:from>
    <xdr:ext cx="1086516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4"/>
            <xdr:cNvSpPr txBox="1"/>
          </xdr:nvSpPr>
          <xdr:spPr>
            <a:xfrm>
              <a:off x="1247775" y="28317825"/>
              <a:ext cx="1086516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dmm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dmm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4"/>
            <xdr:cNvSpPr txBox="1"/>
          </xdr:nvSpPr>
          <xdr:spPr>
            <a:xfrm>
              <a:off x="1247775" y="28317825"/>
              <a:ext cx="1086516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𝑐_(𝑙_dmm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𝑙_dmm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77</xdr:row>
      <xdr:rowOff>4767</xdr:rowOff>
    </xdr:from>
    <xdr:ext cx="6756465" cy="89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314326" y="18502317"/>
              <a:ext cx="6756465" cy="89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dmm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𝑑𝑚𝑚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ps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ps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314326" y="18502317"/>
              <a:ext cx="6756465" cy="89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𝑐_(𝑙_𝑖𝑥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𝑙_𝑖𝑥 )=𝑆,  𝑐_(𝑙_dmm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𝑙_𝑑𝑚𝑚 )=−𝑆,  𝑐_(𝑙_𝑏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𝑙_𝑏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)=𝑆,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)=1,  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𝑙_ps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𝑙_ps )=𝑆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2</xdr:col>
      <xdr:colOff>9524</xdr:colOff>
      <xdr:row>75</xdr:row>
      <xdr:rowOff>14286</xdr:rowOff>
    </xdr:from>
    <xdr:to>
      <xdr:col>59</xdr:col>
      <xdr:colOff>19049</xdr:colOff>
      <xdr:row>76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2"/>
            <xdr:cNvSpPr txBox="1">
              <a:spLocks/>
            </xdr:cNvSpPr>
          </xdr:nvSpPr>
          <xdr:spPr>
            <a:xfrm>
              <a:off x="314324" y="18035586"/>
              <a:ext cx="869632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dmm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3" name="TextBox 2"/>
            <xdr:cNvSpPr txBox="1">
              <a:spLocks/>
            </xdr:cNvSpPr>
          </xdr:nvSpPr>
          <xdr:spPr>
            <a:xfrm>
              <a:off x="314324" y="18035586"/>
              <a:ext cx="869632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(𝑙_𝑖𝑥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(𝑙_dmm )+𝑢^2 (𝑙_𝑏 )+(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𝑙〗_ps)</a:t>
              </a:r>
              <a:endParaRPr lang="ko-KR" altLang="ko-KR">
                <a:effectLst/>
              </a:endParaRPr>
            </a:p>
            <a:p>
              <a:pPr algn="l"/>
              <a:endParaRPr lang="ko-KR" altLang="ko-KR">
                <a:effectLst/>
              </a:endParaRPr>
            </a:p>
          </xdr:txBody>
        </xdr:sp>
      </mc:Fallback>
    </mc:AlternateContent>
    <xdr:clientData/>
  </xdr:twoCellAnchor>
  <xdr:twoCellAnchor editAs="oneCell">
    <xdr:from>
      <xdr:col>2</xdr:col>
      <xdr:colOff>9524</xdr:colOff>
      <xdr:row>53</xdr:row>
      <xdr:rowOff>80961</xdr:rowOff>
    </xdr:from>
    <xdr:to>
      <xdr:col>57</xdr:col>
      <xdr:colOff>4647</xdr:colOff>
      <xdr:row>58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>
              <a:spLocks noChangeAspect="1"/>
            </xdr:cNvSpPr>
          </xdr:nvSpPr>
          <xdr:spPr>
            <a:xfrm>
              <a:off x="314324" y="12863511"/>
              <a:ext cx="8377123" cy="1109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2000" b="0" i="0">
                            <a:latin typeface="Cambria Math" panose="02040503050406030204" pitchFamily="18" charset="0"/>
                          </a:rPr>
                          <m:t>dmm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20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ps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en-US" altLang="ko-KR" sz="20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ko-KR" sz="20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5" name="TextBox 64"/>
            <xdr:cNvSpPr txBox="1">
              <a:spLocks noChangeAspect="1"/>
            </xdr:cNvSpPr>
          </xdr:nvSpPr>
          <xdr:spPr>
            <a:xfrm>
              <a:off x="314324" y="12863511"/>
              <a:ext cx="8377123" cy="1109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𝑙_𝑥=𝑙_𝑖𝑥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×𝑆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−𝑙_dmm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×𝑆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−𝑙_𝑏−(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𝑙〗_𝑟×𝑆+〖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𝑙_ps×𝑆</a:t>
              </a:r>
              <a:endParaRPr lang="en-US" altLang="ko-KR" sz="20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𝑆=(𝑙_(𝑠.𝑖)−𝑙_(𝑠.𝑖−1))/(𝑉_(𝑥.𝑖)−𝑉_(𝑥.𝑖−1) )</a:t>
              </a:r>
              <a:endParaRPr lang="en-US" altLang="ko-KR" sz="20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oneCellAnchor>
    <xdr:from>
      <xdr:col>14</xdr:col>
      <xdr:colOff>38100</xdr:colOff>
      <xdr:row>104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5"/>
            <xdr:cNvSpPr txBox="1"/>
          </xdr:nvSpPr>
          <xdr:spPr>
            <a:xfrm>
              <a:off x="1866900" y="249459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5"/>
            <xdr:cNvSpPr txBox="1"/>
          </xdr:nvSpPr>
          <xdr:spPr>
            <a:xfrm>
              <a:off x="1866900" y="2494597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47625</xdr:colOff>
      <xdr:row>104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5"/>
            <xdr:cNvSpPr txBox="1"/>
          </xdr:nvSpPr>
          <xdr:spPr>
            <a:xfrm>
              <a:off x="2638425" y="249459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5"/>
            <xdr:cNvSpPr txBox="1"/>
          </xdr:nvSpPr>
          <xdr:spPr>
            <a:xfrm>
              <a:off x="2638425" y="2494597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106</xdr:row>
      <xdr:rowOff>57150</xdr:rowOff>
    </xdr:from>
    <xdr:ext cx="1671355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4"/>
            <xdr:cNvSpPr txBox="1"/>
          </xdr:nvSpPr>
          <xdr:spPr>
            <a:xfrm>
              <a:off x="1228725" y="25460325"/>
              <a:ext cx="1671355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4"/>
            <xdr:cNvSpPr txBox="1"/>
          </xdr:nvSpPr>
          <xdr:spPr>
            <a:xfrm>
              <a:off x="1228725" y="25460325"/>
              <a:ext cx="1671355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𝑐_(𝑙_𝑖𝑥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𝑙_𝑖𝑥 )=(𝑙_(𝑠.𝑖)−𝑙_(𝑠.𝑖−1))/(𝑉_(𝑥.𝑖)−𝑉_(𝑥.𝑖−1)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4"/>
            <xdr:cNvSpPr txBox="1"/>
          </xdr:nvSpPr>
          <xdr:spPr>
            <a:xfrm>
              <a:off x="704850" y="21145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4"/>
            <xdr:cNvSpPr txBox="1"/>
          </xdr:nvSpPr>
          <xdr:spPr>
            <a:xfrm>
              <a:off x="704850" y="21145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66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4"/>
            <xdr:cNvSpPr txBox="1"/>
          </xdr:nvSpPr>
          <xdr:spPr>
            <a:xfrm>
              <a:off x="485775" y="159067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4"/>
            <xdr:cNvSpPr txBox="1"/>
          </xdr:nvSpPr>
          <xdr:spPr>
            <a:xfrm>
              <a:off x="485775" y="159067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136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4"/>
            <xdr:cNvSpPr txBox="1"/>
          </xdr:nvSpPr>
          <xdr:spPr>
            <a:xfrm>
              <a:off x="4124325" y="328231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4"/>
            <xdr:cNvSpPr txBox="1"/>
          </xdr:nvSpPr>
          <xdr:spPr>
            <a:xfrm>
              <a:off x="4124325" y="328231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138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3514725" y="330930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3514725" y="330930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141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5"/>
            <xdr:cNvSpPr txBox="1"/>
          </xdr:nvSpPr>
          <xdr:spPr>
            <a:xfrm>
              <a:off x="4181474" y="3375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5"/>
            <xdr:cNvSpPr txBox="1"/>
          </xdr:nvSpPr>
          <xdr:spPr>
            <a:xfrm>
              <a:off x="4181474" y="3375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142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4"/>
            <xdr:cNvSpPr txBox="1"/>
          </xdr:nvSpPr>
          <xdr:spPr>
            <a:xfrm>
              <a:off x="1533524" y="341789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4"/>
            <xdr:cNvSpPr txBox="1"/>
          </xdr:nvSpPr>
          <xdr:spPr>
            <a:xfrm>
              <a:off x="1533524" y="341789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146</xdr:row>
      <xdr:rowOff>57150</xdr:rowOff>
    </xdr:from>
    <xdr:ext cx="134004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/>
            <xdr:cNvSpPr txBox="1"/>
          </xdr:nvSpPr>
          <xdr:spPr>
            <a:xfrm>
              <a:off x="1228725" y="34985325"/>
              <a:ext cx="134004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1228725" y="34985325"/>
              <a:ext cx="134004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149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5"/>
            <xdr:cNvSpPr txBox="1"/>
          </xdr:nvSpPr>
          <xdr:spPr>
            <a:xfrm>
              <a:off x="1076324" y="35652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7" name="TextBox 5"/>
            <xdr:cNvSpPr txBox="1"/>
          </xdr:nvSpPr>
          <xdr:spPr>
            <a:xfrm>
              <a:off x="1076324" y="356520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176</xdr:row>
      <xdr:rowOff>57150</xdr:rowOff>
    </xdr:from>
    <xdr:ext cx="147341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/>
            <xdr:cNvSpPr txBox="1"/>
          </xdr:nvSpPr>
          <xdr:spPr>
            <a:xfrm>
              <a:off x="1323975" y="42129075"/>
              <a:ext cx="14734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1323975" y="42129075"/>
              <a:ext cx="14734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162</xdr:row>
      <xdr:rowOff>57150</xdr:rowOff>
    </xdr:from>
    <xdr:ext cx="135274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1228725" y="38795325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1228725" y="38795325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192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1333500" y="45939075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1333500" y="45939075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205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228725" y="490347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228725" y="490347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219</xdr:row>
      <xdr:rowOff>57150</xdr:rowOff>
    </xdr:from>
    <xdr:ext cx="8572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228726" y="52130325"/>
              <a:ext cx="8572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228726" y="52130325"/>
              <a:ext cx="8572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151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5"/>
            <xdr:cNvSpPr txBox="1"/>
          </xdr:nvSpPr>
          <xdr:spPr>
            <a:xfrm>
              <a:off x="1076324" y="361664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3" name="TextBox 5"/>
            <xdr:cNvSpPr txBox="1"/>
          </xdr:nvSpPr>
          <xdr:spPr>
            <a:xfrm>
              <a:off x="1076324" y="361664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173</xdr:row>
      <xdr:rowOff>231806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4"/>
            <xdr:cNvSpPr txBox="1"/>
          </xdr:nvSpPr>
          <xdr:spPr>
            <a:xfrm>
              <a:off x="1533524" y="415893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4"/>
            <xdr:cNvSpPr txBox="1"/>
          </xdr:nvSpPr>
          <xdr:spPr>
            <a:xfrm>
              <a:off x="1533524" y="415893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160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5"/>
            <xdr:cNvSpPr txBox="1"/>
          </xdr:nvSpPr>
          <xdr:spPr>
            <a:xfrm>
              <a:off x="1971674" y="3829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5"/>
            <xdr:cNvSpPr txBox="1"/>
          </xdr:nvSpPr>
          <xdr:spPr>
            <a:xfrm>
              <a:off x="1971674" y="3829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179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5"/>
            <xdr:cNvSpPr txBox="1"/>
          </xdr:nvSpPr>
          <xdr:spPr>
            <a:xfrm>
              <a:off x="1076324" y="427958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6" name="TextBox 5"/>
            <xdr:cNvSpPr txBox="1"/>
          </xdr:nvSpPr>
          <xdr:spPr>
            <a:xfrm>
              <a:off x="1076324" y="427958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181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5"/>
            <xdr:cNvSpPr txBox="1"/>
          </xdr:nvSpPr>
          <xdr:spPr>
            <a:xfrm>
              <a:off x="1076325" y="433101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7" name="TextBox 5"/>
            <xdr:cNvSpPr txBox="1"/>
          </xdr:nvSpPr>
          <xdr:spPr>
            <a:xfrm>
              <a:off x="1076325" y="433101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66674</xdr:colOff>
      <xdr:row>190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895474" y="4543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895474" y="4543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203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5"/>
            <xdr:cNvSpPr txBox="1"/>
          </xdr:nvSpPr>
          <xdr:spPr>
            <a:xfrm>
              <a:off x="21240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5"/>
            <xdr:cNvSpPr txBox="1"/>
          </xdr:nvSpPr>
          <xdr:spPr>
            <a:xfrm>
              <a:off x="21240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142874</xdr:colOff>
      <xdr:row>203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3038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3038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208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5"/>
            <xdr:cNvSpPr txBox="1"/>
          </xdr:nvSpPr>
          <xdr:spPr>
            <a:xfrm>
              <a:off x="1076325" y="4946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5"/>
            <xdr:cNvSpPr txBox="1"/>
          </xdr:nvSpPr>
          <xdr:spPr>
            <a:xfrm>
              <a:off x="1076325" y="49463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66674</xdr:colOff>
      <xdr:row>217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5"/>
            <xdr:cNvSpPr txBox="1"/>
          </xdr:nvSpPr>
          <xdr:spPr>
            <a:xfrm>
              <a:off x="2200274" y="5162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5"/>
            <xdr:cNvSpPr txBox="1"/>
          </xdr:nvSpPr>
          <xdr:spPr>
            <a:xfrm>
              <a:off x="2200274" y="51625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222</xdr:row>
      <xdr:rowOff>9525</xdr:rowOff>
    </xdr:from>
    <xdr:ext cx="226695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5"/>
            <xdr:cNvSpPr txBox="1"/>
          </xdr:nvSpPr>
          <xdr:spPr>
            <a:xfrm>
              <a:off x="1076325" y="52797075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5"/>
            <xdr:cNvSpPr txBox="1"/>
          </xdr:nvSpPr>
          <xdr:spPr>
            <a:xfrm>
              <a:off x="1076325" y="52797075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66675</xdr:colOff>
      <xdr:row>237</xdr:row>
      <xdr:rowOff>9525</xdr:rowOff>
    </xdr:from>
    <xdr:to>
      <xdr:col>44</xdr:col>
      <xdr:colOff>57151</xdr:colOff>
      <xdr:row>238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2"/>
            <xdr:cNvSpPr txBox="1">
              <a:spLocks/>
            </xdr:cNvSpPr>
          </xdr:nvSpPr>
          <xdr:spPr>
            <a:xfrm>
              <a:off x="219075" y="56607075"/>
              <a:ext cx="654367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dmm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ps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2"/>
            <xdr:cNvSpPr txBox="1">
              <a:spLocks/>
            </xdr:cNvSpPr>
          </xdr:nvSpPr>
          <xdr:spPr>
            <a:xfrm>
              <a:off x="219075" y="56607075"/>
              <a:ext cx="6543676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(𝑙_𝑖𝑥 )+𝑢^2 (𝑙_dmm )+𝑢^2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𝑙〗_ps)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238</xdr:row>
      <xdr:rowOff>38101</xdr:rowOff>
    </xdr:from>
    <xdr:to>
      <xdr:col>10</xdr:col>
      <xdr:colOff>104775</xdr:colOff>
      <xdr:row>239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4476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4476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238</xdr:row>
      <xdr:rowOff>38101</xdr:rowOff>
    </xdr:from>
    <xdr:to>
      <xdr:col>17</xdr:col>
      <xdr:colOff>104775</xdr:colOff>
      <xdr:row>239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2"/>
            <xdr:cNvSpPr txBox="1">
              <a:spLocks/>
            </xdr:cNvSpPr>
          </xdr:nvSpPr>
          <xdr:spPr>
            <a:xfrm>
              <a:off x="15144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2"/>
            <xdr:cNvSpPr txBox="1">
              <a:spLocks/>
            </xdr:cNvSpPr>
          </xdr:nvSpPr>
          <xdr:spPr>
            <a:xfrm>
              <a:off x="15144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238</xdr:row>
      <xdr:rowOff>38101</xdr:rowOff>
    </xdr:from>
    <xdr:to>
      <xdr:col>24</xdr:col>
      <xdr:colOff>104775</xdr:colOff>
      <xdr:row>239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2"/>
            <xdr:cNvSpPr txBox="1">
              <a:spLocks/>
            </xdr:cNvSpPr>
          </xdr:nvSpPr>
          <xdr:spPr>
            <a:xfrm>
              <a:off x="25812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2"/>
            <xdr:cNvSpPr txBox="1">
              <a:spLocks/>
            </xdr:cNvSpPr>
          </xdr:nvSpPr>
          <xdr:spPr>
            <a:xfrm>
              <a:off x="25812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238</xdr:row>
      <xdr:rowOff>38101</xdr:rowOff>
    </xdr:from>
    <xdr:to>
      <xdr:col>31</xdr:col>
      <xdr:colOff>95250</xdr:colOff>
      <xdr:row>239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2"/>
            <xdr:cNvSpPr txBox="1">
              <a:spLocks/>
            </xdr:cNvSpPr>
          </xdr:nvSpPr>
          <xdr:spPr>
            <a:xfrm>
              <a:off x="3638550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2"/>
            <xdr:cNvSpPr txBox="1">
              <a:spLocks/>
            </xdr:cNvSpPr>
          </xdr:nvSpPr>
          <xdr:spPr>
            <a:xfrm>
              <a:off x="3638550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238</xdr:row>
      <xdr:rowOff>38101</xdr:rowOff>
    </xdr:from>
    <xdr:to>
      <xdr:col>38</xdr:col>
      <xdr:colOff>95250</xdr:colOff>
      <xdr:row>239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4705350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4705350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39</xdr:col>
      <xdr:colOff>142875</xdr:colOff>
      <xdr:row>238</xdr:row>
      <xdr:rowOff>28576</xdr:rowOff>
    </xdr:from>
    <xdr:to>
      <xdr:col>45</xdr:col>
      <xdr:colOff>104775</xdr:colOff>
      <xdr:row>238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5781675" y="56626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5781675" y="56626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239</xdr:row>
      <xdr:rowOff>28576</xdr:rowOff>
    </xdr:from>
    <xdr:to>
      <xdr:col>12</xdr:col>
      <xdr:colOff>104775</xdr:colOff>
      <xdr:row>239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6848475" y="56626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6848475" y="56626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239</xdr:row>
      <xdr:rowOff>28576</xdr:rowOff>
    </xdr:from>
    <xdr:to>
      <xdr:col>19</xdr:col>
      <xdr:colOff>104775</xdr:colOff>
      <xdr:row>239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752475" y="568642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752475" y="568642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240</xdr:row>
      <xdr:rowOff>38101</xdr:rowOff>
    </xdr:from>
    <xdr:to>
      <xdr:col>10</xdr:col>
      <xdr:colOff>104775</xdr:colOff>
      <xdr:row>241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447675" y="5711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447675" y="5711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246</xdr:row>
      <xdr:rowOff>28575</xdr:rowOff>
    </xdr:from>
    <xdr:to>
      <xdr:col>16</xdr:col>
      <xdr:colOff>123825</xdr:colOff>
      <xdr:row>246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1828800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1828800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22</xdr:col>
      <xdr:colOff>19050</xdr:colOff>
      <xdr:row>245</xdr:row>
      <xdr:rowOff>28575</xdr:rowOff>
    </xdr:from>
    <xdr:to>
      <xdr:col>26</xdr:col>
      <xdr:colOff>142875</xdr:colOff>
      <xdr:row>246</xdr:row>
      <xdr:rowOff>1160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371850" y="58293000"/>
              <a:ext cx="733425" cy="210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371850" y="58293000"/>
              <a:ext cx="733425" cy="210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16</xdr:col>
      <xdr:colOff>85725</xdr:colOff>
      <xdr:row>246</xdr:row>
      <xdr:rowOff>28575</xdr:rowOff>
    </xdr:from>
    <xdr:to>
      <xdr:col>21</xdr:col>
      <xdr:colOff>57150</xdr:colOff>
      <xdr:row>246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2524125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2524125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21</xdr:col>
      <xdr:colOff>114300</xdr:colOff>
      <xdr:row>246</xdr:row>
      <xdr:rowOff>28575</xdr:rowOff>
    </xdr:from>
    <xdr:to>
      <xdr:col>26</xdr:col>
      <xdr:colOff>85725</xdr:colOff>
      <xdr:row>246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3314700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3314700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95250</xdr:colOff>
      <xdr:row>246</xdr:row>
      <xdr:rowOff>28575</xdr:rowOff>
    </xdr:from>
    <xdr:to>
      <xdr:col>31</xdr:col>
      <xdr:colOff>66675</xdr:colOff>
      <xdr:row>246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4057650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4057650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31</xdr:col>
      <xdr:colOff>104775</xdr:colOff>
      <xdr:row>246</xdr:row>
      <xdr:rowOff>28575</xdr:rowOff>
    </xdr:from>
    <xdr:to>
      <xdr:col>36</xdr:col>
      <xdr:colOff>76200</xdr:colOff>
      <xdr:row>246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4829175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4829175" y="5853112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12</xdr:col>
      <xdr:colOff>95250</xdr:colOff>
      <xdr:row>248</xdr:row>
      <xdr:rowOff>28575</xdr:rowOff>
    </xdr:from>
    <xdr:to>
      <xdr:col>17</xdr:col>
      <xdr:colOff>66675</xdr:colOff>
      <xdr:row>248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1924050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1924050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17</xdr:col>
      <xdr:colOff>85725</xdr:colOff>
      <xdr:row>248</xdr:row>
      <xdr:rowOff>28575</xdr:rowOff>
    </xdr:from>
    <xdr:to>
      <xdr:col>22</xdr:col>
      <xdr:colOff>57150</xdr:colOff>
      <xdr:row>248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2676525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2676525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22</xdr:col>
      <xdr:colOff>95250</xdr:colOff>
      <xdr:row>248</xdr:row>
      <xdr:rowOff>28575</xdr:rowOff>
    </xdr:from>
    <xdr:to>
      <xdr:col>27</xdr:col>
      <xdr:colOff>66675</xdr:colOff>
      <xdr:row>248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3448050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3448050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245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200025" y="5831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200025" y="583165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165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5"/>
            <xdr:cNvSpPr txBox="1"/>
          </xdr:nvSpPr>
          <xdr:spPr>
            <a:xfrm>
              <a:off x="1076325" y="394620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4" name="TextBox 5"/>
            <xdr:cNvSpPr txBox="1"/>
          </xdr:nvSpPr>
          <xdr:spPr>
            <a:xfrm>
              <a:off x="1076325" y="394620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195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5"/>
            <xdr:cNvSpPr txBox="1"/>
          </xdr:nvSpPr>
          <xdr:spPr>
            <a:xfrm>
              <a:off x="1076325" y="466058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5"/>
            <xdr:cNvSpPr txBox="1"/>
          </xdr:nvSpPr>
          <xdr:spPr>
            <a:xfrm>
              <a:off x="1076325" y="466058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9525</xdr:colOff>
      <xdr:row>135</xdr:row>
      <xdr:rowOff>38100</xdr:rowOff>
    </xdr:from>
    <xdr:ext cx="3143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4"/>
            <xdr:cNvSpPr txBox="1"/>
          </xdr:nvSpPr>
          <xdr:spPr>
            <a:xfrm>
              <a:off x="3971925" y="32346900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4"/>
            <xdr:cNvSpPr txBox="1"/>
          </xdr:nvSpPr>
          <xdr:spPr>
            <a:xfrm>
              <a:off x="3971925" y="32346900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130</xdr:row>
      <xdr:rowOff>57150</xdr:rowOff>
    </xdr:from>
    <xdr:ext cx="719299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4"/>
            <xdr:cNvSpPr txBox="1"/>
          </xdr:nvSpPr>
          <xdr:spPr>
            <a:xfrm>
              <a:off x="1247775" y="31175325"/>
              <a:ext cx="71929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4"/>
            <xdr:cNvSpPr txBox="1"/>
          </xdr:nvSpPr>
          <xdr:spPr>
            <a:xfrm>
              <a:off x="1247775" y="31175325"/>
              <a:ext cx="719299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𝑐_(𝑙_𝑏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𝑙_𝑏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47624</xdr:colOff>
      <xdr:row>126</xdr:row>
      <xdr:rowOff>0</xdr:rowOff>
    </xdr:from>
    <xdr:ext cx="172402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6"/>
            <xdr:cNvSpPr txBox="1"/>
          </xdr:nvSpPr>
          <xdr:spPr>
            <a:xfrm>
              <a:off x="2486024" y="301656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6"/>
            <xdr:cNvSpPr txBox="1"/>
          </xdr:nvSpPr>
          <xdr:spPr>
            <a:xfrm>
              <a:off x="2486024" y="301656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47623</xdr:colOff>
      <xdr:row>126</xdr:row>
      <xdr:rowOff>0</xdr:rowOff>
    </xdr:from>
    <xdr:ext cx="2724151" cy="205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6"/>
            <xdr:cNvSpPr txBox="1"/>
          </xdr:nvSpPr>
          <xdr:spPr>
            <a:xfrm>
              <a:off x="4467223" y="30165675"/>
              <a:ext cx="2724151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6"/>
            <xdr:cNvSpPr txBox="1"/>
          </xdr:nvSpPr>
          <xdr:spPr>
            <a:xfrm>
              <a:off x="4467223" y="30165675"/>
              <a:ext cx="2724151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231</xdr:row>
      <xdr:rowOff>57150</xdr:rowOff>
    </xdr:from>
    <xdr:ext cx="957250" cy="369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4"/>
            <xdr:cNvSpPr txBox="1"/>
          </xdr:nvSpPr>
          <xdr:spPr>
            <a:xfrm>
              <a:off x="1247775" y="54987825"/>
              <a:ext cx="957250" cy="36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l-GR" altLang="ko-KR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ps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l-GR" altLang="ko-KR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ps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4"/>
            <xdr:cNvSpPr txBox="1"/>
          </xdr:nvSpPr>
          <xdr:spPr>
            <a:xfrm>
              <a:off x="1247775" y="54987825"/>
              <a:ext cx="957250" cy="36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el-GR" altLang="ko-KR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𝑙〗_ps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l-GR" altLang="ko-KR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𝑙〗_ps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142875</xdr:colOff>
      <xdr:row>238</xdr:row>
      <xdr:rowOff>38101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2"/>
            <xdr:cNvSpPr txBox="1">
              <a:spLocks/>
            </xdr:cNvSpPr>
          </xdr:nvSpPr>
          <xdr:spPr>
            <a:xfrm>
              <a:off x="15144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2"/>
            <xdr:cNvSpPr txBox="1">
              <a:spLocks/>
            </xdr:cNvSpPr>
          </xdr:nvSpPr>
          <xdr:spPr>
            <a:xfrm>
              <a:off x="15144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239</xdr:row>
      <xdr:rowOff>28576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2"/>
            <xdr:cNvSpPr txBox="1">
              <a:spLocks/>
            </xdr:cNvSpPr>
          </xdr:nvSpPr>
          <xdr:spPr>
            <a:xfrm>
              <a:off x="1819275" y="568642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2"/>
            <xdr:cNvSpPr txBox="1">
              <a:spLocks/>
            </xdr:cNvSpPr>
          </xdr:nvSpPr>
          <xdr:spPr>
            <a:xfrm>
              <a:off x="1819275" y="568642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142875</xdr:colOff>
      <xdr:row>238</xdr:row>
      <xdr:rowOff>38101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25812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2581275" y="56635651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142875</xdr:colOff>
      <xdr:row>239</xdr:row>
      <xdr:rowOff>28576</xdr:rowOff>
    </xdr:from>
    <xdr:ext cx="876300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2"/>
            <xdr:cNvSpPr txBox="1">
              <a:spLocks/>
            </xdr:cNvSpPr>
          </xdr:nvSpPr>
          <xdr:spPr>
            <a:xfrm>
              <a:off x="2886075" y="568642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2"/>
            <xdr:cNvSpPr txBox="1">
              <a:spLocks/>
            </xdr:cNvSpPr>
          </xdr:nvSpPr>
          <xdr:spPr>
            <a:xfrm>
              <a:off x="2886075" y="568642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152399</xdr:colOff>
      <xdr:row>246</xdr:row>
      <xdr:rowOff>47625</xdr:rowOff>
    </xdr:from>
    <xdr:ext cx="4124325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/>
            <xdr:cNvSpPr txBox="1"/>
          </xdr:nvSpPr>
          <xdr:spPr>
            <a:xfrm>
              <a:off x="1676399" y="58550175"/>
              <a:ext cx="4124325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8" name="TextBox 177"/>
            <xdr:cNvSpPr txBox="1"/>
          </xdr:nvSpPr>
          <xdr:spPr>
            <a:xfrm>
              <a:off x="1676399" y="58550175"/>
              <a:ext cx="4124325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27</xdr:col>
      <xdr:colOff>95250</xdr:colOff>
      <xdr:row>248</xdr:row>
      <xdr:rowOff>28575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4210050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2"/>
            <xdr:cNvSpPr txBox="1">
              <a:spLocks/>
            </xdr:cNvSpPr>
          </xdr:nvSpPr>
          <xdr:spPr>
            <a:xfrm>
              <a:off x="4210050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95250</xdr:colOff>
      <xdr:row>248</xdr:row>
      <xdr:rowOff>28575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4972050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2"/>
            <xdr:cNvSpPr txBox="1">
              <a:spLocks/>
            </xdr:cNvSpPr>
          </xdr:nvSpPr>
          <xdr:spPr>
            <a:xfrm>
              <a:off x="4972050" y="590073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327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4"/>
            <xdr:cNvSpPr txBox="1"/>
          </xdr:nvSpPr>
          <xdr:spPr>
            <a:xfrm>
              <a:off x="704850" y="140779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4"/>
            <xdr:cNvSpPr txBox="1"/>
          </xdr:nvSpPr>
          <xdr:spPr>
            <a:xfrm>
              <a:off x="704850" y="140779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57" t="s">
        <v>0</v>
      </c>
      <c r="B1" s="358"/>
      <c r="C1" s="358"/>
      <c r="D1" s="358"/>
      <c r="E1" s="358"/>
      <c r="F1" s="358"/>
      <c r="G1" s="358"/>
      <c r="H1" s="359"/>
      <c r="I1" s="360"/>
      <c r="J1" s="361"/>
    </row>
    <row r="2" spans="1:13" ht="12.95" customHeight="1">
      <c r="A2" s="337" t="s">
        <v>1</v>
      </c>
      <c r="B2" s="337"/>
      <c r="C2" s="337"/>
      <c r="D2" s="337"/>
      <c r="E2" s="337"/>
      <c r="F2" s="337"/>
      <c r="G2" s="337"/>
      <c r="H2" s="337"/>
      <c r="I2" s="337"/>
      <c r="J2" s="337"/>
    </row>
    <row r="3" spans="1:13" ht="12.95" customHeight="1">
      <c r="A3" s="338" t="s">
        <v>2</v>
      </c>
      <c r="B3" s="339"/>
      <c r="C3" s="362"/>
      <c r="D3" s="362"/>
      <c r="E3" s="362"/>
      <c r="F3" s="339" t="s">
        <v>3</v>
      </c>
      <c r="G3" s="339"/>
      <c r="H3" s="353"/>
      <c r="I3" s="352"/>
      <c r="J3" s="352"/>
    </row>
    <row r="4" spans="1:13" ht="12.95" customHeight="1">
      <c r="A4" s="339" t="s">
        <v>4</v>
      </c>
      <c r="B4" s="339"/>
      <c r="C4" s="363"/>
      <c r="D4" s="339"/>
      <c r="E4" s="339"/>
      <c r="F4" s="339" t="s">
        <v>5</v>
      </c>
      <c r="G4" s="339"/>
      <c r="H4" s="339"/>
      <c r="I4" s="352"/>
      <c r="J4" s="352"/>
    </row>
    <row r="5" spans="1:13" ht="12.95" customHeight="1">
      <c r="A5" s="339" t="s">
        <v>6</v>
      </c>
      <c r="B5" s="339"/>
      <c r="C5" s="339"/>
      <c r="D5" s="352"/>
      <c r="E5" s="352"/>
      <c r="F5" s="338" t="s">
        <v>7</v>
      </c>
      <c r="G5" s="339"/>
      <c r="H5" s="340"/>
      <c r="I5" s="341"/>
      <c r="J5" s="341"/>
    </row>
    <row r="6" spans="1:13" ht="12.95" customHeight="1">
      <c r="A6" s="339" t="s">
        <v>8</v>
      </c>
      <c r="B6" s="339"/>
      <c r="C6" s="339"/>
      <c r="D6" s="352"/>
      <c r="E6" s="352"/>
      <c r="F6" s="338" t="s">
        <v>9</v>
      </c>
      <c r="G6" s="339"/>
      <c r="H6" s="340"/>
      <c r="I6" s="341"/>
      <c r="J6" s="341"/>
    </row>
    <row r="7" spans="1:13" ht="12.95" customHeight="1">
      <c r="A7" s="339" t="s">
        <v>10</v>
      </c>
      <c r="B7" s="339"/>
      <c r="C7" s="355"/>
      <c r="D7" s="352"/>
      <c r="E7" s="352"/>
      <c r="F7" s="338" t="s">
        <v>11</v>
      </c>
      <c r="G7" s="339"/>
      <c r="H7" s="339"/>
      <c r="I7" s="352"/>
      <c r="J7" s="352"/>
    </row>
    <row r="8" spans="1:13" ht="12.95" customHeight="1">
      <c r="A8" s="339" t="s">
        <v>12</v>
      </c>
      <c r="B8" s="339"/>
      <c r="C8" s="353"/>
      <c r="D8" s="354"/>
      <c r="E8" s="354"/>
      <c r="F8" s="338" t="s">
        <v>13</v>
      </c>
      <c r="G8" s="339"/>
      <c r="H8" s="339"/>
      <c r="I8" s="352"/>
      <c r="J8" s="352"/>
    </row>
    <row r="9" spans="1:13" ht="12.95" customHeight="1">
      <c r="A9" s="338" t="s">
        <v>35</v>
      </c>
      <c r="B9" s="339"/>
      <c r="C9" s="340"/>
      <c r="D9" s="341"/>
      <c r="E9" s="341"/>
      <c r="F9" s="356" t="s">
        <v>14</v>
      </c>
      <c r="G9" s="356"/>
      <c r="H9" s="340"/>
      <c r="I9" s="341"/>
      <c r="J9" s="341"/>
    </row>
    <row r="10" spans="1:13" ht="23.25" customHeight="1">
      <c r="A10" s="339" t="s">
        <v>15</v>
      </c>
      <c r="B10" s="339"/>
      <c r="C10" s="340"/>
      <c r="D10" s="341"/>
      <c r="E10" s="341"/>
      <c r="F10" s="339" t="s">
        <v>16</v>
      </c>
      <c r="G10" s="339"/>
      <c r="H10" s="34"/>
      <c r="I10" s="344" t="s">
        <v>17</v>
      </c>
      <c r="J10" s="345"/>
      <c r="K10" s="4"/>
    </row>
    <row r="11" spans="1:13" ht="12.95" customHeight="1">
      <c r="A11" s="337" t="s">
        <v>18</v>
      </c>
      <c r="B11" s="337"/>
      <c r="C11" s="337"/>
      <c r="D11" s="337"/>
      <c r="E11" s="337"/>
      <c r="F11" s="337"/>
      <c r="G11" s="337"/>
      <c r="H11" s="337"/>
      <c r="I11" s="337"/>
      <c r="J11" s="337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46" t="s">
        <v>22</v>
      </c>
      <c r="H12" s="342"/>
      <c r="I12" s="348" t="s">
        <v>23</v>
      </c>
      <c r="J12" s="349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47"/>
      <c r="H13" s="343"/>
      <c r="I13" s="350"/>
      <c r="J13" s="351"/>
      <c r="K13" s="5"/>
    </row>
    <row r="14" spans="1:13" ht="12.95" customHeight="1">
      <c r="A14" s="337" t="s">
        <v>27</v>
      </c>
      <c r="B14" s="337"/>
      <c r="C14" s="337"/>
      <c r="D14" s="337"/>
      <c r="E14" s="337"/>
      <c r="F14" s="337"/>
      <c r="G14" s="337"/>
      <c r="H14" s="337"/>
      <c r="I14" s="337"/>
      <c r="J14" s="337"/>
      <c r="K14" s="5"/>
    </row>
    <row r="15" spans="1:13" ht="39" customHeight="1">
      <c r="A15" s="334"/>
      <c r="B15" s="335"/>
      <c r="C15" s="335"/>
      <c r="D15" s="335"/>
      <c r="E15" s="335"/>
      <c r="F15" s="335"/>
      <c r="G15" s="335"/>
      <c r="H15" s="335"/>
      <c r="I15" s="335"/>
      <c r="J15" s="336"/>
    </row>
    <row r="16" spans="1:13" ht="12.95" customHeight="1">
      <c r="A16" s="337" t="s">
        <v>28</v>
      </c>
      <c r="B16" s="337"/>
      <c r="C16" s="337"/>
      <c r="D16" s="337"/>
      <c r="E16" s="337"/>
      <c r="F16" s="337"/>
      <c r="G16" s="337"/>
      <c r="H16" s="337"/>
      <c r="I16" s="337"/>
      <c r="J16" s="337"/>
    </row>
    <row r="17" spans="1:12" ht="12.95" customHeight="1">
      <c r="A17" s="3" t="s">
        <v>29</v>
      </c>
      <c r="B17" s="338" t="s">
        <v>30</v>
      </c>
      <c r="C17" s="339"/>
      <c r="D17" s="339"/>
      <c r="E17" s="339"/>
      <c r="F17" s="338" t="s">
        <v>31</v>
      </c>
      <c r="G17" s="339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32"/>
      <c r="C18" s="333"/>
      <c r="D18" s="333"/>
      <c r="E18" s="333"/>
      <c r="F18" s="332"/>
      <c r="G18" s="333"/>
      <c r="H18" s="40"/>
      <c r="I18" s="18"/>
      <c r="J18" s="87"/>
      <c r="L18" s="5"/>
    </row>
    <row r="19" spans="1:12" ht="12.95" customHeight="1">
      <c r="A19" s="35"/>
      <c r="B19" s="332"/>
      <c r="C19" s="333"/>
      <c r="D19" s="333"/>
      <c r="E19" s="333"/>
      <c r="F19" s="332"/>
      <c r="G19" s="333"/>
      <c r="H19" s="21"/>
      <c r="I19" s="21"/>
      <c r="J19" s="87"/>
      <c r="L19" s="5"/>
    </row>
    <row r="20" spans="1:12" ht="12.95" customHeight="1">
      <c r="A20" s="35"/>
      <c r="B20" s="332"/>
      <c r="C20" s="333"/>
      <c r="D20" s="333"/>
      <c r="E20" s="333"/>
      <c r="F20" s="332"/>
      <c r="G20" s="333"/>
      <c r="H20" s="32"/>
      <c r="I20" s="32"/>
      <c r="J20" s="87"/>
      <c r="L20" s="5"/>
    </row>
    <row r="21" spans="1:12" ht="12.95" customHeight="1">
      <c r="A21" s="35"/>
      <c r="B21" s="332"/>
      <c r="C21" s="333"/>
      <c r="D21" s="333"/>
      <c r="E21" s="333"/>
      <c r="F21" s="332"/>
      <c r="G21" s="333"/>
      <c r="H21" s="32"/>
      <c r="I21" s="9"/>
      <c r="J21" s="87"/>
      <c r="L21" s="5"/>
    </row>
    <row r="22" spans="1:12" ht="12.95" customHeight="1">
      <c r="A22" s="35"/>
      <c r="B22" s="332"/>
      <c r="C22" s="333"/>
      <c r="D22" s="333"/>
      <c r="E22" s="333"/>
      <c r="F22" s="332"/>
      <c r="G22" s="333"/>
      <c r="H22" s="20"/>
      <c r="I22" s="11"/>
      <c r="J22" s="87"/>
      <c r="L22" s="5"/>
    </row>
    <row r="23" spans="1:12" ht="12.95" customHeight="1">
      <c r="A23" s="35"/>
      <c r="B23" s="332"/>
      <c r="C23" s="333"/>
      <c r="D23" s="333"/>
      <c r="E23" s="333"/>
      <c r="F23" s="332"/>
      <c r="G23" s="333"/>
      <c r="H23" s="11"/>
      <c r="I23" s="9"/>
      <c r="J23" s="87"/>
      <c r="L23" s="5"/>
    </row>
    <row r="24" spans="1:12" ht="12.95" customHeight="1">
      <c r="A24" s="35"/>
      <c r="B24" s="332"/>
      <c r="C24" s="333"/>
      <c r="D24" s="333"/>
      <c r="E24" s="333"/>
      <c r="F24" s="332"/>
      <c r="G24" s="333"/>
      <c r="H24" s="16"/>
      <c r="I24" s="9"/>
      <c r="J24" s="87"/>
      <c r="L24" s="5"/>
    </row>
    <row r="25" spans="1:12" ht="12.95" customHeight="1">
      <c r="A25" s="35"/>
      <c r="B25" s="332"/>
      <c r="C25" s="333"/>
      <c r="D25" s="333"/>
      <c r="E25" s="333"/>
      <c r="F25" s="332"/>
      <c r="G25" s="333"/>
      <c r="H25" s="16"/>
      <c r="I25" s="9"/>
      <c r="J25" s="87"/>
      <c r="L25" s="5"/>
    </row>
    <row r="26" spans="1:12" ht="12.95" customHeight="1">
      <c r="A26" s="35"/>
      <c r="B26" s="332"/>
      <c r="C26" s="333"/>
      <c r="D26" s="333"/>
      <c r="E26" s="333"/>
      <c r="F26" s="332"/>
      <c r="G26" s="333"/>
      <c r="H26" s="16"/>
      <c r="I26" s="9"/>
      <c r="J26" s="87"/>
      <c r="L26" s="5"/>
    </row>
    <row r="27" spans="1:12" ht="12.95" customHeight="1">
      <c r="A27" s="35"/>
      <c r="B27" s="332"/>
      <c r="C27" s="333"/>
      <c r="D27" s="333"/>
      <c r="E27" s="333"/>
      <c r="F27" s="332"/>
      <c r="G27" s="333"/>
      <c r="H27" s="9"/>
      <c r="I27" s="9"/>
      <c r="J27" s="87"/>
    </row>
    <row r="28" spans="1:12" ht="12.95" customHeight="1">
      <c r="A28" s="35"/>
      <c r="B28" s="332"/>
      <c r="C28" s="333"/>
      <c r="D28" s="333"/>
      <c r="E28" s="333"/>
      <c r="F28" s="332"/>
      <c r="G28" s="333"/>
      <c r="H28" s="9"/>
      <c r="I28" s="9"/>
      <c r="J28" s="87"/>
    </row>
    <row r="29" spans="1:12" ht="12.95" customHeight="1">
      <c r="A29" s="35"/>
      <c r="B29" s="332"/>
      <c r="C29" s="333"/>
      <c r="D29" s="333"/>
      <c r="E29" s="333"/>
      <c r="F29" s="332"/>
      <c r="G29" s="333"/>
      <c r="H29" s="9"/>
      <c r="I29" s="9"/>
      <c r="J29" s="87"/>
    </row>
    <row r="30" spans="1:12" ht="12.95" customHeight="1">
      <c r="A30" s="35"/>
      <c r="B30" s="332"/>
      <c r="C30" s="333"/>
      <c r="D30" s="333"/>
      <c r="E30" s="333"/>
      <c r="F30" s="332"/>
      <c r="G30" s="333"/>
      <c r="H30" s="9"/>
      <c r="I30" s="9"/>
      <c r="J30" s="87"/>
    </row>
    <row r="31" spans="1:12" ht="12.95" customHeight="1">
      <c r="A31" s="35"/>
      <c r="B31" s="332"/>
      <c r="C31" s="333"/>
      <c r="D31" s="333"/>
      <c r="E31" s="333"/>
      <c r="F31" s="332"/>
      <c r="G31" s="333"/>
      <c r="H31" s="9"/>
      <c r="I31" s="9"/>
      <c r="J31" s="87"/>
    </row>
    <row r="32" spans="1:12" ht="12.95" customHeight="1">
      <c r="A32" s="35"/>
      <c r="B32" s="332"/>
      <c r="C32" s="333"/>
      <c r="D32" s="333"/>
      <c r="E32" s="333"/>
      <c r="F32" s="332"/>
      <c r="G32" s="333"/>
      <c r="H32" s="9"/>
      <c r="I32" s="9"/>
      <c r="J32" s="87"/>
    </row>
    <row r="33" spans="1:10" ht="12.95" customHeight="1">
      <c r="A33" s="35"/>
      <c r="B33" s="332"/>
      <c r="C33" s="333"/>
      <c r="D33" s="333"/>
      <c r="E33" s="333"/>
      <c r="F33" s="332"/>
      <c r="G33" s="333"/>
      <c r="H33" s="9"/>
      <c r="I33" s="9"/>
      <c r="J33" s="87"/>
    </row>
    <row r="34" spans="1:10" ht="12.95" customHeight="1">
      <c r="A34" s="35"/>
      <c r="B34" s="332"/>
      <c r="C34" s="333"/>
      <c r="D34" s="333"/>
      <c r="E34" s="333"/>
      <c r="F34" s="332"/>
      <c r="G34" s="333"/>
      <c r="H34" s="9"/>
      <c r="I34" s="9"/>
      <c r="J34" s="87"/>
    </row>
    <row r="35" spans="1:10" ht="12.95" customHeight="1">
      <c r="A35" s="35"/>
      <c r="B35" s="332"/>
      <c r="C35" s="333"/>
      <c r="D35" s="333"/>
      <c r="E35" s="333"/>
      <c r="F35" s="332"/>
      <c r="G35" s="333"/>
      <c r="H35" s="9"/>
      <c r="I35" s="9"/>
      <c r="J35" s="87"/>
    </row>
    <row r="36" spans="1:10" ht="12.95" customHeight="1">
      <c r="A36" s="35"/>
      <c r="B36" s="332"/>
      <c r="C36" s="333"/>
      <c r="D36" s="333"/>
      <c r="E36" s="333"/>
      <c r="F36" s="332"/>
      <c r="G36" s="333"/>
      <c r="H36" s="9"/>
      <c r="I36" s="9"/>
      <c r="J36" s="87"/>
    </row>
    <row r="37" spans="1:10" ht="12.95" customHeight="1">
      <c r="A37" s="35"/>
      <c r="B37" s="332"/>
      <c r="C37" s="333"/>
      <c r="D37" s="333"/>
      <c r="E37" s="333"/>
      <c r="F37" s="332"/>
      <c r="G37" s="333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18" t="s">
        <v>37</v>
      </c>
      <c r="B39" s="318"/>
      <c r="C39" s="318"/>
      <c r="D39" s="318"/>
      <c r="E39" s="318"/>
      <c r="F39" s="319" t="s">
        <v>38</v>
      </c>
      <c r="G39" s="322"/>
      <c r="H39" s="323"/>
      <c r="I39" s="323"/>
      <c r="J39" s="324"/>
    </row>
    <row r="40" spans="1:10" ht="12.95" customHeight="1">
      <c r="A40" s="318" t="s">
        <v>39</v>
      </c>
      <c r="B40" s="318"/>
      <c r="C40" s="318"/>
      <c r="D40" s="318"/>
      <c r="E40" s="318"/>
      <c r="F40" s="320"/>
      <c r="G40" s="325"/>
      <c r="H40" s="326"/>
      <c r="I40" s="326"/>
      <c r="J40" s="327"/>
    </row>
    <row r="41" spans="1:10" ht="12.95" customHeight="1">
      <c r="A41" s="318" t="s">
        <v>40</v>
      </c>
      <c r="B41" s="318"/>
      <c r="C41" s="318"/>
      <c r="D41" s="318"/>
      <c r="E41" s="318"/>
      <c r="F41" s="320"/>
      <c r="G41" s="325"/>
      <c r="H41" s="326"/>
      <c r="I41" s="326"/>
      <c r="J41" s="327"/>
    </row>
    <row r="42" spans="1:10" ht="12.95" customHeight="1">
      <c r="A42" s="318" t="s">
        <v>41</v>
      </c>
      <c r="B42" s="318"/>
      <c r="C42" s="331" t="s">
        <v>42</v>
      </c>
      <c r="D42" s="331"/>
      <c r="E42" s="331"/>
      <c r="F42" s="321"/>
      <c r="G42" s="328"/>
      <c r="H42" s="329"/>
      <c r="I42" s="329"/>
      <c r="J42" s="330"/>
    </row>
    <row r="43" spans="1:10" ht="12.95" customHeight="1">
      <c r="A43" s="317" t="s">
        <v>52</v>
      </c>
      <c r="B43" s="317"/>
      <c r="C43" s="317">
        <f>IF(Calcu_ADJ!B9=FALSE,Calcu!Y3,Calcu_ADJ!Y3)</f>
        <v>0</v>
      </c>
      <c r="D43" s="317"/>
      <c r="E43" s="317"/>
    </row>
    <row r="46" spans="1:10" ht="12.95" customHeight="1">
      <c r="B46" s="1" t="s">
        <v>135</v>
      </c>
    </row>
    <row r="47" spans="1:10" ht="12.95" customHeight="1">
      <c r="B47" s="1" t="s">
        <v>136</v>
      </c>
    </row>
    <row r="48" spans="1:10" ht="12.95" customHeight="1">
      <c r="A48" s="1" t="str">
        <f>Calcu!C87</f>
        <v>실비</v>
      </c>
      <c r="B48" s="1" t="s">
        <v>144</v>
      </c>
    </row>
    <row r="49" spans="1:2" ht="12.95" customHeight="1">
      <c r="A49" s="115"/>
    </row>
    <row r="50" spans="1:2" ht="12.95" customHeight="1">
      <c r="A50" s="1" t="str">
        <f>IF(Calcu_ADJ!B9=FALSE,Calcu!X3,Calcu_ADJ!X3)</f>
        <v>PASS</v>
      </c>
      <c r="B50" s="1" t="s">
        <v>145</v>
      </c>
    </row>
    <row r="52" spans="1:2" ht="12.95" customHeight="1">
      <c r="B52" s="296" t="s">
        <v>643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P87"/>
  <sheetViews>
    <sheetView showGridLines="0" zoomScaleNormal="100" workbookViewId="0"/>
  </sheetViews>
  <sheetFormatPr defaultColWidth="8.77734375" defaultRowHeight="18" customHeight="1"/>
  <cols>
    <col min="1" max="1" width="2.77734375" style="125" customWidth="1"/>
    <col min="2" max="2" width="8.77734375" style="127"/>
    <col min="3" max="3" width="10.77734375" style="127" bestFit="1" customWidth="1"/>
    <col min="4" max="4" width="8.77734375" style="127"/>
    <col min="5" max="9" width="8.88671875" style="126" bestFit="1" customWidth="1"/>
    <col min="10" max="11" width="9.88671875" style="126" bestFit="1" customWidth="1"/>
    <col min="12" max="14" width="8.77734375" style="126"/>
    <col min="15" max="15" width="10.44140625" style="126" bestFit="1" customWidth="1"/>
    <col min="16" max="21" width="8.77734375" style="126"/>
    <col min="22" max="22" width="8.77734375" style="125"/>
    <col min="23" max="23" width="10.44140625" style="125" bestFit="1" customWidth="1"/>
    <col min="24" max="24" width="10.21875" style="125" bestFit="1" customWidth="1"/>
    <col min="25" max="16384" width="8.77734375" style="125"/>
  </cols>
  <sheetData>
    <row r="1" spans="1:42" ht="15" customHeight="1">
      <c r="A1" s="122" t="s">
        <v>174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</row>
    <row r="2" spans="1:42" ht="24">
      <c r="B2" s="287" t="s">
        <v>175</v>
      </c>
      <c r="C2" s="287" t="s">
        <v>176</v>
      </c>
      <c r="D2" s="287" t="s">
        <v>177</v>
      </c>
      <c r="E2" s="287" t="s">
        <v>178</v>
      </c>
      <c r="F2" s="287" t="s">
        <v>179</v>
      </c>
      <c r="G2" s="287" t="s">
        <v>180</v>
      </c>
      <c r="H2" s="287" t="s">
        <v>181</v>
      </c>
      <c r="I2" s="287" t="s">
        <v>182</v>
      </c>
      <c r="J2" s="287" t="s">
        <v>183</v>
      </c>
      <c r="K2" s="287" t="s">
        <v>184</v>
      </c>
      <c r="L2" s="287" t="s">
        <v>167</v>
      </c>
      <c r="M2" s="287" t="s">
        <v>620</v>
      </c>
      <c r="N2" s="312" t="s">
        <v>666</v>
      </c>
      <c r="O2" s="287" t="s">
        <v>312</v>
      </c>
      <c r="P2" s="311" t="s">
        <v>664</v>
      </c>
      <c r="Q2" s="287" t="s">
        <v>314</v>
      </c>
      <c r="R2" s="287" t="s">
        <v>313</v>
      </c>
      <c r="S2" s="287" t="s">
        <v>315</v>
      </c>
      <c r="T2" s="287" t="s">
        <v>185</v>
      </c>
      <c r="U2" s="287" t="s">
        <v>186</v>
      </c>
      <c r="V2" s="287" t="s">
        <v>187</v>
      </c>
      <c r="W2" s="192" t="s">
        <v>119</v>
      </c>
      <c r="X2" s="192" t="s">
        <v>120</v>
      </c>
    </row>
    <row r="3" spans="1:42" ht="15" customHeight="1">
      <c r="B3" s="172" t="e">
        <f>C3</f>
        <v>#DIV/0!</v>
      </c>
      <c r="C3" s="172" t="e">
        <f>AVERAGE(기본정보!B12:B13)</f>
        <v>#DIV/0!</v>
      </c>
      <c r="D3" s="172" t="str">
        <f>IFERROR(VLOOKUP(Length_10_STD1,S71:V74,3,FALSE),"게이지 블록")</f>
        <v>게이지 블록</v>
      </c>
      <c r="E3" s="172">
        <f>MIN(C9:C49)</f>
        <v>0</v>
      </c>
      <c r="F3" s="172">
        <f>MAX(C9:C49)</f>
        <v>0</v>
      </c>
      <c r="G3" s="172">
        <f>Length_10!B4</f>
        <v>0</v>
      </c>
      <c r="H3" s="172">
        <f>Length_10!N4</f>
        <v>0</v>
      </c>
      <c r="I3" s="172">
        <f>Length_10!O4</f>
        <v>0</v>
      </c>
      <c r="J3" s="172">
        <f>IF(G3="inch",25.4,1)</f>
        <v>1</v>
      </c>
      <c r="K3" s="172">
        <f>MIN(AA9:AA49)</f>
        <v>0</v>
      </c>
      <c r="L3" s="172">
        <f>MAX(AA9:AA49)</f>
        <v>0</v>
      </c>
      <c r="M3" s="172" t="str">
        <f>TEXT(L3,IF(L3&gt;=1000,"# ###","G/표준"))</f>
        <v>0</v>
      </c>
      <c r="N3" s="172">
        <f>Length_10!E5</f>
        <v>0</v>
      </c>
      <c r="O3" s="172">
        <f>Length_10!E4</f>
        <v>0</v>
      </c>
      <c r="P3" s="172">
        <f>Length_10!F5</f>
        <v>0</v>
      </c>
      <c r="Q3" s="172">
        <f>Length_10!F4</f>
        <v>0</v>
      </c>
      <c r="R3" s="172">
        <f>Length_10!G4</f>
        <v>0</v>
      </c>
      <c r="S3" s="172">
        <f>Length_10!H4</f>
        <v>0</v>
      </c>
      <c r="T3" s="172" t="e">
        <f ca="1">OFFSET(Length_10!I3,MATCH($L3,$AA9:$AA49,0),0)</f>
        <v>#N/A</v>
      </c>
      <c r="U3" s="172" t="e">
        <f ca="1">OFFSET(Length_10!J3,MATCH($L3,$AA9:$AA49,0),0)</f>
        <v>#N/A</v>
      </c>
      <c r="V3" s="172" t="e">
        <f ca="1">OFFSET(Length_10!K3,MATCH($L3,$AA9:$AA49,0),0)</f>
        <v>#N/A</v>
      </c>
      <c r="W3" s="132" t="e">
        <f ca="1">IF(SUM(U68)=0,"","초과")</f>
        <v>#N/A</v>
      </c>
      <c r="X3" s="135" t="str">
        <f>IF(SUM(AO8)=0,"PASS","FAIL")</f>
        <v>PASS</v>
      </c>
    </row>
    <row r="4" spans="1:42" ht="15" customHeight="1">
      <c r="B4" s="123"/>
      <c r="C4" s="123"/>
      <c r="D4" s="123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</row>
    <row r="5" spans="1:42" ht="15" customHeight="1">
      <c r="A5" s="122" t="s">
        <v>188</v>
      </c>
      <c r="C5" s="123"/>
      <c r="D5" s="128"/>
      <c r="E5" s="128"/>
      <c r="F5" s="123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H5" s="136" t="s">
        <v>189</v>
      </c>
    </row>
    <row r="6" spans="1:42" ht="15" customHeight="1">
      <c r="B6" s="509" t="s">
        <v>572</v>
      </c>
      <c r="C6" s="526" t="s">
        <v>574</v>
      </c>
      <c r="D6" s="526" t="s">
        <v>575</v>
      </c>
      <c r="E6" s="526" t="s">
        <v>576</v>
      </c>
      <c r="F6" s="526" t="s">
        <v>309</v>
      </c>
      <c r="G6" s="524" t="s">
        <v>577</v>
      </c>
      <c r="H6" s="530"/>
      <c r="I6" s="530"/>
      <c r="J6" s="530"/>
      <c r="K6" s="530"/>
      <c r="L6" s="525"/>
      <c r="M6" s="233" t="s">
        <v>578</v>
      </c>
      <c r="N6" s="287" t="s">
        <v>190</v>
      </c>
      <c r="O6" s="515" t="s">
        <v>579</v>
      </c>
      <c r="P6" s="529"/>
      <c r="Q6" s="516"/>
      <c r="R6" s="287" t="s">
        <v>191</v>
      </c>
      <c r="S6" s="287" t="s">
        <v>580</v>
      </c>
      <c r="T6" s="287" t="s">
        <v>581</v>
      </c>
      <c r="U6" s="512" t="s">
        <v>192</v>
      </c>
      <c r="V6" s="513"/>
      <c r="W6" s="514"/>
      <c r="X6" s="287" t="s">
        <v>193</v>
      </c>
      <c r="Y6" s="194" t="s">
        <v>582</v>
      </c>
      <c r="Z6" s="287" t="s">
        <v>194</v>
      </c>
      <c r="AA6" s="287" t="s">
        <v>573</v>
      </c>
      <c r="AB6" s="287" t="s">
        <v>90</v>
      </c>
      <c r="AC6" s="510" t="s">
        <v>583</v>
      </c>
      <c r="AD6" s="511"/>
      <c r="AE6" s="511"/>
      <c r="AF6" s="511"/>
      <c r="AG6" s="128"/>
      <c r="AH6" s="515" t="s">
        <v>89</v>
      </c>
      <c r="AI6" s="516"/>
      <c r="AJ6" s="510" t="s">
        <v>622</v>
      </c>
      <c r="AK6" s="511"/>
      <c r="AL6" s="511"/>
      <c r="AM6" s="511"/>
      <c r="AN6" s="511"/>
      <c r="AO6" s="511"/>
      <c r="AP6" s="511"/>
    </row>
    <row r="7" spans="1:42" ht="15" customHeight="1">
      <c r="B7" s="509"/>
      <c r="C7" s="528"/>
      <c r="D7" s="528"/>
      <c r="E7" s="528"/>
      <c r="F7" s="528"/>
      <c r="G7" s="195" t="s">
        <v>80</v>
      </c>
      <c r="H7" s="169" t="s">
        <v>584</v>
      </c>
      <c r="I7" s="195" t="s">
        <v>110</v>
      </c>
      <c r="J7" s="169" t="s">
        <v>111</v>
      </c>
      <c r="K7" s="195" t="s">
        <v>112</v>
      </c>
      <c r="L7" s="169" t="s">
        <v>585</v>
      </c>
      <c r="M7" s="196">
        <f>J5</f>
        <v>0</v>
      </c>
      <c r="N7" s="287" t="s">
        <v>586</v>
      </c>
      <c r="O7" s="233" t="s">
        <v>587</v>
      </c>
      <c r="P7" s="233" t="s">
        <v>588</v>
      </c>
      <c r="Q7" s="233" t="s">
        <v>589</v>
      </c>
      <c r="R7" s="287" t="s">
        <v>590</v>
      </c>
      <c r="S7" s="287" t="s">
        <v>591</v>
      </c>
      <c r="T7" s="287" t="s">
        <v>592</v>
      </c>
      <c r="U7" s="287" t="s">
        <v>593</v>
      </c>
      <c r="V7" s="287" t="s">
        <v>594</v>
      </c>
      <c r="W7" s="287" t="s">
        <v>595</v>
      </c>
      <c r="X7" s="287" t="s">
        <v>352</v>
      </c>
      <c r="Y7" s="287" t="s">
        <v>596</v>
      </c>
      <c r="Z7" s="287" t="s">
        <v>355</v>
      </c>
      <c r="AA7" s="287" t="s">
        <v>597</v>
      </c>
      <c r="AB7" s="287" t="s">
        <v>598</v>
      </c>
      <c r="AC7" s="287" t="s">
        <v>599</v>
      </c>
      <c r="AD7" s="287" t="s">
        <v>632</v>
      </c>
      <c r="AE7" s="287" t="str">
        <f>"감도("&amp;O7&amp;")"</f>
        <v>감도(L/V)</v>
      </c>
      <c r="AF7" s="287" t="str">
        <f>"감도("&amp;P7&amp;")"</f>
        <v>감도(V/L)</v>
      </c>
      <c r="AG7" s="128"/>
      <c r="AH7" s="196" t="s">
        <v>600</v>
      </c>
      <c r="AI7" s="196" t="s">
        <v>601</v>
      </c>
      <c r="AJ7" s="287" t="s">
        <v>602</v>
      </c>
      <c r="AK7" s="287" t="s">
        <v>90</v>
      </c>
      <c r="AL7" s="287" t="s">
        <v>632</v>
      </c>
      <c r="AM7" s="287" t="s">
        <v>603</v>
      </c>
      <c r="AN7" s="233" t="s">
        <v>89</v>
      </c>
      <c r="AO7" s="233" t="s">
        <v>604</v>
      </c>
      <c r="AP7" s="233" t="s">
        <v>173</v>
      </c>
    </row>
    <row r="8" spans="1:42" ht="15" customHeight="1">
      <c r="B8" s="509"/>
      <c r="C8" s="527"/>
      <c r="D8" s="527"/>
      <c r="E8" s="527"/>
      <c r="F8" s="527"/>
      <c r="G8" s="169">
        <f>I3</f>
        <v>0</v>
      </c>
      <c r="H8" s="169">
        <f t="shared" ref="H8:M8" si="0">G8</f>
        <v>0</v>
      </c>
      <c r="I8" s="169">
        <f t="shared" si="0"/>
        <v>0</v>
      </c>
      <c r="J8" s="169">
        <f t="shared" si="0"/>
        <v>0</v>
      </c>
      <c r="K8" s="169">
        <f t="shared" si="0"/>
        <v>0</v>
      </c>
      <c r="L8" s="169">
        <f t="shared" si="0"/>
        <v>0</v>
      </c>
      <c r="M8" s="169">
        <f t="shared" si="0"/>
        <v>0</v>
      </c>
      <c r="N8" s="287" t="s">
        <v>605</v>
      </c>
      <c r="O8" s="233" t="str">
        <f>"mm/"&amp;I3</f>
        <v>mm/0</v>
      </c>
      <c r="P8" s="233" t="str">
        <f>I3&amp;"/mm"</f>
        <v>0/mm</v>
      </c>
      <c r="Q8" s="233" t="s">
        <v>320</v>
      </c>
      <c r="R8" s="287" t="s">
        <v>605</v>
      </c>
      <c r="S8" s="287">
        <f>S3</f>
        <v>0</v>
      </c>
      <c r="T8" s="287" t="s">
        <v>605</v>
      </c>
      <c r="U8" s="261" t="s">
        <v>606</v>
      </c>
      <c r="V8" s="261" t="s">
        <v>607</v>
      </c>
      <c r="W8" s="261" t="s">
        <v>608</v>
      </c>
      <c r="X8" s="287" t="s">
        <v>609</v>
      </c>
      <c r="Y8" s="261" t="s">
        <v>607</v>
      </c>
      <c r="Z8" s="287" t="s">
        <v>610</v>
      </c>
      <c r="AA8" s="287" t="s">
        <v>605</v>
      </c>
      <c r="AB8" s="287" t="s">
        <v>605</v>
      </c>
      <c r="AC8" s="287">
        <f>S3</f>
        <v>0</v>
      </c>
      <c r="AD8" s="287">
        <f>AC8</f>
        <v>0</v>
      </c>
      <c r="AE8" s="233" t="str">
        <f>O8</f>
        <v>mm/0</v>
      </c>
      <c r="AF8" s="233" t="str">
        <f>P8</f>
        <v>0/mm</v>
      </c>
      <c r="AG8" s="128"/>
      <c r="AH8" s="169">
        <f>AC8</f>
        <v>0</v>
      </c>
      <c r="AI8" s="169">
        <f>AH8</f>
        <v>0</v>
      </c>
      <c r="AJ8" s="287" t="s">
        <v>611</v>
      </c>
      <c r="AK8" s="287">
        <f>AH8</f>
        <v>0</v>
      </c>
      <c r="AL8" s="287">
        <f>AK8</f>
        <v>0</v>
      </c>
      <c r="AM8" s="287" t="str">
        <f>AF8</f>
        <v>0/mm</v>
      </c>
      <c r="AN8" s="287">
        <f>AK8</f>
        <v>0</v>
      </c>
      <c r="AO8" s="316">
        <f>IF(TYPE(MATCH("FAIL",AO9:AO49,0))=16,0,1)</f>
        <v>0</v>
      </c>
      <c r="AP8" s="291">
        <f>AL8</f>
        <v>0</v>
      </c>
    </row>
    <row r="9" spans="1:42" ht="15" customHeight="1">
      <c r="B9" s="197" t="b">
        <f>IF(Length_10!Y4="",FALSE,TRUE)</f>
        <v>0</v>
      </c>
      <c r="C9" s="172" t="str">
        <f>IF($B9=FALSE,"",VALUE(Length_10!A4))</f>
        <v/>
      </c>
      <c r="D9" s="172" t="str">
        <f>IF($B9=FALSE,"",Length_10!B4)</f>
        <v/>
      </c>
      <c r="E9" s="172" t="str">
        <f>IF($B9=FALSE,"",Length_10!C4)</f>
        <v/>
      </c>
      <c r="F9" s="172" t="str">
        <f>IF($B9=FALSE,"",Length_10!D4)</f>
        <v/>
      </c>
      <c r="G9" s="197" t="str">
        <f>IF($B9=FALSE,"",Length_10!Y4)</f>
        <v/>
      </c>
      <c r="H9" s="197" t="str">
        <f>IF($B9=FALSE,"",Length_10!Z4)</f>
        <v/>
      </c>
      <c r="I9" s="197" t="str">
        <f>IF($B9=FALSE,"",Length_10!AA4)</f>
        <v/>
      </c>
      <c r="J9" s="197" t="str">
        <f>IF($B9=FALSE,"",Length_10!AB4)</f>
        <v/>
      </c>
      <c r="K9" s="197" t="str">
        <f>IF($B9=FALSE,"",Length_10!AC4)</f>
        <v/>
      </c>
      <c r="L9" s="172" t="str">
        <f t="shared" ref="L9:L49" si="1">IF(B9=FALSE,"",AVERAGE(G9:K9))</f>
        <v/>
      </c>
      <c r="M9" s="198" t="str">
        <f t="shared" ref="M9:M49" si="2">IF(B9=FALSE,"",STDEV(G9:K9))</f>
        <v/>
      </c>
      <c r="N9" s="172" t="str">
        <f>IF(B9=FALSE,"",Length_10!D48)</f>
        <v/>
      </c>
      <c r="O9" s="231" t="str">
        <f>IF(B9=FALSE,"",1)</f>
        <v/>
      </c>
      <c r="P9" s="231" t="s">
        <v>196</v>
      </c>
      <c r="Q9" s="231" t="s">
        <v>321</v>
      </c>
      <c r="R9" s="199" t="str">
        <f t="shared" ref="R9:R49" si="3">IF(B9=FALSE,"",L9*O9)</f>
        <v/>
      </c>
      <c r="S9" s="200" t="str">
        <f>IF(B9=FALSE,"",Length_10!D92*O9)</f>
        <v/>
      </c>
      <c r="T9" s="201" t="str">
        <f t="shared" ref="T9:T49" si="4">IF(B9=FALSE,"",N9-AA9)</f>
        <v/>
      </c>
      <c r="U9" s="202" t="str">
        <f t="shared" ref="U9:U49" si="5">IF(B9=FALSE,"",11.5*10^-6)</f>
        <v/>
      </c>
      <c r="V9" s="202" t="str">
        <f ca="1">IF(B9=FALSE,"",OFFSET(Length_10!A48,0,MATCH("열팽창계수",Length_10!$47:$47,0)-1))</f>
        <v/>
      </c>
      <c r="W9" s="203" t="str">
        <f t="shared" ref="W9:W49" si="6">IF(B9=FALSE,"",AVERAGE(U9:V9))</f>
        <v/>
      </c>
      <c r="X9" s="181" t="str">
        <f t="shared" ref="X9:X49" si="7">IF(B9=FALSE,"",B$3-C$3)</f>
        <v/>
      </c>
      <c r="Y9" s="181" t="str">
        <f t="shared" ref="Y9:Y49" si="8">IF(B9=FALSE,"",U9-V9)</f>
        <v/>
      </c>
      <c r="Z9" s="181" t="str">
        <f t="shared" ref="Z9:Z49" si="9">IF(B9=FALSE,"",AVERAGE(B$3:C$3)-20)</f>
        <v/>
      </c>
      <c r="AA9" s="204" t="str">
        <f t="shared" ref="AA9:AA49" si="10">IF(B9=FALSE,"",C9*J$3)</f>
        <v/>
      </c>
      <c r="AB9" s="205" t="str">
        <f t="shared" ref="AB9:AB49" si="11">IF(B9=FALSE,"",R9-S9-T9-(W9*X9+Y9*Z9)*AA9)</f>
        <v/>
      </c>
      <c r="AC9" s="172" t="str">
        <f>IF($B9=FALSE,"",ROUND(AB9/O9,$L$68))</f>
        <v/>
      </c>
      <c r="AD9" s="172" t="str">
        <f>IF($B9=FALSE,"",ROUND(E9-AB9/O9,$L$68))</f>
        <v/>
      </c>
      <c r="AE9" s="232" t="s">
        <v>196</v>
      </c>
      <c r="AF9" s="232" t="s">
        <v>319</v>
      </c>
      <c r="AG9" s="128"/>
      <c r="AH9" s="172" t="e">
        <f ca="1">IF(Length_10!P4&lt;0,ROUNDUP(Length_10!P4*J$3,$L$68),ROUNDDOWN(Length_10!P4*J$3,$L$68))</f>
        <v>#N/A</v>
      </c>
      <c r="AI9" s="172" t="e">
        <f ca="1">IF(Length_10!Q4&lt;0,ROUNDDOWN(Length_10!Q4*J$3,$L$68),ROUNDUP(Length_10!Q4*J$3,$L$68))</f>
        <v>#N/A</v>
      </c>
      <c r="AJ9" s="172" t="e">
        <f t="shared" ref="AJ9:AJ49" ca="1" si="12">TEXT(AA9,IF(AA9&gt;=1000,"# ##","")&amp;$R$68)</f>
        <v>#N/A</v>
      </c>
      <c r="AK9" s="172" t="e">
        <f t="shared" ref="AK9:AK49" ca="1" si="13">TEXT(AC9,$R$68)</f>
        <v>#N/A</v>
      </c>
      <c r="AL9" s="172" t="e">
        <f t="shared" ref="AL9:AL49" ca="1" si="14">TEXT(AD9,$R$68)</f>
        <v>#N/A</v>
      </c>
      <c r="AM9" s="172" t="e">
        <f t="shared" ref="AM9:AM49" ca="1" si="15">TEXT(AF9,IF(AF9&gt;=1000,"# ##","")&amp;$S$68)</f>
        <v>#N/A</v>
      </c>
      <c r="AN9" s="172" t="e">
        <f t="shared" ref="AN9:AN49" ca="1" si="16">"± "&amp;TEXT(AI9-E9,R$68)</f>
        <v>#N/A</v>
      </c>
      <c r="AO9" s="172" t="str">
        <f>IF($B9=FALSE,"",IF(AND(AH9&lt;=AC9,AC9&lt;=AI9),"PASS","FAIL"))</f>
        <v/>
      </c>
      <c r="AP9" s="172" t="e">
        <f ca="1">V$68</f>
        <v>#N/A</v>
      </c>
    </row>
    <row r="10" spans="1:42" ht="15" customHeight="1">
      <c r="B10" s="197" t="b">
        <f>IF(Length_10!Y5="",FALSE,TRUE)</f>
        <v>0</v>
      </c>
      <c r="C10" s="172" t="str">
        <f>IF($B10=FALSE,"",VALUE(Length_10!A5))</f>
        <v/>
      </c>
      <c r="D10" s="172" t="str">
        <f>IF($B10=FALSE,"",Length_10!B5)</f>
        <v/>
      </c>
      <c r="E10" s="172" t="str">
        <f>IF($B10=FALSE,"",Length_10!C5)</f>
        <v/>
      </c>
      <c r="F10" s="172" t="str">
        <f>IF($B10=FALSE,"",Length_10!D5)</f>
        <v/>
      </c>
      <c r="G10" s="197" t="str">
        <f>IF($B10=FALSE,"",Length_10!Y5)</f>
        <v/>
      </c>
      <c r="H10" s="197" t="str">
        <f>IF($B10=FALSE,"",Length_10!Z5)</f>
        <v/>
      </c>
      <c r="I10" s="197" t="str">
        <f>IF($B10=FALSE,"",Length_10!AA5)</f>
        <v/>
      </c>
      <c r="J10" s="197" t="str">
        <f>IF($B10=FALSE,"",Length_10!AB5)</f>
        <v/>
      </c>
      <c r="K10" s="197" t="str">
        <f>IF($B10=FALSE,"",Length_10!AC5)</f>
        <v/>
      </c>
      <c r="L10" s="172" t="str">
        <f t="shared" si="1"/>
        <v/>
      </c>
      <c r="M10" s="198" t="str">
        <f t="shared" si="2"/>
        <v/>
      </c>
      <c r="N10" s="172" t="str">
        <f>IF(B10=FALSE,"",Length_10!D49)</f>
        <v/>
      </c>
      <c r="O10" s="198" t="str">
        <f t="shared" ref="O10:O49" si="17">IF(B10=FALSE,"",(N10-N9)/(L10-L9))</f>
        <v/>
      </c>
      <c r="P10" s="198" t="str">
        <f>IF(B10=FALSE,"",(L10-L9)/(N10-N9))</f>
        <v/>
      </c>
      <c r="Q10" s="198" t="str">
        <f t="shared" ref="Q10:Q49" si="18">IF(B10=FALSE,"",R$3*AB10/AC10*P10)</f>
        <v/>
      </c>
      <c r="R10" s="199" t="str">
        <f t="shared" si="3"/>
        <v/>
      </c>
      <c r="S10" s="200" t="str">
        <f>IF(B10=FALSE,"",Length_10!D93*O10)</f>
        <v/>
      </c>
      <c r="T10" s="201" t="str">
        <f t="shared" si="4"/>
        <v/>
      </c>
      <c r="U10" s="202" t="str">
        <f t="shared" si="5"/>
        <v/>
      </c>
      <c r="V10" s="202" t="str">
        <f ca="1">IF(B10=FALSE,"",OFFSET(Length_10!A49,0,MATCH("열팽창계수",Length_10!$47:$47,0)-1))</f>
        <v/>
      </c>
      <c r="W10" s="203" t="str">
        <f t="shared" si="6"/>
        <v/>
      </c>
      <c r="X10" s="181" t="str">
        <f t="shared" si="7"/>
        <v/>
      </c>
      <c r="Y10" s="181" t="str">
        <f t="shared" si="8"/>
        <v/>
      </c>
      <c r="Z10" s="181" t="str">
        <f t="shared" si="9"/>
        <v/>
      </c>
      <c r="AA10" s="204" t="str">
        <f t="shared" si="10"/>
        <v/>
      </c>
      <c r="AB10" s="205" t="str">
        <f t="shared" si="11"/>
        <v/>
      </c>
      <c r="AC10" s="172" t="str">
        <f t="shared" ref="AC10:AC49" si="19">IF($B10=FALSE,"",ROUND(AB10/O10,$L$68))</f>
        <v/>
      </c>
      <c r="AD10" s="172" t="str">
        <f t="shared" ref="AD10:AD49" si="20">IF($B10=FALSE,"",ROUND(E10-AB10/O10,$L$68))</f>
        <v/>
      </c>
      <c r="AE10" s="172" t="str">
        <f>IF($B10=FALSE,"",ROUND(O10,$L$68+1))</f>
        <v/>
      </c>
      <c r="AF10" s="172" t="str">
        <f>IF($B10=FALSE,"",ROUND(P10,$L$68+1))</f>
        <v/>
      </c>
      <c r="AG10" s="128"/>
      <c r="AH10" s="172" t="e">
        <f ca="1">IF(Length_10!P5&lt;0,ROUNDUP(Length_10!P5*J$3,$L$68),ROUNDDOWN(Length_10!P5*J$3,$L$68))</f>
        <v>#N/A</v>
      </c>
      <c r="AI10" s="172" t="e">
        <f ca="1">IF(Length_10!Q5&lt;0,ROUNDDOWN(Length_10!Q5*J$3,$L$68),ROUNDUP(Length_10!Q5*J$3,$L$68))</f>
        <v>#N/A</v>
      </c>
      <c r="AJ10" s="172" t="e">
        <f t="shared" ca="1" si="12"/>
        <v>#N/A</v>
      </c>
      <c r="AK10" s="172" t="e">
        <f t="shared" ca="1" si="13"/>
        <v>#N/A</v>
      </c>
      <c r="AL10" s="172" t="e">
        <f t="shared" ca="1" si="14"/>
        <v>#N/A</v>
      </c>
      <c r="AM10" s="172" t="e">
        <f t="shared" ca="1" si="15"/>
        <v>#N/A</v>
      </c>
      <c r="AN10" s="172" t="e">
        <f t="shared" ca="1" si="16"/>
        <v>#N/A</v>
      </c>
      <c r="AO10" s="172" t="str">
        <f t="shared" ref="AO10:AO49" si="21">IF($B10=FALSE,"",IF(AND(AH10&lt;=AC10,AC10&lt;=AI10),"PASS","FAIL"))</f>
        <v/>
      </c>
      <c r="AP10" s="172" t="e">
        <f t="shared" ref="AP10:AP49" ca="1" si="22">V$68</f>
        <v>#N/A</v>
      </c>
    </row>
    <row r="11" spans="1:42" ht="15" customHeight="1">
      <c r="B11" s="197" t="b">
        <f>IF(Length_10!Y6="",FALSE,TRUE)</f>
        <v>0</v>
      </c>
      <c r="C11" s="172" t="str">
        <f>IF($B11=FALSE,"",VALUE(Length_10!A6))</f>
        <v/>
      </c>
      <c r="D11" s="172" t="str">
        <f>IF($B11=FALSE,"",Length_10!B6)</f>
        <v/>
      </c>
      <c r="E11" s="172" t="str">
        <f>IF($B11=FALSE,"",Length_10!C6)</f>
        <v/>
      </c>
      <c r="F11" s="172" t="str">
        <f>IF($B11=FALSE,"",Length_10!D6)</f>
        <v/>
      </c>
      <c r="G11" s="197" t="str">
        <f>IF($B11=FALSE,"",Length_10!Y6)</f>
        <v/>
      </c>
      <c r="H11" s="197" t="str">
        <f>IF($B11=FALSE,"",Length_10!Z6)</f>
        <v/>
      </c>
      <c r="I11" s="197" t="str">
        <f>IF($B11=FALSE,"",Length_10!AA6)</f>
        <v/>
      </c>
      <c r="J11" s="197" t="str">
        <f>IF($B11=FALSE,"",Length_10!AB6)</f>
        <v/>
      </c>
      <c r="K11" s="197" t="str">
        <f>IF($B11=FALSE,"",Length_10!AC6)</f>
        <v/>
      </c>
      <c r="L11" s="172" t="str">
        <f t="shared" si="1"/>
        <v/>
      </c>
      <c r="M11" s="198" t="str">
        <f t="shared" si="2"/>
        <v/>
      </c>
      <c r="N11" s="172" t="str">
        <f>IF(B11=FALSE,"",Length_10!D50)</f>
        <v/>
      </c>
      <c r="O11" s="198" t="str">
        <f t="shared" si="17"/>
        <v/>
      </c>
      <c r="P11" s="198" t="str">
        <f t="shared" ref="P11:P49" si="23">IF(B11=FALSE,"",(L11-L10)/(N11-N10))</f>
        <v/>
      </c>
      <c r="Q11" s="198" t="str">
        <f t="shared" si="18"/>
        <v/>
      </c>
      <c r="R11" s="199" t="str">
        <f t="shared" si="3"/>
        <v/>
      </c>
      <c r="S11" s="200" t="str">
        <f>IF(B11=FALSE,"",Length_10!D94*O11)</f>
        <v/>
      </c>
      <c r="T11" s="201" t="str">
        <f t="shared" si="4"/>
        <v/>
      </c>
      <c r="U11" s="202" t="str">
        <f t="shared" si="5"/>
        <v/>
      </c>
      <c r="V11" s="202" t="str">
        <f ca="1">IF(B11=FALSE,"",OFFSET(Length_10!A50,0,MATCH("열팽창계수",Length_10!$47:$47,0)-1))</f>
        <v/>
      </c>
      <c r="W11" s="203" t="str">
        <f t="shared" si="6"/>
        <v/>
      </c>
      <c r="X11" s="181" t="str">
        <f t="shared" si="7"/>
        <v/>
      </c>
      <c r="Y11" s="181" t="str">
        <f t="shared" si="8"/>
        <v/>
      </c>
      <c r="Z11" s="181" t="str">
        <f t="shared" si="9"/>
        <v/>
      </c>
      <c r="AA11" s="204" t="str">
        <f t="shared" si="10"/>
        <v/>
      </c>
      <c r="AB11" s="205" t="str">
        <f t="shared" si="11"/>
        <v/>
      </c>
      <c r="AC11" s="172" t="str">
        <f t="shared" si="19"/>
        <v/>
      </c>
      <c r="AD11" s="172" t="str">
        <f t="shared" si="20"/>
        <v/>
      </c>
      <c r="AE11" s="172" t="str">
        <f t="shared" ref="AE11:AE49" si="24">IF($B11=FALSE,"",ROUND(O11,$L$68+1))</f>
        <v/>
      </c>
      <c r="AF11" s="172" t="str">
        <f t="shared" ref="AF11:AF49" si="25">IF($B11=FALSE,"",ROUND(P11,$L$68+1))</f>
        <v/>
      </c>
      <c r="AG11" s="128"/>
      <c r="AH11" s="172" t="e">
        <f ca="1">IF(Length_10!P6&lt;0,ROUNDUP(Length_10!P6*J$3,$L$68),ROUNDDOWN(Length_10!P6*J$3,$L$68))</f>
        <v>#N/A</v>
      </c>
      <c r="AI11" s="172" t="e">
        <f ca="1">IF(Length_10!Q6&lt;0,ROUNDDOWN(Length_10!Q6*J$3,$L$68),ROUNDUP(Length_10!Q6*J$3,$L$68))</f>
        <v>#N/A</v>
      </c>
      <c r="AJ11" s="172" t="e">
        <f t="shared" ca="1" si="12"/>
        <v>#N/A</v>
      </c>
      <c r="AK11" s="172" t="e">
        <f t="shared" ca="1" si="13"/>
        <v>#N/A</v>
      </c>
      <c r="AL11" s="172" t="e">
        <f t="shared" ca="1" si="14"/>
        <v>#N/A</v>
      </c>
      <c r="AM11" s="172" t="e">
        <f t="shared" ca="1" si="15"/>
        <v>#N/A</v>
      </c>
      <c r="AN11" s="172" t="e">
        <f t="shared" ca="1" si="16"/>
        <v>#N/A</v>
      </c>
      <c r="AO11" s="172" t="str">
        <f t="shared" si="21"/>
        <v/>
      </c>
      <c r="AP11" s="172" t="e">
        <f t="shared" ca="1" si="22"/>
        <v>#N/A</v>
      </c>
    </row>
    <row r="12" spans="1:42" ht="15" customHeight="1">
      <c r="B12" s="197" t="b">
        <f>IF(Length_10!Y7="",FALSE,TRUE)</f>
        <v>0</v>
      </c>
      <c r="C12" s="172" t="str">
        <f>IF($B12=FALSE,"",VALUE(Length_10!A7))</f>
        <v/>
      </c>
      <c r="D12" s="172" t="str">
        <f>IF($B12=FALSE,"",Length_10!B7)</f>
        <v/>
      </c>
      <c r="E12" s="172" t="str">
        <f>IF($B12=FALSE,"",Length_10!C7)</f>
        <v/>
      </c>
      <c r="F12" s="172" t="str">
        <f>IF($B12=FALSE,"",Length_10!D7)</f>
        <v/>
      </c>
      <c r="G12" s="197" t="str">
        <f>IF($B12=FALSE,"",Length_10!Y7)</f>
        <v/>
      </c>
      <c r="H12" s="197" t="str">
        <f>IF($B12=FALSE,"",Length_10!Z7)</f>
        <v/>
      </c>
      <c r="I12" s="197" t="str">
        <f>IF($B12=FALSE,"",Length_10!AA7)</f>
        <v/>
      </c>
      <c r="J12" s="197" t="str">
        <f>IF($B12=FALSE,"",Length_10!AB7)</f>
        <v/>
      </c>
      <c r="K12" s="197" t="str">
        <f>IF($B12=FALSE,"",Length_10!AC7)</f>
        <v/>
      </c>
      <c r="L12" s="172" t="str">
        <f t="shared" si="1"/>
        <v/>
      </c>
      <c r="M12" s="198" t="str">
        <f t="shared" si="2"/>
        <v/>
      </c>
      <c r="N12" s="172" t="str">
        <f>IF(B12=FALSE,"",Length_10!D51)</f>
        <v/>
      </c>
      <c r="O12" s="198" t="str">
        <f t="shared" si="17"/>
        <v/>
      </c>
      <c r="P12" s="198" t="str">
        <f t="shared" si="23"/>
        <v/>
      </c>
      <c r="Q12" s="198" t="str">
        <f t="shared" si="18"/>
        <v/>
      </c>
      <c r="R12" s="199" t="str">
        <f t="shared" si="3"/>
        <v/>
      </c>
      <c r="S12" s="200" t="str">
        <f>IF(B12=FALSE,"",Length_10!D95*O12)</f>
        <v/>
      </c>
      <c r="T12" s="201" t="str">
        <f t="shared" si="4"/>
        <v/>
      </c>
      <c r="U12" s="202" t="str">
        <f t="shared" si="5"/>
        <v/>
      </c>
      <c r="V12" s="202" t="str">
        <f ca="1">IF(B12=FALSE,"",OFFSET(Length_10!A51,0,MATCH("열팽창계수",Length_10!$47:$47,0)-1))</f>
        <v/>
      </c>
      <c r="W12" s="203" t="str">
        <f t="shared" si="6"/>
        <v/>
      </c>
      <c r="X12" s="181" t="str">
        <f t="shared" si="7"/>
        <v/>
      </c>
      <c r="Y12" s="181" t="str">
        <f t="shared" si="8"/>
        <v/>
      </c>
      <c r="Z12" s="181" t="str">
        <f t="shared" si="9"/>
        <v/>
      </c>
      <c r="AA12" s="204" t="str">
        <f t="shared" si="10"/>
        <v/>
      </c>
      <c r="AB12" s="205" t="str">
        <f t="shared" si="11"/>
        <v/>
      </c>
      <c r="AC12" s="172" t="str">
        <f t="shared" si="19"/>
        <v/>
      </c>
      <c r="AD12" s="172" t="str">
        <f t="shared" si="20"/>
        <v/>
      </c>
      <c r="AE12" s="172" t="str">
        <f t="shared" si="24"/>
        <v/>
      </c>
      <c r="AF12" s="172" t="str">
        <f t="shared" si="25"/>
        <v/>
      </c>
      <c r="AG12" s="128"/>
      <c r="AH12" s="172" t="e">
        <f ca="1">IF(Length_10!P7&lt;0,ROUNDUP(Length_10!P7*J$3,$L$68),ROUNDDOWN(Length_10!P7*J$3,$L$68))</f>
        <v>#N/A</v>
      </c>
      <c r="AI12" s="172" t="e">
        <f ca="1">IF(Length_10!Q7&lt;0,ROUNDDOWN(Length_10!Q7*J$3,$L$68),ROUNDUP(Length_10!Q7*J$3,$L$68))</f>
        <v>#N/A</v>
      </c>
      <c r="AJ12" s="172" t="e">
        <f t="shared" ca="1" si="12"/>
        <v>#N/A</v>
      </c>
      <c r="AK12" s="172" t="e">
        <f t="shared" ca="1" si="13"/>
        <v>#N/A</v>
      </c>
      <c r="AL12" s="172" t="e">
        <f t="shared" ca="1" si="14"/>
        <v>#N/A</v>
      </c>
      <c r="AM12" s="172" t="e">
        <f t="shared" ca="1" si="15"/>
        <v>#N/A</v>
      </c>
      <c r="AN12" s="172" t="e">
        <f t="shared" ca="1" si="16"/>
        <v>#N/A</v>
      </c>
      <c r="AO12" s="172" t="str">
        <f t="shared" si="21"/>
        <v/>
      </c>
      <c r="AP12" s="172" t="e">
        <f t="shared" ca="1" si="22"/>
        <v>#N/A</v>
      </c>
    </row>
    <row r="13" spans="1:42" ht="15" customHeight="1">
      <c r="B13" s="197" t="b">
        <f>IF(Length_10!Y8="",FALSE,TRUE)</f>
        <v>0</v>
      </c>
      <c r="C13" s="172" t="str">
        <f>IF($B13=FALSE,"",VALUE(Length_10!A8))</f>
        <v/>
      </c>
      <c r="D13" s="172" t="str">
        <f>IF($B13=FALSE,"",Length_10!B8)</f>
        <v/>
      </c>
      <c r="E13" s="172" t="str">
        <f>IF($B13=FALSE,"",Length_10!C8)</f>
        <v/>
      </c>
      <c r="F13" s="172" t="str">
        <f>IF($B13=FALSE,"",Length_10!D8)</f>
        <v/>
      </c>
      <c r="G13" s="197" t="str">
        <f>IF($B13=FALSE,"",Length_10!Y8)</f>
        <v/>
      </c>
      <c r="H13" s="197" t="str">
        <f>IF($B13=FALSE,"",Length_10!Z8)</f>
        <v/>
      </c>
      <c r="I13" s="197" t="str">
        <f>IF($B13=FALSE,"",Length_10!AA8)</f>
        <v/>
      </c>
      <c r="J13" s="197" t="str">
        <f>IF($B13=FALSE,"",Length_10!AB8)</f>
        <v/>
      </c>
      <c r="K13" s="197" t="str">
        <f>IF($B13=FALSE,"",Length_10!AC8)</f>
        <v/>
      </c>
      <c r="L13" s="172" t="str">
        <f t="shared" si="1"/>
        <v/>
      </c>
      <c r="M13" s="198" t="str">
        <f t="shared" si="2"/>
        <v/>
      </c>
      <c r="N13" s="172" t="str">
        <f>IF(B13=FALSE,"",Length_10!D52)</f>
        <v/>
      </c>
      <c r="O13" s="198" t="str">
        <f t="shared" si="17"/>
        <v/>
      </c>
      <c r="P13" s="198" t="str">
        <f t="shared" si="23"/>
        <v/>
      </c>
      <c r="Q13" s="198" t="str">
        <f t="shared" si="18"/>
        <v/>
      </c>
      <c r="R13" s="199" t="str">
        <f t="shared" si="3"/>
        <v/>
      </c>
      <c r="S13" s="200" t="str">
        <f>IF(B13=FALSE,"",Length_10!D96*O13)</f>
        <v/>
      </c>
      <c r="T13" s="201" t="str">
        <f t="shared" si="4"/>
        <v/>
      </c>
      <c r="U13" s="202" t="str">
        <f t="shared" si="5"/>
        <v/>
      </c>
      <c r="V13" s="202" t="str">
        <f ca="1">IF(B13=FALSE,"",OFFSET(Length_10!A52,0,MATCH("열팽창계수",Length_10!$47:$47,0)-1))</f>
        <v/>
      </c>
      <c r="W13" s="203" t="str">
        <f t="shared" si="6"/>
        <v/>
      </c>
      <c r="X13" s="181" t="str">
        <f t="shared" si="7"/>
        <v/>
      </c>
      <c r="Y13" s="181" t="str">
        <f t="shared" si="8"/>
        <v/>
      </c>
      <c r="Z13" s="181" t="str">
        <f t="shared" si="9"/>
        <v/>
      </c>
      <c r="AA13" s="204" t="str">
        <f t="shared" si="10"/>
        <v/>
      </c>
      <c r="AB13" s="205" t="str">
        <f t="shared" si="11"/>
        <v/>
      </c>
      <c r="AC13" s="172" t="str">
        <f t="shared" si="19"/>
        <v/>
      </c>
      <c r="AD13" s="172" t="str">
        <f t="shared" si="20"/>
        <v/>
      </c>
      <c r="AE13" s="172" t="str">
        <f t="shared" si="24"/>
        <v/>
      </c>
      <c r="AF13" s="172" t="str">
        <f t="shared" si="25"/>
        <v/>
      </c>
      <c r="AG13" s="128"/>
      <c r="AH13" s="172" t="e">
        <f ca="1">IF(Length_10!P8&lt;0,ROUNDUP(Length_10!P8*J$3,$L$68),ROUNDDOWN(Length_10!P8*J$3,$L$68))</f>
        <v>#N/A</v>
      </c>
      <c r="AI13" s="172" t="e">
        <f ca="1">IF(Length_10!Q8&lt;0,ROUNDDOWN(Length_10!Q8*J$3,$L$68),ROUNDUP(Length_10!Q8*J$3,$L$68))</f>
        <v>#N/A</v>
      </c>
      <c r="AJ13" s="172" t="e">
        <f t="shared" ca="1" si="12"/>
        <v>#N/A</v>
      </c>
      <c r="AK13" s="172" t="e">
        <f t="shared" ca="1" si="13"/>
        <v>#N/A</v>
      </c>
      <c r="AL13" s="172" t="e">
        <f t="shared" ca="1" si="14"/>
        <v>#N/A</v>
      </c>
      <c r="AM13" s="172" t="e">
        <f t="shared" ca="1" si="15"/>
        <v>#N/A</v>
      </c>
      <c r="AN13" s="172" t="e">
        <f t="shared" ca="1" si="16"/>
        <v>#N/A</v>
      </c>
      <c r="AO13" s="172" t="str">
        <f t="shared" si="21"/>
        <v/>
      </c>
      <c r="AP13" s="172" t="e">
        <f t="shared" ca="1" si="22"/>
        <v>#N/A</v>
      </c>
    </row>
    <row r="14" spans="1:42" ht="15" customHeight="1">
      <c r="B14" s="197" t="b">
        <f>IF(Length_10!Y9="",FALSE,TRUE)</f>
        <v>0</v>
      </c>
      <c r="C14" s="172" t="str">
        <f>IF($B14=FALSE,"",VALUE(Length_10!A9))</f>
        <v/>
      </c>
      <c r="D14" s="172" t="str">
        <f>IF($B14=FALSE,"",Length_10!B9)</f>
        <v/>
      </c>
      <c r="E14" s="172" t="str">
        <f>IF($B14=FALSE,"",Length_10!C9)</f>
        <v/>
      </c>
      <c r="F14" s="172" t="str">
        <f>IF($B14=FALSE,"",Length_10!D9)</f>
        <v/>
      </c>
      <c r="G14" s="197" t="str">
        <f>IF($B14=FALSE,"",Length_10!Y9)</f>
        <v/>
      </c>
      <c r="H14" s="197" t="str">
        <f>IF($B14=FALSE,"",Length_10!Z9)</f>
        <v/>
      </c>
      <c r="I14" s="197" t="str">
        <f>IF($B14=FALSE,"",Length_10!AA9)</f>
        <v/>
      </c>
      <c r="J14" s="197" t="str">
        <f>IF($B14=FALSE,"",Length_10!AB9)</f>
        <v/>
      </c>
      <c r="K14" s="197" t="str">
        <f>IF($B14=FALSE,"",Length_10!AC9)</f>
        <v/>
      </c>
      <c r="L14" s="172" t="str">
        <f t="shared" si="1"/>
        <v/>
      </c>
      <c r="M14" s="198" t="str">
        <f t="shared" si="2"/>
        <v/>
      </c>
      <c r="N14" s="172" t="str">
        <f>IF(B14=FALSE,"",Length_10!D53)</f>
        <v/>
      </c>
      <c r="O14" s="198" t="str">
        <f t="shared" si="17"/>
        <v/>
      </c>
      <c r="P14" s="198" t="str">
        <f t="shared" si="23"/>
        <v/>
      </c>
      <c r="Q14" s="198" t="str">
        <f t="shared" si="18"/>
        <v/>
      </c>
      <c r="R14" s="199" t="str">
        <f t="shared" si="3"/>
        <v/>
      </c>
      <c r="S14" s="200" t="str">
        <f>IF(B14=FALSE,"",Length_10!D97*O14)</f>
        <v/>
      </c>
      <c r="T14" s="201" t="str">
        <f t="shared" si="4"/>
        <v/>
      </c>
      <c r="U14" s="202" t="str">
        <f t="shared" si="5"/>
        <v/>
      </c>
      <c r="V14" s="202" t="str">
        <f ca="1">IF(B14=FALSE,"",OFFSET(Length_10!A53,0,MATCH("열팽창계수",Length_10!$47:$47,0)-1))</f>
        <v/>
      </c>
      <c r="W14" s="203" t="str">
        <f t="shared" si="6"/>
        <v/>
      </c>
      <c r="X14" s="181" t="str">
        <f t="shared" si="7"/>
        <v/>
      </c>
      <c r="Y14" s="181" t="str">
        <f t="shared" si="8"/>
        <v/>
      </c>
      <c r="Z14" s="181" t="str">
        <f t="shared" si="9"/>
        <v/>
      </c>
      <c r="AA14" s="204" t="str">
        <f t="shared" si="10"/>
        <v/>
      </c>
      <c r="AB14" s="205" t="str">
        <f t="shared" si="11"/>
        <v/>
      </c>
      <c r="AC14" s="172" t="str">
        <f t="shared" si="19"/>
        <v/>
      </c>
      <c r="AD14" s="172" t="str">
        <f t="shared" si="20"/>
        <v/>
      </c>
      <c r="AE14" s="172" t="str">
        <f t="shared" si="24"/>
        <v/>
      </c>
      <c r="AF14" s="172" t="str">
        <f t="shared" si="25"/>
        <v/>
      </c>
      <c r="AG14" s="128"/>
      <c r="AH14" s="172" t="e">
        <f ca="1">IF(Length_10!P9&lt;0,ROUNDUP(Length_10!P9*J$3,$L$68),ROUNDDOWN(Length_10!P9*J$3,$L$68))</f>
        <v>#N/A</v>
      </c>
      <c r="AI14" s="172" t="e">
        <f ca="1">IF(Length_10!Q9&lt;0,ROUNDDOWN(Length_10!Q9*J$3,$L$68),ROUNDUP(Length_10!Q9*J$3,$L$68))</f>
        <v>#N/A</v>
      </c>
      <c r="AJ14" s="172" t="e">
        <f t="shared" ca="1" si="12"/>
        <v>#N/A</v>
      </c>
      <c r="AK14" s="172" t="e">
        <f t="shared" ca="1" si="13"/>
        <v>#N/A</v>
      </c>
      <c r="AL14" s="172" t="e">
        <f t="shared" ca="1" si="14"/>
        <v>#N/A</v>
      </c>
      <c r="AM14" s="172" t="e">
        <f t="shared" ca="1" si="15"/>
        <v>#N/A</v>
      </c>
      <c r="AN14" s="172" t="e">
        <f t="shared" ca="1" si="16"/>
        <v>#N/A</v>
      </c>
      <c r="AO14" s="172" t="str">
        <f t="shared" si="21"/>
        <v/>
      </c>
      <c r="AP14" s="172" t="e">
        <f t="shared" ca="1" si="22"/>
        <v>#N/A</v>
      </c>
    </row>
    <row r="15" spans="1:42" ht="15" customHeight="1">
      <c r="B15" s="197" t="b">
        <f>IF(Length_10!Y10="",FALSE,TRUE)</f>
        <v>0</v>
      </c>
      <c r="C15" s="172" t="str">
        <f>IF($B15=FALSE,"",VALUE(Length_10!A10))</f>
        <v/>
      </c>
      <c r="D15" s="172" t="str">
        <f>IF($B15=FALSE,"",Length_10!B10)</f>
        <v/>
      </c>
      <c r="E15" s="172" t="str">
        <f>IF($B15=FALSE,"",Length_10!C10)</f>
        <v/>
      </c>
      <c r="F15" s="172" t="str">
        <f>IF($B15=FALSE,"",Length_10!D10)</f>
        <v/>
      </c>
      <c r="G15" s="197" t="str">
        <f>IF($B15=FALSE,"",Length_10!Y10)</f>
        <v/>
      </c>
      <c r="H15" s="197" t="str">
        <f>IF($B15=FALSE,"",Length_10!Z10)</f>
        <v/>
      </c>
      <c r="I15" s="197" t="str">
        <f>IF($B15=FALSE,"",Length_10!AA10)</f>
        <v/>
      </c>
      <c r="J15" s="197" t="str">
        <f>IF($B15=FALSE,"",Length_10!AB10)</f>
        <v/>
      </c>
      <c r="K15" s="197" t="str">
        <f>IF($B15=FALSE,"",Length_10!AC10)</f>
        <v/>
      </c>
      <c r="L15" s="172" t="str">
        <f t="shared" si="1"/>
        <v/>
      </c>
      <c r="M15" s="198" t="str">
        <f t="shared" si="2"/>
        <v/>
      </c>
      <c r="N15" s="172" t="str">
        <f>IF(B15=FALSE,"",Length_10!D54)</f>
        <v/>
      </c>
      <c r="O15" s="198" t="str">
        <f t="shared" si="17"/>
        <v/>
      </c>
      <c r="P15" s="198" t="str">
        <f t="shared" si="23"/>
        <v/>
      </c>
      <c r="Q15" s="198" t="str">
        <f t="shared" si="18"/>
        <v/>
      </c>
      <c r="R15" s="199" t="str">
        <f t="shared" si="3"/>
        <v/>
      </c>
      <c r="S15" s="200" t="str">
        <f>IF(B15=FALSE,"",Length_10!D98*O15)</f>
        <v/>
      </c>
      <c r="T15" s="201" t="str">
        <f t="shared" si="4"/>
        <v/>
      </c>
      <c r="U15" s="202" t="str">
        <f t="shared" si="5"/>
        <v/>
      </c>
      <c r="V15" s="202" t="str">
        <f ca="1">IF(B15=FALSE,"",OFFSET(Length_10!A54,0,MATCH("열팽창계수",Length_10!$47:$47,0)-1))</f>
        <v/>
      </c>
      <c r="W15" s="203" t="str">
        <f t="shared" si="6"/>
        <v/>
      </c>
      <c r="X15" s="181" t="str">
        <f t="shared" si="7"/>
        <v/>
      </c>
      <c r="Y15" s="181" t="str">
        <f t="shared" si="8"/>
        <v/>
      </c>
      <c r="Z15" s="181" t="str">
        <f t="shared" si="9"/>
        <v/>
      </c>
      <c r="AA15" s="204" t="str">
        <f t="shared" si="10"/>
        <v/>
      </c>
      <c r="AB15" s="205" t="str">
        <f t="shared" si="11"/>
        <v/>
      </c>
      <c r="AC15" s="172" t="str">
        <f t="shared" si="19"/>
        <v/>
      </c>
      <c r="AD15" s="172" t="str">
        <f t="shared" si="20"/>
        <v/>
      </c>
      <c r="AE15" s="172" t="str">
        <f t="shared" si="24"/>
        <v/>
      </c>
      <c r="AF15" s="172" t="str">
        <f t="shared" si="25"/>
        <v/>
      </c>
      <c r="AG15" s="128"/>
      <c r="AH15" s="172" t="e">
        <f ca="1">IF(Length_10!P10&lt;0,ROUNDUP(Length_10!P10*J$3,$L$68),ROUNDDOWN(Length_10!P10*J$3,$L$68))</f>
        <v>#N/A</v>
      </c>
      <c r="AI15" s="172" t="e">
        <f ca="1">IF(Length_10!Q10&lt;0,ROUNDDOWN(Length_10!Q10*J$3,$L$68),ROUNDUP(Length_10!Q10*J$3,$L$68))</f>
        <v>#N/A</v>
      </c>
      <c r="AJ15" s="172" t="e">
        <f t="shared" ca="1" si="12"/>
        <v>#N/A</v>
      </c>
      <c r="AK15" s="172" t="e">
        <f t="shared" ca="1" si="13"/>
        <v>#N/A</v>
      </c>
      <c r="AL15" s="172" t="e">
        <f t="shared" ca="1" si="14"/>
        <v>#N/A</v>
      </c>
      <c r="AM15" s="172" t="e">
        <f t="shared" ca="1" si="15"/>
        <v>#N/A</v>
      </c>
      <c r="AN15" s="172" t="e">
        <f t="shared" ca="1" si="16"/>
        <v>#N/A</v>
      </c>
      <c r="AO15" s="172" t="str">
        <f t="shared" si="21"/>
        <v/>
      </c>
      <c r="AP15" s="172" t="e">
        <f t="shared" ca="1" si="22"/>
        <v>#N/A</v>
      </c>
    </row>
    <row r="16" spans="1:42" ht="15" customHeight="1">
      <c r="B16" s="197" t="b">
        <f>IF(Length_10!Y11="",FALSE,TRUE)</f>
        <v>0</v>
      </c>
      <c r="C16" s="172" t="str">
        <f>IF($B16=FALSE,"",VALUE(Length_10!A11))</f>
        <v/>
      </c>
      <c r="D16" s="172" t="str">
        <f>IF($B16=FALSE,"",Length_10!B11)</f>
        <v/>
      </c>
      <c r="E16" s="172" t="str">
        <f>IF($B16=FALSE,"",Length_10!C11)</f>
        <v/>
      </c>
      <c r="F16" s="172" t="str">
        <f>IF($B16=FALSE,"",Length_10!D11)</f>
        <v/>
      </c>
      <c r="G16" s="197" t="str">
        <f>IF($B16=FALSE,"",Length_10!Y11)</f>
        <v/>
      </c>
      <c r="H16" s="197" t="str">
        <f>IF($B16=FALSE,"",Length_10!Z11)</f>
        <v/>
      </c>
      <c r="I16" s="197" t="str">
        <f>IF($B16=FALSE,"",Length_10!AA11)</f>
        <v/>
      </c>
      <c r="J16" s="197" t="str">
        <f>IF($B16=FALSE,"",Length_10!AB11)</f>
        <v/>
      </c>
      <c r="K16" s="197" t="str">
        <f>IF($B16=FALSE,"",Length_10!AC11)</f>
        <v/>
      </c>
      <c r="L16" s="172" t="str">
        <f t="shared" si="1"/>
        <v/>
      </c>
      <c r="M16" s="198" t="str">
        <f t="shared" si="2"/>
        <v/>
      </c>
      <c r="N16" s="172" t="str">
        <f>IF(B16=FALSE,"",Length_10!D55)</f>
        <v/>
      </c>
      <c r="O16" s="198" t="str">
        <f t="shared" si="17"/>
        <v/>
      </c>
      <c r="P16" s="198" t="str">
        <f t="shared" si="23"/>
        <v/>
      </c>
      <c r="Q16" s="198" t="str">
        <f t="shared" si="18"/>
        <v/>
      </c>
      <c r="R16" s="199" t="str">
        <f t="shared" si="3"/>
        <v/>
      </c>
      <c r="S16" s="200" t="str">
        <f>IF(B16=FALSE,"",Length_10!D99*O16)</f>
        <v/>
      </c>
      <c r="T16" s="201" t="str">
        <f t="shared" si="4"/>
        <v/>
      </c>
      <c r="U16" s="202" t="str">
        <f t="shared" si="5"/>
        <v/>
      </c>
      <c r="V16" s="202" t="str">
        <f ca="1">IF(B16=FALSE,"",OFFSET(Length_10!A55,0,MATCH("열팽창계수",Length_10!$47:$47,0)-1))</f>
        <v/>
      </c>
      <c r="W16" s="203" t="str">
        <f t="shared" si="6"/>
        <v/>
      </c>
      <c r="X16" s="181" t="str">
        <f t="shared" si="7"/>
        <v/>
      </c>
      <c r="Y16" s="181" t="str">
        <f t="shared" si="8"/>
        <v/>
      </c>
      <c r="Z16" s="181" t="str">
        <f t="shared" si="9"/>
        <v/>
      </c>
      <c r="AA16" s="204" t="str">
        <f t="shared" si="10"/>
        <v/>
      </c>
      <c r="AB16" s="205" t="str">
        <f t="shared" si="11"/>
        <v/>
      </c>
      <c r="AC16" s="172" t="str">
        <f t="shared" si="19"/>
        <v/>
      </c>
      <c r="AD16" s="172" t="str">
        <f t="shared" si="20"/>
        <v/>
      </c>
      <c r="AE16" s="172" t="str">
        <f t="shared" si="24"/>
        <v/>
      </c>
      <c r="AF16" s="172" t="str">
        <f t="shared" si="25"/>
        <v/>
      </c>
      <c r="AG16" s="128"/>
      <c r="AH16" s="172" t="e">
        <f ca="1">IF(Length_10!P11&lt;0,ROUNDUP(Length_10!P11*J$3,$L$68),ROUNDDOWN(Length_10!P11*J$3,$L$68))</f>
        <v>#N/A</v>
      </c>
      <c r="AI16" s="172" t="e">
        <f ca="1">IF(Length_10!Q11&lt;0,ROUNDDOWN(Length_10!Q11*J$3,$L$68),ROUNDUP(Length_10!Q11*J$3,$L$68))</f>
        <v>#N/A</v>
      </c>
      <c r="AJ16" s="172" t="e">
        <f t="shared" ca="1" si="12"/>
        <v>#N/A</v>
      </c>
      <c r="AK16" s="172" t="e">
        <f t="shared" ca="1" si="13"/>
        <v>#N/A</v>
      </c>
      <c r="AL16" s="172" t="e">
        <f t="shared" ca="1" si="14"/>
        <v>#N/A</v>
      </c>
      <c r="AM16" s="172" t="e">
        <f t="shared" ca="1" si="15"/>
        <v>#N/A</v>
      </c>
      <c r="AN16" s="172" t="e">
        <f t="shared" ca="1" si="16"/>
        <v>#N/A</v>
      </c>
      <c r="AO16" s="172" t="str">
        <f t="shared" si="21"/>
        <v/>
      </c>
      <c r="AP16" s="172" t="e">
        <f t="shared" ca="1" si="22"/>
        <v>#N/A</v>
      </c>
    </row>
    <row r="17" spans="2:42" ht="15" customHeight="1">
      <c r="B17" s="197" t="b">
        <f>IF(Length_10!Y12="",FALSE,TRUE)</f>
        <v>0</v>
      </c>
      <c r="C17" s="172" t="str">
        <f>IF($B17=FALSE,"",VALUE(Length_10!A12))</f>
        <v/>
      </c>
      <c r="D17" s="172" t="str">
        <f>IF($B17=FALSE,"",Length_10!B12)</f>
        <v/>
      </c>
      <c r="E17" s="172" t="str">
        <f>IF($B17=FALSE,"",Length_10!C12)</f>
        <v/>
      </c>
      <c r="F17" s="172" t="str">
        <f>IF($B17=FALSE,"",Length_10!D12)</f>
        <v/>
      </c>
      <c r="G17" s="197" t="str">
        <f>IF($B17=FALSE,"",Length_10!Y12)</f>
        <v/>
      </c>
      <c r="H17" s="197" t="str">
        <f>IF($B17=FALSE,"",Length_10!Z12)</f>
        <v/>
      </c>
      <c r="I17" s="197" t="str">
        <f>IF($B17=FALSE,"",Length_10!AA12)</f>
        <v/>
      </c>
      <c r="J17" s="197" t="str">
        <f>IF($B17=FALSE,"",Length_10!AB12)</f>
        <v/>
      </c>
      <c r="K17" s="197" t="str">
        <f>IF($B17=FALSE,"",Length_10!AC12)</f>
        <v/>
      </c>
      <c r="L17" s="172" t="str">
        <f t="shared" si="1"/>
        <v/>
      </c>
      <c r="M17" s="198" t="str">
        <f t="shared" si="2"/>
        <v/>
      </c>
      <c r="N17" s="172" t="str">
        <f>IF(B17=FALSE,"",Length_10!D56)</f>
        <v/>
      </c>
      <c r="O17" s="198" t="str">
        <f t="shared" si="17"/>
        <v/>
      </c>
      <c r="P17" s="198" t="str">
        <f t="shared" si="23"/>
        <v/>
      </c>
      <c r="Q17" s="198" t="str">
        <f t="shared" si="18"/>
        <v/>
      </c>
      <c r="R17" s="199" t="str">
        <f t="shared" si="3"/>
        <v/>
      </c>
      <c r="S17" s="200" t="str">
        <f>IF(B17=FALSE,"",Length_10!D100*O17)</f>
        <v/>
      </c>
      <c r="T17" s="201" t="str">
        <f t="shared" si="4"/>
        <v/>
      </c>
      <c r="U17" s="202" t="str">
        <f t="shared" si="5"/>
        <v/>
      </c>
      <c r="V17" s="202" t="str">
        <f ca="1">IF(B17=FALSE,"",OFFSET(Length_10!A56,0,MATCH("열팽창계수",Length_10!$47:$47,0)-1))</f>
        <v/>
      </c>
      <c r="W17" s="203" t="str">
        <f t="shared" si="6"/>
        <v/>
      </c>
      <c r="X17" s="181" t="str">
        <f t="shared" si="7"/>
        <v/>
      </c>
      <c r="Y17" s="181" t="str">
        <f t="shared" si="8"/>
        <v/>
      </c>
      <c r="Z17" s="181" t="str">
        <f t="shared" si="9"/>
        <v/>
      </c>
      <c r="AA17" s="204" t="str">
        <f t="shared" si="10"/>
        <v/>
      </c>
      <c r="AB17" s="205" t="str">
        <f t="shared" si="11"/>
        <v/>
      </c>
      <c r="AC17" s="172" t="str">
        <f t="shared" si="19"/>
        <v/>
      </c>
      <c r="AD17" s="172" t="str">
        <f t="shared" si="20"/>
        <v/>
      </c>
      <c r="AE17" s="172" t="str">
        <f t="shared" si="24"/>
        <v/>
      </c>
      <c r="AF17" s="172" t="str">
        <f t="shared" si="25"/>
        <v/>
      </c>
      <c r="AG17" s="128"/>
      <c r="AH17" s="172" t="e">
        <f ca="1">IF(Length_10!P12&lt;0,ROUNDUP(Length_10!P12*J$3,$L$68),ROUNDDOWN(Length_10!P12*J$3,$L$68))</f>
        <v>#N/A</v>
      </c>
      <c r="AI17" s="172" t="e">
        <f ca="1">IF(Length_10!Q12&lt;0,ROUNDDOWN(Length_10!Q12*J$3,$L$68),ROUNDUP(Length_10!Q12*J$3,$L$68))</f>
        <v>#N/A</v>
      </c>
      <c r="AJ17" s="172" t="e">
        <f t="shared" ca="1" si="12"/>
        <v>#N/A</v>
      </c>
      <c r="AK17" s="172" t="e">
        <f t="shared" ca="1" si="13"/>
        <v>#N/A</v>
      </c>
      <c r="AL17" s="172" t="e">
        <f t="shared" ca="1" si="14"/>
        <v>#N/A</v>
      </c>
      <c r="AM17" s="172" t="e">
        <f t="shared" ca="1" si="15"/>
        <v>#N/A</v>
      </c>
      <c r="AN17" s="172" t="e">
        <f t="shared" ca="1" si="16"/>
        <v>#N/A</v>
      </c>
      <c r="AO17" s="172" t="str">
        <f t="shared" si="21"/>
        <v/>
      </c>
      <c r="AP17" s="172" t="e">
        <f t="shared" ca="1" si="22"/>
        <v>#N/A</v>
      </c>
    </row>
    <row r="18" spans="2:42" ht="15" customHeight="1">
      <c r="B18" s="197" t="b">
        <f>IF(Length_10!Y13="",FALSE,TRUE)</f>
        <v>0</v>
      </c>
      <c r="C18" s="172" t="str">
        <f>IF($B18=FALSE,"",VALUE(Length_10!A13))</f>
        <v/>
      </c>
      <c r="D18" s="172" t="str">
        <f>IF($B18=FALSE,"",Length_10!B13)</f>
        <v/>
      </c>
      <c r="E18" s="172" t="str">
        <f>IF($B18=FALSE,"",Length_10!C13)</f>
        <v/>
      </c>
      <c r="F18" s="172" t="str">
        <f>IF($B18=FALSE,"",Length_10!D13)</f>
        <v/>
      </c>
      <c r="G18" s="197" t="str">
        <f>IF($B18=FALSE,"",Length_10!Y13)</f>
        <v/>
      </c>
      <c r="H18" s="197" t="str">
        <f>IF($B18=FALSE,"",Length_10!Z13)</f>
        <v/>
      </c>
      <c r="I18" s="197" t="str">
        <f>IF($B18=FALSE,"",Length_10!AA13)</f>
        <v/>
      </c>
      <c r="J18" s="197" t="str">
        <f>IF($B18=FALSE,"",Length_10!AB13)</f>
        <v/>
      </c>
      <c r="K18" s="197" t="str">
        <f>IF($B18=FALSE,"",Length_10!AC13)</f>
        <v/>
      </c>
      <c r="L18" s="172" t="str">
        <f t="shared" si="1"/>
        <v/>
      </c>
      <c r="M18" s="198" t="str">
        <f t="shared" si="2"/>
        <v/>
      </c>
      <c r="N18" s="172" t="str">
        <f>IF(B18=FALSE,"",Length_10!D57)</f>
        <v/>
      </c>
      <c r="O18" s="198" t="str">
        <f t="shared" si="17"/>
        <v/>
      </c>
      <c r="P18" s="198" t="str">
        <f t="shared" si="23"/>
        <v/>
      </c>
      <c r="Q18" s="198" t="str">
        <f t="shared" si="18"/>
        <v/>
      </c>
      <c r="R18" s="199" t="str">
        <f t="shared" si="3"/>
        <v/>
      </c>
      <c r="S18" s="200" t="str">
        <f>IF(B18=FALSE,"",Length_10!D101*O18)</f>
        <v/>
      </c>
      <c r="T18" s="201" t="str">
        <f t="shared" si="4"/>
        <v/>
      </c>
      <c r="U18" s="202" t="str">
        <f t="shared" si="5"/>
        <v/>
      </c>
      <c r="V18" s="202" t="str">
        <f ca="1">IF(B18=FALSE,"",OFFSET(Length_10!A57,0,MATCH("열팽창계수",Length_10!$47:$47,0)-1))</f>
        <v/>
      </c>
      <c r="W18" s="203" t="str">
        <f t="shared" si="6"/>
        <v/>
      </c>
      <c r="X18" s="181" t="str">
        <f t="shared" si="7"/>
        <v/>
      </c>
      <c r="Y18" s="181" t="str">
        <f t="shared" si="8"/>
        <v/>
      </c>
      <c r="Z18" s="181" t="str">
        <f t="shared" si="9"/>
        <v/>
      </c>
      <c r="AA18" s="204" t="str">
        <f t="shared" si="10"/>
        <v/>
      </c>
      <c r="AB18" s="205" t="str">
        <f t="shared" si="11"/>
        <v/>
      </c>
      <c r="AC18" s="172" t="str">
        <f t="shared" si="19"/>
        <v/>
      </c>
      <c r="AD18" s="172" t="str">
        <f t="shared" si="20"/>
        <v/>
      </c>
      <c r="AE18" s="172" t="str">
        <f t="shared" si="24"/>
        <v/>
      </c>
      <c r="AF18" s="172" t="str">
        <f t="shared" si="25"/>
        <v/>
      </c>
      <c r="AG18" s="128"/>
      <c r="AH18" s="172" t="e">
        <f ca="1">IF(Length_10!P13&lt;0,ROUNDUP(Length_10!P13*J$3,$L$68),ROUNDDOWN(Length_10!P13*J$3,$L$68))</f>
        <v>#N/A</v>
      </c>
      <c r="AI18" s="172" t="e">
        <f ca="1">IF(Length_10!Q13&lt;0,ROUNDDOWN(Length_10!Q13*J$3,$L$68),ROUNDUP(Length_10!Q13*J$3,$L$68))</f>
        <v>#N/A</v>
      </c>
      <c r="AJ18" s="172" t="e">
        <f t="shared" ca="1" si="12"/>
        <v>#N/A</v>
      </c>
      <c r="AK18" s="172" t="e">
        <f t="shared" ca="1" si="13"/>
        <v>#N/A</v>
      </c>
      <c r="AL18" s="172" t="e">
        <f t="shared" ca="1" si="14"/>
        <v>#N/A</v>
      </c>
      <c r="AM18" s="172" t="e">
        <f t="shared" ca="1" si="15"/>
        <v>#N/A</v>
      </c>
      <c r="AN18" s="172" t="e">
        <f t="shared" ca="1" si="16"/>
        <v>#N/A</v>
      </c>
      <c r="AO18" s="172" t="str">
        <f t="shared" si="21"/>
        <v/>
      </c>
      <c r="AP18" s="172" t="e">
        <f t="shared" ca="1" si="22"/>
        <v>#N/A</v>
      </c>
    </row>
    <row r="19" spans="2:42" ht="15" customHeight="1">
      <c r="B19" s="197" t="b">
        <f>IF(Length_10!Y14="",FALSE,TRUE)</f>
        <v>0</v>
      </c>
      <c r="C19" s="172" t="str">
        <f>IF($B19=FALSE,"",VALUE(Length_10!A14))</f>
        <v/>
      </c>
      <c r="D19" s="172" t="str">
        <f>IF($B19=FALSE,"",Length_10!B14)</f>
        <v/>
      </c>
      <c r="E19" s="172" t="str">
        <f>IF($B19=FALSE,"",Length_10!C14)</f>
        <v/>
      </c>
      <c r="F19" s="172" t="str">
        <f>IF($B19=FALSE,"",Length_10!D14)</f>
        <v/>
      </c>
      <c r="G19" s="197" t="str">
        <f>IF($B19=FALSE,"",Length_10!Y14)</f>
        <v/>
      </c>
      <c r="H19" s="197" t="str">
        <f>IF($B19=FALSE,"",Length_10!Z14)</f>
        <v/>
      </c>
      <c r="I19" s="197" t="str">
        <f>IF($B19=FALSE,"",Length_10!AA14)</f>
        <v/>
      </c>
      <c r="J19" s="197" t="str">
        <f>IF($B19=FALSE,"",Length_10!AB14)</f>
        <v/>
      </c>
      <c r="K19" s="197" t="str">
        <f>IF($B19=FALSE,"",Length_10!AC14)</f>
        <v/>
      </c>
      <c r="L19" s="172" t="str">
        <f t="shared" si="1"/>
        <v/>
      </c>
      <c r="M19" s="198" t="str">
        <f t="shared" si="2"/>
        <v/>
      </c>
      <c r="N19" s="172" t="str">
        <f>IF(B19=FALSE,"",Length_10!D58)</f>
        <v/>
      </c>
      <c r="O19" s="198" t="str">
        <f t="shared" si="17"/>
        <v/>
      </c>
      <c r="P19" s="198" t="str">
        <f t="shared" si="23"/>
        <v/>
      </c>
      <c r="Q19" s="198" t="str">
        <f t="shared" si="18"/>
        <v/>
      </c>
      <c r="R19" s="199" t="str">
        <f t="shared" si="3"/>
        <v/>
      </c>
      <c r="S19" s="200" t="str">
        <f>IF(B19=FALSE,"",Length_10!D102*O19)</f>
        <v/>
      </c>
      <c r="T19" s="201" t="str">
        <f t="shared" si="4"/>
        <v/>
      </c>
      <c r="U19" s="202" t="str">
        <f t="shared" si="5"/>
        <v/>
      </c>
      <c r="V19" s="202" t="str">
        <f ca="1">IF(B19=FALSE,"",OFFSET(Length_10!A58,0,MATCH("열팽창계수",Length_10!$47:$47,0)-1))</f>
        <v/>
      </c>
      <c r="W19" s="203" t="str">
        <f t="shared" si="6"/>
        <v/>
      </c>
      <c r="X19" s="181" t="str">
        <f t="shared" si="7"/>
        <v/>
      </c>
      <c r="Y19" s="181" t="str">
        <f t="shared" si="8"/>
        <v/>
      </c>
      <c r="Z19" s="181" t="str">
        <f t="shared" si="9"/>
        <v/>
      </c>
      <c r="AA19" s="204" t="str">
        <f t="shared" si="10"/>
        <v/>
      </c>
      <c r="AB19" s="205" t="str">
        <f t="shared" si="11"/>
        <v/>
      </c>
      <c r="AC19" s="172" t="str">
        <f t="shared" si="19"/>
        <v/>
      </c>
      <c r="AD19" s="172" t="str">
        <f t="shared" si="20"/>
        <v/>
      </c>
      <c r="AE19" s="172" t="str">
        <f t="shared" si="24"/>
        <v/>
      </c>
      <c r="AF19" s="172" t="str">
        <f t="shared" si="25"/>
        <v/>
      </c>
      <c r="AG19" s="128"/>
      <c r="AH19" s="172" t="e">
        <f ca="1">IF(Length_10!P14&lt;0,ROUNDUP(Length_10!P14*J$3,$L$68),ROUNDDOWN(Length_10!P14*J$3,$L$68))</f>
        <v>#N/A</v>
      </c>
      <c r="AI19" s="172" t="e">
        <f ca="1">IF(Length_10!Q14&lt;0,ROUNDDOWN(Length_10!Q14*J$3,$L$68),ROUNDUP(Length_10!Q14*J$3,$L$68))</f>
        <v>#N/A</v>
      </c>
      <c r="AJ19" s="172" t="e">
        <f t="shared" ca="1" si="12"/>
        <v>#N/A</v>
      </c>
      <c r="AK19" s="172" t="e">
        <f t="shared" ca="1" si="13"/>
        <v>#N/A</v>
      </c>
      <c r="AL19" s="172" t="e">
        <f t="shared" ca="1" si="14"/>
        <v>#N/A</v>
      </c>
      <c r="AM19" s="172" t="e">
        <f t="shared" ca="1" si="15"/>
        <v>#N/A</v>
      </c>
      <c r="AN19" s="172" t="e">
        <f t="shared" ca="1" si="16"/>
        <v>#N/A</v>
      </c>
      <c r="AO19" s="172" t="str">
        <f t="shared" si="21"/>
        <v/>
      </c>
      <c r="AP19" s="172" t="e">
        <f t="shared" ca="1" si="22"/>
        <v>#N/A</v>
      </c>
    </row>
    <row r="20" spans="2:42" ht="15" customHeight="1">
      <c r="B20" s="197" t="b">
        <f>IF(Length_10!Y15="",FALSE,TRUE)</f>
        <v>0</v>
      </c>
      <c r="C20" s="172" t="str">
        <f>IF($B20=FALSE,"",VALUE(Length_10!A15))</f>
        <v/>
      </c>
      <c r="D20" s="172" t="str">
        <f>IF($B20=FALSE,"",Length_10!B15)</f>
        <v/>
      </c>
      <c r="E20" s="172" t="str">
        <f>IF($B20=FALSE,"",Length_10!C15)</f>
        <v/>
      </c>
      <c r="F20" s="172" t="str">
        <f>IF($B20=FALSE,"",Length_10!D15)</f>
        <v/>
      </c>
      <c r="G20" s="197" t="str">
        <f>IF($B20=FALSE,"",Length_10!Y15)</f>
        <v/>
      </c>
      <c r="H20" s="197" t="str">
        <f>IF($B20=FALSE,"",Length_10!Z15)</f>
        <v/>
      </c>
      <c r="I20" s="197" t="str">
        <f>IF($B20=FALSE,"",Length_10!AA15)</f>
        <v/>
      </c>
      <c r="J20" s="197" t="str">
        <f>IF($B20=FALSE,"",Length_10!AB15)</f>
        <v/>
      </c>
      <c r="K20" s="197" t="str">
        <f>IF($B20=FALSE,"",Length_10!AC15)</f>
        <v/>
      </c>
      <c r="L20" s="172" t="str">
        <f t="shared" si="1"/>
        <v/>
      </c>
      <c r="M20" s="198" t="str">
        <f t="shared" si="2"/>
        <v/>
      </c>
      <c r="N20" s="172" t="str">
        <f>IF(B20=FALSE,"",Length_10!D59)</f>
        <v/>
      </c>
      <c r="O20" s="198" t="str">
        <f t="shared" si="17"/>
        <v/>
      </c>
      <c r="P20" s="198" t="str">
        <f t="shared" si="23"/>
        <v/>
      </c>
      <c r="Q20" s="198" t="str">
        <f t="shared" si="18"/>
        <v/>
      </c>
      <c r="R20" s="199" t="str">
        <f t="shared" si="3"/>
        <v/>
      </c>
      <c r="S20" s="200" t="str">
        <f>IF(B20=FALSE,"",Length_10!D103*O20)</f>
        <v/>
      </c>
      <c r="T20" s="201" t="str">
        <f t="shared" si="4"/>
        <v/>
      </c>
      <c r="U20" s="202" t="str">
        <f t="shared" si="5"/>
        <v/>
      </c>
      <c r="V20" s="202" t="str">
        <f ca="1">IF(B20=FALSE,"",OFFSET(Length_10!A59,0,MATCH("열팽창계수",Length_10!$47:$47,0)-1))</f>
        <v/>
      </c>
      <c r="W20" s="203" t="str">
        <f t="shared" si="6"/>
        <v/>
      </c>
      <c r="X20" s="181" t="str">
        <f t="shared" si="7"/>
        <v/>
      </c>
      <c r="Y20" s="181" t="str">
        <f t="shared" si="8"/>
        <v/>
      </c>
      <c r="Z20" s="181" t="str">
        <f t="shared" si="9"/>
        <v/>
      </c>
      <c r="AA20" s="204" t="str">
        <f t="shared" si="10"/>
        <v/>
      </c>
      <c r="AB20" s="205" t="str">
        <f t="shared" si="11"/>
        <v/>
      </c>
      <c r="AC20" s="172" t="str">
        <f t="shared" si="19"/>
        <v/>
      </c>
      <c r="AD20" s="172" t="str">
        <f t="shared" si="20"/>
        <v/>
      </c>
      <c r="AE20" s="172" t="str">
        <f t="shared" si="24"/>
        <v/>
      </c>
      <c r="AF20" s="172" t="str">
        <f t="shared" si="25"/>
        <v/>
      </c>
      <c r="AG20" s="128"/>
      <c r="AH20" s="172" t="e">
        <f ca="1">IF(Length_10!P15&lt;0,ROUNDUP(Length_10!P15*J$3,$L$68),ROUNDDOWN(Length_10!P15*J$3,$L$68))</f>
        <v>#N/A</v>
      </c>
      <c r="AI20" s="172" t="e">
        <f ca="1">IF(Length_10!Q15&lt;0,ROUNDDOWN(Length_10!Q15*J$3,$L$68),ROUNDUP(Length_10!Q15*J$3,$L$68))</f>
        <v>#N/A</v>
      </c>
      <c r="AJ20" s="172" t="e">
        <f t="shared" ca="1" si="12"/>
        <v>#N/A</v>
      </c>
      <c r="AK20" s="172" t="e">
        <f t="shared" ca="1" si="13"/>
        <v>#N/A</v>
      </c>
      <c r="AL20" s="172" t="e">
        <f t="shared" ca="1" si="14"/>
        <v>#N/A</v>
      </c>
      <c r="AM20" s="172" t="e">
        <f t="shared" ca="1" si="15"/>
        <v>#N/A</v>
      </c>
      <c r="AN20" s="172" t="e">
        <f t="shared" ca="1" si="16"/>
        <v>#N/A</v>
      </c>
      <c r="AO20" s="172" t="str">
        <f t="shared" si="21"/>
        <v/>
      </c>
      <c r="AP20" s="172" t="e">
        <f t="shared" ca="1" si="22"/>
        <v>#N/A</v>
      </c>
    </row>
    <row r="21" spans="2:42" ht="15" customHeight="1">
      <c r="B21" s="197" t="b">
        <f>IF(Length_10!Y16="",FALSE,TRUE)</f>
        <v>0</v>
      </c>
      <c r="C21" s="172" t="str">
        <f>IF($B21=FALSE,"",VALUE(Length_10!A16))</f>
        <v/>
      </c>
      <c r="D21" s="172" t="str">
        <f>IF($B21=FALSE,"",Length_10!B16)</f>
        <v/>
      </c>
      <c r="E21" s="172" t="str">
        <f>IF($B21=FALSE,"",Length_10!C16)</f>
        <v/>
      </c>
      <c r="F21" s="172" t="str">
        <f>IF($B21=FALSE,"",Length_10!D16)</f>
        <v/>
      </c>
      <c r="G21" s="197" t="str">
        <f>IF($B21=FALSE,"",Length_10!Y16)</f>
        <v/>
      </c>
      <c r="H21" s="197" t="str">
        <f>IF($B21=FALSE,"",Length_10!Z16)</f>
        <v/>
      </c>
      <c r="I21" s="197" t="str">
        <f>IF($B21=FALSE,"",Length_10!AA16)</f>
        <v/>
      </c>
      <c r="J21" s="197" t="str">
        <f>IF($B21=FALSE,"",Length_10!AB16)</f>
        <v/>
      </c>
      <c r="K21" s="197" t="str">
        <f>IF($B21=FALSE,"",Length_10!AC16)</f>
        <v/>
      </c>
      <c r="L21" s="172" t="str">
        <f t="shared" si="1"/>
        <v/>
      </c>
      <c r="M21" s="198" t="str">
        <f t="shared" si="2"/>
        <v/>
      </c>
      <c r="N21" s="172" t="str">
        <f>IF(B21=FALSE,"",Length_10!D60)</f>
        <v/>
      </c>
      <c r="O21" s="198" t="str">
        <f t="shared" si="17"/>
        <v/>
      </c>
      <c r="P21" s="198" t="str">
        <f t="shared" si="23"/>
        <v/>
      </c>
      <c r="Q21" s="198" t="str">
        <f t="shared" si="18"/>
        <v/>
      </c>
      <c r="R21" s="199" t="str">
        <f t="shared" si="3"/>
        <v/>
      </c>
      <c r="S21" s="200" t="str">
        <f>IF(B21=FALSE,"",Length_10!D104*O21)</f>
        <v/>
      </c>
      <c r="T21" s="201" t="str">
        <f t="shared" si="4"/>
        <v/>
      </c>
      <c r="U21" s="202" t="str">
        <f t="shared" si="5"/>
        <v/>
      </c>
      <c r="V21" s="202" t="str">
        <f ca="1">IF(B21=FALSE,"",OFFSET(Length_10!A60,0,MATCH("열팽창계수",Length_10!$47:$47,0)-1))</f>
        <v/>
      </c>
      <c r="W21" s="203" t="str">
        <f t="shared" si="6"/>
        <v/>
      </c>
      <c r="X21" s="181" t="str">
        <f t="shared" si="7"/>
        <v/>
      </c>
      <c r="Y21" s="181" t="str">
        <f t="shared" si="8"/>
        <v/>
      </c>
      <c r="Z21" s="181" t="str">
        <f t="shared" si="9"/>
        <v/>
      </c>
      <c r="AA21" s="204" t="str">
        <f t="shared" si="10"/>
        <v/>
      </c>
      <c r="AB21" s="205" t="str">
        <f t="shared" si="11"/>
        <v/>
      </c>
      <c r="AC21" s="172" t="str">
        <f t="shared" si="19"/>
        <v/>
      </c>
      <c r="AD21" s="172" t="str">
        <f t="shared" si="20"/>
        <v/>
      </c>
      <c r="AE21" s="172" t="str">
        <f t="shared" si="24"/>
        <v/>
      </c>
      <c r="AF21" s="172" t="str">
        <f t="shared" si="25"/>
        <v/>
      </c>
      <c r="AG21" s="128"/>
      <c r="AH21" s="172" t="e">
        <f ca="1">IF(Length_10!P16&lt;0,ROUNDUP(Length_10!P16*J$3,$L$68),ROUNDDOWN(Length_10!P16*J$3,$L$68))</f>
        <v>#N/A</v>
      </c>
      <c r="AI21" s="172" t="e">
        <f ca="1">IF(Length_10!Q16&lt;0,ROUNDDOWN(Length_10!Q16*J$3,$L$68),ROUNDUP(Length_10!Q16*J$3,$L$68))</f>
        <v>#N/A</v>
      </c>
      <c r="AJ21" s="172" t="e">
        <f t="shared" ca="1" si="12"/>
        <v>#N/A</v>
      </c>
      <c r="AK21" s="172" t="e">
        <f t="shared" ca="1" si="13"/>
        <v>#N/A</v>
      </c>
      <c r="AL21" s="172" t="e">
        <f t="shared" ca="1" si="14"/>
        <v>#N/A</v>
      </c>
      <c r="AM21" s="172" t="e">
        <f t="shared" ca="1" si="15"/>
        <v>#N/A</v>
      </c>
      <c r="AN21" s="172" t="e">
        <f t="shared" ca="1" si="16"/>
        <v>#N/A</v>
      </c>
      <c r="AO21" s="172" t="str">
        <f t="shared" si="21"/>
        <v/>
      </c>
      <c r="AP21" s="172" t="e">
        <f t="shared" ca="1" si="22"/>
        <v>#N/A</v>
      </c>
    </row>
    <row r="22" spans="2:42" ht="15" customHeight="1">
      <c r="B22" s="197" t="b">
        <f>IF(Length_10!Y17="",FALSE,TRUE)</f>
        <v>0</v>
      </c>
      <c r="C22" s="172" t="str">
        <f>IF($B22=FALSE,"",VALUE(Length_10!A17))</f>
        <v/>
      </c>
      <c r="D22" s="172" t="str">
        <f>IF($B22=FALSE,"",Length_10!B17)</f>
        <v/>
      </c>
      <c r="E22" s="172" t="str">
        <f>IF($B22=FALSE,"",Length_10!C17)</f>
        <v/>
      </c>
      <c r="F22" s="172" t="str">
        <f>IF($B22=FALSE,"",Length_10!D17)</f>
        <v/>
      </c>
      <c r="G22" s="197" t="str">
        <f>IF($B22=FALSE,"",Length_10!Y17)</f>
        <v/>
      </c>
      <c r="H22" s="197" t="str">
        <f>IF($B22=FALSE,"",Length_10!Z17)</f>
        <v/>
      </c>
      <c r="I22" s="197" t="str">
        <f>IF($B22=FALSE,"",Length_10!AA17)</f>
        <v/>
      </c>
      <c r="J22" s="197" t="str">
        <f>IF($B22=FALSE,"",Length_10!AB17)</f>
        <v/>
      </c>
      <c r="K22" s="197" t="str">
        <f>IF($B22=FALSE,"",Length_10!AC17)</f>
        <v/>
      </c>
      <c r="L22" s="172" t="str">
        <f t="shared" si="1"/>
        <v/>
      </c>
      <c r="M22" s="198" t="str">
        <f t="shared" si="2"/>
        <v/>
      </c>
      <c r="N22" s="172" t="str">
        <f>IF(B22=FALSE,"",Length_10!D61)</f>
        <v/>
      </c>
      <c r="O22" s="198" t="str">
        <f t="shared" si="17"/>
        <v/>
      </c>
      <c r="P22" s="198" t="str">
        <f t="shared" si="23"/>
        <v/>
      </c>
      <c r="Q22" s="198" t="str">
        <f t="shared" si="18"/>
        <v/>
      </c>
      <c r="R22" s="199" t="str">
        <f t="shared" si="3"/>
        <v/>
      </c>
      <c r="S22" s="200" t="str">
        <f>IF(B22=FALSE,"",Length_10!D105*O22)</f>
        <v/>
      </c>
      <c r="T22" s="201" t="str">
        <f t="shared" si="4"/>
        <v/>
      </c>
      <c r="U22" s="202" t="str">
        <f t="shared" si="5"/>
        <v/>
      </c>
      <c r="V22" s="202" t="str">
        <f ca="1">IF(B22=FALSE,"",OFFSET(Length_10!A61,0,MATCH("열팽창계수",Length_10!$47:$47,0)-1))</f>
        <v/>
      </c>
      <c r="W22" s="203" t="str">
        <f t="shared" si="6"/>
        <v/>
      </c>
      <c r="X22" s="181" t="str">
        <f t="shared" si="7"/>
        <v/>
      </c>
      <c r="Y22" s="181" t="str">
        <f t="shared" si="8"/>
        <v/>
      </c>
      <c r="Z22" s="181" t="str">
        <f t="shared" si="9"/>
        <v/>
      </c>
      <c r="AA22" s="204" t="str">
        <f t="shared" si="10"/>
        <v/>
      </c>
      <c r="AB22" s="205" t="str">
        <f t="shared" si="11"/>
        <v/>
      </c>
      <c r="AC22" s="172" t="str">
        <f t="shared" si="19"/>
        <v/>
      </c>
      <c r="AD22" s="172" t="str">
        <f t="shared" si="20"/>
        <v/>
      </c>
      <c r="AE22" s="172" t="str">
        <f t="shared" si="24"/>
        <v/>
      </c>
      <c r="AF22" s="172" t="str">
        <f t="shared" si="25"/>
        <v/>
      </c>
      <c r="AG22" s="128"/>
      <c r="AH22" s="172" t="e">
        <f ca="1">IF(Length_10!P17&lt;0,ROUNDUP(Length_10!P17*J$3,$L$68),ROUNDDOWN(Length_10!P17*J$3,$L$68))</f>
        <v>#N/A</v>
      </c>
      <c r="AI22" s="172" t="e">
        <f ca="1">IF(Length_10!Q17&lt;0,ROUNDDOWN(Length_10!Q17*J$3,$L$68),ROUNDUP(Length_10!Q17*J$3,$L$68))</f>
        <v>#N/A</v>
      </c>
      <c r="AJ22" s="172" t="e">
        <f t="shared" ca="1" si="12"/>
        <v>#N/A</v>
      </c>
      <c r="AK22" s="172" t="e">
        <f t="shared" ca="1" si="13"/>
        <v>#N/A</v>
      </c>
      <c r="AL22" s="172" t="e">
        <f t="shared" ca="1" si="14"/>
        <v>#N/A</v>
      </c>
      <c r="AM22" s="172" t="e">
        <f t="shared" ca="1" si="15"/>
        <v>#N/A</v>
      </c>
      <c r="AN22" s="172" t="e">
        <f t="shared" ca="1" si="16"/>
        <v>#N/A</v>
      </c>
      <c r="AO22" s="172" t="str">
        <f t="shared" si="21"/>
        <v/>
      </c>
      <c r="AP22" s="172" t="e">
        <f t="shared" ca="1" si="22"/>
        <v>#N/A</v>
      </c>
    </row>
    <row r="23" spans="2:42" ht="15" customHeight="1">
      <c r="B23" s="197" t="b">
        <f>IF(Length_10!Y18="",FALSE,TRUE)</f>
        <v>0</v>
      </c>
      <c r="C23" s="172" t="str">
        <f>IF($B23=FALSE,"",VALUE(Length_10!A18))</f>
        <v/>
      </c>
      <c r="D23" s="172" t="str">
        <f>IF($B23=FALSE,"",Length_10!B18)</f>
        <v/>
      </c>
      <c r="E23" s="172" t="str">
        <f>IF($B23=FALSE,"",Length_10!C18)</f>
        <v/>
      </c>
      <c r="F23" s="172" t="str">
        <f>IF($B23=FALSE,"",Length_10!D18)</f>
        <v/>
      </c>
      <c r="G23" s="197" t="str">
        <f>IF($B23=FALSE,"",Length_10!Y18)</f>
        <v/>
      </c>
      <c r="H23" s="197" t="str">
        <f>IF($B23=FALSE,"",Length_10!Z18)</f>
        <v/>
      </c>
      <c r="I23" s="197" t="str">
        <f>IF($B23=FALSE,"",Length_10!AA18)</f>
        <v/>
      </c>
      <c r="J23" s="197" t="str">
        <f>IF($B23=FALSE,"",Length_10!AB18)</f>
        <v/>
      </c>
      <c r="K23" s="197" t="str">
        <f>IF($B23=FALSE,"",Length_10!AC18)</f>
        <v/>
      </c>
      <c r="L23" s="172" t="str">
        <f t="shared" si="1"/>
        <v/>
      </c>
      <c r="M23" s="198" t="str">
        <f t="shared" si="2"/>
        <v/>
      </c>
      <c r="N23" s="172" t="str">
        <f>IF(B23=FALSE,"",Length_10!D62)</f>
        <v/>
      </c>
      <c r="O23" s="198" t="str">
        <f t="shared" si="17"/>
        <v/>
      </c>
      <c r="P23" s="198" t="str">
        <f t="shared" si="23"/>
        <v/>
      </c>
      <c r="Q23" s="198" t="str">
        <f t="shared" si="18"/>
        <v/>
      </c>
      <c r="R23" s="199" t="str">
        <f t="shared" si="3"/>
        <v/>
      </c>
      <c r="S23" s="200" t="str">
        <f>IF(B23=FALSE,"",Length_10!D106*O23)</f>
        <v/>
      </c>
      <c r="T23" s="201" t="str">
        <f t="shared" si="4"/>
        <v/>
      </c>
      <c r="U23" s="202" t="str">
        <f t="shared" si="5"/>
        <v/>
      </c>
      <c r="V23" s="202" t="str">
        <f ca="1">IF(B23=FALSE,"",OFFSET(Length_10!A62,0,MATCH("열팽창계수",Length_10!$47:$47,0)-1))</f>
        <v/>
      </c>
      <c r="W23" s="203" t="str">
        <f t="shared" si="6"/>
        <v/>
      </c>
      <c r="X23" s="181" t="str">
        <f t="shared" si="7"/>
        <v/>
      </c>
      <c r="Y23" s="181" t="str">
        <f t="shared" si="8"/>
        <v/>
      </c>
      <c r="Z23" s="181" t="str">
        <f t="shared" si="9"/>
        <v/>
      </c>
      <c r="AA23" s="204" t="str">
        <f t="shared" si="10"/>
        <v/>
      </c>
      <c r="AB23" s="205" t="str">
        <f t="shared" si="11"/>
        <v/>
      </c>
      <c r="AC23" s="172" t="str">
        <f t="shared" si="19"/>
        <v/>
      </c>
      <c r="AD23" s="172" t="str">
        <f t="shared" si="20"/>
        <v/>
      </c>
      <c r="AE23" s="172" t="str">
        <f t="shared" si="24"/>
        <v/>
      </c>
      <c r="AF23" s="172" t="str">
        <f t="shared" si="25"/>
        <v/>
      </c>
      <c r="AG23" s="128"/>
      <c r="AH23" s="172" t="e">
        <f ca="1">IF(Length_10!P18&lt;0,ROUNDUP(Length_10!P18*J$3,$L$68),ROUNDDOWN(Length_10!P18*J$3,$L$68))</f>
        <v>#N/A</v>
      </c>
      <c r="AI23" s="172" t="e">
        <f ca="1">IF(Length_10!Q18&lt;0,ROUNDDOWN(Length_10!Q18*J$3,$L$68),ROUNDUP(Length_10!Q18*J$3,$L$68))</f>
        <v>#N/A</v>
      </c>
      <c r="AJ23" s="172" t="e">
        <f t="shared" ca="1" si="12"/>
        <v>#N/A</v>
      </c>
      <c r="AK23" s="172" t="e">
        <f t="shared" ca="1" si="13"/>
        <v>#N/A</v>
      </c>
      <c r="AL23" s="172" t="e">
        <f t="shared" ca="1" si="14"/>
        <v>#N/A</v>
      </c>
      <c r="AM23" s="172" t="e">
        <f t="shared" ca="1" si="15"/>
        <v>#N/A</v>
      </c>
      <c r="AN23" s="172" t="e">
        <f t="shared" ca="1" si="16"/>
        <v>#N/A</v>
      </c>
      <c r="AO23" s="172" t="str">
        <f t="shared" si="21"/>
        <v/>
      </c>
      <c r="AP23" s="172" t="e">
        <f t="shared" ca="1" si="22"/>
        <v>#N/A</v>
      </c>
    </row>
    <row r="24" spans="2:42" ht="15" customHeight="1">
      <c r="B24" s="197" t="b">
        <f>IF(Length_10!Y19="",FALSE,TRUE)</f>
        <v>0</v>
      </c>
      <c r="C24" s="172" t="str">
        <f>IF($B24=FALSE,"",VALUE(Length_10!A19))</f>
        <v/>
      </c>
      <c r="D24" s="172" t="str">
        <f>IF($B24=FALSE,"",Length_10!B19)</f>
        <v/>
      </c>
      <c r="E24" s="172" t="str">
        <f>IF($B24=FALSE,"",Length_10!C19)</f>
        <v/>
      </c>
      <c r="F24" s="172" t="str">
        <f>IF($B24=FALSE,"",Length_10!D19)</f>
        <v/>
      </c>
      <c r="G24" s="197" t="str">
        <f>IF($B24=FALSE,"",Length_10!Y19)</f>
        <v/>
      </c>
      <c r="H24" s="197" t="str">
        <f>IF($B24=FALSE,"",Length_10!Z19)</f>
        <v/>
      </c>
      <c r="I24" s="197" t="str">
        <f>IF($B24=FALSE,"",Length_10!AA19)</f>
        <v/>
      </c>
      <c r="J24" s="197" t="str">
        <f>IF($B24=FALSE,"",Length_10!AB19)</f>
        <v/>
      </c>
      <c r="K24" s="197" t="str">
        <f>IF($B24=FALSE,"",Length_10!AC19)</f>
        <v/>
      </c>
      <c r="L24" s="172" t="str">
        <f t="shared" si="1"/>
        <v/>
      </c>
      <c r="M24" s="198" t="str">
        <f t="shared" si="2"/>
        <v/>
      </c>
      <c r="N24" s="172" t="str">
        <f>IF(B24=FALSE,"",Length_10!D63)</f>
        <v/>
      </c>
      <c r="O24" s="198" t="str">
        <f t="shared" si="17"/>
        <v/>
      </c>
      <c r="P24" s="198" t="str">
        <f t="shared" si="23"/>
        <v/>
      </c>
      <c r="Q24" s="198" t="str">
        <f t="shared" si="18"/>
        <v/>
      </c>
      <c r="R24" s="199" t="str">
        <f t="shared" si="3"/>
        <v/>
      </c>
      <c r="S24" s="200" t="str">
        <f>IF(B24=FALSE,"",Length_10!D107*O24)</f>
        <v/>
      </c>
      <c r="T24" s="201" t="str">
        <f t="shared" si="4"/>
        <v/>
      </c>
      <c r="U24" s="202" t="str">
        <f t="shared" si="5"/>
        <v/>
      </c>
      <c r="V24" s="202" t="str">
        <f ca="1">IF(B24=FALSE,"",OFFSET(Length_10!A63,0,MATCH("열팽창계수",Length_10!$47:$47,0)-1))</f>
        <v/>
      </c>
      <c r="W24" s="203" t="str">
        <f t="shared" si="6"/>
        <v/>
      </c>
      <c r="X24" s="181" t="str">
        <f t="shared" si="7"/>
        <v/>
      </c>
      <c r="Y24" s="181" t="str">
        <f t="shared" si="8"/>
        <v/>
      </c>
      <c r="Z24" s="181" t="str">
        <f t="shared" si="9"/>
        <v/>
      </c>
      <c r="AA24" s="204" t="str">
        <f t="shared" si="10"/>
        <v/>
      </c>
      <c r="AB24" s="205" t="str">
        <f t="shared" si="11"/>
        <v/>
      </c>
      <c r="AC24" s="172" t="str">
        <f t="shared" si="19"/>
        <v/>
      </c>
      <c r="AD24" s="172" t="str">
        <f t="shared" si="20"/>
        <v/>
      </c>
      <c r="AE24" s="172" t="str">
        <f t="shared" si="24"/>
        <v/>
      </c>
      <c r="AF24" s="172" t="str">
        <f t="shared" si="25"/>
        <v/>
      </c>
      <c r="AG24" s="128"/>
      <c r="AH24" s="172" t="e">
        <f ca="1">IF(Length_10!P19&lt;0,ROUNDUP(Length_10!P19*J$3,$L$68),ROUNDDOWN(Length_10!P19*J$3,$L$68))</f>
        <v>#N/A</v>
      </c>
      <c r="AI24" s="172" t="e">
        <f ca="1">IF(Length_10!Q19&lt;0,ROUNDDOWN(Length_10!Q19*J$3,$L$68),ROUNDUP(Length_10!Q19*J$3,$L$68))</f>
        <v>#N/A</v>
      </c>
      <c r="AJ24" s="172" t="e">
        <f t="shared" ca="1" si="12"/>
        <v>#N/A</v>
      </c>
      <c r="AK24" s="172" t="e">
        <f t="shared" ca="1" si="13"/>
        <v>#N/A</v>
      </c>
      <c r="AL24" s="172" t="e">
        <f t="shared" ca="1" si="14"/>
        <v>#N/A</v>
      </c>
      <c r="AM24" s="172" t="e">
        <f t="shared" ca="1" si="15"/>
        <v>#N/A</v>
      </c>
      <c r="AN24" s="172" t="e">
        <f t="shared" ca="1" si="16"/>
        <v>#N/A</v>
      </c>
      <c r="AO24" s="172" t="str">
        <f t="shared" si="21"/>
        <v/>
      </c>
      <c r="AP24" s="172" t="e">
        <f t="shared" ca="1" si="22"/>
        <v>#N/A</v>
      </c>
    </row>
    <row r="25" spans="2:42" ht="15" customHeight="1">
      <c r="B25" s="197" t="b">
        <f>IF(Length_10!Y20="",FALSE,TRUE)</f>
        <v>0</v>
      </c>
      <c r="C25" s="172" t="str">
        <f>IF($B25=FALSE,"",VALUE(Length_10!A20))</f>
        <v/>
      </c>
      <c r="D25" s="172" t="str">
        <f>IF($B25=FALSE,"",Length_10!B20)</f>
        <v/>
      </c>
      <c r="E25" s="172" t="str">
        <f>IF($B25=FALSE,"",Length_10!C20)</f>
        <v/>
      </c>
      <c r="F25" s="172" t="str">
        <f>IF($B25=FALSE,"",Length_10!D20)</f>
        <v/>
      </c>
      <c r="G25" s="197" t="str">
        <f>IF($B25=FALSE,"",Length_10!Y20)</f>
        <v/>
      </c>
      <c r="H25" s="197" t="str">
        <f>IF($B25=FALSE,"",Length_10!Z20)</f>
        <v/>
      </c>
      <c r="I25" s="197" t="str">
        <f>IF($B25=FALSE,"",Length_10!AA20)</f>
        <v/>
      </c>
      <c r="J25" s="197" t="str">
        <f>IF($B25=FALSE,"",Length_10!AB20)</f>
        <v/>
      </c>
      <c r="K25" s="197" t="str">
        <f>IF($B25=FALSE,"",Length_10!AC20)</f>
        <v/>
      </c>
      <c r="L25" s="172" t="str">
        <f t="shared" si="1"/>
        <v/>
      </c>
      <c r="M25" s="198" t="str">
        <f t="shared" si="2"/>
        <v/>
      </c>
      <c r="N25" s="172" t="str">
        <f>IF(B25=FALSE,"",Length_10!D64)</f>
        <v/>
      </c>
      <c r="O25" s="198" t="str">
        <f t="shared" si="17"/>
        <v/>
      </c>
      <c r="P25" s="198" t="str">
        <f t="shared" si="23"/>
        <v/>
      </c>
      <c r="Q25" s="198" t="str">
        <f t="shared" si="18"/>
        <v/>
      </c>
      <c r="R25" s="199" t="str">
        <f t="shared" si="3"/>
        <v/>
      </c>
      <c r="S25" s="200" t="str">
        <f>IF(B25=FALSE,"",Length_10!D108*O25)</f>
        <v/>
      </c>
      <c r="T25" s="201" t="str">
        <f t="shared" si="4"/>
        <v/>
      </c>
      <c r="U25" s="202" t="str">
        <f t="shared" si="5"/>
        <v/>
      </c>
      <c r="V25" s="202" t="str">
        <f ca="1">IF(B25=FALSE,"",OFFSET(Length_10!A64,0,MATCH("열팽창계수",Length_10!$47:$47,0)-1))</f>
        <v/>
      </c>
      <c r="W25" s="203" t="str">
        <f t="shared" si="6"/>
        <v/>
      </c>
      <c r="X25" s="181" t="str">
        <f t="shared" si="7"/>
        <v/>
      </c>
      <c r="Y25" s="181" t="str">
        <f t="shared" si="8"/>
        <v/>
      </c>
      <c r="Z25" s="181" t="str">
        <f t="shared" si="9"/>
        <v/>
      </c>
      <c r="AA25" s="204" t="str">
        <f t="shared" si="10"/>
        <v/>
      </c>
      <c r="AB25" s="205" t="str">
        <f t="shared" si="11"/>
        <v/>
      </c>
      <c r="AC25" s="172" t="str">
        <f t="shared" si="19"/>
        <v/>
      </c>
      <c r="AD25" s="172" t="str">
        <f t="shared" si="20"/>
        <v/>
      </c>
      <c r="AE25" s="172" t="str">
        <f t="shared" si="24"/>
        <v/>
      </c>
      <c r="AF25" s="172" t="str">
        <f t="shared" si="25"/>
        <v/>
      </c>
      <c r="AG25" s="128"/>
      <c r="AH25" s="172" t="e">
        <f ca="1">IF(Length_10!P20&lt;0,ROUNDUP(Length_10!P20*J$3,$L$68),ROUNDDOWN(Length_10!P20*J$3,$L$68))</f>
        <v>#N/A</v>
      </c>
      <c r="AI25" s="172" t="e">
        <f ca="1">IF(Length_10!Q20&lt;0,ROUNDDOWN(Length_10!Q20*J$3,$L$68),ROUNDUP(Length_10!Q20*J$3,$L$68))</f>
        <v>#N/A</v>
      </c>
      <c r="AJ25" s="172" t="e">
        <f t="shared" ca="1" si="12"/>
        <v>#N/A</v>
      </c>
      <c r="AK25" s="172" t="e">
        <f t="shared" ca="1" si="13"/>
        <v>#N/A</v>
      </c>
      <c r="AL25" s="172" t="e">
        <f t="shared" ca="1" si="14"/>
        <v>#N/A</v>
      </c>
      <c r="AM25" s="172" t="e">
        <f t="shared" ca="1" si="15"/>
        <v>#N/A</v>
      </c>
      <c r="AN25" s="172" t="e">
        <f t="shared" ca="1" si="16"/>
        <v>#N/A</v>
      </c>
      <c r="AO25" s="172" t="str">
        <f t="shared" si="21"/>
        <v/>
      </c>
      <c r="AP25" s="172" t="e">
        <f t="shared" ca="1" si="22"/>
        <v>#N/A</v>
      </c>
    </row>
    <row r="26" spans="2:42" ht="15" customHeight="1">
      <c r="B26" s="197" t="b">
        <f>IF(Length_10!Y21="",FALSE,TRUE)</f>
        <v>0</v>
      </c>
      <c r="C26" s="172" t="str">
        <f>IF($B26=FALSE,"",VALUE(Length_10!A21))</f>
        <v/>
      </c>
      <c r="D26" s="172" t="str">
        <f>IF($B26=FALSE,"",Length_10!B21)</f>
        <v/>
      </c>
      <c r="E26" s="172" t="str">
        <f>IF($B26=FALSE,"",Length_10!C21)</f>
        <v/>
      </c>
      <c r="F26" s="172" t="str">
        <f>IF($B26=FALSE,"",Length_10!D21)</f>
        <v/>
      </c>
      <c r="G26" s="197" t="str">
        <f>IF($B26=FALSE,"",Length_10!Y21)</f>
        <v/>
      </c>
      <c r="H26" s="197" t="str">
        <f>IF($B26=FALSE,"",Length_10!Z21)</f>
        <v/>
      </c>
      <c r="I26" s="197" t="str">
        <f>IF($B26=FALSE,"",Length_10!AA21)</f>
        <v/>
      </c>
      <c r="J26" s="197" t="str">
        <f>IF($B26=FALSE,"",Length_10!AB21)</f>
        <v/>
      </c>
      <c r="K26" s="197" t="str">
        <f>IF($B26=FALSE,"",Length_10!AC21)</f>
        <v/>
      </c>
      <c r="L26" s="172" t="str">
        <f t="shared" si="1"/>
        <v/>
      </c>
      <c r="M26" s="198" t="str">
        <f t="shared" si="2"/>
        <v/>
      </c>
      <c r="N26" s="172" t="str">
        <f>IF(B26=FALSE,"",Length_10!D65)</f>
        <v/>
      </c>
      <c r="O26" s="198" t="str">
        <f t="shared" si="17"/>
        <v/>
      </c>
      <c r="P26" s="198" t="str">
        <f t="shared" si="23"/>
        <v/>
      </c>
      <c r="Q26" s="198" t="str">
        <f t="shared" si="18"/>
        <v/>
      </c>
      <c r="R26" s="199" t="str">
        <f t="shared" si="3"/>
        <v/>
      </c>
      <c r="S26" s="200" t="str">
        <f>IF(B26=FALSE,"",Length_10!D109*O26)</f>
        <v/>
      </c>
      <c r="T26" s="201" t="str">
        <f t="shared" si="4"/>
        <v/>
      </c>
      <c r="U26" s="202" t="str">
        <f t="shared" si="5"/>
        <v/>
      </c>
      <c r="V26" s="202" t="str">
        <f ca="1">IF(B26=FALSE,"",OFFSET(Length_10!A65,0,MATCH("열팽창계수",Length_10!$47:$47,0)-1))</f>
        <v/>
      </c>
      <c r="W26" s="203" t="str">
        <f t="shared" si="6"/>
        <v/>
      </c>
      <c r="X26" s="181" t="str">
        <f t="shared" si="7"/>
        <v/>
      </c>
      <c r="Y26" s="181" t="str">
        <f t="shared" si="8"/>
        <v/>
      </c>
      <c r="Z26" s="181" t="str">
        <f t="shared" si="9"/>
        <v/>
      </c>
      <c r="AA26" s="204" t="str">
        <f t="shared" si="10"/>
        <v/>
      </c>
      <c r="AB26" s="205" t="str">
        <f t="shared" si="11"/>
        <v/>
      </c>
      <c r="AC26" s="172" t="str">
        <f t="shared" si="19"/>
        <v/>
      </c>
      <c r="AD26" s="172" t="str">
        <f t="shared" si="20"/>
        <v/>
      </c>
      <c r="AE26" s="172" t="str">
        <f t="shared" si="24"/>
        <v/>
      </c>
      <c r="AF26" s="172" t="str">
        <f t="shared" si="25"/>
        <v/>
      </c>
      <c r="AG26" s="128"/>
      <c r="AH26" s="172" t="e">
        <f ca="1">IF(Length_10!P21&lt;0,ROUNDUP(Length_10!P21*J$3,$L$68),ROUNDDOWN(Length_10!P21*J$3,$L$68))</f>
        <v>#N/A</v>
      </c>
      <c r="AI26" s="172" t="e">
        <f ca="1">IF(Length_10!Q21&lt;0,ROUNDDOWN(Length_10!Q21*J$3,$L$68),ROUNDUP(Length_10!Q21*J$3,$L$68))</f>
        <v>#N/A</v>
      </c>
      <c r="AJ26" s="172" t="e">
        <f t="shared" ca="1" si="12"/>
        <v>#N/A</v>
      </c>
      <c r="AK26" s="172" t="e">
        <f t="shared" ca="1" si="13"/>
        <v>#N/A</v>
      </c>
      <c r="AL26" s="172" t="e">
        <f t="shared" ca="1" si="14"/>
        <v>#N/A</v>
      </c>
      <c r="AM26" s="172" t="e">
        <f t="shared" ca="1" si="15"/>
        <v>#N/A</v>
      </c>
      <c r="AN26" s="172" t="e">
        <f t="shared" ca="1" si="16"/>
        <v>#N/A</v>
      </c>
      <c r="AO26" s="172" t="str">
        <f t="shared" si="21"/>
        <v/>
      </c>
      <c r="AP26" s="172" t="e">
        <f t="shared" ca="1" si="22"/>
        <v>#N/A</v>
      </c>
    </row>
    <row r="27" spans="2:42" ht="15" customHeight="1">
      <c r="B27" s="197" t="b">
        <f>IF(Length_10!Y22="",FALSE,TRUE)</f>
        <v>0</v>
      </c>
      <c r="C27" s="172" t="str">
        <f>IF($B27=FALSE,"",VALUE(Length_10!A22))</f>
        <v/>
      </c>
      <c r="D27" s="172" t="str">
        <f>IF($B27=FALSE,"",Length_10!B22)</f>
        <v/>
      </c>
      <c r="E27" s="172" t="str">
        <f>IF($B27=FALSE,"",Length_10!C22)</f>
        <v/>
      </c>
      <c r="F27" s="172" t="str">
        <f>IF($B27=FALSE,"",Length_10!D22)</f>
        <v/>
      </c>
      <c r="G27" s="197" t="str">
        <f>IF($B27=FALSE,"",Length_10!Y22)</f>
        <v/>
      </c>
      <c r="H27" s="197" t="str">
        <f>IF($B27=FALSE,"",Length_10!Z22)</f>
        <v/>
      </c>
      <c r="I27" s="197" t="str">
        <f>IF($B27=FALSE,"",Length_10!AA22)</f>
        <v/>
      </c>
      <c r="J27" s="197" t="str">
        <f>IF($B27=FALSE,"",Length_10!AB22)</f>
        <v/>
      </c>
      <c r="K27" s="197" t="str">
        <f>IF($B27=FALSE,"",Length_10!AC22)</f>
        <v/>
      </c>
      <c r="L27" s="172" t="str">
        <f t="shared" si="1"/>
        <v/>
      </c>
      <c r="M27" s="198" t="str">
        <f t="shared" si="2"/>
        <v/>
      </c>
      <c r="N27" s="172" t="str">
        <f>IF(B27=FALSE,"",Length_10!D66)</f>
        <v/>
      </c>
      <c r="O27" s="198" t="str">
        <f t="shared" si="17"/>
        <v/>
      </c>
      <c r="P27" s="198" t="str">
        <f t="shared" si="23"/>
        <v/>
      </c>
      <c r="Q27" s="198" t="str">
        <f t="shared" si="18"/>
        <v/>
      </c>
      <c r="R27" s="199" t="str">
        <f t="shared" si="3"/>
        <v/>
      </c>
      <c r="S27" s="200" t="str">
        <f>IF(B27=FALSE,"",Length_10!D110*O27)</f>
        <v/>
      </c>
      <c r="T27" s="201" t="str">
        <f t="shared" si="4"/>
        <v/>
      </c>
      <c r="U27" s="202" t="str">
        <f t="shared" si="5"/>
        <v/>
      </c>
      <c r="V27" s="202" t="str">
        <f ca="1">IF(B27=FALSE,"",OFFSET(Length_10!A66,0,MATCH("열팽창계수",Length_10!$47:$47,0)-1))</f>
        <v/>
      </c>
      <c r="W27" s="203" t="str">
        <f t="shared" si="6"/>
        <v/>
      </c>
      <c r="X27" s="181" t="str">
        <f t="shared" si="7"/>
        <v/>
      </c>
      <c r="Y27" s="181" t="str">
        <f t="shared" si="8"/>
        <v/>
      </c>
      <c r="Z27" s="181" t="str">
        <f t="shared" si="9"/>
        <v/>
      </c>
      <c r="AA27" s="204" t="str">
        <f t="shared" si="10"/>
        <v/>
      </c>
      <c r="AB27" s="205" t="str">
        <f t="shared" si="11"/>
        <v/>
      </c>
      <c r="AC27" s="172" t="str">
        <f t="shared" si="19"/>
        <v/>
      </c>
      <c r="AD27" s="172" t="str">
        <f t="shared" si="20"/>
        <v/>
      </c>
      <c r="AE27" s="172" t="str">
        <f t="shared" si="24"/>
        <v/>
      </c>
      <c r="AF27" s="172" t="str">
        <f t="shared" si="25"/>
        <v/>
      </c>
      <c r="AG27" s="128"/>
      <c r="AH27" s="172" t="e">
        <f ca="1">IF(Length_10!P22&lt;0,ROUNDUP(Length_10!P22*J$3,$L$68),ROUNDDOWN(Length_10!P22*J$3,$L$68))</f>
        <v>#N/A</v>
      </c>
      <c r="AI27" s="172" t="e">
        <f ca="1">IF(Length_10!Q22&lt;0,ROUNDDOWN(Length_10!Q22*J$3,$L$68),ROUNDUP(Length_10!Q22*J$3,$L$68))</f>
        <v>#N/A</v>
      </c>
      <c r="AJ27" s="172" t="e">
        <f t="shared" ca="1" si="12"/>
        <v>#N/A</v>
      </c>
      <c r="AK27" s="172" t="e">
        <f t="shared" ca="1" si="13"/>
        <v>#N/A</v>
      </c>
      <c r="AL27" s="172" t="e">
        <f t="shared" ca="1" si="14"/>
        <v>#N/A</v>
      </c>
      <c r="AM27" s="172" t="e">
        <f t="shared" ca="1" si="15"/>
        <v>#N/A</v>
      </c>
      <c r="AN27" s="172" t="e">
        <f t="shared" ca="1" si="16"/>
        <v>#N/A</v>
      </c>
      <c r="AO27" s="172" t="str">
        <f t="shared" si="21"/>
        <v/>
      </c>
      <c r="AP27" s="172" t="e">
        <f t="shared" ca="1" si="22"/>
        <v>#N/A</v>
      </c>
    </row>
    <row r="28" spans="2:42" ht="15" customHeight="1">
      <c r="B28" s="197" t="b">
        <f>IF(Length_10!Y23="",FALSE,TRUE)</f>
        <v>0</v>
      </c>
      <c r="C28" s="172" t="str">
        <f>IF($B28=FALSE,"",VALUE(Length_10!A23))</f>
        <v/>
      </c>
      <c r="D28" s="172" t="str">
        <f>IF($B28=FALSE,"",Length_10!B23)</f>
        <v/>
      </c>
      <c r="E28" s="172" t="str">
        <f>IF($B28=FALSE,"",Length_10!C23)</f>
        <v/>
      </c>
      <c r="F28" s="172" t="str">
        <f>IF($B28=FALSE,"",Length_10!D23)</f>
        <v/>
      </c>
      <c r="G28" s="197" t="str">
        <f>IF($B28=FALSE,"",Length_10!Y23)</f>
        <v/>
      </c>
      <c r="H28" s="197" t="str">
        <f>IF($B28=FALSE,"",Length_10!Z23)</f>
        <v/>
      </c>
      <c r="I28" s="197" t="str">
        <f>IF($B28=FALSE,"",Length_10!AA23)</f>
        <v/>
      </c>
      <c r="J28" s="197" t="str">
        <f>IF($B28=FALSE,"",Length_10!AB23)</f>
        <v/>
      </c>
      <c r="K28" s="197" t="str">
        <f>IF($B28=FALSE,"",Length_10!AC23)</f>
        <v/>
      </c>
      <c r="L28" s="172" t="str">
        <f t="shared" si="1"/>
        <v/>
      </c>
      <c r="M28" s="198" t="str">
        <f t="shared" si="2"/>
        <v/>
      </c>
      <c r="N28" s="172" t="str">
        <f>IF(B28=FALSE,"",Length_10!D67)</f>
        <v/>
      </c>
      <c r="O28" s="198" t="str">
        <f t="shared" si="17"/>
        <v/>
      </c>
      <c r="P28" s="198" t="str">
        <f t="shared" si="23"/>
        <v/>
      </c>
      <c r="Q28" s="198" t="str">
        <f t="shared" si="18"/>
        <v/>
      </c>
      <c r="R28" s="199" t="str">
        <f t="shared" si="3"/>
        <v/>
      </c>
      <c r="S28" s="200" t="str">
        <f>IF(B28=FALSE,"",Length_10!D111*O28)</f>
        <v/>
      </c>
      <c r="T28" s="201" t="str">
        <f t="shared" si="4"/>
        <v/>
      </c>
      <c r="U28" s="202" t="str">
        <f t="shared" si="5"/>
        <v/>
      </c>
      <c r="V28" s="202" t="str">
        <f ca="1">IF(B28=FALSE,"",OFFSET(Length_10!A67,0,MATCH("열팽창계수",Length_10!$47:$47,0)-1))</f>
        <v/>
      </c>
      <c r="W28" s="203" t="str">
        <f t="shared" si="6"/>
        <v/>
      </c>
      <c r="X28" s="181" t="str">
        <f t="shared" si="7"/>
        <v/>
      </c>
      <c r="Y28" s="181" t="str">
        <f t="shared" si="8"/>
        <v/>
      </c>
      <c r="Z28" s="181" t="str">
        <f t="shared" si="9"/>
        <v/>
      </c>
      <c r="AA28" s="204" t="str">
        <f t="shared" si="10"/>
        <v/>
      </c>
      <c r="AB28" s="205" t="str">
        <f t="shared" si="11"/>
        <v/>
      </c>
      <c r="AC28" s="172" t="str">
        <f t="shared" si="19"/>
        <v/>
      </c>
      <c r="AD28" s="172" t="str">
        <f t="shared" si="20"/>
        <v/>
      </c>
      <c r="AE28" s="172" t="str">
        <f t="shared" si="24"/>
        <v/>
      </c>
      <c r="AF28" s="172" t="str">
        <f t="shared" si="25"/>
        <v/>
      </c>
      <c r="AG28" s="128"/>
      <c r="AH28" s="172" t="e">
        <f ca="1">IF(Length_10!P23&lt;0,ROUNDUP(Length_10!P23*J$3,$L$68),ROUNDDOWN(Length_10!P23*J$3,$L$68))</f>
        <v>#N/A</v>
      </c>
      <c r="AI28" s="172" t="e">
        <f ca="1">IF(Length_10!Q23&lt;0,ROUNDDOWN(Length_10!Q23*J$3,$L$68),ROUNDUP(Length_10!Q23*J$3,$L$68))</f>
        <v>#N/A</v>
      </c>
      <c r="AJ28" s="172" t="e">
        <f t="shared" ca="1" si="12"/>
        <v>#N/A</v>
      </c>
      <c r="AK28" s="172" t="e">
        <f t="shared" ca="1" si="13"/>
        <v>#N/A</v>
      </c>
      <c r="AL28" s="172" t="e">
        <f t="shared" ca="1" si="14"/>
        <v>#N/A</v>
      </c>
      <c r="AM28" s="172" t="e">
        <f t="shared" ca="1" si="15"/>
        <v>#N/A</v>
      </c>
      <c r="AN28" s="172" t="e">
        <f t="shared" ca="1" si="16"/>
        <v>#N/A</v>
      </c>
      <c r="AO28" s="172" t="str">
        <f t="shared" si="21"/>
        <v/>
      </c>
      <c r="AP28" s="172" t="e">
        <f t="shared" ca="1" si="22"/>
        <v>#N/A</v>
      </c>
    </row>
    <row r="29" spans="2:42" ht="15" customHeight="1">
      <c r="B29" s="197" t="b">
        <f>IF(Length_10!Y24="",FALSE,TRUE)</f>
        <v>0</v>
      </c>
      <c r="C29" s="172" t="str">
        <f>IF($B29=FALSE,"",VALUE(Length_10!A24))</f>
        <v/>
      </c>
      <c r="D29" s="172" t="str">
        <f>IF($B29=FALSE,"",Length_10!B24)</f>
        <v/>
      </c>
      <c r="E29" s="172" t="str">
        <f>IF($B29=FALSE,"",Length_10!C24)</f>
        <v/>
      </c>
      <c r="F29" s="172" t="str">
        <f>IF($B29=FALSE,"",Length_10!D24)</f>
        <v/>
      </c>
      <c r="G29" s="197" t="str">
        <f>IF($B29=FALSE,"",Length_10!Y24)</f>
        <v/>
      </c>
      <c r="H29" s="197" t="str">
        <f>IF($B29=FALSE,"",Length_10!Z24)</f>
        <v/>
      </c>
      <c r="I29" s="197" t="str">
        <f>IF($B29=FALSE,"",Length_10!AA24)</f>
        <v/>
      </c>
      <c r="J29" s="197" t="str">
        <f>IF($B29=FALSE,"",Length_10!AB24)</f>
        <v/>
      </c>
      <c r="K29" s="197" t="str">
        <f>IF($B29=FALSE,"",Length_10!AC24)</f>
        <v/>
      </c>
      <c r="L29" s="172" t="str">
        <f t="shared" si="1"/>
        <v/>
      </c>
      <c r="M29" s="198" t="str">
        <f t="shared" si="2"/>
        <v/>
      </c>
      <c r="N29" s="172" t="str">
        <f>IF(B29=FALSE,"",Length_10!D68)</f>
        <v/>
      </c>
      <c r="O29" s="198" t="str">
        <f t="shared" si="17"/>
        <v/>
      </c>
      <c r="P29" s="198" t="str">
        <f t="shared" si="23"/>
        <v/>
      </c>
      <c r="Q29" s="198" t="str">
        <f t="shared" si="18"/>
        <v/>
      </c>
      <c r="R29" s="199" t="str">
        <f t="shared" si="3"/>
        <v/>
      </c>
      <c r="S29" s="200" t="str">
        <f>IF(B29=FALSE,"",Length_10!D112*O29)</f>
        <v/>
      </c>
      <c r="T29" s="201" t="str">
        <f t="shared" si="4"/>
        <v/>
      </c>
      <c r="U29" s="202" t="str">
        <f t="shared" si="5"/>
        <v/>
      </c>
      <c r="V29" s="202" t="str">
        <f ca="1">IF(B29=FALSE,"",OFFSET(Length_10!A68,0,MATCH("열팽창계수",Length_10!$47:$47,0)-1))</f>
        <v/>
      </c>
      <c r="W29" s="203" t="str">
        <f t="shared" si="6"/>
        <v/>
      </c>
      <c r="X29" s="181" t="str">
        <f t="shared" si="7"/>
        <v/>
      </c>
      <c r="Y29" s="181" t="str">
        <f t="shared" si="8"/>
        <v/>
      </c>
      <c r="Z29" s="181" t="str">
        <f t="shared" si="9"/>
        <v/>
      </c>
      <c r="AA29" s="204" t="str">
        <f t="shared" si="10"/>
        <v/>
      </c>
      <c r="AB29" s="205" t="str">
        <f t="shared" si="11"/>
        <v/>
      </c>
      <c r="AC29" s="172" t="str">
        <f t="shared" si="19"/>
        <v/>
      </c>
      <c r="AD29" s="172" t="str">
        <f t="shared" si="20"/>
        <v/>
      </c>
      <c r="AE29" s="172" t="str">
        <f t="shared" si="24"/>
        <v/>
      </c>
      <c r="AF29" s="172" t="str">
        <f t="shared" si="25"/>
        <v/>
      </c>
      <c r="AG29" s="128"/>
      <c r="AH29" s="172" t="e">
        <f ca="1">IF(Length_10!P24&lt;0,ROUNDUP(Length_10!P24*J$3,$L$68),ROUNDDOWN(Length_10!P24*J$3,$L$68))</f>
        <v>#N/A</v>
      </c>
      <c r="AI29" s="172" t="e">
        <f ca="1">IF(Length_10!Q24&lt;0,ROUNDDOWN(Length_10!Q24*J$3,$L$68),ROUNDUP(Length_10!Q24*J$3,$L$68))</f>
        <v>#N/A</v>
      </c>
      <c r="AJ29" s="172" t="e">
        <f t="shared" ca="1" si="12"/>
        <v>#N/A</v>
      </c>
      <c r="AK29" s="172" t="e">
        <f t="shared" ca="1" si="13"/>
        <v>#N/A</v>
      </c>
      <c r="AL29" s="172" t="e">
        <f t="shared" ca="1" si="14"/>
        <v>#N/A</v>
      </c>
      <c r="AM29" s="172" t="e">
        <f t="shared" ca="1" si="15"/>
        <v>#N/A</v>
      </c>
      <c r="AN29" s="172" t="e">
        <f t="shared" ca="1" si="16"/>
        <v>#N/A</v>
      </c>
      <c r="AO29" s="172" t="str">
        <f t="shared" si="21"/>
        <v/>
      </c>
      <c r="AP29" s="172" t="e">
        <f t="shared" ca="1" si="22"/>
        <v>#N/A</v>
      </c>
    </row>
    <row r="30" spans="2:42" ht="15" customHeight="1">
      <c r="B30" s="197" t="b">
        <f>IF(Length_10!Y25="",FALSE,TRUE)</f>
        <v>0</v>
      </c>
      <c r="C30" s="172" t="str">
        <f>IF($B30=FALSE,"",VALUE(Length_10!A25))</f>
        <v/>
      </c>
      <c r="D30" s="172" t="str">
        <f>IF($B30=FALSE,"",Length_10!B25)</f>
        <v/>
      </c>
      <c r="E30" s="172" t="str">
        <f>IF($B30=FALSE,"",Length_10!C25)</f>
        <v/>
      </c>
      <c r="F30" s="172" t="str">
        <f>IF($B30=FALSE,"",Length_10!D25)</f>
        <v/>
      </c>
      <c r="G30" s="197" t="str">
        <f>IF($B30=FALSE,"",Length_10!Y25)</f>
        <v/>
      </c>
      <c r="H30" s="197" t="str">
        <f>IF($B30=FALSE,"",Length_10!Z25)</f>
        <v/>
      </c>
      <c r="I30" s="197" t="str">
        <f>IF($B30=FALSE,"",Length_10!AA25)</f>
        <v/>
      </c>
      <c r="J30" s="197" t="str">
        <f>IF($B30=FALSE,"",Length_10!AB25)</f>
        <v/>
      </c>
      <c r="K30" s="197" t="str">
        <f>IF($B30=FALSE,"",Length_10!AC25)</f>
        <v/>
      </c>
      <c r="L30" s="172" t="str">
        <f t="shared" si="1"/>
        <v/>
      </c>
      <c r="M30" s="198" t="str">
        <f t="shared" si="2"/>
        <v/>
      </c>
      <c r="N30" s="172" t="str">
        <f>IF(B30=FALSE,"",Length_10!D69)</f>
        <v/>
      </c>
      <c r="O30" s="198" t="str">
        <f t="shared" si="17"/>
        <v/>
      </c>
      <c r="P30" s="198" t="str">
        <f t="shared" si="23"/>
        <v/>
      </c>
      <c r="Q30" s="198" t="str">
        <f t="shared" si="18"/>
        <v/>
      </c>
      <c r="R30" s="199" t="str">
        <f t="shared" si="3"/>
        <v/>
      </c>
      <c r="S30" s="200" t="str">
        <f>IF(B30=FALSE,"",Length_10!D113*O30)</f>
        <v/>
      </c>
      <c r="T30" s="201" t="str">
        <f t="shared" si="4"/>
        <v/>
      </c>
      <c r="U30" s="202" t="str">
        <f t="shared" si="5"/>
        <v/>
      </c>
      <c r="V30" s="202" t="str">
        <f ca="1">IF(B30=FALSE,"",OFFSET(Length_10!A69,0,MATCH("열팽창계수",Length_10!$47:$47,0)-1))</f>
        <v/>
      </c>
      <c r="W30" s="203" t="str">
        <f t="shared" si="6"/>
        <v/>
      </c>
      <c r="X30" s="181" t="str">
        <f t="shared" si="7"/>
        <v/>
      </c>
      <c r="Y30" s="181" t="str">
        <f t="shared" si="8"/>
        <v/>
      </c>
      <c r="Z30" s="181" t="str">
        <f t="shared" si="9"/>
        <v/>
      </c>
      <c r="AA30" s="204" t="str">
        <f t="shared" si="10"/>
        <v/>
      </c>
      <c r="AB30" s="205" t="str">
        <f t="shared" si="11"/>
        <v/>
      </c>
      <c r="AC30" s="172" t="str">
        <f t="shared" si="19"/>
        <v/>
      </c>
      <c r="AD30" s="172" t="str">
        <f t="shared" si="20"/>
        <v/>
      </c>
      <c r="AE30" s="172" t="str">
        <f t="shared" si="24"/>
        <v/>
      </c>
      <c r="AF30" s="172" t="str">
        <f t="shared" si="25"/>
        <v/>
      </c>
      <c r="AG30" s="128"/>
      <c r="AH30" s="172" t="e">
        <f ca="1">IF(Length_10!P25&lt;0,ROUNDUP(Length_10!P25*J$3,$L$68),ROUNDDOWN(Length_10!P25*J$3,$L$68))</f>
        <v>#N/A</v>
      </c>
      <c r="AI30" s="172" t="e">
        <f ca="1">IF(Length_10!Q25&lt;0,ROUNDDOWN(Length_10!Q25*J$3,$L$68),ROUNDUP(Length_10!Q25*J$3,$L$68))</f>
        <v>#N/A</v>
      </c>
      <c r="AJ30" s="172" t="e">
        <f t="shared" ca="1" si="12"/>
        <v>#N/A</v>
      </c>
      <c r="AK30" s="172" t="e">
        <f t="shared" ca="1" si="13"/>
        <v>#N/A</v>
      </c>
      <c r="AL30" s="172" t="e">
        <f t="shared" ca="1" si="14"/>
        <v>#N/A</v>
      </c>
      <c r="AM30" s="172" t="e">
        <f t="shared" ca="1" si="15"/>
        <v>#N/A</v>
      </c>
      <c r="AN30" s="172" t="e">
        <f t="shared" ca="1" si="16"/>
        <v>#N/A</v>
      </c>
      <c r="AO30" s="172" t="str">
        <f t="shared" si="21"/>
        <v/>
      </c>
      <c r="AP30" s="172" t="e">
        <f t="shared" ca="1" si="22"/>
        <v>#N/A</v>
      </c>
    </row>
    <row r="31" spans="2:42" ht="15" customHeight="1">
      <c r="B31" s="197" t="b">
        <f>IF(Length_10!Y26="",FALSE,TRUE)</f>
        <v>0</v>
      </c>
      <c r="C31" s="172" t="str">
        <f>IF($B31=FALSE,"",VALUE(Length_10!A26))</f>
        <v/>
      </c>
      <c r="D31" s="172" t="str">
        <f>IF($B31=FALSE,"",Length_10!B26)</f>
        <v/>
      </c>
      <c r="E31" s="172" t="str">
        <f>IF($B31=FALSE,"",Length_10!C26)</f>
        <v/>
      </c>
      <c r="F31" s="172" t="str">
        <f>IF($B31=FALSE,"",Length_10!D26)</f>
        <v/>
      </c>
      <c r="G31" s="197" t="str">
        <f>IF($B31=FALSE,"",Length_10!Y26)</f>
        <v/>
      </c>
      <c r="H31" s="197" t="str">
        <f>IF($B31=FALSE,"",Length_10!Z26)</f>
        <v/>
      </c>
      <c r="I31" s="197" t="str">
        <f>IF($B31=FALSE,"",Length_10!AA26)</f>
        <v/>
      </c>
      <c r="J31" s="197" t="str">
        <f>IF($B31=FALSE,"",Length_10!AB26)</f>
        <v/>
      </c>
      <c r="K31" s="197" t="str">
        <f>IF($B31=FALSE,"",Length_10!AC26)</f>
        <v/>
      </c>
      <c r="L31" s="172" t="str">
        <f t="shared" si="1"/>
        <v/>
      </c>
      <c r="M31" s="198" t="str">
        <f t="shared" si="2"/>
        <v/>
      </c>
      <c r="N31" s="172" t="str">
        <f>IF(B31=FALSE,"",Length_10!D70)</f>
        <v/>
      </c>
      <c r="O31" s="198" t="str">
        <f t="shared" si="17"/>
        <v/>
      </c>
      <c r="P31" s="198" t="str">
        <f t="shared" si="23"/>
        <v/>
      </c>
      <c r="Q31" s="198" t="str">
        <f t="shared" si="18"/>
        <v/>
      </c>
      <c r="R31" s="199" t="str">
        <f t="shared" si="3"/>
        <v/>
      </c>
      <c r="S31" s="200" t="str">
        <f>IF(B31=FALSE,"",Length_10!D114*O31)</f>
        <v/>
      </c>
      <c r="T31" s="201" t="str">
        <f t="shared" si="4"/>
        <v/>
      </c>
      <c r="U31" s="202" t="str">
        <f t="shared" si="5"/>
        <v/>
      </c>
      <c r="V31" s="202" t="str">
        <f ca="1">IF(B31=FALSE,"",OFFSET(Length_10!A70,0,MATCH("열팽창계수",Length_10!$47:$47,0)-1))</f>
        <v/>
      </c>
      <c r="W31" s="203" t="str">
        <f t="shared" si="6"/>
        <v/>
      </c>
      <c r="X31" s="181" t="str">
        <f t="shared" si="7"/>
        <v/>
      </c>
      <c r="Y31" s="181" t="str">
        <f t="shared" si="8"/>
        <v/>
      </c>
      <c r="Z31" s="181" t="str">
        <f t="shared" si="9"/>
        <v/>
      </c>
      <c r="AA31" s="204" t="str">
        <f t="shared" si="10"/>
        <v/>
      </c>
      <c r="AB31" s="205" t="str">
        <f t="shared" si="11"/>
        <v/>
      </c>
      <c r="AC31" s="172" t="str">
        <f t="shared" si="19"/>
        <v/>
      </c>
      <c r="AD31" s="172" t="str">
        <f t="shared" si="20"/>
        <v/>
      </c>
      <c r="AE31" s="172" t="str">
        <f t="shared" si="24"/>
        <v/>
      </c>
      <c r="AF31" s="172" t="str">
        <f t="shared" si="25"/>
        <v/>
      </c>
      <c r="AG31" s="128"/>
      <c r="AH31" s="172" t="e">
        <f ca="1">IF(Length_10!P26&lt;0,ROUNDUP(Length_10!P26*J$3,$L$68),ROUNDDOWN(Length_10!P26*J$3,$L$68))</f>
        <v>#N/A</v>
      </c>
      <c r="AI31" s="172" t="e">
        <f ca="1">IF(Length_10!Q26&lt;0,ROUNDDOWN(Length_10!Q26*J$3,$L$68),ROUNDUP(Length_10!Q26*J$3,$L$68))</f>
        <v>#N/A</v>
      </c>
      <c r="AJ31" s="172" t="e">
        <f t="shared" ca="1" si="12"/>
        <v>#N/A</v>
      </c>
      <c r="AK31" s="172" t="e">
        <f t="shared" ca="1" si="13"/>
        <v>#N/A</v>
      </c>
      <c r="AL31" s="172" t="e">
        <f t="shared" ca="1" si="14"/>
        <v>#N/A</v>
      </c>
      <c r="AM31" s="172" t="e">
        <f t="shared" ca="1" si="15"/>
        <v>#N/A</v>
      </c>
      <c r="AN31" s="172" t="e">
        <f t="shared" ca="1" si="16"/>
        <v>#N/A</v>
      </c>
      <c r="AO31" s="172" t="str">
        <f t="shared" si="21"/>
        <v/>
      </c>
      <c r="AP31" s="172" t="e">
        <f t="shared" ca="1" si="22"/>
        <v>#N/A</v>
      </c>
    </row>
    <row r="32" spans="2:42" ht="15" customHeight="1">
      <c r="B32" s="197" t="b">
        <f>IF(Length_10!Y27="",FALSE,TRUE)</f>
        <v>0</v>
      </c>
      <c r="C32" s="172" t="str">
        <f>IF($B32=FALSE,"",VALUE(Length_10!A27))</f>
        <v/>
      </c>
      <c r="D32" s="172" t="str">
        <f>IF($B32=FALSE,"",Length_10!B27)</f>
        <v/>
      </c>
      <c r="E32" s="172" t="str">
        <f>IF($B32=FALSE,"",Length_10!C27)</f>
        <v/>
      </c>
      <c r="F32" s="172" t="str">
        <f>IF($B32=FALSE,"",Length_10!D27)</f>
        <v/>
      </c>
      <c r="G32" s="197" t="str">
        <f>IF($B32=FALSE,"",Length_10!Y27)</f>
        <v/>
      </c>
      <c r="H32" s="197" t="str">
        <f>IF($B32=FALSE,"",Length_10!Z27)</f>
        <v/>
      </c>
      <c r="I32" s="197" t="str">
        <f>IF($B32=FALSE,"",Length_10!AA27)</f>
        <v/>
      </c>
      <c r="J32" s="197" t="str">
        <f>IF($B32=FALSE,"",Length_10!AB27)</f>
        <v/>
      </c>
      <c r="K32" s="197" t="str">
        <f>IF($B32=FALSE,"",Length_10!AC27)</f>
        <v/>
      </c>
      <c r="L32" s="172" t="str">
        <f t="shared" si="1"/>
        <v/>
      </c>
      <c r="M32" s="198" t="str">
        <f t="shared" si="2"/>
        <v/>
      </c>
      <c r="N32" s="172" t="str">
        <f>IF(B32=FALSE,"",Length_10!D71)</f>
        <v/>
      </c>
      <c r="O32" s="198" t="str">
        <f t="shared" si="17"/>
        <v/>
      </c>
      <c r="P32" s="198" t="str">
        <f t="shared" si="23"/>
        <v/>
      </c>
      <c r="Q32" s="198" t="str">
        <f t="shared" si="18"/>
        <v/>
      </c>
      <c r="R32" s="199" t="str">
        <f t="shared" si="3"/>
        <v/>
      </c>
      <c r="S32" s="200" t="str">
        <f>IF(B32=FALSE,"",Length_10!D115*O32)</f>
        <v/>
      </c>
      <c r="T32" s="201" t="str">
        <f t="shared" si="4"/>
        <v/>
      </c>
      <c r="U32" s="202" t="str">
        <f t="shared" si="5"/>
        <v/>
      </c>
      <c r="V32" s="202" t="str">
        <f ca="1">IF(B32=FALSE,"",OFFSET(Length_10!A71,0,MATCH("열팽창계수",Length_10!$47:$47,0)-1))</f>
        <v/>
      </c>
      <c r="W32" s="203" t="str">
        <f t="shared" si="6"/>
        <v/>
      </c>
      <c r="X32" s="181" t="str">
        <f t="shared" si="7"/>
        <v/>
      </c>
      <c r="Y32" s="181" t="str">
        <f t="shared" si="8"/>
        <v/>
      </c>
      <c r="Z32" s="181" t="str">
        <f t="shared" si="9"/>
        <v/>
      </c>
      <c r="AA32" s="204" t="str">
        <f t="shared" si="10"/>
        <v/>
      </c>
      <c r="AB32" s="205" t="str">
        <f t="shared" si="11"/>
        <v/>
      </c>
      <c r="AC32" s="172" t="str">
        <f t="shared" si="19"/>
        <v/>
      </c>
      <c r="AD32" s="172" t="str">
        <f t="shared" si="20"/>
        <v/>
      </c>
      <c r="AE32" s="172" t="str">
        <f t="shared" si="24"/>
        <v/>
      </c>
      <c r="AF32" s="172" t="str">
        <f t="shared" si="25"/>
        <v/>
      </c>
      <c r="AG32" s="128"/>
      <c r="AH32" s="172" t="e">
        <f ca="1">IF(Length_10!P27&lt;0,ROUNDUP(Length_10!P27*J$3,$L$68),ROUNDDOWN(Length_10!P27*J$3,$L$68))</f>
        <v>#N/A</v>
      </c>
      <c r="AI32" s="172" t="e">
        <f ca="1">IF(Length_10!Q27&lt;0,ROUNDDOWN(Length_10!Q27*J$3,$L$68),ROUNDUP(Length_10!Q27*J$3,$L$68))</f>
        <v>#N/A</v>
      </c>
      <c r="AJ32" s="172" t="e">
        <f t="shared" ca="1" si="12"/>
        <v>#N/A</v>
      </c>
      <c r="AK32" s="172" t="e">
        <f t="shared" ca="1" si="13"/>
        <v>#N/A</v>
      </c>
      <c r="AL32" s="172" t="e">
        <f t="shared" ca="1" si="14"/>
        <v>#N/A</v>
      </c>
      <c r="AM32" s="172" t="e">
        <f t="shared" ca="1" si="15"/>
        <v>#N/A</v>
      </c>
      <c r="AN32" s="172" t="e">
        <f t="shared" ca="1" si="16"/>
        <v>#N/A</v>
      </c>
      <c r="AO32" s="172" t="str">
        <f t="shared" si="21"/>
        <v/>
      </c>
      <c r="AP32" s="172" t="e">
        <f t="shared" ca="1" si="22"/>
        <v>#N/A</v>
      </c>
    </row>
    <row r="33" spans="2:42" ht="15" customHeight="1">
      <c r="B33" s="197" t="b">
        <f>IF(Length_10!Y28="",FALSE,TRUE)</f>
        <v>0</v>
      </c>
      <c r="C33" s="172" t="str">
        <f>IF($B33=FALSE,"",VALUE(Length_10!A28))</f>
        <v/>
      </c>
      <c r="D33" s="172" t="str">
        <f>IF($B33=FALSE,"",Length_10!B28)</f>
        <v/>
      </c>
      <c r="E33" s="172" t="str">
        <f>IF($B33=FALSE,"",Length_10!C28)</f>
        <v/>
      </c>
      <c r="F33" s="172" t="str">
        <f>IF($B33=FALSE,"",Length_10!D28)</f>
        <v/>
      </c>
      <c r="G33" s="197" t="str">
        <f>IF($B33=FALSE,"",Length_10!Y28)</f>
        <v/>
      </c>
      <c r="H33" s="197" t="str">
        <f>IF($B33=FALSE,"",Length_10!Z28)</f>
        <v/>
      </c>
      <c r="I33" s="197" t="str">
        <f>IF($B33=FALSE,"",Length_10!AA28)</f>
        <v/>
      </c>
      <c r="J33" s="197" t="str">
        <f>IF($B33=FALSE,"",Length_10!AB28)</f>
        <v/>
      </c>
      <c r="K33" s="197" t="str">
        <f>IF($B33=FALSE,"",Length_10!AC28)</f>
        <v/>
      </c>
      <c r="L33" s="172" t="str">
        <f t="shared" si="1"/>
        <v/>
      </c>
      <c r="M33" s="198" t="str">
        <f t="shared" si="2"/>
        <v/>
      </c>
      <c r="N33" s="172" t="str">
        <f>IF(B33=FALSE,"",Length_10!D72)</f>
        <v/>
      </c>
      <c r="O33" s="198" t="str">
        <f t="shared" si="17"/>
        <v/>
      </c>
      <c r="P33" s="198" t="str">
        <f t="shared" si="23"/>
        <v/>
      </c>
      <c r="Q33" s="198" t="str">
        <f t="shared" si="18"/>
        <v/>
      </c>
      <c r="R33" s="199" t="str">
        <f t="shared" si="3"/>
        <v/>
      </c>
      <c r="S33" s="200" t="str">
        <f>IF(B33=FALSE,"",Length_10!D116*O33)</f>
        <v/>
      </c>
      <c r="T33" s="201" t="str">
        <f t="shared" si="4"/>
        <v/>
      </c>
      <c r="U33" s="202" t="str">
        <f t="shared" si="5"/>
        <v/>
      </c>
      <c r="V33" s="202" t="str">
        <f ca="1">IF(B33=FALSE,"",OFFSET(Length_10!A72,0,MATCH("열팽창계수",Length_10!$47:$47,0)-1))</f>
        <v/>
      </c>
      <c r="W33" s="203" t="str">
        <f t="shared" si="6"/>
        <v/>
      </c>
      <c r="X33" s="181" t="str">
        <f t="shared" si="7"/>
        <v/>
      </c>
      <c r="Y33" s="181" t="str">
        <f t="shared" si="8"/>
        <v/>
      </c>
      <c r="Z33" s="181" t="str">
        <f t="shared" si="9"/>
        <v/>
      </c>
      <c r="AA33" s="204" t="str">
        <f t="shared" si="10"/>
        <v/>
      </c>
      <c r="AB33" s="205" t="str">
        <f t="shared" si="11"/>
        <v/>
      </c>
      <c r="AC33" s="172" t="str">
        <f t="shared" si="19"/>
        <v/>
      </c>
      <c r="AD33" s="172" t="str">
        <f t="shared" si="20"/>
        <v/>
      </c>
      <c r="AE33" s="172" t="str">
        <f t="shared" si="24"/>
        <v/>
      </c>
      <c r="AF33" s="172" t="str">
        <f t="shared" si="25"/>
        <v/>
      </c>
      <c r="AG33" s="128"/>
      <c r="AH33" s="172" t="e">
        <f ca="1">IF(Length_10!P28&lt;0,ROUNDUP(Length_10!P28*J$3,$L$68),ROUNDDOWN(Length_10!P28*J$3,$L$68))</f>
        <v>#N/A</v>
      </c>
      <c r="AI33" s="172" t="e">
        <f ca="1">IF(Length_10!Q28&lt;0,ROUNDDOWN(Length_10!Q28*J$3,$L$68),ROUNDUP(Length_10!Q28*J$3,$L$68))</f>
        <v>#N/A</v>
      </c>
      <c r="AJ33" s="172" t="e">
        <f t="shared" ca="1" si="12"/>
        <v>#N/A</v>
      </c>
      <c r="AK33" s="172" t="e">
        <f t="shared" ca="1" si="13"/>
        <v>#N/A</v>
      </c>
      <c r="AL33" s="172" t="e">
        <f t="shared" ca="1" si="14"/>
        <v>#N/A</v>
      </c>
      <c r="AM33" s="172" t="e">
        <f t="shared" ca="1" si="15"/>
        <v>#N/A</v>
      </c>
      <c r="AN33" s="172" t="e">
        <f t="shared" ca="1" si="16"/>
        <v>#N/A</v>
      </c>
      <c r="AO33" s="172" t="str">
        <f t="shared" si="21"/>
        <v/>
      </c>
      <c r="AP33" s="172" t="e">
        <f t="shared" ca="1" si="22"/>
        <v>#N/A</v>
      </c>
    </row>
    <row r="34" spans="2:42" ht="15" customHeight="1">
      <c r="B34" s="197" t="b">
        <f>IF(Length_10!Y29="",FALSE,TRUE)</f>
        <v>0</v>
      </c>
      <c r="C34" s="172" t="str">
        <f>IF($B34=FALSE,"",VALUE(Length_10!A29))</f>
        <v/>
      </c>
      <c r="D34" s="172" t="str">
        <f>IF($B34=FALSE,"",Length_10!B29)</f>
        <v/>
      </c>
      <c r="E34" s="172" t="str">
        <f>IF($B34=FALSE,"",Length_10!C29)</f>
        <v/>
      </c>
      <c r="F34" s="172" t="str">
        <f>IF($B34=FALSE,"",Length_10!D29)</f>
        <v/>
      </c>
      <c r="G34" s="197" t="str">
        <f>IF($B34=FALSE,"",Length_10!Y29)</f>
        <v/>
      </c>
      <c r="H34" s="197" t="str">
        <f>IF($B34=FALSE,"",Length_10!Z29)</f>
        <v/>
      </c>
      <c r="I34" s="197" t="str">
        <f>IF($B34=FALSE,"",Length_10!AA29)</f>
        <v/>
      </c>
      <c r="J34" s="197" t="str">
        <f>IF($B34=FALSE,"",Length_10!AB29)</f>
        <v/>
      </c>
      <c r="K34" s="197" t="str">
        <f>IF($B34=FALSE,"",Length_10!AC29)</f>
        <v/>
      </c>
      <c r="L34" s="172" t="str">
        <f t="shared" si="1"/>
        <v/>
      </c>
      <c r="M34" s="198" t="str">
        <f t="shared" si="2"/>
        <v/>
      </c>
      <c r="N34" s="172" t="str">
        <f>IF(B34=FALSE,"",Length_10!D73)</f>
        <v/>
      </c>
      <c r="O34" s="198" t="str">
        <f t="shared" si="17"/>
        <v/>
      </c>
      <c r="P34" s="198" t="str">
        <f t="shared" si="23"/>
        <v/>
      </c>
      <c r="Q34" s="198" t="str">
        <f t="shared" si="18"/>
        <v/>
      </c>
      <c r="R34" s="199" t="str">
        <f t="shared" si="3"/>
        <v/>
      </c>
      <c r="S34" s="200" t="str">
        <f>IF(B34=FALSE,"",Length_10!D117*O34)</f>
        <v/>
      </c>
      <c r="T34" s="201" t="str">
        <f t="shared" si="4"/>
        <v/>
      </c>
      <c r="U34" s="202" t="str">
        <f t="shared" si="5"/>
        <v/>
      </c>
      <c r="V34" s="202" t="str">
        <f ca="1">IF(B34=FALSE,"",OFFSET(Length_10!A73,0,MATCH("열팽창계수",Length_10!$47:$47,0)-1))</f>
        <v/>
      </c>
      <c r="W34" s="203" t="str">
        <f t="shared" si="6"/>
        <v/>
      </c>
      <c r="X34" s="181" t="str">
        <f t="shared" si="7"/>
        <v/>
      </c>
      <c r="Y34" s="181" t="str">
        <f t="shared" si="8"/>
        <v/>
      </c>
      <c r="Z34" s="181" t="str">
        <f t="shared" si="9"/>
        <v/>
      </c>
      <c r="AA34" s="204" t="str">
        <f t="shared" si="10"/>
        <v/>
      </c>
      <c r="AB34" s="205" t="str">
        <f t="shared" si="11"/>
        <v/>
      </c>
      <c r="AC34" s="172" t="str">
        <f t="shared" si="19"/>
        <v/>
      </c>
      <c r="AD34" s="172" t="str">
        <f t="shared" si="20"/>
        <v/>
      </c>
      <c r="AE34" s="172" t="str">
        <f t="shared" si="24"/>
        <v/>
      </c>
      <c r="AF34" s="172" t="str">
        <f t="shared" si="25"/>
        <v/>
      </c>
      <c r="AG34" s="128"/>
      <c r="AH34" s="172" t="e">
        <f ca="1">IF(Length_10!P29&lt;0,ROUNDUP(Length_10!P29*J$3,$L$68),ROUNDDOWN(Length_10!P29*J$3,$L$68))</f>
        <v>#N/A</v>
      </c>
      <c r="AI34" s="172" t="e">
        <f ca="1">IF(Length_10!Q29&lt;0,ROUNDDOWN(Length_10!Q29*J$3,$L$68),ROUNDUP(Length_10!Q29*J$3,$L$68))</f>
        <v>#N/A</v>
      </c>
      <c r="AJ34" s="172" t="e">
        <f t="shared" ca="1" si="12"/>
        <v>#N/A</v>
      </c>
      <c r="AK34" s="172" t="e">
        <f t="shared" ca="1" si="13"/>
        <v>#N/A</v>
      </c>
      <c r="AL34" s="172" t="e">
        <f t="shared" ca="1" si="14"/>
        <v>#N/A</v>
      </c>
      <c r="AM34" s="172" t="e">
        <f t="shared" ca="1" si="15"/>
        <v>#N/A</v>
      </c>
      <c r="AN34" s="172" t="e">
        <f t="shared" ca="1" si="16"/>
        <v>#N/A</v>
      </c>
      <c r="AO34" s="172" t="str">
        <f t="shared" si="21"/>
        <v/>
      </c>
      <c r="AP34" s="172" t="e">
        <f t="shared" ca="1" si="22"/>
        <v>#N/A</v>
      </c>
    </row>
    <row r="35" spans="2:42" ht="15" customHeight="1">
      <c r="B35" s="197" t="b">
        <f>IF(Length_10!Y30="",FALSE,TRUE)</f>
        <v>0</v>
      </c>
      <c r="C35" s="172" t="str">
        <f>IF($B35=FALSE,"",VALUE(Length_10!A30))</f>
        <v/>
      </c>
      <c r="D35" s="172" t="str">
        <f>IF($B35=FALSE,"",Length_10!B30)</f>
        <v/>
      </c>
      <c r="E35" s="172" t="str">
        <f>IF($B35=FALSE,"",Length_10!C30)</f>
        <v/>
      </c>
      <c r="F35" s="172" t="str">
        <f>IF($B35=FALSE,"",Length_10!D30)</f>
        <v/>
      </c>
      <c r="G35" s="197" t="str">
        <f>IF($B35=FALSE,"",Length_10!Y30)</f>
        <v/>
      </c>
      <c r="H35" s="197" t="str">
        <f>IF($B35=FALSE,"",Length_10!Z30)</f>
        <v/>
      </c>
      <c r="I35" s="197" t="str">
        <f>IF($B35=FALSE,"",Length_10!AA30)</f>
        <v/>
      </c>
      <c r="J35" s="197" t="str">
        <f>IF($B35=FALSE,"",Length_10!AB30)</f>
        <v/>
      </c>
      <c r="K35" s="197" t="str">
        <f>IF($B35=FALSE,"",Length_10!AC30)</f>
        <v/>
      </c>
      <c r="L35" s="172" t="str">
        <f t="shared" si="1"/>
        <v/>
      </c>
      <c r="M35" s="198" t="str">
        <f t="shared" si="2"/>
        <v/>
      </c>
      <c r="N35" s="172" t="str">
        <f>IF(B35=FALSE,"",Length_10!D74)</f>
        <v/>
      </c>
      <c r="O35" s="198" t="str">
        <f t="shared" si="17"/>
        <v/>
      </c>
      <c r="P35" s="198" t="str">
        <f t="shared" si="23"/>
        <v/>
      </c>
      <c r="Q35" s="198" t="str">
        <f t="shared" si="18"/>
        <v/>
      </c>
      <c r="R35" s="199" t="str">
        <f t="shared" si="3"/>
        <v/>
      </c>
      <c r="S35" s="200" t="str">
        <f>IF(B35=FALSE,"",Length_10!D118*O35)</f>
        <v/>
      </c>
      <c r="T35" s="201" t="str">
        <f t="shared" si="4"/>
        <v/>
      </c>
      <c r="U35" s="202" t="str">
        <f t="shared" si="5"/>
        <v/>
      </c>
      <c r="V35" s="202" t="str">
        <f ca="1">IF(B35=FALSE,"",OFFSET(Length_10!A74,0,MATCH("열팽창계수",Length_10!$47:$47,0)-1))</f>
        <v/>
      </c>
      <c r="W35" s="203" t="str">
        <f t="shared" si="6"/>
        <v/>
      </c>
      <c r="X35" s="181" t="str">
        <f t="shared" si="7"/>
        <v/>
      </c>
      <c r="Y35" s="181" t="str">
        <f t="shared" si="8"/>
        <v/>
      </c>
      <c r="Z35" s="181" t="str">
        <f t="shared" si="9"/>
        <v/>
      </c>
      <c r="AA35" s="204" t="str">
        <f t="shared" si="10"/>
        <v/>
      </c>
      <c r="AB35" s="205" t="str">
        <f t="shared" si="11"/>
        <v/>
      </c>
      <c r="AC35" s="172" t="str">
        <f t="shared" si="19"/>
        <v/>
      </c>
      <c r="AD35" s="172" t="str">
        <f t="shared" si="20"/>
        <v/>
      </c>
      <c r="AE35" s="172" t="str">
        <f t="shared" si="24"/>
        <v/>
      </c>
      <c r="AF35" s="172" t="str">
        <f t="shared" si="25"/>
        <v/>
      </c>
      <c r="AG35" s="128"/>
      <c r="AH35" s="172" t="e">
        <f ca="1">IF(Length_10!P30&lt;0,ROUNDUP(Length_10!P30*J$3,$L$68),ROUNDDOWN(Length_10!P30*J$3,$L$68))</f>
        <v>#N/A</v>
      </c>
      <c r="AI35" s="172" t="e">
        <f ca="1">IF(Length_10!Q30&lt;0,ROUNDDOWN(Length_10!Q30*J$3,$L$68),ROUNDUP(Length_10!Q30*J$3,$L$68))</f>
        <v>#N/A</v>
      </c>
      <c r="AJ35" s="172" t="e">
        <f t="shared" ca="1" si="12"/>
        <v>#N/A</v>
      </c>
      <c r="AK35" s="172" t="e">
        <f t="shared" ca="1" si="13"/>
        <v>#N/A</v>
      </c>
      <c r="AL35" s="172" t="e">
        <f t="shared" ca="1" si="14"/>
        <v>#N/A</v>
      </c>
      <c r="AM35" s="172" t="e">
        <f t="shared" ca="1" si="15"/>
        <v>#N/A</v>
      </c>
      <c r="AN35" s="172" t="e">
        <f t="shared" ca="1" si="16"/>
        <v>#N/A</v>
      </c>
      <c r="AO35" s="172" t="str">
        <f t="shared" si="21"/>
        <v/>
      </c>
      <c r="AP35" s="172" t="e">
        <f t="shared" ca="1" si="22"/>
        <v>#N/A</v>
      </c>
    </row>
    <row r="36" spans="2:42" ht="15" customHeight="1">
      <c r="B36" s="197" t="b">
        <f>IF(Length_10!Y31="",FALSE,TRUE)</f>
        <v>0</v>
      </c>
      <c r="C36" s="172" t="str">
        <f>IF($B36=FALSE,"",VALUE(Length_10!A31))</f>
        <v/>
      </c>
      <c r="D36" s="172" t="str">
        <f>IF($B36=FALSE,"",Length_10!B31)</f>
        <v/>
      </c>
      <c r="E36" s="172" t="str">
        <f>IF($B36=FALSE,"",Length_10!C31)</f>
        <v/>
      </c>
      <c r="F36" s="172" t="str">
        <f>IF($B36=FALSE,"",Length_10!D31)</f>
        <v/>
      </c>
      <c r="G36" s="197" t="str">
        <f>IF($B36=FALSE,"",Length_10!Y31)</f>
        <v/>
      </c>
      <c r="H36" s="197" t="str">
        <f>IF($B36=FALSE,"",Length_10!Z31)</f>
        <v/>
      </c>
      <c r="I36" s="197" t="str">
        <f>IF($B36=FALSE,"",Length_10!AA31)</f>
        <v/>
      </c>
      <c r="J36" s="197" t="str">
        <f>IF($B36=FALSE,"",Length_10!AB31)</f>
        <v/>
      </c>
      <c r="K36" s="197" t="str">
        <f>IF($B36=FALSE,"",Length_10!AC31)</f>
        <v/>
      </c>
      <c r="L36" s="172" t="str">
        <f t="shared" si="1"/>
        <v/>
      </c>
      <c r="M36" s="198" t="str">
        <f t="shared" si="2"/>
        <v/>
      </c>
      <c r="N36" s="172" t="str">
        <f>IF(B36=FALSE,"",Length_10!D75)</f>
        <v/>
      </c>
      <c r="O36" s="198" t="str">
        <f t="shared" si="17"/>
        <v/>
      </c>
      <c r="P36" s="198" t="str">
        <f t="shared" si="23"/>
        <v/>
      </c>
      <c r="Q36" s="198" t="str">
        <f t="shared" si="18"/>
        <v/>
      </c>
      <c r="R36" s="199" t="str">
        <f t="shared" si="3"/>
        <v/>
      </c>
      <c r="S36" s="200" t="str">
        <f>IF(B36=FALSE,"",Length_10!D119*O36)</f>
        <v/>
      </c>
      <c r="T36" s="201" t="str">
        <f t="shared" si="4"/>
        <v/>
      </c>
      <c r="U36" s="202" t="str">
        <f t="shared" si="5"/>
        <v/>
      </c>
      <c r="V36" s="202" t="str">
        <f ca="1">IF(B36=FALSE,"",OFFSET(Length_10!A75,0,MATCH("열팽창계수",Length_10!$47:$47,0)-1))</f>
        <v/>
      </c>
      <c r="W36" s="203" t="str">
        <f t="shared" si="6"/>
        <v/>
      </c>
      <c r="X36" s="181" t="str">
        <f t="shared" si="7"/>
        <v/>
      </c>
      <c r="Y36" s="181" t="str">
        <f t="shared" si="8"/>
        <v/>
      </c>
      <c r="Z36" s="181" t="str">
        <f t="shared" si="9"/>
        <v/>
      </c>
      <c r="AA36" s="204" t="str">
        <f t="shared" si="10"/>
        <v/>
      </c>
      <c r="AB36" s="205" t="str">
        <f t="shared" si="11"/>
        <v/>
      </c>
      <c r="AC36" s="172" t="str">
        <f t="shared" si="19"/>
        <v/>
      </c>
      <c r="AD36" s="172" t="str">
        <f t="shared" si="20"/>
        <v/>
      </c>
      <c r="AE36" s="172" t="str">
        <f t="shared" si="24"/>
        <v/>
      </c>
      <c r="AF36" s="172" t="str">
        <f t="shared" si="25"/>
        <v/>
      </c>
      <c r="AG36" s="128"/>
      <c r="AH36" s="172" t="e">
        <f ca="1">IF(Length_10!P31&lt;0,ROUNDUP(Length_10!P31*J$3,$L$68),ROUNDDOWN(Length_10!P31*J$3,$L$68))</f>
        <v>#N/A</v>
      </c>
      <c r="AI36" s="172" t="e">
        <f ca="1">IF(Length_10!Q31&lt;0,ROUNDDOWN(Length_10!Q31*J$3,$L$68),ROUNDUP(Length_10!Q31*J$3,$L$68))</f>
        <v>#N/A</v>
      </c>
      <c r="AJ36" s="172" t="e">
        <f t="shared" ca="1" si="12"/>
        <v>#N/A</v>
      </c>
      <c r="AK36" s="172" t="e">
        <f t="shared" ca="1" si="13"/>
        <v>#N/A</v>
      </c>
      <c r="AL36" s="172" t="e">
        <f t="shared" ca="1" si="14"/>
        <v>#N/A</v>
      </c>
      <c r="AM36" s="172" t="e">
        <f t="shared" ca="1" si="15"/>
        <v>#N/A</v>
      </c>
      <c r="AN36" s="172" t="e">
        <f t="shared" ca="1" si="16"/>
        <v>#N/A</v>
      </c>
      <c r="AO36" s="172" t="str">
        <f t="shared" si="21"/>
        <v/>
      </c>
      <c r="AP36" s="172" t="e">
        <f t="shared" ca="1" si="22"/>
        <v>#N/A</v>
      </c>
    </row>
    <row r="37" spans="2:42" ht="15" customHeight="1">
      <c r="B37" s="197" t="b">
        <f>IF(Length_10!Y32="",FALSE,TRUE)</f>
        <v>0</v>
      </c>
      <c r="C37" s="172" t="str">
        <f>IF($B37=FALSE,"",VALUE(Length_10!A32))</f>
        <v/>
      </c>
      <c r="D37" s="172" t="str">
        <f>IF($B37=FALSE,"",Length_10!B32)</f>
        <v/>
      </c>
      <c r="E37" s="172" t="str">
        <f>IF($B37=FALSE,"",Length_10!C32)</f>
        <v/>
      </c>
      <c r="F37" s="172" t="str">
        <f>IF($B37=FALSE,"",Length_10!D32)</f>
        <v/>
      </c>
      <c r="G37" s="197" t="str">
        <f>IF($B37=FALSE,"",Length_10!Y32)</f>
        <v/>
      </c>
      <c r="H37" s="197" t="str">
        <f>IF($B37=FALSE,"",Length_10!Z32)</f>
        <v/>
      </c>
      <c r="I37" s="197" t="str">
        <f>IF($B37=FALSE,"",Length_10!AA32)</f>
        <v/>
      </c>
      <c r="J37" s="197" t="str">
        <f>IF($B37=FALSE,"",Length_10!AB32)</f>
        <v/>
      </c>
      <c r="K37" s="197" t="str">
        <f>IF($B37=FALSE,"",Length_10!AC32)</f>
        <v/>
      </c>
      <c r="L37" s="172" t="str">
        <f t="shared" si="1"/>
        <v/>
      </c>
      <c r="M37" s="198" t="str">
        <f t="shared" si="2"/>
        <v/>
      </c>
      <c r="N37" s="172" t="str">
        <f>IF(B37=FALSE,"",Length_10!D76)</f>
        <v/>
      </c>
      <c r="O37" s="198" t="str">
        <f t="shared" si="17"/>
        <v/>
      </c>
      <c r="P37" s="198" t="str">
        <f t="shared" si="23"/>
        <v/>
      </c>
      <c r="Q37" s="198" t="str">
        <f t="shared" si="18"/>
        <v/>
      </c>
      <c r="R37" s="199" t="str">
        <f t="shared" si="3"/>
        <v/>
      </c>
      <c r="S37" s="200" t="str">
        <f>IF(B37=FALSE,"",Length_10!D120*O37)</f>
        <v/>
      </c>
      <c r="T37" s="201" t="str">
        <f t="shared" si="4"/>
        <v/>
      </c>
      <c r="U37" s="202" t="str">
        <f t="shared" si="5"/>
        <v/>
      </c>
      <c r="V37" s="202" t="str">
        <f ca="1">IF(B37=FALSE,"",OFFSET(Length_10!A76,0,MATCH("열팽창계수",Length_10!$47:$47,0)-1))</f>
        <v/>
      </c>
      <c r="W37" s="203" t="str">
        <f t="shared" si="6"/>
        <v/>
      </c>
      <c r="X37" s="181" t="str">
        <f t="shared" si="7"/>
        <v/>
      </c>
      <c r="Y37" s="181" t="str">
        <f t="shared" si="8"/>
        <v/>
      </c>
      <c r="Z37" s="181" t="str">
        <f t="shared" si="9"/>
        <v/>
      </c>
      <c r="AA37" s="204" t="str">
        <f t="shared" si="10"/>
        <v/>
      </c>
      <c r="AB37" s="205" t="str">
        <f t="shared" si="11"/>
        <v/>
      </c>
      <c r="AC37" s="172" t="str">
        <f t="shared" si="19"/>
        <v/>
      </c>
      <c r="AD37" s="172" t="str">
        <f t="shared" si="20"/>
        <v/>
      </c>
      <c r="AE37" s="172" t="str">
        <f t="shared" si="24"/>
        <v/>
      </c>
      <c r="AF37" s="172" t="str">
        <f t="shared" si="25"/>
        <v/>
      </c>
      <c r="AG37" s="128"/>
      <c r="AH37" s="172" t="e">
        <f ca="1">IF(Length_10!P32&lt;0,ROUNDUP(Length_10!P32*J$3,$L$68),ROUNDDOWN(Length_10!P32*J$3,$L$68))</f>
        <v>#N/A</v>
      </c>
      <c r="AI37" s="172" t="e">
        <f ca="1">IF(Length_10!Q32&lt;0,ROUNDDOWN(Length_10!Q32*J$3,$L$68),ROUNDUP(Length_10!Q32*J$3,$L$68))</f>
        <v>#N/A</v>
      </c>
      <c r="AJ37" s="172" t="e">
        <f t="shared" ca="1" si="12"/>
        <v>#N/A</v>
      </c>
      <c r="AK37" s="172" t="e">
        <f t="shared" ca="1" si="13"/>
        <v>#N/A</v>
      </c>
      <c r="AL37" s="172" t="e">
        <f t="shared" ca="1" si="14"/>
        <v>#N/A</v>
      </c>
      <c r="AM37" s="172" t="e">
        <f t="shared" ca="1" si="15"/>
        <v>#N/A</v>
      </c>
      <c r="AN37" s="172" t="e">
        <f t="shared" ca="1" si="16"/>
        <v>#N/A</v>
      </c>
      <c r="AO37" s="172" t="str">
        <f t="shared" si="21"/>
        <v/>
      </c>
      <c r="AP37" s="172" t="e">
        <f t="shared" ca="1" si="22"/>
        <v>#N/A</v>
      </c>
    </row>
    <row r="38" spans="2:42" ht="15" customHeight="1">
      <c r="B38" s="197" t="b">
        <f>IF(Length_10!Y33="",FALSE,TRUE)</f>
        <v>0</v>
      </c>
      <c r="C38" s="172" t="str">
        <f>IF($B38=FALSE,"",VALUE(Length_10!A33))</f>
        <v/>
      </c>
      <c r="D38" s="172" t="str">
        <f>IF($B38=FALSE,"",Length_10!B33)</f>
        <v/>
      </c>
      <c r="E38" s="172" t="str">
        <f>IF($B38=FALSE,"",Length_10!C33)</f>
        <v/>
      </c>
      <c r="F38" s="172" t="str">
        <f>IF($B38=FALSE,"",Length_10!D33)</f>
        <v/>
      </c>
      <c r="G38" s="197" t="str">
        <f>IF($B38=FALSE,"",Length_10!Y33)</f>
        <v/>
      </c>
      <c r="H38" s="197" t="str">
        <f>IF($B38=FALSE,"",Length_10!Z33)</f>
        <v/>
      </c>
      <c r="I38" s="197" t="str">
        <f>IF($B38=FALSE,"",Length_10!AA33)</f>
        <v/>
      </c>
      <c r="J38" s="197" t="str">
        <f>IF($B38=FALSE,"",Length_10!AB33)</f>
        <v/>
      </c>
      <c r="K38" s="197" t="str">
        <f>IF($B38=FALSE,"",Length_10!AC33)</f>
        <v/>
      </c>
      <c r="L38" s="172" t="str">
        <f t="shared" si="1"/>
        <v/>
      </c>
      <c r="M38" s="198" t="str">
        <f t="shared" si="2"/>
        <v/>
      </c>
      <c r="N38" s="172" t="str">
        <f>IF(B38=FALSE,"",Length_10!D77)</f>
        <v/>
      </c>
      <c r="O38" s="198" t="str">
        <f t="shared" si="17"/>
        <v/>
      </c>
      <c r="P38" s="198" t="str">
        <f t="shared" si="23"/>
        <v/>
      </c>
      <c r="Q38" s="198" t="str">
        <f t="shared" si="18"/>
        <v/>
      </c>
      <c r="R38" s="199" t="str">
        <f t="shared" si="3"/>
        <v/>
      </c>
      <c r="S38" s="200" t="str">
        <f>IF(B38=FALSE,"",Length_10!D121*O38)</f>
        <v/>
      </c>
      <c r="T38" s="201" t="str">
        <f t="shared" si="4"/>
        <v/>
      </c>
      <c r="U38" s="202" t="str">
        <f t="shared" si="5"/>
        <v/>
      </c>
      <c r="V38" s="202" t="str">
        <f ca="1">IF(B38=FALSE,"",OFFSET(Length_10!A77,0,MATCH("열팽창계수",Length_10!$47:$47,0)-1))</f>
        <v/>
      </c>
      <c r="W38" s="203" t="str">
        <f t="shared" si="6"/>
        <v/>
      </c>
      <c r="X38" s="181" t="str">
        <f t="shared" si="7"/>
        <v/>
      </c>
      <c r="Y38" s="181" t="str">
        <f t="shared" si="8"/>
        <v/>
      </c>
      <c r="Z38" s="181" t="str">
        <f t="shared" si="9"/>
        <v/>
      </c>
      <c r="AA38" s="204" t="str">
        <f t="shared" si="10"/>
        <v/>
      </c>
      <c r="AB38" s="205" t="str">
        <f t="shared" si="11"/>
        <v/>
      </c>
      <c r="AC38" s="172" t="str">
        <f t="shared" si="19"/>
        <v/>
      </c>
      <c r="AD38" s="172" t="str">
        <f t="shared" si="20"/>
        <v/>
      </c>
      <c r="AE38" s="172" t="str">
        <f t="shared" si="24"/>
        <v/>
      </c>
      <c r="AF38" s="172" t="str">
        <f t="shared" si="25"/>
        <v/>
      </c>
      <c r="AG38" s="128"/>
      <c r="AH38" s="172" t="e">
        <f ca="1">IF(Length_10!P33&lt;0,ROUNDUP(Length_10!P33*J$3,$L$68),ROUNDDOWN(Length_10!P33*J$3,$L$68))</f>
        <v>#N/A</v>
      </c>
      <c r="AI38" s="172" t="e">
        <f ca="1">IF(Length_10!Q33&lt;0,ROUNDDOWN(Length_10!Q33*J$3,$L$68),ROUNDUP(Length_10!Q33*J$3,$L$68))</f>
        <v>#N/A</v>
      </c>
      <c r="AJ38" s="172" t="e">
        <f t="shared" ca="1" si="12"/>
        <v>#N/A</v>
      </c>
      <c r="AK38" s="172" t="e">
        <f t="shared" ca="1" si="13"/>
        <v>#N/A</v>
      </c>
      <c r="AL38" s="172" t="e">
        <f t="shared" ca="1" si="14"/>
        <v>#N/A</v>
      </c>
      <c r="AM38" s="172" t="e">
        <f t="shared" ca="1" si="15"/>
        <v>#N/A</v>
      </c>
      <c r="AN38" s="172" t="e">
        <f t="shared" ca="1" si="16"/>
        <v>#N/A</v>
      </c>
      <c r="AO38" s="172" t="str">
        <f t="shared" si="21"/>
        <v/>
      </c>
      <c r="AP38" s="172" t="e">
        <f t="shared" ca="1" si="22"/>
        <v>#N/A</v>
      </c>
    </row>
    <row r="39" spans="2:42" ht="15" customHeight="1">
      <c r="B39" s="197" t="b">
        <f>IF(Length_10!Y34="",FALSE,TRUE)</f>
        <v>0</v>
      </c>
      <c r="C39" s="172" t="str">
        <f>IF($B39=FALSE,"",VALUE(Length_10!A34))</f>
        <v/>
      </c>
      <c r="D39" s="172" t="str">
        <f>IF($B39=FALSE,"",Length_10!B34)</f>
        <v/>
      </c>
      <c r="E39" s="172" t="str">
        <f>IF($B39=FALSE,"",Length_10!C34)</f>
        <v/>
      </c>
      <c r="F39" s="172" t="str">
        <f>IF($B39=FALSE,"",Length_10!D34)</f>
        <v/>
      </c>
      <c r="G39" s="197" t="str">
        <f>IF($B39=FALSE,"",Length_10!Y34)</f>
        <v/>
      </c>
      <c r="H39" s="197" t="str">
        <f>IF($B39=FALSE,"",Length_10!Z34)</f>
        <v/>
      </c>
      <c r="I39" s="197" t="str">
        <f>IF($B39=FALSE,"",Length_10!AA34)</f>
        <v/>
      </c>
      <c r="J39" s="197" t="str">
        <f>IF($B39=FALSE,"",Length_10!AB34)</f>
        <v/>
      </c>
      <c r="K39" s="197" t="str">
        <f>IF($B39=FALSE,"",Length_10!AC34)</f>
        <v/>
      </c>
      <c r="L39" s="172" t="str">
        <f t="shared" si="1"/>
        <v/>
      </c>
      <c r="M39" s="198" t="str">
        <f t="shared" si="2"/>
        <v/>
      </c>
      <c r="N39" s="172" t="str">
        <f>IF(B39=FALSE,"",Length_10!D78)</f>
        <v/>
      </c>
      <c r="O39" s="198" t="str">
        <f t="shared" si="17"/>
        <v/>
      </c>
      <c r="P39" s="198" t="str">
        <f t="shared" si="23"/>
        <v/>
      </c>
      <c r="Q39" s="198" t="str">
        <f t="shared" si="18"/>
        <v/>
      </c>
      <c r="R39" s="199" t="str">
        <f t="shared" si="3"/>
        <v/>
      </c>
      <c r="S39" s="200" t="str">
        <f>IF(B39=FALSE,"",Length_10!D122*O39)</f>
        <v/>
      </c>
      <c r="T39" s="201" t="str">
        <f t="shared" si="4"/>
        <v/>
      </c>
      <c r="U39" s="202" t="str">
        <f t="shared" si="5"/>
        <v/>
      </c>
      <c r="V39" s="202" t="str">
        <f ca="1">IF(B39=FALSE,"",OFFSET(Length_10!A78,0,MATCH("열팽창계수",Length_10!$47:$47,0)-1))</f>
        <v/>
      </c>
      <c r="W39" s="203" t="str">
        <f t="shared" si="6"/>
        <v/>
      </c>
      <c r="X39" s="181" t="str">
        <f t="shared" si="7"/>
        <v/>
      </c>
      <c r="Y39" s="181" t="str">
        <f t="shared" si="8"/>
        <v/>
      </c>
      <c r="Z39" s="181" t="str">
        <f t="shared" si="9"/>
        <v/>
      </c>
      <c r="AA39" s="204" t="str">
        <f t="shared" si="10"/>
        <v/>
      </c>
      <c r="AB39" s="205" t="str">
        <f t="shared" si="11"/>
        <v/>
      </c>
      <c r="AC39" s="172" t="str">
        <f t="shared" si="19"/>
        <v/>
      </c>
      <c r="AD39" s="172" t="str">
        <f t="shared" si="20"/>
        <v/>
      </c>
      <c r="AE39" s="172" t="str">
        <f t="shared" si="24"/>
        <v/>
      </c>
      <c r="AF39" s="172" t="str">
        <f t="shared" si="25"/>
        <v/>
      </c>
      <c r="AG39" s="128"/>
      <c r="AH39" s="172" t="e">
        <f ca="1">IF(Length_10!P34&lt;0,ROUNDUP(Length_10!P34*J$3,$L$68),ROUNDDOWN(Length_10!P34*J$3,$L$68))</f>
        <v>#N/A</v>
      </c>
      <c r="AI39" s="172" t="e">
        <f ca="1">IF(Length_10!Q34&lt;0,ROUNDDOWN(Length_10!Q34*J$3,$L$68),ROUNDUP(Length_10!Q34*J$3,$L$68))</f>
        <v>#N/A</v>
      </c>
      <c r="AJ39" s="172" t="e">
        <f t="shared" ca="1" si="12"/>
        <v>#N/A</v>
      </c>
      <c r="AK39" s="172" t="e">
        <f t="shared" ca="1" si="13"/>
        <v>#N/A</v>
      </c>
      <c r="AL39" s="172" t="e">
        <f t="shared" ca="1" si="14"/>
        <v>#N/A</v>
      </c>
      <c r="AM39" s="172" t="e">
        <f t="shared" ca="1" si="15"/>
        <v>#N/A</v>
      </c>
      <c r="AN39" s="172" t="e">
        <f t="shared" ca="1" si="16"/>
        <v>#N/A</v>
      </c>
      <c r="AO39" s="172" t="str">
        <f t="shared" si="21"/>
        <v/>
      </c>
      <c r="AP39" s="172" t="e">
        <f t="shared" ca="1" si="22"/>
        <v>#N/A</v>
      </c>
    </row>
    <row r="40" spans="2:42" ht="15" customHeight="1">
      <c r="B40" s="197" t="b">
        <f>IF(Length_10!Y35="",FALSE,TRUE)</f>
        <v>0</v>
      </c>
      <c r="C40" s="172" t="str">
        <f>IF($B40=FALSE,"",VALUE(Length_10!A35))</f>
        <v/>
      </c>
      <c r="D40" s="172" t="str">
        <f>IF($B40=FALSE,"",Length_10!B35)</f>
        <v/>
      </c>
      <c r="E40" s="172" t="str">
        <f>IF($B40=FALSE,"",Length_10!C35)</f>
        <v/>
      </c>
      <c r="F40" s="172" t="str">
        <f>IF($B40=FALSE,"",Length_10!D35)</f>
        <v/>
      </c>
      <c r="G40" s="197" t="str">
        <f>IF($B40=FALSE,"",Length_10!Y35)</f>
        <v/>
      </c>
      <c r="H40" s="197" t="str">
        <f>IF($B40=FALSE,"",Length_10!Z35)</f>
        <v/>
      </c>
      <c r="I40" s="197" t="str">
        <f>IF($B40=FALSE,"",Length_10!AA35)</f>
        <v/>
      </c>
      <c r="J40" s="197" t="str">
        <f>IF($B40=FALSE,"",Length_10!AB35)</f>
        <v/>
      </c>
      <c r="K40" s="197" t="str">
        <f>IF($B40=FALSE,"",Length_10!AC35)</f>
        <v/>
      </c>
      <c r="L40" s="172" t="str">
        <f t="shared" si="1"/>
        <v/>
      </c>
      <c r="M40" s="198" t="str">
        <f t="shared" si="2"/>
        <v/>
      </c>
      <c r="N40" s="172" t="str">
        <f>IF(B40=FALSE,"",Length_10!D79)</f>
        <v/>
      </c>
      <c r="O40" s="198" t="str">
        <f t="shared" si="17"/>
        <v/>
      </c>
      <c r="P40" s="198" t="str">
        <f t="shared" si="23"/>
        <v/>
      </c>
      <c r="Q40" s="198" t="str">
        <f t="shared" si="18"/>
        <v/>
      </c>
      <c r="R40" s="199" t="str">
        <f t="shared" si="3"/>
        <v/>
      </c>
      <c r="S40" s="200" t="str">
        <f>IF(B40=FALSE,"",Length_10!D123*O40)</f>
        <v/>
      </c>
      <c r="T40" s="201" t="str">
        <f t="shared" si="4"/>
        <v/>
      </c>
      <c r="U40" s="202" t="str">
        <f t="shared" si="5"/>
        <v/>
      </c>
      <c r="V40" s="202" t="str">
        <f ca="1">IF(B40=FALSE,"",OFFSET(Length_10!A79,0,MATCH("열팽창계수",Length_10!$47:$47,0)-1))</f>
        <v/>
      </c>
      <c r="W40" s="203" t="str">
        <f t="shared" si="6"/>
        <v/>
      </c>
      <c r="X40" s="181" t="str">
        <f t="shared" si="7"/>
        <v/>
      </c>
      <c r="Y40" s="181" t="str">
        <f t="shared" si="8"/>
        <v/>
      </c>
      <c r="Z40" s="181" t="str">
        <f t="shared" si="9"/>
        <v/>
      </c>
      <c r="AA40" s="204" t="str">
        <f t="shared" si="10"/>
        <v/>
      </c>
      <c r="AB40" s="205" t="str">
        <f t="shared" si="11"/>
        <v/>
      </c>
      <c r="AC40" s="172" t="str">
        <f t="shared" si="19"/>
        <v/>
      </c>
      <c r="AD40" s="172" t="str">
        <f t="shared" si="20"/>
        <v/>
      </c>
      <c r="AE40" s="172" t="str">
        <f t="shared" si="24"/>
        <v/>
      </c>
      <c r="AF40" s="172" t="str">
        <f t="shared" si="25"/>
        <v/>
      </c>
      <c r="AG40" s="128"/>
      <c r="AH40" s="172" t="e">
        <f ca="1">IF(Length_10!P35&lt;0,ROUNDUP(Length_10!P35*J$3,$L$68),ROUNDDOWN(Length_10!P35*J$3,$L$68))</f>
        <v>#N/A</v>
      </c>
      <c r="AI40" s="172" t="e">
        <f ca="1">IF(Length_10!Q35&lt;0,ROUNDDOWN(Length_10!Q35*J$3,$L$68),ROUNDUP(Length_10!Q35*J$3,$L$68))</f>
        <v>#N/A</v>
      </c>
      <c r="AJ40" s="172" t="e">
        <f t="shared" ca="1" si="12"/>
        <v>#N/A</v>
      </c>
      <c r="AK40" s="172" t="e">
        <f t="shared" ca="1" si="13"/>
        <v>#N/A</v>
      </c>
      <c r="AL40" s="172" t="e">
        <f t="shared" ca="1" si="14"/>
        <v>#N/A</v>
      </c>
      <c r="AM40" s="172" t="e">
        <f t="shared" ca="1" si="15"/>
        <v>#N/A</v>
      </c>
      <c r="AN40" s="172" t="e">
        <f t="shared" ca="1" si="16"/>
        <v>#N/A</v>
      </c>
      <c r="AO40" s="172" t="str">
        <f t="shared" si="21"/>
        <v/>
      </c>
      <c r="AP40" s="172" t="e">
        <f t="shared" ca="1" si="22"/>
        <v>#N/A</v>
      </c>
    </row>
    <row r="41" spans="2:42" ht="15" customHeight="1">
      <c r="B41" s="197" t="b">
        <f>IF(Length_10!Y36="",FALSE,TRUE)</f>
        <v>0</v>
      </c>
      <c r="C41" s="172" t="str">
        <f>IF($B41=FALSE,"",VALUE(Length_10!A36))</f>
        <v/>
      </c>
      <c r="D41" s="172" t="str">
        <f>IF($B41=FALSE,"",Length_10!B36)</f>
        <v/>
      </c>
      <c r="E41" s="172" t="str">
        <f>IF($B41=FALSE,"",Length_10!C36)</f>
        <v/>
      </c>
      <c r="F41" s="172" t="str">
        <f>IF($B41=FALSE,"",Length_10!D36)</f>
        <v/>
      </c>
      <c r="G41" s="197" t="str">
        <f>IF($B41=FALSE,"",Length_10!Y36)</f>
        <v/>
      </c>
      <c r="H41" s="197" t="str">
        <f>IF($B41=FALSE,"",Length_10!Z36)</f>
        <v/>
      </c>
      <c r="I41" s="197" t="str">
        <f>IF($B41=FALSE,"",Length_10!AA36)</f>
        <v/>
      </c>
      <c r="J41" s="197" t="str">
        <f>IF($B41=FALSE,"",Length_10!AB36)</f>
        <v/>
      </c>
      <c r="K41" s="197" t="str">
        <f>IF($B41=FALSE,"",Length_10!AC36)</f>
        <v/>
      </c>
      <c r="L41" s="172" t="str">
        <f t="shared" si="1"/>
        <v/>
      </c>
      <c r="M41" s="198" t="str">
        <f t="shared" si="2"/>
        <v/>
      </c>
      <c r="N41" s="172" t="str">
        <f>IF(B41=FALSE,"",Length_10!D80)</f>
        <v/>
      </c>
      <c r="O41" s="198" t="str">
        <f t="shared" si="17"/>
        <v/>
      </c>
      <c r="P41" s="198" t="str">
        <f t="shared" si="23"/>
        <v/>
      </c>
      <c r="Q41" s="198" t="str">
        <f t="shared" si="18"/>
        <v/>
      </c>
      <c r="R41" s="199" t="str">
        <f t="shared" si="3"/>
        <v/>
      </c>
      <c r="S41" s="200" t="str">
        <f>IF(B41=FALSE,"",Length_10!D124*O41)</f>
        <v/>
      </c>
      <c r="T41" s="201" t="str">
        <f t="shared" si="4"/>
        <v/>
      </c>
      <c r="U41" s="202" t="str">
        <f t="shared" si="5"/>
        <v/>
      </c>
      <c r="V41" s="202" t="str">
        <f ca="1">IF(B41=FALSE,"",OFFSET(Length_10!A80,0,MATCH("열팽창계수",Length_10!$47:$47,0)-1))</f>
        <v/>
      </c>
      <c r="W41" s="203" t="str">
        <f t="shared" si="6"/>
        <v/>
      </c>
      <c r="X41" s="181" t="str">
        <f t="shared" si="7"/>
        <v/>
      </c>
      <c r="Y41" s="181" t="str">
        <f t="shared" si="8"/>
        <v/>
      </c>
      <c r="Z41" s="181" t="str">
        <f t="shared" si="9"/>
        <v/>
      </c>
      <c r="AA41" s="204" t="str">
        <f t="shared" si="10"/>
        <v/>
      </c>
      <c r="AB41" s="205" t="str">
        <f t="shared" si="11"/>
        <v/>
      </c>
      <c r="AC41" s="172" t="str">
        <f t="shared" si="19"/>
        <v/>
      </c>
      <c r="AD41" s="172" t="str">
        <f t="shared" si="20"/>
        <v/>
      </c>
      <c r="AE41" s="172" t="str">
        <f t="shared" si="24"/>
        <v/>
      </c>
      <c r="AF41" s="172" t="str">
        <f t="shared" si="25"/>
        <v/>
      </c>
      <c r="AG41" s="128"/>
      <c r="AH41" s="172" t="e">
        <f ca="1">IF(Length_10!P36&lt;0,ROUNDUP(Length_10!P36*J$3,$L$68),ROUNDDOWN(Length_10!P36*J$3,$L$68))</f>
        <v>#N/A</v>
      </c>
      <c r="AI41" s="172" t="e">
        <f ca="1">IF(Length_10!Q36&lt;0,ROUNDDOWN(Length_10!Q36*J$3,$L$68),ROUNDUP(Length_10!Q36*J$3,$L$68))</f>
        <v>#N/A</v>
      </c>
      <c r="AJ41" s="172" t="e">
        <f t="shared" ca="1" si="12"/>
        <v>#N/A</v>
      </c>
      <c r="AK41" s="172" t="e">
        <f t="shared" ca="1" si="13"/>
        <v>#N/A</v>
      </c>
      <c r="AL41" s="172" t="e">
        <f t="shared" ca="1" si="14"/>
        <v>#N/A</v>
      </c>
      <c r="AM41" s="172" t="e">
        <f t="shared" ca="1" si="15"/>
        <v>#N/A</v>
      </c>
      <c r="AN41" s="172" t="e">
        <f t="shared" ca="1" si="16"/>
        <v>#N/A</v>
      </c>
      <c r="AO41" s="172" t="str">
        <f t="shared" si="21"/>
        <v/>
      </c>
      <c r="AP41" s="172" t="e">
        <f t="shared" ca="1" si="22"/>
        <v>#N/A</v>
      </c>
    </row>
    <row r="42" spans="2:42" ht="15" customHeight="1">
      <c r="B42" s="197" t="b">
        <f>IF(Length_10!Y37="",FALSE,TRUE)</f>
        <v>0</v>
      </c>
      <c r="C42" s="172" t="str">
        <f>IF($B42=FALSE,"",VALUE(Length_10!A37))</f>
        <v/>
      </c>
      <c r="D42" s="172" t="str">
        <f>IF($B42=FALSE,"",Length_10!B37)</f>
        <v/>
      </c>
      <c r="E42" s="172" t="str">
        <f>IF($B42=FALSE,"",Length_10!C37)</f>
        <v/>
      </c>
      <c r="F42" s="172" t="str">
        <f>IF($B42=FALSE,"",Length_10!D37)</f>
        <v/>
      </c>
      <c r="G42" s="197" t="str">
        <f>IF($B42=FALSE,"",Length_10!Y37)</f>
        <v/>
      </c>
      <c r="H42" s="197" t="str">
        <f>IF($B42=FALSE,"",Length_10!Z37)</f>
        <v/>
      </c>
      <c r="I42" s="197" t="str">
        <f>IF($B42=FALSE,"",Length_10!AA37)</f>
        <v/>
      </c>
      <c r="J42" s="197" t="str">
        <f>IF($B42=FALSE,"",Length_10!AB37)</f>
        <v/>
      </c>
      <c r="K42" s="197" t="str">
        <f>IF($B42=FALSE,"",Length_10!AC37)</f>
        <v/>
      </c>
      <c r="L42" s="172" t="str">
        <f t="shared" si="1"/>
        <v/>
      </c>
      <c r="M42" s="198" t="str">
        <f t="shared" si="2"/>
        <v/>
      </c>
      <c r="N42" s="172" t="str">
        <f>IF(B42=FALSE,"",Length_10!D81)</f>
        <v/>
      </c>
      <c r="O42" s="198" t="str">
        <f t="shared" si="17"/>
        <v/>
      </c>
      <c r="P42" s="198" t="str">
        <f t="shared" si="23"/>
        <v/>
      </c>
      <c r="Q42" s="198" t="str">
        <f t="shared" si="18"/>
        <v/>
      </c>
      <c r="R42" s="199" t="str">
        <f t="shared" si="3"/>
        <v/>
      </c>
      <c r="S42" s="200" t="str">
        <f>IF(B42=FALSE,"",Length_10!D125*O42)</f>
        <v/>
      </c>
      <c r="T42" s="201" t="str">
        <f t="shared" si="4"/>
        <v/>
      </c>
      <c r="U42" s="202" t="str">
        <f t="shared" si="5"/>
        <v/>
      </c>
      <c r="V42" s="202" t="str">
        <f ca="1">IF(B42=FALSE,"",OFFSET(Length_10!A81,0,MATCH("열팽창계수",Length_10!$47:$47,0)-1))</f>
        <v/>
      </c>
      <c r="W42" s="203" t="str">
        <f t="shared" si="6"/>
        <v/>
      </c>
      <c r="X42" s="181" t="str">
        <f t="shared" si="7"/>
        <v/>
      </c>
      <c r="Y42" s="181" t="str">
        <f t="shared" si="8"/>
        <v/>
      </c>
      <c r="Z42" s="181" t="str">
        <f t="shared" si="9"/>
        <v/>
      </c>
      <c r="AA42" s="204" t="str">
        <f t="shared" si="10"/>
        <v/>
      </c>
      <c r="AB42" s="205" t="str">
        <f t="shared" si="11"/>
        <v/>
      </c>
      <c r="AC42" s="172" t="str">
        <f t="shared" si="19"/>
        <v/>
      </c>
      <c r="AD42" s="172" t="str">
        <f t="shared" si="20"/>
        <v/>
      </c>
      <c r="AE42" s="172" t="str">
        <f t="shared" si="24"/>
        <v/>
      </c>
      <c r="AF42" s="172" t="str">
        <f t="shared" si="25"/>
        <v/>
      </c>
      <c r="AG42" s="128"/>
      <c r="AH42" s="172" t="e">
        <f ca="1">IF(Length_10!P37&lt;0,ROUNDUP(Length_10!P37*J$3,$L$68),ROUNDDOWN(Length_10!P37*J$3,$L$68))</f>
        <v>#N/A</v>
      </c>
      <c r="AI42" s="172" t="e">
        <f ca="1">IF(Length_10!Q37&lt;0,ROUNDDOWN(Length_10!Q37*J$3,$L$68),ROUNDUP(Length_10!Q37*J$3,$L$68))</f>
        <v>#N/A</v>
      </c>
      <c r="AJ42" s="172" t="e">
        <f t="shared" ca="1" si="12"/>
        <v>#N/A</v>
      </c>
      <c r="AK42" s="172" t="e">
        <f t="shared" ca="1" si="13"/>
        <v>#N/A</v>
      </c>
      <c r="AL42" s="172" t="e">
        <f t="shared" ca="1" si="14"/>
        <v>#N/A</v>
      </c>
      <c r="AM42" s="172" t="e">
        <f t="shared" ca="1" si="15"/>
        <v>#N/A</v>
      </c>
      <c r="AN42" s="172" t="e">
        <f t="shared" ca="1" si="16"/>
        <v>#N/A</v>
      </c>
      <c r="AO42" s="172" t="str">
        <f t="shared" si="21"/>
        <v/>
      </c>
      <c r="AP42" s="172" t="e">
        <f t="shared" ca="1" si="22"/>
        <v>#N/A</v>
      </c>
    </row>
    <row r="43" spans="2:42" ht="15" customHeight="1">
      <c r="B43" s="197" t="b">
        <f>IF(Length_10!Y38="",FALSE,TRUE)</f>
        <v>0</v>
      </c>
      <c r="C43" s="172" t="str">
        <f>IF($B43=FALSE,"",VALUE(Length_10!A38))</f>
        <v/>
      </c>
      <c r="D43" s="172" t="str">
        <f>IF($B43=FALSE,"",Length_10!B38)</f>
        <v/>
      </c>
      <c r="E43" s="172" t="str">
        <f>IF($B43=FALSE,"",Length_10!C38)</f>
        <v/>
      </c>
      <c r="F43" s="172" t="str">
        <f>IF($B43=FALSE,"",Length_10!D38)</f>
        <v/>
      </c>
      <c r="G43" s="197" t="str">
        <f>IF($B43=FALSE,"",Length_10!Y38)</f>
        <v/>
      </c>
      <c r="H43" s="197" t="str">
        <f>IF($B43=FALSE,"",Length_10!Z38)</f>
        <v/>
      </c>
      <c r="I43" s="197" t="str">
        <f>IF($B43=FALSE,"",Length_10!AA38)</f>
        <v/>
      </c>
      <c r="J43" s="197" t="str">
        <f>IF($B43=FALSE,"",Length_10!AB38)</f>
        <v/>
      </c>
      <c r="K43" s="197" t="str">
        <f>IF($B43=FALSE,"",Length_10!AC38)</f>
        <v/>
      </c>
      <c r="L43" s="172" t="str">
        <f t="shared" si="1"/>
        <v/>
      </c>
      <c r="M43" s="198" t="str">
        <f t="shared" si="2"/>
        <v/>
      </c>
      <c r="N43" s="172" t="str">
        <f>IF(B43=FALSE,"",Length_10!D82)</f>
        <v/>
      </c>
      <c r="O43" s="198" t="str">
        <f t="shared" si="17"/>
        <v/>
      </c>
      <c r="P43" s="198" t="str">
        <f t="shared" si="23"/>
        <v/>
      </c>
      <c r="Q43" s="198" t="str">
        <f t="shared" si="18"/>
        <v/>
      </c>
      <c r="R43" s="199" t="str">
        <f t="shared" si="3"/>
        <v/>
      </c>
      <c r="S43" s="200" t="str">
        <f>IF(B43=FALSE,"",Length_10!D126*O43)</f>
        <v/>
      </c>
      <c r="T43" s="201" t="str">
        <f t="shared" si="4"/>
        <v/>
      </c>
      <c r="U43" s="202" t="str">
        <f t="shared" si="5"/>
        <v/>
      </c>
      <c r="V43" s="202" t="str">
        <f ca="1">IF(B43=FALSE,"",OFFSET(Length_10!A82,0,MATCH("열팽창계수",Length_10!$47:$47,0)-1))</f>
        <v/>
      </c>
      <c r="W43" s="203" t="str">
        <f t="shared" si="6"/>
        <v/>
      </c>
      <c r="X43" s="181" t="str">
        <f t="shared" si="7"/>
        <v/>
      </c>
      <c r="Y43" s="181" t="str">
        <f t="shared" si="8"/>
        <v/>
      </c>
      <c r="Z43" s="181" t="str">
        <f t="shared" si="9"/>
        <v/>
      </c>
      <c r="AA43" s="204" t="str">
        <f t="shared" si="10"/>
        <v/>
      </c>
      <c r="AB43" s="205" t="str">
        <f t="shared" si="11"/>
        <v/>
      </c>
      <c r="AC43" s="172" t="str">
        <f t="shared" si="19"/>
        <v/>
      </c>
      <c r="AD43" s="172" t="str">
        <f t="shared" si="20"/>
        <v/>
      </c>
      <c r="AE43" s="172" t="str">
        <f t="shared" si="24"/>
        <v/>
      </c>
      <c r="AF43" s="172" t="str">
        <f t="shared" si="25"/>
        <v/>
      </c>
      <c r="AG43" s="128"/>
      <c r="AH43" s="172" t="e">
        <f ca="1">IF(Length_10!P38&lt;0,ROUNDUP(Length_10!P38*J$3,$L$68),ROUNDDOWN(Length_10!P38*J$3,$L$68))</f>
        <v>#N/A</v>
      </c>
      <c r="AI43" s="172" t="e">
        <f ca="1">IF(Length_10!Q38&lt;0,ROUNDDOWN(Length_10!Q38*J$3,$L$68),ROUNDUP(Length_10!Q38*J$3,$L$68))</f>
        <v>#N/A</v>
      </c>
      <c r="AJ43" s="172" t="e">
        <f t="shared" ca="1" si="12"/>
        <v>#N/A</v>
      </c>
      <c r="AK43" s="172" t="e">
        <f t="shared" ca="1" si="13"/>
        <v>#N/A</v>
      </c>
      <c r="AL43" s="172" t="e">
        <f t="shared" ca="1" si="14"/>
        <v>#N/A</v>
      </c>
      <c r="AM43" s="172" t="e">
        <f t="shared" ca="1" si="15"/>
        <v>#N/A</v>
      </c>
      <c r="AN43" s="172" t="e">
        <f t="shared" ca="1" si="16"/>
        <v>#N/A</v>
      </c>
      <c r="AO43" s="172" t="str">
        <f t="shared" si="21"/>
        <v/>
      </c>
      <c r="AP43" s="172" t="e">
        <f t="shared" ca="1" si="22"/>
        <v>#N/A</v>
      </c>
    </row>
    <row r="44" spans="2:42" ht="15" customHeight="1">
      <c r="B44" s="197" t="b">
        <f>IF(Length_10!Y39="",FALSE,TRUE)</f>
        <v>0</v>
      </c>
      <c r="C44" s="172" t="str">
        <f>IF($B44=FALSE,"",VALUE(Length_10!A39))</f>
        <v/>
      </c>
      <c r="D44" s="172" t="str">
        <f>IF($B44=FALSE,"",Length_10!B39)</f>
        <v/>
      </c>
      <c r="E44" s="172" t="str">
        <f>IF($B44=FALSE,"",Length_10!C39)</f>
        <v/>
      </c>
      <c r="F44" s="172" t="str">
        <f>IF($B44=FALSE,"",Length_10!D39)</f>
        <v/>
      </c>
      <c r="G44" s="197" t="str">
        <f>IF($B44=FALSE,"",Length_10!Y39)</f>
        <v/>
      </c>
      <c r="H44" s="197" t="str">
        <f>IF($B44=FALSE,"",Length_10!Z39)</f>
        <v/>
      </c>
      <c r="I44" s="197" t="str">
        <f>IF($B44=FALSE,"",Length_10!AA39)</f>
        <v/>
      </c>
      <c r="J44" s="197" t="str">
        <f>IF($B44=FALSE,"",Length_10!AB39)</f>
        <v/>
      </c>
      <c r="K44" s="197" t="str">
        <f>IF($B44=FALSE,"",Length_10!AC39)</f>
        <v/>
      </c>
      <c r="L44" s="172" t="str">
        <f t="shared" si="1"/>
        <v/>
      </c>
      <c r="M44" s="198" t="str">
        <f t="shared" si="2"/>
        <v/>
      </c>
      <c r="N44" s="172" t="str">
        <f>IF(B44=FALSE,"",Length_10!D83)</f>
        <v/>
      </c>
      <c r="O44" s="198" t="str">
        <f t="shared" si="17"/>
        <v/>
      </c>
      <c r="P44" s="198" t="str">
        <f t="shared" si="23"/>
        <v/>
      </c>
      <c r="Q44" s="198" t="str">
        <f t="shared" si="18"/>
        <v/>
      </c>
      <c r="R44" s="199" t="str">
        <f t="shared" si="3"/>
        <v/>
      </c>
      <c r="S44" s="200" t="str">
        <f>IF(B44=FALSE,"",Length_10!D127*O44)</f>
        <v/>
      </c>
      <c r="T44" s="201" t="str">
        <f t="shared" si="4"/>
        <v/>
      </c>
      <c r="U44" s="202" t="str">
        <f t="shared" si="5"/>
        <v/>
      </c>
      <c r="V44" s="202" t="str">
        <f ca="1">IF(B44=FALSE,"",OFFSET(Length_10!A83,0,MATCH("열팽창계수",Length_10!$47:$47,0)-1))</f>
        <v/>
      </c>
      <c r="W44" s="203" t="str">
        <f t="shared" si="6"/>
        <v/>
      </c>
      <c r="X44" s="181" t="str">
        <f t="shared" si="7"/>
        <v/>
      </c>
      <c r="Y44" s="181" t="str">
        <f t="shared" si="8"/>
        <v/>
      </c>
      <c r="Z44" s="181" t="str">
        <f t="shared" si="9"/>
        <v/>
      </c>
      <c r="AA44" s="204" t="str">
        <f t="shared" si="10"/>
        <v/>
      </c>
      <c r="AB44" s="205" t="str">
        <f t="shared" si="11"/>
        <v/>
      </c>
      <c r="AC44" s="172" t="str">
        <f t="shared" si="19"/>
        <v/>
      </c>
      <c r="AD44" s="172" t="str">
        <f t="shared" si="20"/>
        <v/>
      </c>
      <c r="AE44" s="172" t="str">
        <f t="shared" si="24"/>
        <v/>
      </c>
      <c r="AF44" s="172" t="str">
        <f t="shared" si="25"/>
        <v/>
      </c>
      <c r="AG44" s="128"/>
      <c r="AH44" s="172" t="e">
        <f ca="1">IF(Length_10!P39&lt;0,ROUNDUP(Length_10!P39*J$3,$L$68),ROUNDDOWN(Length_10!P39*J$3,$L$68))</f>
        <v>#N/A</v>
      </c>
      <c r="AI44" s="172" t="e">
        <f ca="1">IF(Length_10!Q39&lt;0,ROUNDDOWN(Length_10!Q39*J$3,$L$68),ROUNDUP(Length_10!Q39*J$3,$L$68))</f>
        <v>#N/A</v>
      </c>
      <c r="AJ44" s="172" t="e">
        <f t="shared" ca="1" si="12"/>
        <v>#N/A</v>
      </c>
      <c r="AK44" s="172" t="e">
        <f t="shared" ca="1" si="13"/>
        <v>#N/A</v>
      </c>
      <c r="AL44" s="172" t="e">
        <f t="shared" ca="1" si="14"/>
        <v>#N/A</v>
      </c>
      <c r="AM44" s="172" t="e">
        <f t="shared" ca="1" si="15"/>
        <v>#N/A</v>
      </c>
      <c r="AN44" s="172" t="e">
        <f t="shared" ca="1" si="16"/>
        <v>#N/A</v>
      </c>
      <c r="AO44" s="172" t="str">
        <f t="shared" si="21"/>
        <v/>
      </c>
      <c r="AP44" s="172" t="e">
        <f t="shared" ca="1" si="22"/>
        <v>#N/A</v>
      </c>
    </row>
    <row r="45" spans="2:42" ht="15" customHeight="1">
      <c r="B45" s="197" t="b">
        <f>IF(Length_10!Y40="",FALSE,TRUE)</f>
        <v>0</v>
      </c>
      <c r="C45" s="172" t="str">
        <f>IF($B45=FALSE,"",VALUE(Length_10!A40))</f>
        <v/>
      </c>
      <c r="D45" s="172" t="str">
        <f>IF($B45=FALSE,"",Length_10!B40)</f>
        <v/>
      </c>
      <c r="E45" s="172" t="str">
        <f>IF($B45=FALSE,"",Length_10!C40)</f>
        <v/>
      </c>
      <c r="F45" s="172" t="str">
        <f>IF($B45=FALSE,"",Length_10!D40)</f>
        <v/>
      </c>
      <c r="G45" s="197" t="str">
        <f>IF($B45=FALSE,"",Length_10!Y40)</f>
        <v/>
      </c>
      <c r="H45" s="197" t="str">
        <f>IF($B45=FALSE,"",Length_10!Z40)</f>
        <v/>
      </c>
      <c r="I45" s="197" t="str">
        <f>IF($B45=FALSE,"",Length_10!AA40)</f>
        <v/>
      </c>
      <c r="J45" s="197" t="str">
        <f>IF($B45=FALSE,"",Length_10!AB40)</f>
        <v/>
      </c>
      <c r="K45" s="197" t="str">
        <f>IF($B45=FALSE,"",Length_10!AC40)</f>
        <v/>
      </c>
      <c r="L45" s="172" t="str">
        <f t="shared" si="1"/>
        <v/>
      </c>
      <c r="M45" s="198" t="str">
        <f t="shared" si="2"/>
        <v/>
      </c>
      <c r="N45" s="172" t="str">
        <f>IF(B45=FALSE,"",Length_10!D84)</f>
        <v/>
      </c>
      <c r="O45" s="198" t="str">
        <f t="shared" si="17"/>
        <v/>
      </c>
      <c r="P45" s="198" t="str">
        <f t="shared" si="23"/>
        <v/>
      </c>
      <c r="Q45" s="198" t="str">
        <f t="shared" si="18"/>
        <v/>
      </c>
      <c r="R45" s="199" t="str">
        <f t="shared" si="3"/>
        <v/>
      </c>
      <c r="S45" s="200" t="str">
        <f>IF(B45=FALSE,"",Length_10!D128*O45)</f>
        <v/>
      </c>
      <c r="T45" s="201" t="str">
        <f t="shared" si="4"/>
        <v/>
      </c>
      <c r="U45" s="202" t="str">
        <f t="shared" si="5"/>
        <v/>
      </c>
      <c r="V45" s="202" t="str">
        <f ca="1">IF(B45=FALSE,"",OFFSET(Length_10!A84,0,MATCH("열팽창계수",Length_10!$47:$47,0)-1))</f>
        <v/>
      </c>
      <c r="W45" s="203" t="str">
        <f t="shared" si="6"/>
        <v/>
      </c>
      <c r="X45" s="181" t="str">
        <f t="shared" si="7"/>
        <v/>
      </c>
      <c r="Y45" s="181" t="str">
        <f t="shared" si="8"/>
        <v/>
      </c>
      <c r="Z45" s="181" t="str">
        <f t="shared" si="9"/>
        <v/>
      </c>
      <c r="AA45" s="204" t="str">
        <f t="shared" si="10"/>
        <v/>
      </c>
      <c r="AB45" s="205" t="str">
        <f t="shared" si="11"/>
        <v/>
      </c>
      <c r="AC45" s="172" t="str">
        <f t="shared" si="19"/>
        <v/>
      </c>
      <c r="AD45" s="172" t="str">
        <f t="shared" si="20"/>
        <v/>
      </c>
      <c r="AE45" s="172" t="str">
        <f t="shared" si="24"/>
        <v/>
      </c>
      <c r="AF45" s="172" t="str">
        <f t="shared" si="25"/>
        <v/>
      </c>
      <c r="AG45" s="128"/>
      <c r="AH45" s="172" t="e">
        <f ca="1">IF(Length_10!P40&lt;0,ROUNDUP(Length_10!P40*J$3,$L$68),ROUNDDOWN(Length_10!P40*J$3,$L$68))</f>
        <v>#N/A</v>
      </c>
      <c r="AI45" s="172" t="e">
        <f ca="1">IF(Length_10!Q40&lt;0,ROUNDDOWN(Length_10!Q40*J$3,$L$68),ROUNDUP(Length_10!Q40*J$3,$L$68))</f>
        <v>#N/A</v>
      </c>
      <c r="AJ45" s="172" t="e">
        <f t="shared" ca="1" si="12"/>
        <v>#N/A</v>
      </c>
      <c r="AK45" s="172" t="e">
        <f t="shared" ca="1" si="13"/>
        <v>#N/A</v>
      </c>
      <c r="AL45" s="172" t="e">
        <f t="shared" ca="1" si="14"/>
        <v>#N/A</v>
      </c>
      <c r="AM45" s="172" t="e">
        <f t="shared" ca="1" si="15"/>
        <v>#N/A</v>
      </c>
      <c r="AN45" s="172" t="e">
        <f t="shared" ca="1" si="16"/>
        <v>#N/A</v>
      </c>
      <c r="AO45" s="172" t="str">
        <f t="shared" si="21"/>
        <v/>
      </c>
      <c r="AP45" s="172" t="e">
        <f t="shared" ca="1" si="22"/>
        <v>#N/A</v>
      </c>
    </row>
    <row r="46" spans="2:42" ht="15" customHeight="1">
      <c r="B46" s="197" t="b">
        <f>IF(Length_10!Y41="",FALSE,TRUE)</f>
        <v>0</v>
      </c>
      <c r="C46" s="172" t="str">
        <f>IF($B46=FALSE,"",VALUE(Length_10!A41))</f>
        <v/>
      </c>
      <c r="D46" s="172" t="str">
        <f>IF($B46=FALSE,"",Length_10!B41)</f>
        <v/>
      </c>
      <c r="E46" s="172" t="str">
        <f>IF($B46=FALSE,"",Length_10!C41)</f>
        <v/>
      </c>
      <c r="F46" s="172" t="str">
        <f>IF($B46=FALSE,"",Length_10!D41)</f>
        <v/>
      </c>
      <c r="G46" s="197" t="str">
        <f>IF($B46=FALSE,"",Length_10!Y41)</f>
        <v/>
      </c>
      <c r="H46" s="197" t="str">
        <f>IF($B46=FALSE,"",Length_10!Z41)</f>
        <v/>
      </c>
      <c r="I46" s="197" t="str">
        <f>IF($B46=FALSE,"",Length_10!AA41)</f>
        <v/>
      </c>
      <c r="J46" s="197" t="str">
        <f>IF($B46=FALSE,"",Length_10!AB41)</f>
        <v/>
      </c>
      <c r="K46" s="197" t="str">
        <f>IF($B46=FALSE,"",Length_10!AC41)</f>
        <v/>
      </c>
      <c r="L46" s="172" t="str">
        <f t="shared" si="1"/>
        <v/>
      </c>
      <c r="M46" s="198" t="str">
        <f t="shared" si="2"/>
        <v/>
      </c>
      <c r="N46" s="172" t="str">
        <f>IF(B46=FALSE,"",Length_10!D85)</f>
        <v/>
      </c>
      <c r="O46" s="198" t="str">
        <f t="shared" si="17"/>
        <v/>
      </c>
      <c r="P46" s="198" t="str">
        <f t="shared" si="23"/>
        <v/>
      </c>
      <c r="Q46" s="198" t="str">
        <f t="shared" si="18"/>
        <v/>
      </c>
      <c r="R46" s="199" t="str">
        <f t="shared" si="3"/>
        <v/>
      </c>
      <c r="S46" s="200" t="str">
        <f>IF(B46=FALSE,"",Length_10!D129*O46)</f>
        <v/>
      </c>
      <c r="T46" s="201" t="str">
        <f t="shared" si="4"/>
        <v/>
      </c>
      <c r="U46" s="202" t="str">
        <f t="shared" si="5"/>
        <v/>
      </c>
      <c r="V46" s="202" t="str">
        <f ca="1">IF(B46=FALSE,"",OFFSET(Length_10!A85,0,MATCH("열팽창계수",Length_10!$47:$47,0)-1))</f>
        <v/>
      </c>
      <c r="W46" s="203" t="str">
        <f t="shared" si="6"/>
        <v/>
      </c>
      <c r="X46" s="181" t="str">
        <f t="shared" si="7"/>
        <v/>
      </c>
      <c r="Y46" s="181" t="str">
        <f t="shared" si="8"/>
        <v/>
      </c>
      <c r="Z46" s="181" t="str">
        <f t="shared" si="9"/>
        <v/>
      </c>
      <c r="AA46" s="204" t="str">
        <f t="shared" si="10"/>
        <v/>
      </c>
      <c r="AB46" s="205" t="str">
        <f t="shared" si="11"/>
        <v/>
      </c>
      <c r="AC46" s="172" t="str">
        <f t="shared" si="19"/>
        <v/>
      </c>
      <c r="AD46" s="172" t="str">
        <f t="shared" si="20"/>
        <v/>
      </c>
      <c r="AE46" s="172" t="str">
        <f t="shared" si="24"/>
        <v/>
      </c>
      <c r="AF46" s="172" t="str">
        <f t="shared" si="25"/>
        <v/>
      </c>
      <c r="AG46" s="128"/>
      <c r="AH46" s="172" t="e">
        <f ca="1">IF(Length_10!P41&lt;0,ROUNDUP(Length_10!P41*J$3,$L$68),ROUNDDOWN(Length_10!P41*J$3,$L$68))</f>
        <v>#N/A</v>
      </c>
      <c r="AI46" s="172" t="e">
        <f ca="1">IF(Length_10!Q41&lt;0,ROUNDDOWN(Length_10!Q41*J$3,$L$68),ROUNDUP(Length_10!Q41*J$3,$L$68))</f>
        <v>#N/A</v>
      </c>
      <c r="AJ46" s="172" t="e">
        <f t="shared" ca="1" si="12"/>
        <v>#N/A</v>
      </c>
      <c r="AK46" s="172" t="e">
        <f t="shared" ca="1" si="13"/>
        <v>#N/A</v>
      </c>
      <c r="AL46" s="172" t="e">
        <f t="shared" ca="1" si="14"/>
        <v>#N/A</v>
      </c>
      <c r="AM46" s="172" t="e">
        <f t="shared" ca="1" si="15"/>
        <v>#N/A</v>
      </c>
      <c r="AN46" s="172" t="e">
        <f t="shared" ca="1" si="16"/>
        <v>#N/A</v>
      </c>
      <c r="AO46" s="172" t="str">
        <f t="shared" si="21"/>
        <v/>
      </c>
      <c r="AP46" s="172" t="e">
        <f t="shared" ca="1" si="22"/>
        <v>#N/A</v>
      </c>
    </row>
    <row r="47" spans="2:42" ht="15" customHeight="1">
      <c r="B47" s="197" t="b">
        <f>IF(Length_10!Y42="",FALSE,TRUE)</f>
        <v>0</v>
      </c>
      <c r="C47" s="172" t="str">
        <f>IF($B47=FALSE,"",VALUE(Length_10!A42))</f>
        <v/>
      </c>
      <c r="D47" s="172" t="str">
        <f>IF($B47=FALSE,"",Length_10!B42)</f>
        <v/>
      </c>
      <c r="E47" s="172" t="str">
        <f>IF($B47=FALSE,"",Length_10!C42)</f>
        <v/>
      </c>
      <c r="F47" s="172" t="str">
        <f>IF($B47=FALSE,"",Length_10!D42)</f>
        <v/>
      </c>
      <c r="G47" s="197" t="str">
        <f>IF($B47=FALSE,"",Length_10!Y42)</f>
        <v/>
      </c>
      <c r="H47" s="197" t="str">
        <f>IF($B47=FALSE,"",Length_10!Z42)</f>
        <v/>
      </c>
      <c r="I47" s="197" t="str">
        <f>IF($B47=FALSE,"",Length_10!AA42)</f>
        <v/>
      </c>
      <c r="J47" s="197" t="str">
        <f>IF($B47=FALSE,"",Length_10!AB42)</f>
        <v/>
      </c>
      <c r="K47" s="197" t="str">
        <f>IF($B47=FALSE,"",Length_10!AC42)</f>
        <v/>
      </c>
      <c r="L47" s="172" t="str">
        <f t="shared" si="1"/>
        <v/>
      </c>
      <c r="M47" s="198" t="str">
        <f t="shared" si="2"/>
        <v/>
      </c>
      <c r="N47" s="172" t="str">
        <f>IF(B47=FALSE,"",Length_10!D86)</f>
        <v/>
      </c>
      <c r="O47" s="198" t="str">
        <f t="shared" si="17"/>
        <v/>
      </c>
      <c r="P47" s="198" t="str">
        <f t="shared" si="23"/>
        <v/>
      </c>
      <c r="Q47" s="198" t="str">
        <f t="shared" si="18"/>
        <v/>
      </c>
      <c r="R47" s="199" t="str">
        <f t="shared" si="3"/>
        <v/>
      </c>
      <c r="S47" s="200" t="str">
        <f>IF(B47=FALSE,"",Length_10!D130*O47)</f>
        <v/>
      </c>
      <c r="T47" s="201" t="str">
        <f t="shared" si="4"/>
        <v/>
      </c>
      <c r="U47" s="202" t="str">
        <f t="shared" si="5"/>
        <v/>
      </c>
      <c r="V47" s="202" t="str">
        <f ca="1">IF(B47=FALSE,"",OFFSET(Length_10!A86,0,MATCH("열팽창계수",Length_10!$47:$47,0)-1))</f>
        <v/>
      </c>
      <c r="W47" s="203" t="str">
        <f t="shared" si="6"/>
        <v/>
      </c>
      <c r="X47" s="181" t="str">
        <f t="shared" si="7"/>
        <v/>
      </c>
      <c r="Y47" s="181" t="str">
        <f t="shared" si="8"/>
        <v/>
      </c>
      <c r="Z47" s="181" t="str">
        <f t="shared" si="9"/>
        <v/>
      </c>
      <c r="AA47" s="204" t="str">
        <f t="shared" si="10"/>
        <v/>
      </c>
      <c r="AB47" s="205" t="str">
        <f t="shared" si="11"/>
        <v/>
      </c>
      <c r="AC47" s="172" t="str">
        <f t="shared" si="19"/>
        <v/>
      </c>
      <c r="AD47" s="172" t="str">
        <f t="shared" si="20"/>
        <v/>
      </c>
      <c r="AE47" s="172" t="str">
        <f t="shared" si="24"/>
        <v/>
      </c>
      <c r="AF47" s="172" t="str">
        <f t="shared" si="25"/>
        <v/>
      </c>
      <c r="AG47" s="128"/>
      <c r="AH47" s="172" t="e">
        <f ca="1">IF(Length_10!P42&lt;0,ROUNDUP(Length_10!P42*J$3,$L$68),ROUNDDOWN(Length_10!P42*J$3,$L$68))</f>
        <v>#N/A</v>
      </c>
      <c r="AI47" s="172" t="e">
        <f ca="1">IF(Length_10!Q42&lt;0,ROUNDDOWN(Length_10!Q42*J$3,$L$68),ROUNDUP(Length_10!Q42*J$3,$L$68))</f>
        <v>#N/A</v>
      </c>
      <c r="AJ47" s="172" t="e">
        <f t="shared" ca="1" si="12"/>
        <v>#N/A</v>
      </c>
      <c r="AK47" s="172" t="e">
        <f t="shared" ca="1" si="13"/>
        <v>#N/A</v>
      </c>
      <c r="AL47" s="172" t="e">
        <f t="shared" ca="1" si="14"/>
        <v>#N/A</v>
      </c>
      <c r="AM47" s="172" t="e">
        <f t="shared" ca="1" si="15"/>
        <v>#N/A</v>
      </c>
      <c r="AN47" s="172" t="e">
        <f t="shared" ca="1" si="16"/>
        <v>#N/A</v>
      </c>
      <c r="AO47" s="172" t="str">
        <f t="shared" si="21"/>
        <v/>
      </c>
      <c r="AP47" s="172" t="e">
        <f t="shared" ca="1" si="22"/>
        <v>#N/A</v>
      </c>
    </row>
    <row r="48" spans="2:42" ht="15" customHeight="1">
      <c r="B48" s="197" t="b">
        <f>IF(Length_10!Y43="",FALSE,TRUE)</f>
        <v>0</v>
      </c>
      <c r="C48" s="172" t="str">
        <f>IF($B48=FALSE,"",VALUE(Length_10!A43))</f>
        <v/>
      </c>
      <c r="D48" s="172" t="str">
        <f>IF($B48=FALSE,"",Length_10!B43)</f>
        <v/>
      </c>
      <c r="E48" s="172" t="str">
        <f>IF($B48=FALSE,"",Length_10!C43)</f>
        <v/>
      </c>
      <c r="F48" s="172" t="str">
        <f>IF($B48=FALSE,"",Length_10!D43)</f>
        <v/>
      </c>
      <c r="G48" s="197" t="str">
        <f>IF($B48=FALSE,"",Length_10!Y43)</f>
        <v/>
      </c>
      <c r="H48" s="197" t="str">
        <f>IF($B48=FALSE,"",Length_10!Z43)</f>
        <v/>
      </c>
      <c r="I48" s="197" t="str">
        <f>IF($B48=FALSE,"",Length_10!AA43)</f>
        <v/>
      </c>
      <c r="J48" s="197" t="str">
        <f>IF($B48=FALSE,"",Length_10!AB43)</f>
        <v/>
      </c>
      <c r="K48" s="197" t="str">
        <f>IF($B48=FALSE,"",Length_10!AC43)</f>
        <v/>
      </c>
      <c r="L48" s="172" t="str">
        <f t="shared" si="1"/>
        <v/>
      </c>
      <c r="M48" s="198" t="str">
        <f t="shared" si="2"/>
        <v/>
      </c>
      <c r="N48" s="172" t="str">
        <f>IF(B48=FALSE,"",Length_10!D87)</f>
        <v/>
      </c>
      <c r="O48" s="198" t="str">
        <f t="shared" si="17"/>
        <v/>
      </c>
      <c r="P48" s="198" t="str">
        <f t="shared" si="23"/>
        <v/>
      </c>
      <c r="Q48" s="198" t="str">
        <f t="shared" si="18"/>
        <v/>
      </c>
      <c r="R48" s="199" t="str">
        <f t="shared" si="3"/>
        <v/>
      </c>
      <c r="S48" s="200" t="str">
        <f>IF(B48=FALSE,"",Length_10!D131*O48)</f>
        <v/>
      </c>
      <c r="T48" s="201" t="str">
        <f t="shared" si="4"/>
        <v/>
      </c>
      <c r="U48" s="202" t="str">
        <f t="shared" si="5"/>
        <v/>
      </c>
      <c r="V48" s="202" t="str">
        <f ca="1">IF(B48=FALSE,"",OFFSET(Length_10!A87,0,MATCH("열팽창계수",Length_10!$47:$47,0)-1))</f>
        <v/>
      </c>
      <c r="W48" s="203" t="str">
        <f t="shared" si="6"/>
        <v/>
      </c>
      <c r="X48" s="181" t="str">
        <f t="shared" si="7"/>
        <v/>
      </c>
      <c r="Y48" s="181" t="str">
        <f t="shared" si="8"/>
        <v/>
      </c>
      <c r="Z48" s="181" t="str">
        <f t="shared" si="9"/>
        <v/>
      </c>
      <c r="AA48" s="204" t="str">
        <f t="shared" si="10"/>
        <v/>
      </c>
      <c r="AB48" s="205" t="str">
        <f t="shared" si="11"/>
        <v/>
      </c>
      <c r="AC48" s="172" t="str">
        <f t="shared" si="19"/>
        <v/>
      </c>
      <c r="AD48" s="172" t="str">
        <f t="shared" si="20"/>
        <v/>
      </c>
      <c r="AE48" s="172" t="str">
        <f t="shared" si="24"/>
        <v/>
      </c>
      <c r="AF48" s="172" t="str">
        <f t="shared" si="25"/>
        <v/>
      </c>
      <c r="AG48" s="128"/>
      <c r="AH48" s="172" t="e">
        <f ca="1">IF(Length_10!P43&lt;0,ROUNDUP(Length_10!P43*J$3,$L$68),ROUNDDOWN(Length_10!P43*J$3,$L$68))</f>
        <v>#N/A</v>
      </c>
      <c r="AI48" s="172" t="e">
        <f ca="1">IF(Length_10!Q43&lt;0,ROUNDDOWN(Length_10!Q43*J$3,$L$68),ROUNDUP(Length_10!Q43*J$3,$L$68))</f>
        <v>#N/A</v>
      </c>
      <c r="AJ48" s="172" t="e">
        <f t="shared" ca="1" si="12"/>
        <v>#N/A</v>
      </c>
      <c r="AK48" s="172" t="e">
        <f t="shared" ca="1" si="13"/>
        <v>#N/A</v>
      </c>
      <c r="AL48" s="172" t="e">
        <f t="shared" ca="1" si="14"/>
        <v>#N/A</v>
      </c>
      <c r="AM48" s="172" t="e">
        <f t="shared" ca="1" si="15"/>
        <v>#N/A</v>
      </c>
      <c r="AN48" s="172" t="e">
        <f t="shared" ca="1" si="16"/>
        <v>#N/A</v>
      </c>
      <c r="AO48" s="172" t="str">
        <f t="shared" si="21"/>
        <v/>
      </c>
      <c r="AP48" s="172" t="e">
        <f t="shared" ca="1" si="22"/>
        <v>#N/A</v>
      </c>
    </row>
    <row r="49" spans="1:42" ht="15" customHeight="1">
      <c r="B49" s="197" t="b">
        <f>IF(Length_10!Y44="",FALSE,TRUE)</f>
        <v>0</v>
      </c>
      <c r="C49" s="172" t="str">
        <f>IF($B49=FALSE,"",VALUE(Length_10!A44))</f>
        <v/>
      </c>
      <c r="D49" s="172" t="str">
        <f>IF($B49=FALSE,"",Length_10!B44)</f>
        <v/>
      </c>
      <c r="E49" s="172" t="str">
        <f>IF($B49=FALSE,"",Length_10!C44)</f>
        <v/>
      </c>
      <c r="F49" s="172" t="str">
        <f>IF($B49=FALSE,"",Length_10!D44)</f>
        <v/>
      </c>
      <c r="G49" s="197" t="str">
        <f>IF($B49=FALSE,"",Length_10!Y44)</f>
        <v/>
      </c>
      <c r="H49" s="197" t="str">
        <f>IF($B49=FALSE,"",Length_10!Z44)</f>
        <v/>
      </c>
      <c r="I49" s="197" t="str">
        <f>IF($B49=FALSE,"",Length_10!AA44)</f>
        <v/>
      </c>
      <c r="J49" s="197" t="str">
        <f>IF($B49=FALSE,"",Length_10!AB44)</f>
        <v/>
      </c>
      <c r="K49" s="197" t="str">
        <f>IF($B49=FALSE,"",Length_10!AC44)</f>
        <v/>
      </c>
      <c r="L49" s="172" t="str">
        <f t="shared" si="1"/>
        <v/>
      </c>
      <c r="M49" s="198" t="str">
        <f t="shared" si="2"/>
        <v/>
      </c>
      <c r="N49" s="172" t="str">
        <f>IF(B49=FALSE,"",Length_10!D88)</f>
        <v/>
      </c>
      <c r="O49" s="198" t="str">
        <f t="shared" si="17"/>
        <v/>
      </c>
      <c r="P49" s="198" t="str">
        <f t="shared" si="23"/>
        <v/>
      </c>
      <c r="Q49" s="198" t="str">
        <f t="shared" si="18"/>
        <v/>
      </c>
      <c r="R49" s="199" t="str">
        <f t="shared" si="3"/>
        <v/>
      </c>
      <c r="S49" s="200" t="str">
        <f>IF(B49=FALSE,"",Length_10!D132*O49)</f>
        <v/>
      </c>
      <c r="T49" s="201" t="str">
        <f t="shared" si="4"/>
        <v/>
      </c>
      <c r="U49" s="202" t="str">
        <f t="shared" si="5"/>
        <v/>
      </c>
      <c r="V49" s="202" t="str">
        <f ca="1">IF(B49=FALSE,"",OFFSET(Length_10!A88,0,MATCH("열팽창계수",Length_10!$47:$47,0)-1))</f>
        <v/>
      </c>
      <c r="W49" s="203" t="str">
        <f t="shared" si="6"/>
        <v/>
      </c>
      <c r="X49" s="181" t="str">
        <f t="shared" si="7"/>
        <v/>
      </c>
      <c r="Y49" s="181" t="str">
        <f t="shared" si="8"/>
        <v/>
      </c>
      <c r="Z49" s="181" t="str">
        <f t="shared" si="9"/>
        <v/>
      </c>
      <c r="AA49" s="204" t="str">
        <f t="shared" si="10"/>
        <v/>
      </c>
      <c r="AB49" s="205" t="str">
        <f t="shared" si="11"/>
        <v/>
      </c>
      <c r="AC49" s="172" t="str">
        <f t="shared" si="19"/>
        <v/>
      </c>
      <c r="AD49" s="172" t="str">
        <f t="shared" si="20"/>
        <v/>
      </c>
      <c r="AE49" s="172" t="str">
        <f t="shared" si="24"/>
        <v/>
      </c>
      <c r="AF49" s="172" t="str">
        <f t="shared" si="25"/>
        <v/>
      </c>
      <c r="AG49" s="128"/>
      <c r="AH49" s="172" t="e">
        <f ca="1">IF(Length_10!P44&lt;0,ROUNDUP(Length_10!P44*J$3,$L$68),ROUNDDOWN(Length_10!P44*J$3,$L$68))</f>
        <v>#N/A</v>
      </c>
      <c r="AI49" s="172" t="e">
        <f ca="1">IF(Length_10!Q44&lt;0,ROUNDDOWN(Length_10!Q44*J$3,$L$68),ROUNDUP(Length_10!Q44*J$3,$L$68))</f>
        <v>#N/A</v>
      </c>
      <c r="AJ49" s="172" t="e">
        <f t="shared" ca="1" si="12"/>
        <v>#N/A</v>
      </c>
      <c r="AK49" s="172" t="e">
        <f t="shared" ca="1" si="13"/>
        <v>#N/A</v>
      </c>
      <c r="AL49" s="172" t="e">
        <f t="shared" ca="1" si="14"/>
        <v>#N/A</v>
      </c>
      <c r="AM49" s="172" t="e">
        <f t="shared" ca="1" si="15"/>
        <v>#N/A</v>
      </c>
      <c r="AN49" s="172" t="e">
        <f t="shared" ca="1" si="16"/>
        <v>#N/A</v>
      </c>
      <c r="AO49" s="172" t="str">
        <f t="shared" si="21"/>
        <v/>
      </c>
      <c r="AP49" s="172" t="e">
        <f t="shared" ca="1" si="22"/>
        <v>#N/A</v>
      </c>
    </row>
    <row r="50" spans="1:42" ht="15" customHeight="1">
      <c r="N50" s="124"/>
      <c r="O50" s="124"/>
      <c r="P50" s="124"/>
      <c r="Q50" s="124"/>
      <c r="R50" s="124"/>
      <c r="S50" s="124"/>
      <c r="T50" s="124"/>
      <c r="X50" s="124"/>
    </row>
    <row r="51" spans="1:42" ht="15" customHeight="1">
      <c r="A51" s="122" t="s">
        <v>197</v>
      </c>
      <c r="C51" s="123"/>
      <c r="D51" s="123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</row>
    <row r="52" spans="1:42" ht="15" customHeight="1">
      <c r="A52" s="122"/>
      <c r="B52" s="507"/>
      <c r="C52" s="507" t="s">
        <v>198</v>
      </c>
      <c r="D52" s="526" t="s">
        <v>199</v>
      </c>
      <c r="E52" s="507" t="s">
        <v>200</v>
      </c>
      <c r="F52" s="507" t="s">
        <v>201</v>
      </c>
      <c r="G52" s="512">
        <v>1</v>
      </c>
      <c r="H52" s="513"/>
      <c r="I52" s="513"/>
      <c r="J52" s="513"/>
      <c r="K52" s="514"/>
      <c r="L52" s="287">
        <v>2</v>
      </c>
      <c r="M52" s="512">
        <v>3</v>
      </c>
      <c r="N52" s="513"/>
      <c r="O52" s="513"/>
      <c r="P52" s="514"/>
      <c r="Q52" s="512">
        <v>4</v>
      </c>
      <c r="R52" s="514"/>
      <c r="S52" s="287">
        <v>5</v>
      </c>
      <c r="T52" s="507" t="s">
        <v>648</v>
      </c>
      <c r="U52" s="512" t="s">
        <v>655</v>
      </c>
      <c r="V52" s="514"/>
      <c r="W52" s="297"/>
      <c r="X52" s="512" t="s">
        <v>202</v>
      </c>
      <c r="Y52" s="514"/>
      <c r="Z52" s="233"/>
    </row>
    <row r="53" spans="1:42" ht="15" customHeight="1">
      <c r="A53" s="122"/>
      <c r="B53" s="517"/>
      <c r="C53" s="517"/>
      <c r="D53" s="527"/>
      <c r="E53" s="517"/>
      <c r="F53" s="517"/>
      <c r="G53" s="287" t="s">
        <v>203</v>
      </c>
      <c r="H53" s="287" t="s">
        <v>616</v>
      </c>
      <c r="I53" s="287" t="s">
        <v>617</v>
      </c>
      <c r="J53" s="512" t="s">
        <v>204</v>
      </c>
      <c r="K53" s="514"/>
      <c r="L53" s="287" t="s">
        <v>205</v>
      </c>
      <c r="M53" s="512" t="s">
        <v>203</v>
      </c>
      <c r="N53" s="514"/>
      <c r="O53" s="512" t="s">
        <v>206</v>
      </c>
      <c r="P53" s="514"/>
      <c r="Q53" s="512" t="s">
        <v>207</v>
      </c>
      <c r="R53" s="514"/>
      <c r="S53" s="287" t="s">
        <v>208</v>
      </c>
      <c r="T53" s="508"/>
      <c r="U53" s="310" t="s">
        <v>239</v>
      </c>
      <c r="V53" s="310" t="s">
        <v>621</v>
      </c>
      <c r="W53" s="297"/>
      <c r="X53" s="233" t="str">
        <f>O8</f>
        <v>mm/0</v>
      </c>
      <c r="Y53" s="233" t="str">
        <f>P8</f>
        <v>0/mm</v>
      </c>
      <c r="Z53" s="233" t="s">
        <v>209</v>
      </c>
    </row>
    <row r="54" spans="1:42" ht="15" customHeight="1">
      <c r="B54" s="287" t="s">
        <v>210</v>
      </c>
      <c r="C54" s="206" t="s">
        <v>211</v>
      </c>
      <c r="D54" s="207" t="s">
        <v>212</v>
      </c>
      <c r="E54" s="208" t="e">
        <f ca="1">OFFSET(R$8,MATCH(L$3,AA$9:AA$49,0),0)</f>
        <v>#N/A</v>
      </c>
      <c r="F54" s="209" t="s">
        <v>213</v>
      </c>
      <c r="G54" s="198">
        <f>IF(MAX(M9:M49)=0,H3,MAX(M9:M49))</f>
        <v>0</v>
      </c>
      <c r="H54" s="173">
        <v>1</v>
      </c>
      <c r="I54" s="210">
        <v>5</v>
      </c>
      <c r="J54" s="200">
        <f>G54/SQRT(I54)</f>
        <v>0</v>
      </c>
      <c r="K54" s="174">
        <f>I3</f>
        <v>0</v>
      </c>
      <c r="L54" s="211" t="s">
        <v>214</v>
      </c>
      <c r="M54" s="172"/>
      <c r="N54" s="172"/>
      <c r="O54" s="200" t="e">
        <f ca="1">OFFSET(O8,MATCH(L3,AA9:AA49,0),0)*1000</f>
        <v>#N/A</v>
      </c>
      <c r="P54" s="208" t="str">
        <f>"μm/"&amp;I3</f>
        <v>μm/0</v>
      </c>
      <c r="Q54" s="212" t="e">
        <f t="shared" ref="Q54:Q63" ca="1" si="26">ABS(J54*O54)</f>
        <v>#N/A</v>
      </c>
      <c r="R54" s="174" t="s">
        <v>215</v>
      </c>
      <c r="S54" s="172">
        <v>4</v>
      </c>
      <c r="T54" s="204" t="e">
        <f t="shared" ref="T54:T63" ca="1" si="27">IF(S54="∞",0,Q54^4/S54)</f>
        <v>#N/A</v>
      </c>
      <c r="U54" s="212" t="str">
        <f t="shared" ref="U54:U63" si="28">IF(OR(L54="직사각형",L54="삼각형"),Q54,"")</f>
        <v/>
      </c>
      <c r="V54" s="212" t="e">
        <f ca="1">IF(OR(L54="직사각형",L54="삼각형"),"",Q54)</f>
        <v>#N/A</v>
      </c>
      <c r="W54" s="297"/>
      <c r="X54" s="198" t="e">
        <f>AVERAGE(AE9:AE49)</f>
        <v>#DIV/0!</v>
      </c>
      <c r="Y54" s="198" t="e">
        <f>AVERAGE(AF9:AF49)</f>
        <v>#DIV/0!</v>
      </c>
      <c r="Z54" s="198" t="e">
        <f>AVERAGE(Q9:Q49)</f>
        <v>#DIV/0!</v>
      </c>
    </row>
    <row r="55" spans="1:42" ht="15" customHeight="1">
      <c r="B55" s="287" t="s">
        <v>216</v>
      </c>
      <c r="C55" s="206" t="s">
        <v>217</v>
      </c>
      <c r="D55" s="207" t="s">
        <v>218</v>
      </c>
      <c r="E55" s="208" t="e">
        <f ca="1">OFFSET(S$8,MATCH(L$3,AA$9:AA$49,0),0)</f>
        <v>#N/A</v>
      </c>
      <c r="F55" s="209" t="s">
        <v>213</v>
      </c>
      <c r="G55" s="172">
        <f>Length_10!F92</f>
        <v>0</v>
      </c>
      <c r="H55" s="173">
        <v>1</v>
      </c>
      <c r="I55" s="172">
        <f>Length_10!H92</f>
        <v>0</v>
      </c>
      <c r="J55" s="200" t="e">
        <f>G55/I55</f>
        <v>#DIV/0!</v>
      </c>
      <c r="K55" s="174">
        <f>K54</f>
        <v>0</v>
      </c>
      <c r="L55" s="211" t="s">
        <v>219</v>
      </c>
      <c r="M55" s="172"/>
      <c r="N55" s="172"/>
      <c r="O55" s="200" t="e">
        <f ca="1">-O54</f>
        <v>#N/A</v>
      </c>
      <c r="P55" s="208" t="str">
        <f>"μm/"&amp;I3</f>
        <v>μm/0</v>
      </c>
      <c r="Q55" s="212" t="e">
        <f t="shared" ca="1" si="26"/>
        <v>#DIV/0!</v>
      </c>
      <c r="R55" s="174" t="s">
        <v>215</v>
      </c>
      <c r="S55" s="172" t="s">
        <v>220</v>
      </c>
      <c r="T55" s="204">
        <f t="shared" si="27"/>
        <v>0</v>
      </c>
      <c r="U55" s="212" t="str">
        <f t="shared" si="28"/>
        <v/>
      </c>
      <c r="V55" s="212" t="e">
        <f t="shared" ref="V55:V63" ca="1" si="29">IF(OR(L55="직사각형",L55="삼각형"),"",Q55)</f>
        <v>#DIV/0!</v>
      </c>
      <c r="W55" s="297"/>
      <c r="X55" s="198" t="e">
        <f ca="1">TEXT(X54,S68)</f>
        <v>#DIV/0!</v>
      </c>
      <c r="Y55" s="198" t="e">
        <f ca="1">TEXT(Y54,S68)</f>
        <v>#DIV/0!</v>
      </c>
      <c r="Z55" s="198" t="e">
        <f ca="1">TEXT(Z54,S68)</f>
        <v>#DIV/0!</v>
      </c>
    </row>
    <row r="56" spans="1:42" ht="15" customHeight="1">
      <c r="B56" s="287" t="s">
        <v>221</v>
      </c>
      <c r="C56" s="206" t="s">
        <v>222</v>
      </c>
      <c r="D56" s="207" t="s">
        <v>223</v>
      </c>
      <c r="E56" s="208" t="e">
        <f ca="1">OFFSET(T$8,MATCH(L$3,AA$9:AA$49,0),0)</f>
        <v>#N/A</v>
      </c>
      <c r="F56" s="209" t="s">
        <v>224</v>
      </c>
      <c r="G56" s="213" t="e">
        <f ca="1">OFFSET(Length_10!F47,MATCH(L3,AA9:AA49,0),0)</f>
        <v>#N/A</v>
      </c>
      <c r="H56" s="172" t="e">
        <f ca="1">OFFSET(Length_10!F47,MATCH(L3,AA9:AA49,0),1)/IF(Length_10!J48="L=m",1000,1)+IF(Length_10_STD1="Laser Interferometer",5*10^-3,0)</f>
        <v>#N/A</v>
      </c>
      <c r="I56" s="172" t="e">
        <f ca="1">OFFSET(Length_10!F47,MATCH(L3,AA9:AA49,0),3)</f>
        <v>#N/A</v>
      </c>
      <c r="J56" s="214" t="e">
        <f ca="1">SQRT(SUMSQ(G56,H56*L3))/I56/1000</f>
        <v>#N/A</v>
      </c>
      <c r="K56" s="174" t="s">
        <v>225</v>
      </c>
      <c r="L56" s="211" t="s">
        <v>226</v>
      </c>
      <c r="M56" s="172"/>
      <c r="N56" s="172"/>
      <c r="O56" s="200">
        <v>-1</v>
      </c>
      <c r="P56" s="172"/>
      <c r="Q56" s="212" t="e">
        <f t="shared" ca="1" si="26"/>
        <v>#N/A</v>
      </c>
      <c r="R56" s="174" t="s">
        <v>227</v>
      </c>
      <c r="S56" s="172" t="s">
        <v>228</v>
      </c>
      <c r="T56" s="204">
        <f t="shared" si="27"/>
        <v>0</v>
      </c>
      <c r="U56" s="212" t="str">
        <f t="shared" si="28"/>
        <v/>
      </c>
      <c r="V56" s="212" t="e">
        <f t="shared" ca="1" si="29"/>
        <v>#N/A</v>
      </c>
      <c r="W56" s="297"/>
      <c r="Z56" s="128"/>
      <c r="AA56" s="128"/>
    </row>
    <row r="57" spans="1:42" ht="15" customHeight="1">
      <c r="B57" s="287" t="s">
        <v>229</v>
      </c>
      <c r="C57" s="206" t="s">
        <v>230</v>
      </c>
      <c r="D57" s="207" t="s">
        <v>113</v>
      </c>
      <c r="E57" s="202" t="e">
        <f ca="1">OFFSET(W$8,MATCH(L$3,AA$9:AA$49,0),0)</f>
        <v>#N/A</v>
      </c>
      <c r="F57" s="209" t="s">
        <v>231</v>
      </c>
      <c r="G57" s="202">
        <f>1*10^-6</f>
        <v>9.9999999999999995E-7</v>
      </c>
      <c r="H57" s="173">
        <v>1</v>
      </c>
      <c r="I57" s="210">
        <v>3</v>
      </c>
      <c r="J57" s="215">
        <f>SQRT((G57/SQRT(I57)/2)^2+(G57/SQRT(I57)/2)^2)</f>
        <v>4.0824829046386305E-7</v>
      </c>
      <c r="K57" s="209" t="s">
        <v>232</v>
      </c>
      <c r="L57" s="211" t="s">
        <v>233</v>
      </c>
      <c r="M57" s="174">
        <f>G58</f>
        <v>0.5</v>
      </c>
      <c r="N57" s="172">
        <f>L3*1000</f>
        <v>0</v>
      </c>
      <c r="O57" s="200">
        <f>-M57*N57</f>
        <v>0</v>
      </c>
      <c r="P57" s="172" t="s">
        <v>234</v>
      </c>
      <c r="Q57" s="212">
        <f t="shared" si="26"/>
        <v>0</v>
      </c>
      <c r="R57" s="174" t="s">
        <v>225</v>
      </c>
      <c r="S57" s="172">
        <v>100</v>
      </c>
      <c r="T57" s="204">
        <f t="shared" si="27"/>
        <v>0</v>
      </c>
      <c r="U57" s="212">
        <f t="shared" si="28"/>
        <v>0</v>
      </c>
      <c r="V57" s="212" t="str">
        <f t="shared" si="29"/>
        <v/>
      </c>
      <c r="W57" s="297"/>
      <c r="Z57" s="128"/>
      <c r="AA57" s="128"/>
    </row>
    <row r="58" spans="1:42" ht="15" customHeight="1">
      <c r="B58" s="287" t="s">
        <v>235</v>
      </c>
      <c r="C58" s="206" t="s">
        <v>236</v>
      </c>
      <c r="D58" s="207" t="s">
        <v>115</v>
      </c>
      <c r="E58" s="174" t="str">
        <f>X9</f>
        <v/>
      </c>
      <c r="F58" s="209" t="s">
        <v>237</v>
      </c>
      <c r="G58" s="174">
        <f>IF(기본정보!H12=1,1,0.5)</f>
        <v>0.5</v>
      </c>
      <c r="H58" s="173">
        <v>1</v>
      </c>
      <c r="I58" s="210">
        <v>3</v>
      </c>
      <c r="J58" s="214">
        <f>G58/SQRT(I58)</f>
        <v>0.28867513459481292</v>
      </c>
      <c r="K58" s="209" t="s">
        <v>238</v>
      </c>
      <c r="L58" s="211" t="s">
        <v>239</v>
      </c>
      <c r="M58" s="202" t="e">
        <f ca="1">E57</f>
        <v>#N/A</v>
      </c>
      <c r="N58" s="172">
        <f>L3*1000</f>
        <v>0</v>
      </c>
      <c r="O58" s="200" t="e">
        <f ca="1">-M58*N58</f>
        <v>#N/A</v>
      </c>
      <c r="P58" s="172" t="s">
        <v>240</v>
      </c>
      <c r="Q58" s="212" t="e">
        <f t="shared" ca="1" si="26"/>
        <v>#N/A</v>
      </c>
      <c r="R58" s="174" t="s">
        <v>241</v>
      </c>
      <c r="S58" s="172">
        <v>12</v>
      </c>
      <c r="T58" s="204" t="e">
        <f t="shared" ca="1" si="27"/>
        <v>#N/A</v>
      </c>
      <c r="U58" s="212" t="e">
        <f t="shared" ca="1" si="28"/>
        <v>#N/A</v>
      </c>
      <c r="V58" s="212" t="str">
        <f t="shared" si="29"/>
        <v/>
      </c>
      <c r="W58" s="297"/>
      <c r="Z58" s="128"/>
      <c r="AA58" s="128"/>
    </row>
    <row r="59" spans="1:42" ht="15" customHeight="1">
      <c r="B59" s="287" t="s">
        <v>242</v>
      </c>
      <c r="C59" s="206" t="s">
        <v>243</v>
      </c>
      <c r="D59" s="207" t="s">
        <v>114</v>
      </c>
      <c r="E59" s="216" t="e">
        <f ca="1">OFFSET(Y$8,MATCH(L$3,AA$9:AA$49,0),0)</f>
        <v>#N/A</v>
      </c>
      <c r="F59" s="209" t="s">
        <v>244</v>
      </c>
      <c r="G59" s="202">
        <f>1*10^-6</f>
        <v>9.9999999999999995E-7</v>
      </c>
      <c r="H59" s="173">
        <v>1</v>
      </c>
      <c r="I59" s="210">
        <v>3</v>
      </c>
      <c r="J59" s="215">
        <f>SQRT((G59/SQRT(I59))^2+(G59/SQRT(I59))^2)</f>
        <v>8.1649658092772609E-7</v>
      </c>
      <c r="K59" s="209" t="s">
        <v>244</v>
      </c>
      <c r="L59" s="211" t="s">
        <v>245</v>
      </c>
      <c r="M59" s="174">
        <f>E60</f>
        <v>0.1</v>
      </c>
      <c r="N59" s="172">
        <f>L3*1000</f>
        <v>0</v>
      </c>
      <c r="O59" s="200">
        <f>-M59*N59</f>
        <v>0</v>
      </c>
      <c r="P59" s="172" t="s">
        <v>246</v>
      </c>
      <c r="Q59" s="212">
        <f t="shared" si="26"/>
        <v>0</v>
      </c>
      <c r="R59" s="174" t="s">
        <v>241</v>
      </c>
      <c r="S59" s="172">
        <v>100</v>
      </c>
      <c r="T59" s="204">
        <f t="shared" si="27"/>
        <v>0</v>
      </c>
      <c r="U59" s="212">
        <f t="shared" si="28"/>
        <v>0</v>
      </c>
      <c r="V59" s="212" t="str">
        <f t="shared" si="29"/>
        <v/>
      </c>
      <c r="W59" s="297"/>
      <c r="Z59" s="128"/>
      <c r="AA59" s="128"/>
    </row>
    <row r="60" spans="1:42" ht="15" customHeight="1">
      <c r="B60" s="287" t="s">
        <v>247</v>
      </c>
      <c r="C60" s="206" t="s">
        <v>116</v>
      </c>
      <c r="D60" s="207" t="s">
        <v>117</v>
      </c>
      <c r="E60" s="174">
        <f>MAX(Z9,0.1)</f>
        <v>0.1</v>
      </c>
      <c r="F60" s="209" t="s">
        <v>248</v>
      </c>
      <c r="G60" s="174">
        <f>IF(기본정보!H12=1,3,1)</f>
        <v>1</v>
      </c>
      <c r="H60" s="173">
        <v>1</v>
      </c>
      <c r="I60" s="210">
        <v>3</v>
      </c>
      <c r="J60" s="214">
        <f>G60/SQRT(I60)</f>
        <v>0.57735026918962584</v>
      </c>
      <c r="K60" s="209" t="s">
        <v>248</v>
      </c>
      <c r="L60" s="211" t="s">
        <v>249</v>
      </c>
      <c r="M60" s="216" t="e">
        <f ca="1">E59</f>
        <v>#N/A</v>
      </c>
      <c r="N60" s="172">
        <f>L3*1000</f>
        <v>0</v>
      </c>
      <c r="O60" s="200" t="e">
        <f ca="1">-M60*N60</f>
        <v>#N/A</v>
      </c>
      <c r="P60" s="172" t="s">
        <v>240</v>
      </c>
      <c r="Q60" s="212" t="e">
        <f t="shared" ca="1" si="26"/>
        <v>#N/A</v>
      </c>
      <c r="R60" s="174" t="s">
        <v>241</v>
      </c>
      <c r="S60" s="172">
        <v>12</v>
      </c>
      <c r="T60" s="204" t="e">
        <f t="shared" ca="1" si="27"/>
        <v>#N/A</v>
      </c>
      <c r="U60" s="212" t="e">
        <f t="shared" ca="1" si="28"/>
        <v>#N/A</v>
      </c>
      <c r="V60" s="212" t="str">
        <f t="shared" si="29"/>
        <v/>
      </c>
      <c r="W60" s="297"/>
      <c r="Z60" s="128"/>
      <c r="AA60" s="128"/>
    </row>
    <row r="61" spans="1:42" ht="15" customHeight="1">
      <c r="B61" s="287" t="s">
        <v>250</v>
      </c>
      <c r="C61" s="206" t="s">
        <v>251</v>
      </c>
      <c r="D61" s="207" t="s">
        <v>657</v>
      </c>
      <c r="E61" s="172">
        <v>0</v>
      </c>
      <c r="F61" s="209" t="s">
        <v>252</v>
      </c>
      <c r="G61" s="172">
        <f>H3</f>
        <v>0</v>
      </c>
      <c r="H61" s="172">
        <v>2</v>
      </c>
      <c r="I61" s="210">
        <v>3</v>
      </c>
      <c r="J61" s="200">
        <f>G61/H61/SQRT(I61)</f>
        <v>0</v>
      </c>
      <c r="K61" s="174">
        <f>K54</f>
        <v>0</v>
      </c>
      <c r="L61" s="211" t="s">
        <v>249</v>
      </c>
      <c r="M61" s="172"/>
      <c r="N61" s="172"/>
      <c r="O61" s="200" t="e">
        <f ca="1">O54</f>
        <v>#N/A</v>
      </c>
      <c r="P61" s="208" t="s">
        <v>253</v>
      </c>
      <c r="Q61" s="212" t="e">
        <f t="shared" ca="1" si="26"/>
        <v>#N/A</v>
      </c>
      <c r="R61" s="174" t="s">
        <v>241</v>
      </c>
      <c r="S61" s="172" t="s">
        <v>254</v>
      </c>
      <c r="T61" s="204">
        <f t="shared" si="27"/>
        <v>0</v>
      </c>
      <c r="U61" s="212" t="e">
        <f t="shared" ca="1" si="28"/>
        <v>#N/A</v>
      </c>
      <c r="V61" s="212" t="str">
        <f t="shared" si="29"/>
        <v/>
      </c>
      <c r="W61" s="297"/>
      <c r="Z61" s="128"/>
      <c r="AA61" s="128"/>
    </row>
    <row r="62" spans="1:42" ht="15" customHeight="1">
      <c r="B62" s="287" t="s">
        <v>255</v>
      </c>
      <c r="C62" s="206" t="s">
        <v>256</v>
      </c>
      <c r="D62" s="207" t="s">
        <v>257</v>
      </c>
      <c r="E62" s="172">
        <v>0</v>
      </c>
      <c r="F62" s="209" t="s">
        <v>252</v>
      </c>
      <c r="G62" s="172">
        <f>(L3-(L3*COS(RADIANS(0.5))))*1000</f>
        <v>0</v>
      </c>
      <c r="H62" s="173">
        <v>1</v>
      </c>
      <c r="I62" s="210">
        <v>3</v>
      </c>
      <c r="J62" s="217">
        <f>G62/SQRT(I62)</f>
        <v>0</v>
      </c>
      <c r="K62" s="174" t="s">
        <v>241</v>
      </c>
      <c r="L62" s="211" t="s">
        <v>249</v>
      </c>
      <c r="M62" s="172"/>
      <c r="N62" s="172"/>
      <c r="O62" s="200">
        <v>1</v>
      </c>
      <c r="P62" s="172"/>
      <c r="Q62" s="212">
        <f t="shared" si="26"/>
        <v>0</v>
      </c>
      <c r="R62" s="174" t="s">
        <v>241</v>
      </c>
      <c r="S62" s="172" t="s">
        <v>254</v>
      </c>
      <c r="T62" s="204">
        <f t="shared" si="27"/>
        <v>0</v>
      </c>
      <c r="U62" s="212">
        <f t="shared" si="28"/>
        <v>0</v>
      </c>
      <c r="V62" s="212" t="str">
        <f t="shared" si="29"/>
        <v/>
      </c>
      <c r="W62" s="300"/>
      <c r="Z62" s="128"/>
      <c r="AA62" s="128"/>
    </row>
    <row r="63" spans="1:42" ht="15" customHeight="1">
      <c r="B63" s="287" t="s">
        <v>258</v>
      </c>
      <c r="C63" s="206" t="s">
        <v>259</v>
      </c>
      <c r="D63" s="207" t="s">
        <v>322</v>
      </c>
      <c r="E63" s="172">
        <v>0</v>
      </c>
      <c r="F63" s="209" t="s">
        <v>252</v>
      </c>
      <c r="G63" s="172">
        <f>IF(I3="mV/V",Length_10!O92,0)</f>
        <v>0</v>
      </c>
      <c r="H63" s="173">
        <v>1</v>
      </c>
      <c r="I63" s="172">
        <f>Length_10!Q92</f>
        <v>0</v>
      </c>
      <c r="J63" s="200" t="e">
        <f>G63/I63</f>
        <v>#DIV/0!</v>
      </c>
      <c r="K63" s="174">
        <f>K54</f>
        <v>0</v>
      </c>
      <c r="L63" s="211" t="s">
        <v>260</v>
      </c>
      <c r="M63" s="172"/>
      <c r="N63" s="172"/>
      <c r="O63" s="200" t="e">
        <f ca="1">O54</f>
        <v>#N/A</v>
      </c>
      <c r="P63" s="208" t="s">
        <v>261</v>
      </c>
      <c r="Q63" s="212" t="e">
        <f t="shared" ca="1" si="26"/>
        <v>#DIV/0!</v>
      </c>
      <c r="R63" s="174" t="s">
        <v>241</v>
      </c>
      <c r="S63" s="172" t="s">
        <v>254</v>
      </c>
      <c r="T63" s="204">
        <f t="shared" si="27"/>
        <v>0</v>
      </c>
      <c r="U63" s="212" t="str">
        <f t="shared" si="28"/>
        <v/>
      </c>
      <c r="V63" s="212" t="e">
        <f t="shared" ca="1" si="29"/>
        <v>#DIV/0!</v>
      </c>
      <c r="W63" s="306"/>
      <c r="Z63" s="128"/>
      <c r="AA63" s="128"/>
    </row>
    <row r="64" spans="1:42" ht="15" customHeight="1">
      <c r="B64" s="287" t="s">
        <v>262</v>
      </c>
      <c r="C64" s="206" t="s">
        <v>263</v>
      </c>
      <c r="D64" s="207" t="s">
        <v>264</v>
      </c>
      <c r="E64" s="198" t="e">
        <f ca="1">E54-E55-E56-(E57*E58+E59*E60)*L3</f>
        <v>#N/A</v>
      </c>
      <c r="F64" s="209" t="s">
        <v>224</v>
      </c>
      <c r="G64" s="518"/>
      <c r="H64" s="519"/>
      <c r="I64" s="519"/>
      <c r="J64" s="519"/>
      <c r="K64" s="519"/>
      <c r="L64" s="519"/>
      <c r="M64" s="519"/>
      <c r="N64" s="519"/>
      <c r="O64" s="519"/>
      <c r="P64" s="520"/>
      <c r="Q64" s="218" t="e">
        <f ca="1">SQRT(SUMSQ(Q54:Q63))</f>
        <v>#N/A</v>
      </c>
      <c r="R64" s="174" t="s">
        <v>225</v>
      </c>
      <c r="S64" s="181" t="e">
        <f ca="1">IF(T64=0,"∞",ROUNDDOWN(Q64^4/T64,0))</f>
        <v>#N/A</v>
      </c>
      <c r="T64" s="308" t="e">
        <f ca="1">SUM(T54:T63)</f>
        <v>#N/A</v>
      </c>
      <c r="U64" s="267" t="e">
        <f ca="1">SQRT(SUMSQ(U54:U63))</f>
        <v>#N/A</v>
      </c>
      <c r="V64" s="267" t="e">
        <f ca="1">SQRT(SUMSQ(V54:V63))</f>
        <v>#N/A</v>
      </c>
      <c r="W64" s="300"/>
      <c r="X64" s="300"/>
      <c r="Y64" s="300"/>
      <c r="Z64" s="128"/>
      <c r="AA64" s="128"/>
    </row>
    <row r="65" spans="2:28" ht="15" customHeight="1">
      <c r="V65" s="128"/>
      <c r="W65" s="128"/>
    </row>
    <row r="66" spans="2:28" ht="15" customHeight="1">
      <c r="B66" s="169"/>
      <c r="C66" s="512" t="s">
        <v>267</v>
      </c>
      <c r="D66" s="513"/>
      <c r="E66" s="513"/>
      <c r="F66" s="513"/>
      <c r="G66" s="514"/>
      <c r="H66" s="287" t="s">
        <v>268</v>
      </c>
      <c r="I66" s="287" t="s">
        <v>269</v>
      </c>
      <c r="J66" s="287" t="s">
        <v>270</v>
      </c>
      <c r="K66" s="512" t="s">
        <v>271</v>
      </c>
      <c r="L66" s="513"/>
      <c r="M66" s="513"/>
      <c r="N66" s="514"/>
      <c r="O66" s="287" t="s">
        <v>272</v>
      </c>
      <c r="P66" s="512" t="s">
        <v>273</v>
      </c>
      <c r="Q66" s="513"/>
      <c r="R66" s="513"/>
      <c r="S66" s="513"/>
      <c r="T66" s="514"/>
      <c r="U66" s="507" t="s">
        <v>654</v>
      </c>
      <c r="V66" s="512" t="s">
        <v>667</v>
      </c>
      <c r="W66" s="513"/>
      <c r="X66" s="514"/>
    </row>
    <row r="67" spans="2:28" ht="15" customHeight="1">
      <c r="B67" s="169"/>
      <c r="C67" s="169">
        <v>1</v>
      </c>
      <c r="D67" s="169">
        <v>2</v>
      </c>
      <c r="E67" s="169" t="s">
        <v>275</v>
      </c>
      <c r="F67" s="169" t="s">
        <v>276</v>
      </c>
      <c r="G67" s="169" t="s">
        <v>277</v>
      </c>
      <c r="H67" s="169" t="s">
        <v>225</v>
      </c>
      <c r="I67" s="169">
        <f>I3</f>
        <v>0</v>
      </c>
      <c r="J67" s="169">
        <f>I3</f>
        <v>0</v>
      </c>
      <c r="K67" s="287" t="s">
        <v>278</v>
      </c>
      <c r="L67" s="287" t="s">
        <v>279</v>
      </c>
      <c r="M67" s="287" t="s">
        <v>280</v>
      </c>
      <c r="N67" s="287" t="s">
        <v>281</v>
      </c>
      <c r="O67" s="169"/>
      <c r="P67" s="287" t="s">
        <v>278</v>
      </c>
      <c r="Q67" s="287" t="s">
        <v>280</v>
      </c>
      <c r="R67" s="287" t="s">
        <v>282</v>
      </c>
      <c r="S67" s="287" t="s">
        <v>283</v>
      </c>
      <c r="T67" s="287" t="s">
        <v>284</v>
      </c>
      <c r="U67" s="517"/>
      <c r="V67" s="314" t="s">
        <v>669</v>
      </c>
      <c r="W67" s="314" t="str">
        <f>H67</f>
        <v>μm</v>
      </c>
      <c r="X67" s="314" t="s">
        <v>668</v>
      </c>
    </row>
    <row r="68" spans="2:28" ht="15" customHeight="1">
      <c r="B68" s="169" t="s">
        <v>267</v>
      </c>
      <c r="C68" s="129" t="e">
        <f ca="1">E79*Q64</f>
        <v>#N/A</v>
      </c>
      <c r="D68" s="129"/>
      <c r="E68" s="129"/>
      <c r="F68" s="131" t="str">
        <f>R64</f>
        <v>μm</v>
      </c>
      <c r="G68" s="137" t="e">
        <f ca="1">C68</f>
        <v>#N/A</v>
      </c>
      <c r="H68" s="137" t="e">
        <f ca="1">MAX(G68:G69)</f>
        <v>#N/A</v>
      </c>
      <c r="I68" s="137" t="e">
        <f ca="1">H68/O54</f>
        <v>#N/A</v>
      </c>
      <c r="J68" s="165">
        <f>H3</f>
        <v>0</v>
      </c>
      <c r="K68" s="204" t="e">
        <f ca="1">IF(H68&lt;0.00001,6,IF(H68&lt;0.0001,5,IF(H68&lt;0.001,4,IF(H68&lt;0.01,3,IF(H68&lt;0.1,2,IF(H68&lt;1,1,IF(H68&lt;10,0,IF(H68&lt;100,-1,-2))))))))+L69</f>
        <v>#N/A</v>
      </c>
      <c r="L68" s="204" t="e">
        <f ca="1">IF(I68&lt;0.00001,6,IF(I68&lt;0.0001,5,IF(I68&lt;0.001,4,IF(I68&lt;0.1,2,IF(I68&lt;1,1,IF(I68&lt;10,0,IF(I68&lt;100,-1,-2)))))))+L69</f>
        <v>#N/A</v>
      </c>
      <c r="M68" s="172" t="e">
        <f ca="1">K68+3</f>
        <v>#N/A</v>
      </c>
      <c r="N68" s="172">
        <f>IFERROR(LEN(J68)-FIND(".",J68),0)</f>
        <v>0</v>
      </c>
      <c r="O68" s="165" t="e">
        <f ca="1">ABS((H68-ROUND(H68,L68))/H68*100)</f>
        <v>#N/A</v>
      </c>
      <c r="P68" s="172" t="e">
        <f ca="1">OFFSET(Q72,MATCH(K68,P73:P82,0),0)</f>
        <v>#N/A</v>
      </c>
      <c r="Q68" s="172" t="e">
        <f ca="1">OFFSET(Q72,MATCH(M68,P73:P82,0),0)</f>
        <v>#N/A</v>
      </c>
      <c r="R68" s="172" t="e">
        <f ca="1">OFFSET(Q72,MATCH(L68,P73:P82,0),0)</f>
        <v>#N/A</v>
      </c>
      <c r="S68" s="172" t="e">
        <f ca="1">OFFSET(Q72,MATCH(L68,P73:P82,0)+1,0)</f>
        <v>#N/A</v>
      </c>
      <c r="T68" s="172" t="str">
        <f ca="1">OFFSET(Q72,MATCH(N68,P73:P82,0),0)</f>
        <v>0</v>
      </c>
      <c r="U68" s="132" t="e">
        <f ca="1">IF(H68=G68,0,1)</f>
        <v>#N/A</v>
      </c>
      <c r="V68" s="139" t="e">
        <f ca="1">TEXT(IF(O68&gt;5,ROUNDUP(I68,L68),ROUND(I68,L68)),R68)</f>
        <v>#N/A</v>
      </c>
      <c r="W68" s="139" t="e">
        <f ca="1">TEXT(IF(O68&gt;5,ROUNDUP(H68,K68),ROUND(H68,K68)),P68)&amp;" "&amp;H67</f>
        <v>#N/A</v>
      </c>
      <c r="X68" s="139" t="e">
        <f ca="1">TEXT(IF(O68&gt;5,ROUNDUP(I68,L68),ROUND(I68,L68)),R68)&amp;" "&amp;I67</f>
        <v>#N/A</v>
      </c>
    </row>
    <row r="69" spans="2:28" ht="15" customHeight="1">
      <c r="B69" s="169" t="s">
        <v>285</v>
      </c>
      <c r="C69" s="130" t="e">
        <f ca="1">$T$3</f>
        <v>#N/A</v>
      </c>
      <c r="D69" s="131" t="e">
        <f ca="1">$U$3</f>
        <v>#N/A</v>
      </c>
      <c r="E69" s="131">
        <f>L3</f>
        <v>0</v>
      </c>
      <c r="F69" s="131" t="e">
        <f ca="1">$V$3</f>
        <v>#N/A</v>
      </c>
      <c r="G69" s="138" t="e">
        <f ca="1">SQRT(SUMSQ(C69,D69*E69))</f>
        <v>#N/A</v>
      </c>
      <c r="K69" s="302" t="s">
        <v>645</v>
      </c>
      <c r="L69" s="301">
        <v>1</v>
      </c>
      <c r="M69" s="294" t="s">
        <v>646</v>
      </c>
      <c r="N69" s="295" t="b">
        <f>IF(P69=TRUE,FALSE,기본정보!$A$52)</f>
        <v>0</v>
      </c>
      <c r="O69" s="294" t="s">
        <v>647</v>
      </c>
      <c r="P69" s="295" t="b">
        <f>기본정보!$A$46=0</f>
        <v>1</v>
      </c>
      <c r="Q69" s="128"/>
      <c r="R69" s="125"/>
      <c r="S69" s="125"/>
      <c r="T69" s="125"/>
      <c r="U69" s="125"/>
    </row>
    <row r="70" spans="2:28" ht="15" customHeight="1">
      <c r="B70" s="126"/>
      <c r="C70" s="126"/>
      <c r="D70" s="126"/>
      <c r="O70" s="128"/>
      <c r="P70" s="128"/>
      <c r="Q70" s="125"/>
      <c r="R70" s="125"/>
      <c r="S70" s="125"/>
      <c r="T70" s="125"/>
      <c r="U70" s="125"/>
    </row>
    <row r="71" spans="2:28" ht="15" customHeight="1">
      <c r="B71" s="133" t="s">
        <v>265</v>
      </c>
      <c r="C71" s="297"/>
      <c r="D71" s="297"/>
      <c r="E71" s="297"/>
      <c r="F71" s="297"/>
      <c r="G71" s="297"/>
      <c r="H71" s="297"/>
      <c r="I71" s="297"/>
      <c r="J71" s="206" t="s">
        <v>53</v>
      </c>
      <c r="K71" s="206" t="s">
        <v>286</v>
      </c>
      <c r="L71" s="127"/>
      <c r="M71" s="299"/>
      <c r="N71" s="299"/>
      <c r="O71" s="299"/>
      <c r="P71" s="285" t="s">
        <v>287</v>
      </c>
      <c r="Q71" s="285" t="s">
        <v>288</v>
      </c>
      <c r="S71" s="187" t="s">
        <v>147</v>
      </c>
      <c r="T71" s="284"/>
      <c r="U71" s="187" t="s">
        <v>289</v>
      </c>
      <c r="V71" s="284"/>
      <c r="W71" s="126"/>
      <c r="X71" s="126"/>
      <c r="Y71" s="126"/>
      <c r="Z71" s="126"/>
      <c r="AA71" s="128"/>
      <c r="AB71" s="128"/>
    </row>
    <row r="72" spans="2:28" ht="15" customHeight="1">
      <c r="B72" s="524" t="s">
        <v>649</v>
      </c>
      <c r="C72" s="525"/>
      <c r="D72" s="507" t="s">
        <v>613</v>
      </c>
      <c r="E72" s="310" t="s">
        <v>239</v>
      </c>
      <c r="F72" s="310" t="s">
        <v>621</v>
      </c>
      <c r="G72" s="310" t="s">
        <v>656</v>
      </c>
      <c r="H72" s="297"/>
      <c r="I72" s="297"/>
      <c r="J72" s="206"/>
      <c r="K72" s="206">
        <v>95.45</v>
      </c>
      <c r="L72" s="127"/>
      <c r="M72" s="299"/>
      <c r="N72" s="299"/>
      <c r="O72" s="299"/>
      <c r="P72" s="288" t="s">
        <v>290</v>
      </c>
      <c r="Q72" s="288" t="s">
        <v>291</v>
      </c>
      <c r="S72" s="187" t="s">
        <v>148</v>
      </c>
      <c r="T72" s="284"/>
      <c r="U72" s="187" t="s">
        <v>292</v>
      </c>
      <c r="V72" s="284"/>
      <c r="W72" s="126"/>
      <c r="X72" s="126"/>
      <c r="Y72" s="126"/>
      <c r="Z72" s="126"/>
      <c r="AA72" s="128"/>
      <c r="AB72" s="128"/>
    </row>
    <row r="73" spans="2:28" ht="15" customHeight="1">
      <c r="B73" s="169" t="s">
        <v>650</v>
      </c>
      <c r="C73" s="307" t="s">
        <v>651</v>
      </c>
      <c r="D73" s="517"/>
      <c r="E73" s="309" t="e">
        <f ca="1">U64</f>
        <v>#N/A</v>
      </c>
      <c r="F73" s="309" t="e">
        <f ca="1">V64</f>
        <v>#N/A</v>
      </c>
      <c r="G73" s="265" t="e">
        <f ca="1">F73/E73</f>
        <v>#N/A</v>
      </c>
      <c r="H73" s="297"/>
      <c r="I73" s="297"/>
      <c r="J73" s="172">
        <v>1</v>
      </c>
      <c r="K73" s="172">
        <v>13.97</v>
      </c>
      <c r="L73" s="127"/>
      <c r="M73" s="299"/>
      <c r="N73" s="299"/>
      <c r="O73" s="299"/>
      <c r="P73" s="219">
        <v>0</v>
      </c>
      <c r="Q73" s="220" t="s">
        <v>293</v>
      </c>
      <c r="S73" s="187" t="s">
        <v>149</v>
      </c>
      <c r="T73" s="284"/>
      <c r="U73" s="187" t="s">
        <v>294</v>
      </c>
      <c r="V73" s="284"/>
      <c r="W73" s="126"/>
      <c r="X73" s="126"/>
      <c r="Y73" s="126"/>
      <c r="Z73" s="126"/>
      <c r="AA73" s="128"/>
      <c r="AB73" s="128"/>
    </row>
    <row r="74" spans="2:28" ht="15" customHeight="1">
      <c r="B74" s="172">
        <v>1</v>
      </c>
      <c r="C74" s="212">
        <f ca="1">IFERROR(LARGE(U54:U63,B74),0)</f>
        <v>0</v>
      </c>
      <c r="D74" s="310" t="s">
        <v>266</v>
      </c>
      <c r="E74" s="521" t="e">
        <f ca="1">SQRT(SUMSQ(C76:C83,V54:V63))</f>
        <v>#N/A</v>
      </c>
      <c r="F74" s="521"/>
      <c r="G74" s="522" t="e">
        <f ca="1">E74/SQRT(SUMSQ(E75,F75))</f>
        <v>#N/A</v>
      </c>
      <c r="H74" s="297"/>
      <c r="I74" s="297"/>
      <c r="J74" s="172">
        <v>2</v>
      </c>
      <c r="K74" s="172">
        <v>4.53</v>
      </c>
      <c r="L74" s="127"/>
      <c r="M74" s="299"/>
      <c r="N74" s="299"/>
      <c r="O74" s="299"/>
      <c r="P74" s="219">
        <v>1</v>
      </c>
      <c r="Q74" s="220" t="s">
        <v>295</v>
      </c>
      <c r="S74" s="187" t="s">
        <v>150</v>
      </c>
      <c r="T74" s="284"/>
      <c r="U74" s="187" t="s">
        <v>296</v>
      </c>
      <c r="V74" s="284"/>
      <c r="W74" s="127"/>
      <c r="X74" s="127"/>
      <c r="Y74" s="126"/>
      <c r="Z74" s="126"/>
      <c r="AA74" s="128"/>
      <c r="AB74" s="128"/>
    </row>
    <row r="75" spans="2:28" ht="15" customHeight="1">
      <c r="B75" s="172">
        <v>2</v>
      </c>
      <c r="C75" s="212">
        <f ca="1">IFERROR(LARGE(U54:U63,B75),0)</f>
        <v>0</v>
      </c>
      <c r="D75" s="310" t="s">
        <v>274</v>
      </c>
      <c r="E75" s="303">
        <f ca="1">C74</f>
        <v>0</v>
      </c>
      <c r="F75" s="303">
        <f ca="1">C75</f>
        <v>0</v>
      </c>
      <c r="G75" s="523"/>
      <c r="H75" s="297"/>
      <c r="I75" s="297"/>
      <c r="J75" s="172">
        <v>3</v>
      </c>
      <c r="K75" s="172">
        <v>3.31</v>
      </c>
      <c r="L75" s="127"/>
      <c r="M75" s="299"/>
      <c r="N75" s="299"/>
      <c r="O75" s="299"/>
      <c r="P75" s="219">
        <v>2</v>
      </c>
      <c r="Q75" s="220" t="s">
        <v>297</v>
      </c>
      <c r="V75" s="127"/>
      <c r="W75" s="127"/>
      <c r="X75" s="127"/>
      <c r="Y75" s="126"/>
      <c r="Z75" s="126"/>
      <c r="AA75" s="128"/>
      <c r="AB75" s="128"/>
    </row>
    <row r="76" spans="2:28" ht="15" customHeight="1">
      <c r="B76" s="172">
        <v>3</v>
      </c>
      <c r="C76" s="218">
        <f ca="1">IFERROR(LARGE(U54:U63,B76),0)</f>
        <v>0</v>
      </c>
      <c r="D76" s="509" t="s">
        <v>614</v>
      </c>
      <c r="E76" s="171" t="s">
        <v>652</v>
      </c>
      <c r="F76" s="171" t="s">
        <v>653</v>
      </c>
      <c r="G76" s="171" t="s">
        <v>615</v>
      </c>
      <c r="H76" s="297"/>
      <c r="I76" s="297"/>
      <c r="J76" s="172">
        <v>4</v>
      </c>
      <c r="K76" s="172">
        <v>2.87</v>
      </c>
      <c r="L76" s="127"/>
      <c r="M76" s="299"/>
      <c r="N76" s="299"/>
      <c r="O76" s="299"/>
      <c r="P76" s="219">
        <v>3</v>
      </c>
      <c r="Q76" s="220" t="s">
        <v>298</v>
      </c>
      <c r="V76" s="127"/>
      <c r="W76" s="127"/>
      <c r="X76" s="127"/>
      <c r="Y76" s="126"/>
      <c r="Z76" s="126"/>
      <c r="AA76" s="128"/>
      <c r="AB76" s="126"/>
    </row>
    <row r="77" spans="2:28" ht="15" customHeight="1">
      <c r="B77" s="172">
        <v>4</v>
      </c>
      <c r="C77" s="218">
        <f ca="1">IFERROR(LARGE(U54:U63,B77),0)</f>
        <v>0</v>
      </c>
      <c r="D77" s="509"/>
      <c r="E77" s="172">
        <f ca="1">OFFSET(G53,MATCH(E75,U54:U63,0),0)/IF(OFFSET(H53,MATCH(E75,U54:U63,0),0)="",1,OFFSET(H53,MATCH(E75,U54:U63,0),0))</f>
        <v>9.9999999999999995E-7</v>
      </c>
      <c r="F77" s="172">
        <f ca="1">OFFSET(G53,MATCH(F75,U54:U63,0),0)/IF(OFFSET(H53,MATCH(F75,U54:U63,0),0)="",1,OFFSET(H53,MATCH(F75,U54:U63,0),0))</f>
        <v>9.9999999999999995E-7</v>
      </c>
      <c r="G77" s="286">
        <f ca="1">ABS(E77-F77)/(E77+F77)</f>
        <v>0</v>
      </c>
      <c r="H77" s="297"/>
      <c r="I77" s="297"/>
      <c r="J77" s="172">
        <v>5</v>
      </c>
      <c r="K77" s="172">
        <v>2.65</v>
      </c>
      <c r="L77" s="127"/>
      <c r="M77" s="299"/>
      <c r="N77" s="299"/>
      <c r="O77" s="299"/>
      <c r="P77" s="219">
        <v>4</v>
      </c>
      <c r="Q77" s="220" t="s">
        <v>299</v>
      </c>
      <c r="V77" s="126"/>
      <c r="W77" s="126"/>
      <c r="X77" s="126"/>
      <c r="Y77" s="126"/>
      <c r="Z77" s="126"/>
      <c r="AA77" s="126"/>
      <c r="AB77" s="126"/>
    </row>
    <row r="78" spans="2:28" ht="15" customHeight="1">
      <c r="B78" s="172">
        <v>5</v>
      </c>
      <c r="C78" s="218">
        <f ca="1">IFERROR(LARGE(U54:U63,B78),0)</f>
        <v>0</v>
      </c>
      <c r="D78" s="310" t="s">
        <v>205</v>
      </c>
      <c r="E78" s="164" t="e">
        <f ca="1">IF(AND(G73&lt;0.3,G74&lt;0.3),"사다리꼴","정규")</f>
        <v>#N/A</v>
      </c>
      <c r="F78" s="298"/>
      <c r="G78" s="298"/>
      <c r="H78" s="297"/>
      <c r="I78" s="297"/>
      <c r="J78" s="172">
        <v>6</v>
      </c>
      <c r="K78" s="172">
        <v>2.52</v>
      </c>
      <c r="L78" s="127"/>
      <c r="M78" s="299"/>
      <c r="N78" s="299"/>
      <c r="O78" s="299"/>
      <c r="P78" s="219">
        <v>5</v>
      </c>
      <c r="Q78" s="220" t="s">
        <v>300</v>
      </c>
      <c r="V78" s="126"/>
      <c r="W78" s="126"/>
      <c r="X78" s="126"/>
      <c r="Y78" s="126"/>
      <c r="Z78" s="126"/>
      <c r="AA78" s="126"/>
      <c r="AB78" s="126"/>
    </row>
    <row r="79" spans="2:28" ht="15" customHeight="1">
      <c r="B79" s="172">
        <v>6</v>
      </c>
      <c r="C79" s="218">
        <f ca="1">IFERROR(LARGE(U54:U63,B79),0)</f>
        <v>0</v>
      </c>
      <c r="D79" s="310" t="s">
        <v>423</v>
      </c>
      <c r="E79" s="172" t="e">
        <f ca="1">IF(E78="정규",IF(OR(S64="∞",S64&gt;=10),2,OFFSET(K72,MATCH(S64,J73:J82,0),0)),ROUND((1-SQRT((1-0.95)*(1-G77^2)))/SQRT((1+G77^2)/6),2))</f>
        <v>#N/A</v>
      </c>
      <c r="F79" s="298"/>
      <c r="G79" s="298"/>
      <c r="H79" s="297"/>
      <c r="I79" s="297"/>
      <c r="J79" s="172">
        <v>7</v>
      </c>
      <c r="K79" s="172">
        <v>2.4300000000000002</v>
      </c>
      <c r="L79" s="127"/>
      <c r="M79" s="299"/>
      <c r="N79" s="299"/>
      <c r="O79" s="299"/>
      <c r="P79" s="219">
        <v>6</v>
      </c>
      <c r="Q79" s="220" t="s">
        <v>301</v>
      </c>
      <c r="V79" s="126"/>
      <c r="W79" s="126"/>
      <c r="X79" s="126"/>
      <c r="Y79" s="126"/>
      <c r="Z79" s="126"/>
      <c r="AA79" s="126"/>
      <c r="AB79" s="126"/>
    </row>
    <row r="80" spans="2:28" ht="15" customHeight="1">
      <c r="B80" s="172">
        <v>7</v>
      </c>
      <c r="C80" s="218">
        <f ca="1">IFERROR(LARGE(U54:U63,B80),0)</f>
        <v>0</v>
      </c>
      <c r="D80" s="302" t="s">
        <v>644</v>
      </c>
      <c r="E80" s="289" t="e">
        <f ca="1">IF(E78="사다리꼴","(신뢰수준 95 %,","(신뢰수준 약 95 %,")</f>
        <v>#N/A</v>
      </c>
      <c r="F80" s="289" t="e">
        <f ca="1">E79&amp;IF(E78="사다리꼴"," "&amp;E78&amp;" 확률분포)",")")</f>
        <v>#N/A</v>
      </c>
      <c r="G80" s="297"/>
      <c r="H80" s="297"/>
      <c r="I80" s="297"/>
      <c r="J80" s="172">
        <v>8</v>
      </c>
      <c r="K80" s="172">
        <v>2.37</v>
      </c>
      <c r="L80" s="127"/>
      <c r="M80" s="299"/>
      <c r="N80" s="299"/>
      <c r="O80" s="299"/>
      <c r="P80" s="219">
        <v>7</v>
      </c>
      <c r="Q80" s="220" t="s">
        <v>302</v>
      </c>
      <c r="V80" s="126"/>
      <c r="W80" s="126"/>
      <c r="X80" s="126"/>
      <c r="Y80" s="126"/>
      <c r="Z80" s="126"/>
      <c r="AA80" s="126"/>
      <c r="AB80" s="126"/>
    </row>
    <row r="81" spans="2:28" ht="15" customHeight="1">
      <c r="B81" s="172">
        <v>8</v>
      </c>
      <c r="C81" s="218">
        <f ca="1">IFERROR(LARGE(U54:U63,B81),0)</f>
        <v>0</v>
      </c>
      <c r="D81" s="297"/>
      <c r="E81" s="297"/>
      <c r="F81" s="297"/>
      <c r="G81" s="297"/>
      <c r="H81" s="297"/>
      <c r="I81" s="297"/>
      <c r="J81" s="172">
        <v>9</v>
      </c>
      <c r="K81" s="172">
        <v>2.3199999999999998</v>
      </c>
      <c r="L81" s="127"/>
      <c r="M81" s="299"/>
      <c r="N81" s="299"/>
      <c r="O81" s="299"/>
      <c r="P81" s="219">
        <v>8</v>
      </c>
      <c r="Q81" s="220" t="s">
        <v>303</v>
      </c>
      <c r="V81" s="126"/>
      <c r="W81" s="126"/>
      <c r="X81" s="126"/>
      <c r="Y81" s="126"/>
      <c r="Z81" s="126"/>
      <c r="AA81" s="126"/>
      <c r="AB81" s="126"/>
    </row>
    <row r="82" spans="2:28" ht="15" customHeight="1">
      <c r="B82" s="172">
        <v>9</v>
      </c>
      <c r="C82" s="218">
        <f ca="1">IFERROR(LARGE(U54:U63,B82),0)</f>
        <v>0</v>
      </c>
      <c r="D82" s="297"/>
      <c r="E82" s="297"/>
      <c r="F82" s="297"/>
      <c r="G82" s="297"/>
      <c r="H82" s="297"/>
      <c r="I82" s="297"/>
      <c r="J82" s="172" t="s">
        <v>54</v>
      </c>
      <c r="K82" s="172">
        <v>2</v>
      </c>
      <c r="L82" s="127"/>
      <c r="M82" s="299"/>
      <c r="N82" s="299"/>
      <c r="O82" s="299"/>
      <c r="P82" s="219">
        <v>9</v>
      </c>
      <c r="Q82" s="220" t="s">
        <v>304</v>
      </c>
      <c r="V82" s="126"/>
      <c r="W82" s="126"/>
      <c r="X82" s="126"/>
      <c r="Y82" s="126"/>
      <c r="Z82" s="126"/>
      <c r="AA82" s="126"/>
      <c r="AB82" s="126"/>
    </row>
    <row r="83" spans="2:28" ht="15" customHeight="1">
      <c r="B83" s="172">
        <v>10</v>
      </c>
      <c r="C83" s="218">
        <f ca="1">IFERROR(LARGE(U54:U63,B83),0)</f>
        <v>0</v>
      </c>
      <c r="D83" s="124"/>
      <c r="E83" s="125"/>
      <c r="Q83" s="125"/>
      <c r="R83" s="125"/>
      <c r="S83" s="125"/>
      <c r="T83" s="125"/>
      <c r="U83" s="125"/>
    </row>
    <row r="84" spans="2:28" ht="18" customHeight="1">
      <c r="B84" s="126"/>
      <c r="C84" s="126"/>
      <c r="D84" s="163"/>
      <c r="E84" s="128"/>
      <c r="F84" s="128"/>
      <c r="K84" s="125"/>
      <c r="L84" s="125"/>
      <c r="M84" s="125"/>
      <c r="Q84" s="125"/>
      <c r="R84" s="125"/>
      <c r="S84" s="125"/>
      <c r="T84" s="125"/>
      <c r="V84" s="126"/>
      <c r="W84" s="126"/>
    </row>
    <row r="85" spans="2:28" ht="18" customHeight="1">
      <c r="B85" s="126"/>
      <c r="C85" s="126"/>
      <c r="D85" s="163"/>
      <c r="E85" s="128"/>
      <c r="F85" s="128"/>
      <c r="K85" s="125"/>
      <c r="L85" s="125"/>
      <c r="M85" s="125"/>
      <c r="V85" s="126"/>
      <c r="W85" s="126"/>
    </row>
    <row r="86" spans="2:28" ht="18" customHeight="1">
      <c r="B86" s="126"/>
      <c r="C86" s="126"/>
      <c r="D86" s="126"/>
      <c r="E86" s="128"/>
      <c r="F86" s="128"/>
      <c r="K86" s="125"/>
      <c r="L86" s="125"/>
      <c r="M86" s="125"/>
      <c r="V86" s="126"/>
      <c r="W86" s="126"/>
    </row>
    <row r="87" spans="2:28" ht="18" customHeight="1">
      <c r="B87" s="126"/>
      <c r="C87" s="126"/>
      <c r="D87" s="126"/>
      <c r="K87" s="125"/>
      <c r="L87" s="125"/>
      <c r="M87" s="125"/>
      <c r="Q87" s="125"/>
      <c r="R87" s="125"/>
      <c r="S87" s="125"/>
      <c r="T87" s="125"/>
      <c r="U87" s="125"/>
    </row>
  </sheetData>
  <mergeCells count="37">
    <mergeCell ref="B6:B8"/>
    <mergeCell ref="C6:C8"/>
    <mergeCell ref="D6:D8"/>
    <mergeCell ref="E6:E8"/>
    <mergeCell ref="F6:F8"/>
    <mergeCell ref="U6:W6"/>
    <mergeCell ref="AC6:AF6"/>
    <mergeCell ref="AH6:AI6"/>
    <mergeCell ref="AJ6:AP6"/>
    <mergeCell ref="G6:L6"/>
    <mergeCell ref="C52:C53"/>
    <mergeCell ref="D52:D53"/>
    <mergeCell ref="E52:E53"/>
    <mergeCell ref="F52:F53"/>
    <mergeCell ref="O6:Q6"/>
    <mergeCell ref="X52:Y52"/>
    <mergeCell ref="J53:K53"/>
    <mergeCell ref="M53:N53"/>
    <mergeCell ref="O53:P53"/>
    <mergeCell ref="Q53:R53"/>
    <mergeCell ref="T52:T53"/>
    <mergeCell ref="V66:X66"/>
    <mergeCell ref="D76:D77"/>
    <mergeCell ref="U66:U67"/>
    <mergeCell ref="U52:V52"/>
    <mergeCell ref="D72:D73"/>
    <mergeCell ref="P66:T66"/>
    <mergeCell ref="G64:P64"/>
    <mergeCell ref="E74:F74"/>
    <mergeCell ref="G74:G75"/>
    <mergeCell ref="C66:G66"/>
    <mergeCell ref="K66:N66"/>
    <mergeCell ref="G52:K52"/>
    <mergeCell ref="M52:P52"/>
    <mergeCell ref="Q52:R52"/>
    <mergeCell ref="B72:C72"/>
    <mergeCell ref="B52:B5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1" t="s">
        <v>98</v>
      </c>
      <c r="B1" s="121" t="s">
        <v>66</v>
      </c>
      <c r="C1" s="121" t="s">
        <v>67</v>
      </c>
      <c r="D1" s="121" t="s">
        <v>99</v>
      </c>
      <c r="E1" s="121"/>
      <c r="F1" s="121"/>
      <c r="G1" s="121"/>
      <c r="H1" s="121"/>
      <c r="I1" s="121"/>
      <c r="J1" s="121"/>
      <c r="K1" s="121"/>
      <c r="L1" s="121"/>
      <c r="M1" s="121"/>
      <c r="N1" s="121" t="s">
        <v>100</v>
      </c>
      <c r="O1" s="121" t="s">
        <v>101</v>
      </c>
      <c r="P1" s="121" t="s">
        <v>68</v>
      </c>
      <c r="Q1" s="121" t="s">
        <v>102</v>
      </c>
      <c r="R1" s="121" t="s">
        <v>70</v>
      </c>
      <c r="S1" s="121" t="s">
        <v>69</v>
      </c>
      <c r="T1" s="121" t="s">
        <v>71</v>
      </c>
      <c r="U1" s="121" t="s">
        <v>103</v>
      </c>
      <c r="V1" s="121" t="s">
        <v>72</v>
      </c>
      <c r="W1" s="121" t="s">
        <v>73</v>
      </c>
      <c r="X1" s="121" t="s">
        <v>104</v>
      </c>
      <c r="Y1" s="121" t="s">
        <v>105</v>
      </c>
      <c r="Z1" s="121" t="s">
        <v>106</v>
      </c>
      <c r="AA1" s="121" t="s">
        <v>107</v>
      </c>
      <c r="AB1" s="121"/>
      <c r="AC1" s="121"/>
      <c r="AD1" s="121"/>
      <c r="AE1" s="121"/>
      <c r="AF1" s="121"/>
      <c r="AG1" s="121"/>
      <c r="AH1" s="121"/>
      <c r="AI1" s="121" t="s">
        <v>108</v>
      </c>
      <c r="AJ1" s="167" t="s">
        <v>134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132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9" s="12" customFormat="1" ht="33" customHeight="1">
      <c r="A1" s="15" t="s">
        <v>92</v>
      </c>
    </row>
    <row r="2" spans="1:29" s="12" customFormat="1" ht="17.100000000000001" customHeight="1">
      <c r="A2" s="17" t="s">
        <v>43</v>
      </c>
      <c r="I2" s="97" t="s">
        <v>63</v>
      </c>
      <c r="L2" s="97" t="s">
        <v>75</v>
      </c>
      <c r="P2" s="17" t="s">
        <v>44</v>
      </c>
      <c r="S2" s="17" t="s">
        <v>45</v>
      </c>
      <c r="Y2" s="17" t="s">
        <v>633</v>
      </c>
    </row>
    <row r="3" spans="1:29" s="12" customFormat="1" ht="13.5">
      <c r="A3" s="14" t="s">
        <v>93</v>
      </c>
      <c r="B3" s="14" t="s">
        <v>60</v>
      </c>
      <c r="C3" s="14" t="s">
        <v>165</v>
      </c>
      <c r="D3" s="14" t="s">
        <v>166</v>
      </c>
      <c r="E3" s="14" t="s">
        <v>308</v>
      </c>
      <c r="F3" s="14" t="s">
        <v>311</v>
      </c>
      <c r="G3" s="14" t="s">
        <v>310</v>
      </c>
      <c r="H3" s="14" t="s">
        <v>309</v>
      </c>
      <c r="I3" s="14" t="s">
        <v>55</v>
      </c>
      <c r="J3" s="14" t="s">
        <v>56</v>
      </c>
      <c r="K3" s="14" t="s">
        <v>51</v>
      </c>
      <c r="L3" s="13" t="s">
        <v>46</v>
      </c>
      <c r="M3" s="14" t="s">
        <v>62</v>
      </c>
      <c r="N3" s="14" t="s">
        <v>76</v>
      </c>
      <c r="O3" s="14" t="s">
        <v>47</v>
      </c>
      <c r="P3" s="14" t="s">
        <v>48</v>
      </c>
      <c r="Q3" s="41" t="s">
        <v>49</v>
      </c>
      <c r="R3" s="41" t="s">
        <v>50</v>
      </c>
      <c r="S3" s="41" t="s">
        <v>64</v>
      </c>
      <c r="T3" s="41" t="s">
        <v>65</v>
      </c>
      <c r="U3" s="117" t="s">
        <v>94</v>
      </c>
      <c r="V3" s="117" t="s">
        <v>95</v>
      </c>
      <c r="W3" s="41" t="s">
        <v>96</v>
      </c>
      <c r="Y3" s="41" t="s">
        <v>64</v>
      </c>
      <c r="Z3" s="41" t="s">
        <v>65</v>
      </c>
      <c r="AA3" s="117" t="s">
        <v>94</v>
      </c>
      <c r="AB3" s="117" t="s">
        <v>95</v>
      </c>
      <c r="AC3" s="41" t="s">
        <v>96</v>
      </c>
    </row>
    <row r="4" spans="1:29" s="12" customFormat="1" ht="17.100000000000001" customHeight="1">
      <c r="A4" s="116"/>
      <c r="B4" s="23"/>
      <c r="C4" s="191"/>
      <c r="D4" s="191"/>
      <c r="E4" s="191"/>
      <c r="F4" s="191"/>
      <c r="G4" s="191"/>
      <c r="H4" s="191"/>
      <c r="I4" s="23"/>
      <c r="J4" s="55"/>
      <c r="K4" s="42"/>
      <c r="L4" s="23"/>
      <c r="M4" s="23"/>
      <c r="N4" s="98"/>
      <c r="O4" s="42"/>
      <c r="P4" s="23"/>
      <c r="Q4" s="23"/>
      <c r="R4" s="23"/>
      <c r="S4" s="23"/>
      <c r="T4" s="23"/>
      <c r="U4" s="118"/>
      <c r="V4" s="118"/>
      <c r="W4" s="23"/>
      <c r="Y4" s="23"/>
      <c r="Z4" s="23"/>
      <c r="AA4" s="118"/>
      <c r="AB4" s="118"/>
      <c r="AC4" s="23"/>
    </row>
    <row r="5" spans="1:29" s="12" customFormat="1" ht="17.100000000000001" customHeight="1">
      <c r="A5" s="116"/>
      <c r="B5" s="23"/>
      <c r="C5" s="191"/>
      <c r="D5" s="191"/>
      <c r="E5" s="191"/>
      <c r="F5" s="191"/>
      <c r="G5" s="191"/>
      <c r="H5" s="191"/>
      <c r="I5" s="23"/>
      <c r="J5" s="55"/>
      <c r="K5" s="42"/>
      <c r="L5" s="23"/>
      <c r="M5" s="23"/>
      <c r="N5" s="98"/>
      <c r="O5" s="42"/>
      <c r="P5" s="23"/>
      <c r="Q5" s="24"/>
      <c r="R5" s="24"/>
      <c r="S5" s="24"/>
      <c r="T5" s="24"/>
      <c r="U5" s="119"/>
      <c r="V5" s="119"/>
      <c r="W5" s="24"/>
      <c r="Y5" s="24"/>
      <c r="Z5" s="24"/>
      <c r="AA5" s="119"/>
      <c r="AB5" s="119"/>
      <c r="AC5" s="24"/>
    </row>
    <row r="6" spans="1:29" s="12" customFormat="1" ht="17.100000000000001" customHeight="1">
      <c r="A6" s="116"/>
      <c r="B6" s="23"/>
      <c r="C6" s="191"/>
      <c r="D6" s="191"/>
      <c r="E6" s="191"/>
      <c r="F6" s="191"/>
      <c r="G6" s="191"/>
      <c r="H6" s="191"/>
      <c r="I6" s="23"/>
      <c r="J6" s="55"/>
      <c r="K6" s="42"/>
      <c r="L6" s="23"/>
      <c r="M6" s="23"/>
      <c r="N6" s="98"/>
      <c r="O6" s="42"/>
      <c r="P6" s="23"/>
      <c r="Q6" s="24"/>
      <c r="R6" s="24"/>
      <c r="S6" s="24"/>
      <c r="T6" s="24"/>
      <c r="U6" s="119"/>
      <c r="V6" s="119"/>
      <c r="W6" s="24"/>
      <c r="Y6" s="24"/>
      <c r="Z6" s="24"/>
      <c r="AA6" s="119"/>
      <c r="AB6" s="119"/>
      <c r="AC6" s="24"/>
    </row>
    <row r="7" spans="1:29" s="12" customFormat="1" ht="17.100000000000001" customHeight="1">
      <c r="A7" s="116"/>
      <c r="B7" s="23"/>
      <c r="C7" s="191"/>
      <c r="D7" s="191"/>
      <c r="E7" s="191"/>
      <c r="F7" s="191"/>
      <c r="G7" s="191"/>
      <c r="H7" s="191"/>
      <c r="I7" s="23"/>
      <c r="J7" s="55"/>
      <c r="K7" s="42"/>
      <c r="L7" s="23"/>
      <c r="M7" s="23"/>
      <c r="N7" s="98"/>
      <c r="O7" s="42"/>
      <c r="P7" s="23"/>
      <c r="Q7" s="24"/>
      <c r="R7" s="24"/>
      <c r="S7" s="24"/>
      <c r="T7" s="24"/>
      <c r="U7" s="119"/>
      <c r="V7" s="119"/>
      <c r="W7" s="24"/>
      <c r="Y7" s="24"/>
      <c r="Z7" s="24"/>
      <c r="AA7" s="119"/>
      <c r="AB7" s="119"/>
      <c r="AC7" s="24"/>
    </row>
    <row r="8" spans="1:29" s="12" customFormat="1" ht="17.100000000000001" customHeight="1">
      <c r="A8" s="116"/>
      <c r="B8" s="23"/>
      <c r="C8" s="191"/>
      <c r="D8" s="191"/>
      <c r="E8" s="191"/>
      <c r="F8" s="191"/>
      <c r="G8" s="191"/>
      <c r="H8" s="191"/>
      <c r="I8" s="23"/>
      <c r="J8" s="55"/>
      <c r="K8" s="42"/>
      <c r="L8" s="23"/>
      <c r="M8" s="23"/>
      <c r="N8" s="98"/>
      <c r="O8" s="42"/>
      <c r="P8" s="23"/>
      <c r="Q8" s="24"/>
      <c r="R8" s="24"/>
      <c r="S8" s="24"/>
      <c r="T8" s="24"/>
      <c r="U8" s="119"/>
      <c r="V8" s="119"/>
      <c r="W8" s="24"/>
      <c r="Y8" s="24"/>
      <c r="Z8" s="24"/>
      <c r="AA8" s="119"/>
      <c r="AB8" s="119"/>
      <c r="AC8" s="24"/>
    </row>
    <row r="9" spans="1:29" s="12" customFormat="1" ht="17.100000000000001" customHeight="1">
      <c r="A9" s="116"/>
      <c r="B9" s="23"/>
      <c r="C9" s="191"/>
      <c r="D9" s="191"/>
      <c r="E9" s="191"/>
      <c r="F9" s="191"/>
      <c r="G9" s="191"/>
      <c r="H9" s="191"/>
      <c r="I9" s="23"/>
      <c r="J9" s="55"/>
      <c r="K9" s="42"/>
      <c r="L9" s="23"/>
      <c r="M9" s="23"/>
      <c r="N9" s="98"/>
      <c r="O9" s="42"/>
      <c r="P9" s="23"/>
      <c r="Q9" s="24"/>
      <c r="R9" s="24"/>
      <c r="S9" s="24"/>
      <c r="T9" s="24"/>
      <c r="U9" s="119"/>
      <c r="V9" s="119"/>
      <c r="W9" s="24"/>
      <c r="Y9" s="24"/>
      <c r="Z9" s="24"/>
      <c r="AA9" s="119"/>
      <c r="AB9" s="119"/>
      <c r="AC9" s="24"/>
    </row>
    <row r="10" spans="1:29" s="12" customFormat="1" ht="17.100000000000001" customHeight="1">
      <c r="A10" s="116"/>
      <c r="B10" s="23"/>
      <c r="C10" s="191"/>
      <c r="D10" s="191"/>
      <c r="E10" s="191"/>
      <c r="F10" s="191"/>
      <c r="G10" s="191"/>
      <c r="H10" s="191"/>
      <c r="I10" s="23"/>
      <c r="J10" s="55"/>
      <c r="K10" s="42"/>
      <c r="L10" s="23"/>
      <c r="M10" s="23"/>
      <c r="N10" s="98"/>
      <c r="O10" s="42"/>
      <c r="P10" s="23"/>
      <c r="Q10" s="24"/>
      <c r="R10" s="24"/>
      <c r="S10" s="24"/>
      <c r="T10" s="24"/>
      <c r="U10" s="119"/>
      <c r="V10" s="119"/>
      <c r="W10" s="24"/>
      <c r="Y10" s="24"/>
      <c r="Z10" s="24"/>
      <c r="AA10" s="119"/>
      <c r="AB10" s="119"/>
      <c r="AC10" s="24"/>
    </row>
    <row r="11" spans="1:29" s="12" customFormat="1" ht="17.100000000000001" customHeight="1">
      <c r="A11" s="116"/>
      <c r="B11" s="23"/>
      <c r="C11" s="191"/>
      <c r="D11" s="191"/>
      <c r="E11" s="191"/>
      <c r="F11" s="191"/>
      <c r="G11" s="191"/>
      <c r="H11" s="191"/>
      <c r="I11" s="23"/>
      <c r="J11" s="55"/>
      <c r="K11" s="42"/>
      <c r="L11" s="23"/>
      <c r="M11" s="23"/>
      <c r="N11" s="98"/>
      <c r="O11" s="42"/>
      <c r="P11" s="23"/>
      <c r="Q11" s="24"/>
      <c r="R11" s="24"/>
      <c r="S11" s="24"/>
      <c r="T11" s="24"/>
      <c r="U11" s="119"/>
      <c r="V11" s="119"/>
      <c r="W11" s="24"/>
      <c r="Y11" s="24"/>
      <c r="Z11" s="24"/>
      <c r="AA11" s="119"/>
      <c r="AB11" s="119"/>
      <c r="AC11" s="24"/>
    </row>
    <row r="12" spans="1:29" s="12" customFormat="1" ht="17.100000000000001" customHeight="1">
      <c r="A12" s="116"/>
      <c r="B12" s="23"/>
      <c r="C12" s="191"/>
      <c r="D12" s="191"/>
      <c r="E12" s="191"/>
      <c r="F12" s="191"/>
      <c r="G12" s="191"/>
      <c r="H12" s="191"/>
      <c r="I12" s="23"/>
      <c r="J12" s="55"/>
      <c r="K12" s="42"/>
      <c r="L12" s="23"/>
      <c r="M12" s="23"/>
      <c r="N12" s="98"/>
      <c r="O12" s="42"/>
      <c r="P12" s="23"/>
      <c r="Q12" s="24"/>
      <c r="R12" s="24"/>
      <c r="S12" s="24"/>
      <c r="T12" s="24"/>
      <c r="U12" s="119"/>
      <c r="V12" s="119"/>
      <c r="W12" s="24"/>
      <c r="Y12" s="24"/>
      <c r="Z12" s="24"/>
      <c r="AA12" s="119"/>
      <c r="AB12" s="119"/>
      <c r="AC12" s="24"/>
    </row>
    <row r="13" spans="1:29" s="12" customFormat="1" ht="17.100000000000001" customHeight="1">
      <c r="A13" s="116"/>
      <c r="B13" s="23"/>
      <c r="C13" s="191"/>
      <c r="D13" s="191"/>
      <c r="E13" s="191"/>
      <c r="F13" s="191"/>
      <c r="G13" s="191"/>
      <c r="H13" s="191"/>
      <c r="I13" s="23"/>
      <c r="J13" s="55"/>
      <c r="K13" s="42"/>
      <c r="L13" s="23"/>
      <c r="M13" s="23"/>
      <c r="N13" s="98"/>
      <c r="O13" s="42"/>
      <c r="P13" s="23"/>
      <c r="Q13" s="24"/>
      <c r="R13" s="24"/>
      <c r="S13" s="24"/>
      <c r="T13" s="24"/>
      <c r="U13" s="119"/>
      <c r="V13" s="119"/>
      <c r="W13" s="24"/>
      <c r="Y13" s="24"/>
      <c r="Z13" s="24"/>
      <c r="AA13" s="119"/>
      <c r="AB13" s="119"/>
      <c r="AC13" s="24"/>
    </row>
    <row r="14" spans="1:29" s="12" customFormat="1" ht="17.100000000000001" customHeight="1">
      <c r="A14" s="116"/>
      <c r="B14" s="23"/>
      <c r="C14" s="191"/>
      <c r="D14" s="191"/>
      <c r="E14" s="191"/>
      <c r="F14" s="191"/>
      <c r="G14" s="191"/>
      <c r="H14" s="191"/>
      <c r="I14" s="23"/>
      <c r="J14" s="55"/>
      <c r="K14" s="42"/>
      <c r="L14" s="23"/>
      <c r="M14" s="23"/>
      <c r="N14" s="98"/>
      <c r="O14" s="42"/>
      <c r="P14" s="23"/>
      <c r="Q14" s="24"/>
      <c r="R14" s="24"/>
      <c r="S14" s="24"/>
      <c r="T14" s="24"/>
      <c r="U14" s="119"/>
      <c r="V14" s="119"/>
      <c r="W14" s="24"/>
      <c r="Y14" s="24"/>
      <c r="Z14" s="24"/>
      <c r="AA14" s="119"/>
      <c r="AB14" s="119"/>
      <c r="AC14" s="24"/>
    </row>
    <row r="15" spans="1:29" s="12" customFormat="1" ht="17.100000000000001" customHeight="1">
      <c r="A15" s="116"/>
      <c r="B15" s="23"/>
      <c r="C15" s="191"/>
      <c r="D15" s="191"/>
      <c r="E15" s="191"/>
      <c r="F15" s="191"/>
      <c r="G15" s="191"/>
      <c r="H15" s="191"/>
      <c r="I15" s="23"/>
      <c r="J15" s="55"/>
      <c r="K15" s="42"/>
      <c r="L15" s="23"/>
      <c r="M15" s="23"/>
      <c r="N15" s="98"/>
      <c r="O15" s="42"/>
      <c r="P15" s="24"/>
      <c r="Q15" s="24"/>
      <c r="R15" s="24"/>
      <c r="S15" s="24"/>
      <c r="T15" s="24"/>
      <c r="U15" s="119"/>
      <c r="V15" s="119"/>
      <c r="W15" s="24"/>
      <c r="Y15" s="24"/>
      <c r="Z15" s="24"/>
      <c r="AA15" s="119"/>
      <c r="AB15" s="119"/>
      <c r="AC15" s="24"/>
    </row>
    <row r="16" spans="1:29" s="12" customFormat="1" ht="17.100000000000001" customHeight="1">
      <c r="A16" s="116"/>
      <c r="B16" s="23"/>
      <c r="C16" s="191"/>
      <c r="D16" s="191"/>
      <c r="E16" s="191"/>
      <c r="F16" s="191"/>
      <c r="G16" s="191"/>
      <c r="H16" s="191"/>
      <c r="I16" s="23"/>
      <c r="J16" s="55"/>
      <c r="K16" s="42"/>
      <c r="L16" s="23"/>
      <c r="M16" s="23"/>
      <c r="N16" s="98"/>
      <c r="O16" s="42"/>
      <c r="P16" s="24"/>
      <c r="Q16" s="24"/>
      <c r="R16" s="24"/>
      <c r="S16" s="24"/>
      <c r="T16" s="24"/>
      <c r="U16" s="119"/>
      <c r="V16" s="119"/>
      <c r="W16" s="24"/>
      <c r="Y16" s="24"/>
      <c r="Z16" s="24"/>
      <c r="AA16" s="119"/>
      <c r="AB16" s="119"/>
      <c r="AC16" s="24"/>
    </row>
    <row r="17" spans="1:29" s="12" customFormat="1" ht="17.100000000000001" customHeight="1">
      <c r="A17" s="116"/>
      <c r="B17" s="23"/>
      <c r="C17" s="191"/>
      <c r="D17" s="191"/>
      <c r="E17" s="191"/>
      <c r="F17" s="191"/>
      <c r="G17" s="191"/>
      <c r="H17" s="191"/>
      <c r="I17" s="23"/>
      <c r="J17" s="55"/>
      <c r="K17" s="42"/>
      <c r="L17" s="23"/>
      <c r="M17" s="23"/>
      <c r="N17" s="98"/>
      <c r="O17" s="42"/>
      <c r="P17" s="24"/>
      <c r="Q17" s="24"/>
      <c r="R17" s="24"/>
      <c r="S17" s="24"/>
      <c r="T17" s="24"/>
      <c r="U17" s="119"/>
      <c r="V17" s="119"/>
      <c r="W17" s="24"/>
      <c r="Y17" s="24"/>
      <c r="Z17" s="24"/>
      <c r="AA17" s="119"/>
      <c r="AB17" s="119"/>
      <c r="AC17" s="24"/>
    </row>
    <row r="18" spans="1:29" s="12" customFormat="1" ht="17.100000000000001" customHeight="1">
      <c r="A18" s="116"/>
      <c r="B18" s="23"/>
      <c r="C18" s="191"/>
      <c r="D18" s="191"/>
      <c r="E18" s="191"/>
      <c r="F18" s="191"/>
      <c r="G18" s="191"/>
      <c r="H18" s="191"/>
      <c r="I18" s="23"/>
      <c r="J18" s="55"/>
      <c r="K18" s="42"/>
      <c r="L18" s="23"/>
      <c r="M18" s="23"/>
      <c r="N18" s="98"/>
      <c r="O18" s="42"/>
      <c r="P18" s="24"/>
      <c r="Q18" s="24"/>
      <c r="R18" s="24"/>
      <c r="S18" s="24"/>
      <c r="T18" s="24"/>
      <c r="U18" s="119"/>
      <c r="V18" s="119"/>
      <c r="W18" s="24"/>
      <c r="Y18" s="24"/>
      <c r="Z18" s="24"/>
      <c r="AA18" s="119"/>
      <c r="AB18" s="119"/>
      <c r="AC18" s="24"/>
    </row>
    <row r="19" spans="1:29" s="12" customFormat="1" ht="17.100000000000001" customHeight="1">
      <c r="A19" s="116"/>
      <c r="B19" s="118"/>
      <c r="C19" s="191"/>
      <c r="D19" s="191"/>
      <c r="E19" s="191"/>
      <c r="F19" s="191"/>
      <c r="G19" s="191"/>
      <c r="H19" s="191"/>
      <c r="I19" s="118"/>
      <c r="J19" s="118"/>
      <c r="K19" s="118"/>
      <c r="L19" s="118"/>
      <c r="M19" s="118"/>
      <c r="N19" s="118"/>
      <c r="O19" s="118"/>
      <c r="P19" s="119"/>
      <c r="Q19" s="119"/>
      <c r="R19" s="119"/>
      <c r="S19" s="119"/>
      <c r="T19" s="119"/>
      <c r="U19" s="119"/>
      <c r="V19" s="119"/>
      <c r="W19" s="119"/>
      <c r="Y19" s="119"/>
      <c r="Z19" s="119"/>
      <c r="AA19" s="119"/>
      <c r="AB19" s="119"/>
      <c r="AC19" s="119"/>
    </row>
    <row r="20" spans="1:29" s="12" customFormat="1" ht="17.100000000000001" customHeight="1">
      <c r="A20" s="116"/>
      <c r="B20" s="118"/>
      <c r="C20" s="191"/>
      <c r="D20" s="191"/>
      <c r="E20" s="191"/>
      <c r="F20" s="191"/>
      <c r="G20" s="191"/>
      <c r="H20" s="191"/>
      <c r="I20" s="118"/>
      <c r="J20" s="118"/>
      <c r="K20" s="118"/>
      <c r="L20" s="118"/>
      <c r="M20" s="118"/>
      <c r="N20" s="118"/>
      <c r="O20" s="118"/>
      <c r="P20" s="119"/>
      <c r="Q20" s="119"/>
      <c r="R20" s="119"/>
      <c r="S20" s="119"/>
      <c r="T20" s="119"/>
      <c r="U20" s="119"/>
      <c r="V20" s="119"/>
      <c r="W20" s="119"/>
      <c r="Y20" s="119"/>
      <c r="Z20" s="119"/>
      <c r="AA20" s="119"/>
      <c r="AB20" s="119"/>
      <c r="AC20" s="119"/>
    </row>
    <row r="21" spans="1:29" s="12" customFormat="1" ht="17.100000000000001" customHeight="1">
      <c r="A21" s="116"/>
      <c r="B21" s="118"/>
      <c r="C21" s="191"/>
      <c r="D21" s="191"/>
      <c r="E21" s="191"/>
      <c r="F21" s="191"/>
      <c r="G21" s="191"/>
      <c r="H21" s="191"/>
      <c r="I21" s="118"/>
      <c r="J21" s="118"/>
      <c r="K21" s="118"/>
      <c r="L21" s="118"/>
      <c r="M21" s="118"/>
      <c r="N21" s="118"/>
      <c r="O21" s="118"/>
      <c r="P21" s="119"/>
      <c r="Q21" s="119"/>
      <c r="R21" s="119"/>
      <c r="S21" s="119"/>
      <c r="T21" s="119"/>
      <c r="U21" s="119"/>
      <c r="V21" s="119"/>
      <c r="W21" s="119"/>
      <c r="Y21" s="119"/>
      <c r="Z21" s="119"/>
      <c r="AA21" s="119"/>
      <c r="AB21" s="119"/>
      <c r="AC21" s="119"/>
    </row>
    <row r="22" spans="1:29" s="12" customFormat="1" ht="17.100000000000001" customHeight="1">
      <c r="A22" s="116"/>
      <c r="B22" s="118"/>
      <c r="C22" s="191"/>
      <c r="D22" s="191"/>
      <c r="E22" s="191"/>
      <c r="F22" s="191"/>
      <c r="G22" s="191"/>
      <c r="H22" s="191"/>
      <c r="I22" s="118"/>
      <c r="J22" s="118"/>
      <c r="K22" s="118"/>
      <c r="L22" s="118"/>
      <c r="M22" s="118"/>
      <c r="N22" s="118"/>
      <c r="O22" s="118"/>
      <c r="P22" s="119"/>
      <c r="Q22" s="119"/>
      <c r="R22" s="119"/>
      <c r="S22" s="119"/>
      <c r="T22" s="119"/>
      <c r="U22" s="119"/>
      <c r="V22" s="119"/>
      <c r="W22" s="119"/>
      <c r="Y22" s="119"/>
      <c r="Z22" s="119"/>
      <c r="AA22" s="119"/>
      <c r="AB22" s="119"/>
      <c r="AC22" s="119"/>
    </row>
    <row r="23" spans="1:29" s="12" customFormat="1" ht="17.100000000000001" customHeight="1">
      <c r="A23" s="116"/>
      <c r="B23" s="118"/>
      <c r="C23" s="191"/>
      <c r="D23" s="191"/>
      <c r="E23" s="191"/>
      <c r="F23" s="191"/>
      <c r="G23" s="191"/>
      <c r="H23" s="191"/>
      <c r="I23" s="118"/>
      <c r="J23" s="118"/>
      <c r="K23" s="118"/>
      <c r="L23" s="118"/>
      <c r="M23" s="118"/>
      <c r="N23" s="118"/>
      <c r="O23" s="118"/>
      <c r="P23" s="119"/>
      <c r="Q23" s="119"/>
      <c r="R23" s="119"/>
      <c r="S23" s="119"/>
      <c r="T23" s="119"/>
      <c r="U23" s="119"/>
      <c r="V23" s="119"/>
      <c r="W23" s="119"/>
      <c r="Y23" s="119"/>
      <c r="Z23" s="119"/>
      <c r="AA23" s="119"/>
      <c r="AB23" s="119"/>
      <c r="AC23" s="119"/>
    </row>
    <row r="24" spans="1:29" s="12" customFormat="1" ht="17.100000000000001" customHeight="1">
      <c r="A24" s="116"/>
      <c r="B24" s="118"/>
      <c r="C24" s="191"/>
      <c r="D24" s="191"/>
      <c r="E24" s="191"/>
      <c r="F24" s="191"/>
      <c r="G24" s="191"/>
      <c r="H24" s="191"/>
      <c r="I24" s="118"/>
      <c r="J24" s="118"/>
      <c r="K24" s="118"/>
      <c r="L24" s="118"/>
      <c r="M24" s="118"/>
      <c r="N24" s="118"/>
      <c r="O24" s="118"/>
      <c r="P24" s="119"/>
      <c r="Q24" s="119"/>
      <c r="R24" s="119"/>
      <c r="S24" s="119"/>
      <c r="T24" s="119"/>
      <c r="U24" s="119"/>
      <c r="V24" s="119"/>
      <c r="W24" s="119"/>
      <c r="Y24" s="119"/>
      <c r="Z24" s="119"/>
      <c r="AA24" s="119"/>
      <c r="AB24" s="119"/>
      <c r="AC24" s="119"/>
    </row>
    <row r="25" spans="1:29" s="12" customFormat="1" ht="17.100000000000001" customHeight="1">
      <c r="A25" s="116"/>
      <c r="B25" s="118"/>
      <c r="C25" s="191"/>
      <c r="D25" s="191"/>
      <c r="E25" s="191"/>
      <c r="F25" s="191"/>
      <c r="G25" s="191"/>
      <c r="H25" s="191"/>
      <c r="I25" s="118"/>
      <c r="J25" s="118"/>
      <c r="K25" s="118"/>
      <c r="L25" s="118"/>
      <c r="M25" s="118"/>
      <c r="N25" s="118"/>
      <c r="O25" s="118"/>
      <c r="P25" s="119"/>
      <c r="Q25" s="119"/>
      <c r="R25" s="119"/>
      <c r="S25" s="119"/>
      <c r="T25" s="119"/>
      <c r="U25" s="119"/>
      <c r="V25" s="119"/>
      <c r="W25" s="119"/>
      <c r="Y25" s="119"/>
      <c r="Z25" s="119"/>
      <c r="AA25" s="119"/>
      <c r="AB25" s="119"/>
      <c r="AC25" s="119"/>
    </row>
    <row r="26" spans="1:29" s="12" customFormat="1" ht="17.100000000000001" customHeight="1">
      <c r="A26" s="116"/>
      <c r="B26" s="118"/>
      <c r="C26" s="191"/>
      <c r="D26" s="191"/>
      <c r="E26" s="191"/>
      <c r="F26" s="191"/>
      <c r="G26" s="191"/>
      <c r="H26" s="191"/>
      <c r="I26" s="118"/>
      <c r="J26" s="118"/>
      <c r="K26" s="118"/>
      <c r="L26" s="118"/>
      <c r="M26" s="118"/>
      <c r="N26" s="118"/>
      <c r="O26" s="118"/>
      <c r="P26" s="119"/>
      <c r="Q26" s="119"/>
      <c r="R26" s="119"/>
      <c r="S26" s="119"/>
      <c r="T26" s="119"/>
      <c r="U26" s="119"/>
      <c r="V26" s="119"/>
      <c r="W26" s="119"/>
      <c r="Y26" s="119"/>
      <c r="Z26" s="119"/>
      <c r="AA26" s="119"/>
      <c r="AB26" s="119"/>
      <c r="AC26" s="119"/>
    </row>
    <row r="27" spans="1:29" s="12" customFormat="1" ht="17.100000000000001" customHeight="1">
      <c r="A27" s="116"/>
      <c r="B27" s="118"/>
      <c r="C27" s="191"/>
      <c r="D27" s="191"/>
      <c r="E27" s="191"/>
      <c r="F27" s="191"/>
      <c r="G27" s="191"/>
      <c r="H27" s="191"/>
      <c r="I27" s="118"/>
      <c r="J27" s="118"/>
      <c r="K27" s="118"/>
      <c r="L27" s="118"/>
      <c r="M27" s="118"/>
      <c r="N27" s="118"/>
      <c r="O27" s="118"/>
      <c r="P27" s="119"/>
      <c r="Q27" s="119"/>
      <c r="R27" s="119"/>
      <c r="S27" s="119"/>
      <c r="T27" s="119"/>
      <c r="U27" s="119"/>
      <c r="V27" s="119"/>
      <c r="W27" s="119"/>
      <c r="Y27" s="119"/>
      <c r="Z27" s="119"/>
      <c r="AA27" s="119"/>
      <c r="AB27" s="119"/>
      <c r="AC27" s="119"/>
    </row>
    <row r="28" spans="1:29" s="12" customFormat="1" ht="17.100000000000001" customHeight="1">
      <c r="A28" s="116"/>
      <c r="B28" s="118"/>
      <c r="C28" s="191"/>
      <c r="D28" s="191"/>
      <c r="E28" s="191"/>
      <c r="F28" s="191"/>
      <c r="G28" s="191"/>
      <c r="H28" s="191"/>
      <c r="I28" s="118"/>
      <c r="J28" s="118"/>
      <c r="K28" s="118"/>
      <c r="L28" s="118"/>
      <c r="M28" s="118"/>
      <c r="N28" s="118"/>
      <c r="O28" s="118"/>
      <c r="P28" s="119"/>
      <c r="Q28" s="119"/>
      <c r="R28" s="119"/>
      <c r="S28" s="119"/>
      <c r="T28" s="119"/>
      <c r="U28" s="119"/>
      <c r="V28" s="119"/>
      <c r="W28" s="119"/>
      <c r="Y28" s="119"/>
      <c r="Z28" s="119"/>
      <c r="AA28" s="119"/>
      <c r="AB28" s="119"/>
      <c r="AC28" s="119"/>
    </row>
    <row r="29" spans="1:29" s="12" customFormat="1" ht="17.100000000000001" customHeight="1">
      <c r="A29" s="116"/>
      <c r="B29" s="118"/>
      <c r="C29" s="191"/>
      <c r="D29" s="191"/>
      <c r="E29" s="191"/>
      <c r="F29" s="191"/>
      <c r="G29" s="191"/>
      <c r="H29" s="191"/>
      <c r="I29" s="118"/>
      <c r="J29" s="118"/>
      <c r="K29" s="118"/>
      <c r="L29" s="118"/>
      <c r="M29" s="118"/>
      <c r="N29" s="118"/>
      <c r="O29" s="118"/>
      <c r="P29" s="119"/>
      <c r="Q29" s="119"/>
      <c r="R29" s="119"/>
      <c r="S29" s="119"/>
      <c r="T29" s="119"/>
      <c r="U29" s="119"/>
      <c r="V29" s="119"/>
      <c r="W29" s="119"/>
      <c r="Y29" s="119"/>
      <c r="Z29" s="119"/>
      <c r="AA29" s="119"/>
      <c r="AB29" s="119"/>
      <c r="AC29" s="119"/>
    </row>
    <row r="30" spans="1:29" s="12" customFormat="1" ht="17.100000000000001" customHeight="1">
      <c r="A30" s="116"/>
      <c r="B30" s="118"/>
      <c r="C30" s="191"/>
      <c r="D30" s="191"/>
      <c r="E30" s="191"/>
      <c r="F30" s="191"/>
      <c r="G30" s="191"/>
      <c r="H30" s="191"/>
      <c r="I30" s="118"/>
      <c r="J30" s="118"/>
      <c r="K30" s="118"/>
      <c r="L30" s="118"/>
      <c r="M30" s="118"/>
      <c r="N30" s="118"/>
      <c r="O30" s="118"/>
      <c r="P30" s="119"/>
      <c r="Q30" s="119"/>
      <c r="R30" s="119"/>
      <c r="S30" s="119"/>
      <c r="T30" s="119"/>
      <c r="U30" s="119"/>
      <c r="V30" s="119"/>
      <c r="W30" s="119"/>
      <c r="Y30" s="119"/>
      <c r="Z30" s="119"/>
      <c r="AA30" s="119"/>
      <c r="AB30" s="119"/>
      <c r="AC30" s="119"/>
    </row>
    <row r="31" spans="1:29" s="12" customFormat="1" ht="17.100000000000001" customHeight="1">
      <c r="A31" s="116"/>
      <c r="B31" s="118"/>
      <c r="C31" s="191"/>
      <c r="D31" s="191"/>
      <c r="E31" s="191"/>
      <c r="F31" s="191"/>
      <c r="G31" s="191"/>
      <c r="H31" s="191"/>
      <c r="I31" s="118"/>
      <c r="J31" s="118"/>
      <c r="K31" s="118"/>
      <c r="L31" s="118"/>
      <c r="M31" s="118"/>
      <c r="N31" s="118"/>
      <c r="O31" s="118"/>
      <c r="P31" s="119"/>
      <c r="Q31" s="119"/>
      <c r="R31" s="119"/>
      <c r="S31" s="119"/>
      <c r="T31" s="119"/>
      <c r="U31" s="119"/>
      <c r="V31" s="119"/>
      <c r="W31" s="119"/>
      <c r="Y31" s="119"/>
      <c r="Z31" s="119"/>
      <c r="AA31" s="119"/>
      <c r="AB31" s="119"/>
      <c r="AC31" s="119"/>
    </row>
    <row r="32" spans="1:29" s="12" customFormat="1" ht="17.100000000000001" customHeight="1">
      <c r="A32" s="116"/>
      <c r="B32" s="118"/>
      <c r="C32" s="191"/>
      <c r="D32" s="191"/>
      <c r="E32" s="191"/>
      <c r="F32" s="191"/>
      <c r="G32" s="191"/>
      <c r="H32" s="191"/>
      <c r="I32" s="118"/>
      <c r="J32" s="118"/>
      <c r="K32" s="118"/>
      <c r="L32" s="118"/>
      <c r="M32" s="118"/>
      <c r="N32" s="118"/>
      <c r="O32" s="118"/>
      <c r="P32" s="119"/>
      <c r="Q32" s="119"/>
      <c r="R32" s="119"/>
      <c r="S32" s="119"/>
      <c r="T32" s="119"/>
      <c r="U32" s="119"/>
      <c r="V32" s="119"/>
      <c r="W32" s="119"/>
      <c r="Y32" s="119"/>
      <c r="Z32" s="119"/>
      <c r="AA32" s="119"/>
      <c r="AB32" s="119"/>
      <c r="AC32" s="119"/>
    </row>
    <row r="33" spans="1:36" s="12" customFormat="1" ht="17.100000000000001" customHeight="1">
      <c r="A33" s="116"/>
      <c r="B33" s="118"/>
      <c r="C33" s="191"/>
      <c r="D33" s="191"/>
      <c r="E33" s="191"/>
      <c r="F33" s="191"/>
      <c r="G33" s="191"/>
      <c r="H33" s="191"/>
      <c r="I33" s="118"/>
      <c r="J33" s="118"/>
      <c r="K33" s="118"/>
      <c r="L33" s="118"/>
      <c r="M33" s="118"/>
      <c r="N33" s="118"/>
      <c r="O33" s="118"/>
      <c r="P33" s="119"/>
      <c r="Q33" s="119"/>
      <c r="R33" s="119"/>
      <c r="S33" s="119"/>
      <c r="T33" s="119"/>
      <c r="U33" s="119"/>
      <c r="V33" s="119"/>
      <c r="W33" s="119"/>
      <c r="Y33" s="119"/>
      <c r="Z33" s="119"/>
      <c r="AA33" s="119"/>
      <c r="AB33" s="119"/>
      <c r="AC33" s="119"/>
    </row>
    <row r="34" spans="1:36" s="12" customFormat="1" ht="17.100000000000001" customHeight="1">
      <c r="A34" s="116"/>
      <c r="B34" s="118"/>
      <c r="C34" s="191"/>
      <c r="D34" s="191"/>
      <c r="E34" s="191"/>
      <c r="F34" s="191"/>
      <c r="G34" s="191"/>
      <c r="H34" s="191"/>
      <c r="I34" s="118"/>
      <c r="J34" s="118"/>
      <c r="K34" s="118"/>
      <c r="L34" s="118"/>
      <c r="M34" s="118"/>
      <c r="N34" s="118"/>
      <c r="O34" s="118"/>
      <c r="P34" s="119"/>
      <c r="Q34" s="119"/>
      <c r="R34" s="119"/>
      <c r="S34" s="119"/>
      <c r="T34" s="119"/>
      <c r="U34" s="119"/>
      <c r="V34" s="119"/>
      <c r="W34" s="119"/>
      <c r="Y34" s="119"/>
      <c r="Z34" s="119"/>
      <c r="AA34" s="119"/>
      <c r="AB34" s="119"/>
      <c r="AC34" s="119"/>
    </row>
    <row r="35" spans="1:36" s="12" customFormat="1" ht="17.100000000000001" customHeight="1">
      <c r="A35" s="116"/>
      <c r="B35" s="118"/>
      <c r="C35" s="191"/>
      <c r="D35" s="191"/>
      <c r="E35" s="191"/>
      <c r="F35" s="191"/>
      <c r="G35" s="191"/>
      <c r="H35" s="191"/>
      <c r="I35" s="118"/>
      <c r="J35" s="118"/>
      <c r="K35" s="118"/>
      <c r="L35" s="118"/>
      <c r="M35" s="118"/>
      <c r="N35" s="118"/>
      <c r="O35" s="118"/>
      <c r="P35" s="119"/>
      <c r="Q35" s="119"/>
      <c r="R35" s="119"/>
      <c r="S35" s="119"/>
      <c r="T35" s="119"/>
      <c r="U35" s="119"/>
      <c r="V35" s="119"/>
      <c r="W35" s="119"/>
      <c r="Y35" s="119"/>
      <c r="Z35" s="119"/>
      <c r="AA35" s="119"/>
      <c r="AB35" s="119"/>
      <c r="AC35" s="119"/>
    </row>
    <row r="36" spans="1:36" s="12" customFormat="1" ht="17.100000000000001" customHeight="1">
      <c r="A36" s="116"/>
      <c r="B36" s="118"/>
      <c r="C36" s="191"/>
      <c r="D36" s="191"/>
      <c r="E36" s="191"/>
      <c r="F36" s="191"/>
      <c r="G36" s="191"/>
      <c r="H36" s="191"/>
      <c r="I36" s="118"/>
      <c r="J36" s="118"/>
      <c r="K36" s="118"/>
      <c r="L36" s="118"/>
      <c r="M36" s="118"/>
      <c r="N36" s="118"/>
      <c r="O36" s="118"/>
      <c r="P36" s="119"/>
      <c r="Q36" s="119"/>
      <c r="R36" s="119"/>
      <c r="S36" s="119"/>
      <c r="T36" s="119"/>
      <c r="U36" s="119"/>
      <c r="V36" s="119"/>
      <c r="W36" s="119"/>
      <c r="Y36" s="119"/>
      <c r="Z36" s="119"/>
      <c r="AA36" s="119"/>
      <c r="AB36" s="119"/>
      <c r="AC36" s="119"/>
    </row>
    <row r="37" spans="1:36" s="12" customFormat="1" ht="17.100000000000001" customHeight="1">
      <c r="A37" s="116"/>
      <c r="B37" s="118"/>
      <c r="C37" s="191"/>
      <c r="D37" s="191"/>
      <c r="E37" s="191"/>
      <c r="F37" s="191"/>
      <c r="G37" s="191"/>
      <c r="H37" s="191"/>
      <c r="I37" s="118"/>
      <c r="J37" s="118"/>
      <c r="K37" s="118"/>
      <c r="L37" s="118"/>
      <c r="M37" s="118"/>
      <c r="N37" s="118"/>
      <c r="O37" s="118"/>
      <c r="P37" s="119"/>
      <c r="Q37" s="119"/>
      <c r="R37" s="119"/>
      <c r="S37" s="119"/>
      <c r="T37" s="119"/>
      <c r="U37" s="119"/>
      <c r="V37" s="119"/>
      <c r="W37" s="119"/>
      <c r="Y37" s="119"/>
      <c r="Z37" s="119"/>
      <c r="AA37" s="119"/>
      <c r="AB37" s="119"/>
      <c r="AC37" s="119"/>
    </row>
    <row r="38" spans="1:36" s="12" customFormat="1" ht="17.100000000000001" customHeight="1">
      <c r="A38" s="116"/>
      <c r="B38" s="118"/>
      <c r="C38" s="191"/>
      <c r="D38" s="191"/>
      <c r="E38" s="191"/>
      <c r="F38" s="191"/>
      <c r="G38" s="191"/>
      <c r="H38" s="191"/>
      <c r="I38" s="118"/>
      <c r="J38" s="118"/>
      <c r="K38" s="118"/>
      <c r="L38" s="118"/>
      <c r="M38" s="118"/>
      <c r="N38" s="118"/>
      <c r="O38" s="118"/>
      <c r="P38" s="119"/>
      <c r="Q38" s="119"/>
      <c r="R38" s="119"/>
      <c r="S38" s="119"/>
      <c r="T38" s="119"/>
      <c r="U38" s="119"/>
      <c r="V38" s="119"/>
      <c r="W38" s="119"/>
      <c r="Y38" s="119"/>
      <c r="Z38" s="119"/>
      <c r="AA38" s="119"/>
      <c r="AB38" s="119"/>
      <c r="AC38" s="119"/>
    </row>
    <row r="39" spans="1:36" s="12" customFormat="1" ht="17.100000000000001" customHeight="1">
      <c r="A39" s="116"/>
      <c r="B39" s="118"/>
      <c r="C39" s="191"/>
      <c r="D39" s="191"/>
      <c r="E39" s="191"/>
      <c r="F39" s="191"/>
      <c r="G39" s="191"/>
      <c r="H39" s="191"/>
      <c r="I39" s="118"/>
      <c r="J39" s="118"/>
      <c r="K39" s="118"/>
      <c r="L39" s="118"/>
      <c r="M39" s="118"/>
      <c r="N39" s="118"/>
      <c r="O39" s="118"/>
      <c r="P39" s="119"/>
      <c r="Q39" s="119"/>
      <c r="R39" s="119"/>
      <c r="S39" s="119"/>
      <c r="T39" s="119"/>
      <c r="U39" s="119"/>
      <c r="V39" s="119"/>
      <c r="W39" s="119"/>
      <c r="Y39" s="119"/>
      <c r="Z39" s="119"/>
      <c r="AA39" s="119"/>
      <c r="AB39" s="119"/>
      <c r="AC39" s="119"/>
    </row>
    <row r="40" spans="1:36" s="12" customFormat="1" ht="17.100000000000001" customHeight="1">
      <c r="A40" s="116"/>
      <c r="B40" s="118"/>
      <c r="C40" s="191"/>
      <c r="D40" s="191"/>
      <c r="E40" s="191"/>
      <c r="F40" s="191"/>
      <c r="G40" s="191"/>
      <c r="H40" s="191"/>
      <c r="I40" s="118"/>
      <c r="J40" s="118"/>
      <c r="K40" s="118"/>
      <c r="L40" s="118"/>
      <c r="M40" s="118"/>
      <c r="N40" s="118"/>
      <c r="O40" s="118"/>
      <c r="P40" s="119"/>
      <c r="Q40" s="119"/>
      <c r="R40" s="119"/>
      <c r="S40" s="119"/>
      <c r="T40" s="119"/>
      <c r="U40" s="119"/>
      <c r="V40" s="119"/>
      <c r="W40" s="119"/>
      <c r="Y40" s="119"/>
      <c r="Z40" s="119"/>
      <c r="AA40" s="119"/>
      <c r="AB40" s="119"/>
      <c r="AC40" s="119"/>
    </row>
    <row r="41" spans="1:36" s="12" customFormat="1" ht="17.100000000000001" customHeight="1">
      <c r="A41" s="116"/>
      <c r="B41" s="118"/>
      <c r="C41" s="191"/>
      <c r="D41" s="191"/>
      <c r="E41" s="191"/>
      <c r="F41" s="191"/>
      <c r="G41" s="191"/>
      <c r="H41" s="191"/>
      <c r="I41" s="118"/>
      <c r="J41" s="118"/>
      <c r="K41" s="118"/>
      <c r="L41" s="118"/>
      <c r="M41" s="118"/>
      <c r="N41" s="118"/>
      <c r="O41" s="118"/>
      <c r="P41" s="119"/>
      <c r="Q41" s="119"/>
      <c r="R41" s="119"/>
      <c r="S41" s="119"/>
      <c r="T41" s="119"/>
      <c r="U41" s="119"/>
      <c r="V41" s="119"/>
      <c r="W41" s="119"/>
      <c r="Y41" s="119"/>
      <c r="Z41" s="119"/>
      <c r="AA41" s="119"/>
      <c r="AB41" s="119"/>
      <c r="AC41" s="119"/>
    </row>
    <row r="42" spans="1:36" s="12" customFormat="1" ht="17.100000000000001" customHeight="1">
      <c r="A42" s="116"/>
      <c r="B42" s="118"/>
      <c r="C42" s="191"/>
      <c r="D42" s="191"/>
      <c r="E42" s="191"/>
      <c r="F42" s="191"/>
      <c r="G42" s="191"/>
      <c r="H42" s="191"/>
      <c r="I42" s="118"/>
      <c r="J42" s="118"/>
      <c r="K42" s="118"/>
      <c r="L42" s="118"/>
      <c r="M42" s="118"/>
      <c r="N42" s="118"/>
      <c r="O42" s="118"/>
      <c r="P42" s="119"/>
      <c r="Q42" s="119"/>
      <c r="R42" s="119"/>
      <c r="S42" s="119"/>
      <c r="T42" s="119"/>
      <c r="U42" s="119"/>
      <c r="V42" s="119"/>
      <c r="W42" s="119"/>
      <c r="Y42" s="119"/>
      <c r="Z42" s="119"/>
      <c r="AA42" s="119"/>
      <c r="AB42" s="119"/>
      <c r="AC42" s="119"/>
    </row>
    <row r="43" spans="1:36" s="12" customFormat="1" ht="17.100000000000001" customHeight="1">
      <c r="A43" s="116"/>
      <c r="B43" s="118"/>
      <c r="C43" s="191"/>
      <c r="D43" s="191"/>
      <c r="E43" s="191"/>
      <c r="F43" s="191"/>
      <c r="G43" s="191"/>
      <c r="H43" s="191"/>
      <c r="I43" s="118"/>
      <c r="J43" s="118"/>
      <c r="K43" s="118"/>
      <c r="L43" s="118"/>
      <c r="M43" s="118"/>
      <c r="N43" s="118"/>
      <c r="O43" s="118"/>
      <c r="P43" s="119"/>
      <c r="Q43" s="119"/>
      <c r="R43" s="119"/>
      <c r="S43" s="119"/>
      <c r="T43" s="119"/>
      <c r="U43" s="119"/>
      <c r="V43" s="119"/>
      <c r="W43" s="119"/>
      <c r="Y43" s="119"/>
      <c r="Z43" s="119"/>
      <c r="AA43" s="119"/>
      <c r="AB43" s="119"/>
      <c r="AC43" s="119"/>
    </row>
    <row r="44" spans="1:36" s="12" customFormat="1" ht="17.100000000000001" customHeight="1">
      <c r="A44" s="116"/>
      <c r="B44" s="23"/>
      <c r="C44" s="191"/>
      <c r="D44" s="191"/>
      <c r="E44" s="191"/>
      <c r="F44" s="191"/>
      <c r="G44" s="191"/>
      <c r="H44" s="191"/>
      <c r="I44" s="23"/>
      <c r="J44" s="55"/>
      <c r="K44" s="42"/>
      <c r="L44" s="23"/>
      <c r="M44" s="23"/>
      <c r="N44" s="98"/>
      <c r="O44" s="42"/>
      <c r="P44" s="24"/>
      <c r="Q44" s="24"/>
      <c r="R44" s="24"/>
      <c r="S44" s="24"/>
      <c r="T44" s="24"/>
      <c r="U44" s="119"/>
      <c r="V44" s="119"/>
      <c r="W44" s="24"/>
      <c r="Y44" s="24"/>
      <c r="Z44" s="24"/>
      <c r="AA44" s="119"/>
      <c r="AB44" s="119"/>
      <c r="AC44" s="24"/>
    </row>
    <row r="45" spans="1:36" s="12" customFormat="1" ht="17.100000000000001" customHeight="1"/>
    <row r="46" spans="1:36" s="12" customFormat="1" ht="17.100000000000001" customHeight="1">
      <c r="A46" s="17" t="s">
        <v>97</v>
      </c>
    </row>
    <row r="47" spans="1:36" s="19" customFormat="1" ht="18" customHeight="1">
      <c r="A47" s="179" t="s">
        <v>137</v>
      </c>
      <c r="B47" s="179" t="s">
        <v>138</v>
      </c>
      <c r="C47" s="179" t="s">
        <v>139</v>
      </c>
      <c r="D47" s="179" t="s">
        <v>140</v>
      </c>
      <c r="E47" s="179" t="s">
        <v>139</v>
      </c>
      <c r="F47" s="179" t="s">
        <v>641</v>
      </c>
      <c r="G47" s="179" t="s">
        <v>639</v>
      </c>
      <c r="H47" s="179" t="s">
        <v>141</v>
      </c>
      <c r="I47" s="179" t="s">
        <v>142</v>
      </c>
      <c r="J47" s="179" t="s">
        <v>104</v>
      </c>
      <c r="K47" s="179" t="s">
        <v>143</v>
      </c>
      <c r="L47" s="179" t="str">
        <f>IF($L48="Dial Gauge Tester","기기명","0점블럭#1")</f>
        <v>0점블럭#1</v>
      </c>
      <c r="M47" s="179" t="str">
        <f>IF($L48="Dial Gauge Tester","기준기세팅","0점블럭#2")</f>
        <v>0점블럭#2</v>
      </c>
      <c r="N47" s="179" t="str">
        <f>IF($L48="Dial Gauge Tester","명목값","0점블럭#3")</f>
        <v>0점블럭#3</v>
      </c>
      <c r="O47" s="179" t="str">
        <f>IF($L48="Dial Gauge Tester","교정값","0점블럭#4")</f>
        <v>0점블럭#4</v>
      </c>
      <c r="P47" s="179" t="s">
        <v>151</v>
      </c>
      <c r="Q47" s="179" t="s">
        <v>642</v>
      </c>
      <c r="R47" s="179" t="s">
        <v>152</v>
      </c>
      <c r="S47" s="179" t="s">
        <v>153</v>
      </c>
      <c r="T47" s="179" t="s">
        <v>154</v>
      </c>
      <c r="U47" s="179" t="s">
        <v>155</v>
      </c>
      <c r="V47" s="179" t="s">
        <v>156</v>
      </c>
      <c r="W47" s="179" t="s">
        <v>157</v>
      </c>
      <c r="X47" s="179" t="s">
        <v>158</v>
      </c>
      <c r="Y47" s="179" t="s">
        <v>159</v>
      </c>
      <c r="Z47" s="179" t="s">
        <v>160</v>
      </c>
      <c r="AA47" s="179" t="s">
        <v>640</v>
      </c>
      <c r="AB47" s="179" t="s">
        <v>161</v>
      </c>
      <c r="AC47" s="179" t="s">
        <v>162</v>
      </c>
      <c r="AD47" s="179" t="s">
        <v>163</v>
      </c>
      <c r="AE47" s="179" t="s">
        <v>164</v>
      </c>
      <c r="AF47" s="179"/>
      <c r="AG47" s="179"/>
      <c r="AH47" s="179"/>
      <c r="AI47" s="179"/>
      <c r="AJ47" s="179"/>
    </row>
    <row r="48" spans="1:36" ht="17.100000000000001" customHeight="1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34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34"/>
      <c r="Y48" s="134"/>
      <c r="Z48" s="134"/>
      <c r="AA48" s="120"/>
      <c r="AB48" s="120"/>
      <c r="AC48" s="134"/>
      <c r="AD48" s="134"/>
      <c r="AE48" s="134"/>
      <c r="AF48" s="134"/>
      <c r="AG48" s="134"/>
      <c r="AH48" s="134"/>
      <c r="AI48" s="134"/>
      <c r="AJ48" s="134"/>
    </row>
    <row r="49" spans="1:36" ht="17.100000000000001" customHeight="1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34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34"/>
      <c r="Y49" s="134"/>
      <c r="Z49" s="134"/>
      <c r="AA49" s="120"/>
      <c r="AB49" s="120"/>
      <c r="AC49" s="134"/>
      <c r="AD49" s="134"/>
      <c r="AE49" s="134"/>
      <c r="AF49" s="134"/>
      <c r="AG49" s="134"/>
      <c r="AH49" s="134"/>
      <c r="AI49" s="134"/>
      <c r="AJ49" s="134"/>
    </row>
    <row r="50" spans="1:36" ht="17.100000000000001" customHeight="1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34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34"/>
      <c r="Y50" s="134"/>
      <c r="Z50" s="134"/>
      <c r="AA50" s="120"/>
      <c r="AB50" s="120"/>
      <c r="AC50" s="134"/>
      <c r="AD50" s="134"/>
      <c r="AE50" s="134"/>
      <c r="AF50" s="134"/>
      <c r="AG50" s="134"/>
      <c r="AH50" s="134"/>
      <c r="AI50" s="134"/>
      <c r="AJ50" s="134"/>
    </row>
    <row r="51" spans="1:36" ht="17.100000000000001" customHeigh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34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34"/>
      <c r="Y51" s="134"/>
      <c r="Z51" s="134"/>
      <c r="AA51" s="120"/>
      <c r="AB51" s="120"/>
      <c r="AC51" s="134"/>
      <c r="AD51" s="134"/>
      <c r="AE51" s="134"/>
      <c r="AF51" s="134"/>
      <c r="AG51" s="134"/>
      <c r="AH51" s="134"/>
      <c r="AI51" s="134"/>
      <c r="AJ51" s="134"/>
    </row>
    <row r="52" spans="1:36" ht="17.100000000000001" customHeight="1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34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34"/>
      <c r="Y52" s="134"/>
      <c r="Z52" s="134"/>
      <c r="AA52" s="120"/>
      <c r="AB52" s="120"/>
      <c r="AC52" s="134"/>
      <c r="AD52" s="134"/>
      <c r="AE52" s="134"/>
      <c r="AF52" s="134"/>
      <c r="AG52" s="134"/>
      <c r="AH52" s="134"/>
      <c r="AI52" s="134"/>
      <c r="AJ52" s="134"/>
    </row>
    <row r="53" spans="1:36" ht="17.100000000000001" customHeight="1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34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34"/>
      <c r="Y53" s="134"/>
      <c r="Z53" s="134"/>
      <c r="AA53" s="120"/>
      <c r="AB53" s="120"/>
      <c r="AC53" s="134"/>
      <c r="AD53" s="134"/>
      <c r="AE53" s="134"/>
      <c r="AF53" s="134"/>
      <c r="AG53" s="134"/>
      <c r="AH53" s="134"/>
      <c r="AI53" s="134"/>
      <c r="AJ53" s="134"/>
    </row>
    <row r="54" spans="1:36" ht="17.100000000000001" customHeight="1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34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34"/>
      <c r="Y54" s="134"/>
      <c r="Z54" s="134"/>
      <c r="AA54" s="120"/>
      <c r="AB54" s="120"/>
      <c r="AC54" s="134"/>
      <c r="AD54" s="134"/>
      <c r="AE54" s="134"/>
      <c r="AF54" s="134"/>
      <c r="AG54" s="134"/>
      <c r="AH54" s="134"/>
      <c r="AI54" s="134"/>
      <c r="AJ54" s="134"/>
    </row>
    <row r="55" spans="1:36" ht="17.100000000000001" customHeight="1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34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34"/>
      <c r="Y55" s="134"/>
      <c r="Z55" s="134"/>
      <c r="AA55" s="120"/>
      <c r="AB55" s="120"/>
      <c r="AC55" s="134"/>
      <c r="AD55" s="134"/>
      <c r="AE55" s="134"/>
      <c r="AF55" s="134"/>
      <c r="AG55" s="134"/>
      <c r="AH55" s="134"/>
      <c r="AI55" s="134"/>
      <c r="AJ55" s="134"/>
    </row>
    <row r="56" spans="1:36" ht="17.100000000000001" customHeight="1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34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34"/>
      <c r="Y56" s="134"/>
      <c r="Z56" s="134"/>
      <c r="AA56" s="120"/>
      <c r="AB56" s="120"/>
      <c r="AC56" s="134"/>
      <c r="AD56" s="134"/>
      <c r="AE56" s="134"/>
      <c r="AF56" s="134"/>
      <c r="AG56" s="134"/>
      <c r="AH56" s="134"/>
      <c r="AI56" s="134"/>
      <c r="AJ56" s="134"/>
    </row>
    <row r="57" spans="1:36" ht="17.100000000000001" customHeight="1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34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34"/>
      <c r="Y57" s="134"/>
      <c r="Z57" s="134"/>
      <c r="AA57" s="120"/>
      <c r="AB57" s="120"/>
      <c r="AC57" s="134"/>
      <c r="AD57" s="134"/>
      <c r="AE57" s="134"/>
      <c r="AF57" s="134"/>
      <c r="AG57" s="134"/>
      <c r="AH57" s="134"/>
      <c r="AI57" s="134"/>
      <c r="AJ57" s="134"/>
    </row>
    <row r="58" spans="1:36" ht="17.100000000000001" customHeight="1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34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34"/>
      <c r="Y58" s="134"/>
      <c r="Z58" s="134"/>
      <c r="AA58" s="120"/>
      <c r="AB58" s="120"/>
      <c r="AC58" s="134"/>
      <c r="AD58" s="134"/>
      <c r="AE58" s="134"/>
      <c r="AF58" s="134"/>
      <c r="AG58" s="134"/>
      <c r="AH58" s="134"/>
      <c r="AI58" s="134"/>
      <c r="AJ58" s="134"/>
    </row>
    <row r="59" spans="1:36" ht="17.100000000000001" customHeight="1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</row>
    <row r="60" spans="1:36" ht="17.100000000000001" customHeight="1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</row>
    <row r="61" spans="1:36" ht="17.100000000000001" customHeight="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</row>
    <row r="62" spans="1:36" ht="17.100000000000001" customHeight="1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</row>
    <row r="63" spans="1:36" ht="17.100000000000001" customHeight="1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</row>
    <row r="64" spans="1:36" ht="17.100000000000001" customHeight="1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</row>
    <row r="65" spans="1:36" ht="17.100000000000001" customHeight="1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</row>
    <row r="66" spans="1:36" ht="17.100000000000001" customHeight="1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</row>
    <row r="67" spans="1:36" ht="17.100000000000001" customHeight="1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</row>
    <row r="68" spans="1:36" ht="17.100000000000001" customHeight="1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</row>
    <row r="69" spans="1:36" ht="17.100000000000001" customHeight="1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</row>
    <row r="70" spans="1:36" ht="17.100000000000001" customHeight="1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</row>
    <row r="71" spans="1:36" ht="17.100000000000001" customHeight="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</row>
    <row r="72" spans="1:36" ht="17.100000000000001" customHeight="1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</row>
    <row r="73" spans="1:36" ht="17.100000000000001" customHeight="1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</row>
    <row r="74" spans="1:36" ht="17.100000000000001" customHeight="1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</row>
    <row r="75" spans="1:36" ht="17.100000000000001" customHeight="1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</row>
    <row r="76" spans="1:36" ht="17.100000000000001" customHeight="1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</row>
    <row r="77" spans="1:36" ht="17.100000000000001" customHeight="1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</row>
    <row r="78" spans="1:36" ht="17.100000000000001" customHeight="1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</row>
    <row r="79" spans="1:36" ht="17.100000000000001" customHeight="1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</row>
    <row r="80" spans="1:36" ht="17.100000000000001" customHeight="1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</row>
    <row r="81" spans="1:40" ht="17.100000000000001" customHeight="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</row>
    <row r="82" spans="1:40" ht="17.100000000000001" customHeight="1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</row>
    <row r="83" spans="1:40" ht="17.100000000000001" customHeight="1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</row>
    <row r="84" spans="1:40" ht="17.100000000000001" customHeight="1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</row>
    <row r="85" spans="1:40" ht="17.100000000000001" customHeight="1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</row>
    <row r="86" spans="1:40" ht="17.100000000000001" customHeight="1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</row>
    <row r="87" spans="1:40" ht="17.100000000000001" customHeight="1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</row>
    <row r="88" spans="1:40" ht="17.100000000000001" customHeight="1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</row>
    <row r="89" spans="1:40" ht="17.100000000000001" customHeight="1">
      <c r="AE89" s="12"/>
      <c r="AF89" s="12"/>
      <c r="AG89" s="12"/>
      <c r="AH89" s="12"/>
      <c r="AI89" s="12"/>
      <c r="AJ89" s="12"/>
    </row>
    <row r="90" spans="1:40" s="12" customFormat="1" ht="17.100000000000001" customHeight="1">
      <c r="A90" s="17" t="s">
        <v>168</v>
      </c>
      <c r="B90" s="17"/>
      <c r="J90" s="17" t="s">
        <v>169</v>
      </c>
      <c r="K90" s="17"/>
    </row>
    <row r="91" spans="1:40" s="19" customFormat="1" ht="18" customHeight="1">
      <c r="A91" s="179" t="s">
        <v>170</v>
      </c>
      <c r="B91" s="179" t="s">
        <v>662</v>
      </c>
      <c r="C91" s="179" t="s">
        <v>171</v>
      </c>
      <c r="D91" s="179" t="s">
        <v>318</v>
      </c>
      <c r="E91" s="179" t="s">
        <v>172</v>
      </c>
      <c r="F91" s="179" t="s">
        <v>173</v>
      </c>
      <c r="G91" s="179" t="s">
        <v>141</v>
      </c>
      <c r="H91" s="179" t="s">
        <v>142</v>
      </c>
      <c r="I91" s="12"/>
      <c r="J91" s="179" t="s">
        <v>170</v>
      </c>
      <c r="K91" s="179" t="s">
        <v>662</v>
      </c>
      <c r="L91" s="179" t="s">
        <v>171</v>
      </c>
      <c r="M91" s="179" t="s">
        <v>318</v>
      </c>
      <c r="N91" s="179" t="s">
        <v>172</v>
      </c>
      <c r="O91" s="179" t="s">
        <v>173</v>
      </c>
      <c r="P91" s="179" t="s">
        <v>141</v>
      </c>
      <c r="Q91" s="179" t="s">
        <v>142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 ht="17.100000000000001" customHeight="1">
      <c r="A92" s="120"/>
      <c r="B92" s="120"/>
      <c r="C92" s="120"/>
      <c r="D92" s="120"/>
      <c r="E92" s="120"/>
      <c r="F92" s="120"/>
      <c r="G92" s="120"/>
      <c r="H92" s="120"/>
      <c r="I92" s="12"/>
      <c r="J92" s="120"/>
      <c r="K92" s="120"/>
      <c r="L92" s="120"/>
      <c r="M92" s="120"/>
      <c r="N92" s="120"/>
      <c r="O92" s="120"/>
      <c r="P92" s="120"/>
      <c r="Q92" s="120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 ht="17.100000000000001" customHeight="1">
      <c r="A93" s="120"/>
      <c r="B93" s="120"/>
      <c r="C93" s="120"/>
      <c r="D93" s="120"/>
      <c r="E93" s="120"/>
      <c r="F93" s="120"/>
      <c r="G93" s="120"/>
      <c r="H93" s="120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 s="12" customFormat="1" ht="17.100000000000001" customHeight="1">
      <c r="A94" s="120"/>
      <c r="B94" s="120"/>
      <c r="C94" s="120"/>
      <c r="D94" s="120"/>
      <c r="E94" s="120"/>
      <c r="F94" s="120"/>
      <c r="G94" s="120"/>
      <c r="H94" s="120"/>
    </row>
    <row r="95" spans="1:40" s="19" customFormat="1" ht="18" customHeight="1">
      <c r="A95" s="120"/>
      <c r="B95" s="120"/>
      <c r="C95" s="120"/>
      <c r="D95" s="120"/>
      <c r="E95" s="120"/>
      <c r="F95" s="120"/>
      <c r="G95" s="120"/>
      <c r="H95" s="120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</row>
    <row r="96" spans="1:40" ht="17.100000000000001" customHeight="1">
      <c r="A96" s="120"/>
      <c r="B96" s="120"/>
      <c r="C96" s="120"/>
      <c r="D96" s="120"/>
      <c r="E96" s="120"/>
      <c r="F96" s="120"/>
      <c r="G96" s="120"/>
      <c r="H96" s="120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</row>
    <row r="97" spans="1:39" ht="17.100000000000001" customHeight="1">
      <c r="A97" s="120"/>
      <c r="B97" s="120"/>
      <c r="C97" s="120"/>
      <c r="D97" s="120"/>
      <c r="E97" s="120"/>
      <c r="F97" s="120"/>
      <c r="G97" s="120"/>
      <c r="H97" s="120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</row>
    <row r="98" spans="1:39" ht="17.100000000000001" customHeight="1">
      <c r="A98" s="120"/>
      <c r="B98" s="120"/>
      <c r="C98" s="120"/>
      <c r="D98" s="120"/>
      <c r="E98" s="120"/>
      <c r="F98" s="120"/>
      <c r="G98" s="120"/>
      <c r="H98" s="120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</row>
    <row r="99" spans="1:39" ht="17.100000000000001" customHeight="1">
      <c r="A99" s="120"/>
      <c r="B99" s="120"/>
      <c r="C99" s="120"/>
      <c r="D99" s="120"/>
      <c r="E99" s="120"/>
      <c r="F99" s="120"/>
      <c r="G99" s="120"/>
      <c r="H99" s="120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</row>
    <row r="100" spans="1:39" ht="17.100000000000001" customHeight="1">
      <c r="A100" s="120"/>
      <c r="B100" s="120"/>
      <c r="C100" s="120"/>
      <c r="D100" s="120"/>
      <c r="E100" s="120"/>
      <c r="F100" s="120"/>
      <c r="G100" s="120"/>
      <c r="H100" s="120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</row>
    <row r="101" spans="1:39" ht="17.100000000000001" customHeight="1">
      <c r="A101" s="120"/>
      <c r="B101" s="120"/>
      <c r="C101" s="120"/>
      <c r="D101" s="120"/>
      <c r="E101" s="120"/>
      <c r="F101" s="120"/>
      <c r="G101" s="120"/>
      <c r="H101" s="120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</row>
    <row r="102" spans="1:39" ht="17.100000000000001" customHeight="1">
      <c r="A102" s="120"/>
      <c r="B102" s="120"/>
      <c r="C102" s="120"/>
      <c r="D102" s="120"/>
      <c r="E102" s="120"/>
      <c r="F102" s="120"/>
      <c r="G102" s="120"/>
      <c r="H102" s="120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</row>
    <row r="103" spans="1:39" ht="17.100000000000001" customHeight="1">
      <c r="A103" s="120"/>
      <c r="B103" s="120"/>
      <c r="C103" s="120"/>
      <c r="D103" s="120"/>
      <c r="E103" s="120"/>
      <c r="F103" s="120"/>
      <c r="G103" s="120"/>
      <c r="H103" s="120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</row>
    <row r="104" spans="1:39" ht="17.100000000000001" customHeight="1">
      <c r="A104" s="120"/>
      <c r="B104" s="120"/>
      <c r="C104" s="120"/>
      <c r="D104" s="120"/>
      <c r="E104" s="120"/>
      <c r="F104" s="120"/>
      <c r="G104" s="120"/>
      <c r="H104" s="120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</row>
    <row r="105" spans="1:39" ht="17.100000000000001" customHeight="1">
      <c r="A105" s="120"/>
      <c r="B105" s="120"/>
      <c r="C105" s="120"/>
      <c r="D105" s="120"/>
      <c r="E105" s="120"/>
      <c r="F105" s="120"/>
      <c r="G105" s="120"/>
      <c r="H105" s="120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</row>
    <row r="106" spans="1:39" ht="17.100000000000001" customHeight="1">
      <c r="A106" s="120"/>
      <c r="B106" s="120"/>
      <c r="C106" s="120"/>
      <c r="D106" s="120"/>
      <c r="E106" s="120"/>
      <c r="F106" s="120"/>
      <c r="G106" s="120"/>
      <c r="H106" s="120"/>
    </row>
    <row r="107" spans="1:39" ht="17.100000000000001" customHeight="1">
      <c r="A107" s="120"/>
      <c r="B107" s="120"/>
      <c r="C107" s="120"/>
      <c r="D107" s="120"/>
      <c r="E107" s="120"/>
      <c r="F107" s="120"/>
      <c r="G107" s="120"/>
      <c r="H107" s="120"/>
    </row>
    <row r="108" spans="1:39" ht="17.100000000000001" customHeight="1">
      <c r="A108" s="120"/>
      <c r="B108" s="120"/>
      <c r="C108" s="120"/>
      <c r="D108" s="120"/>
      <c r="E108" s="120"/>
      <c r="F108" s="120"/>
      <c r="G108" s="120"/>
      <c r="H108" s="120"/>
    </row>
    <row r="109" spans="1:39" ht="17.100000000000001" customHeight="1">
      <c r="A109" s="120"/>
      <c r="B109" s="120"/>
      <c r="C109" s="120"/>
      <c r="D109" s="120"/>
      <c r="E109" s="120"/>
      <c r="F109" s="120"/>
      <c r="G109" s="120"/>
      <c r="H109" s="120"/>
    </row>
    <row r="110" spans="1:39" ht="17.100000000000001" customHeight="1">
      <c r="A110" s="120"/>
      <c r="B110" s="120"/>
      <c r="C110" s="120"/>
      <c r="D110" s="120"/>
      <c r="E110" s="120"/>
      <c r="F110" s="120"/>
      <c r="G110" s="120"/>
      <c r="H110" s="120"/>
    </row>
    <row r="111" spans="1:39" ht="17.100000000000001" customHeight="1">
      <c r="A111" s="120"/>
      <c r="B111" s="120"/>
      <c r="C111" s="120"/>
      <c r="D111" s="120"/>
      <c r="E111" s="120"/>
      <c r="F111" s="120"/>
      <c r="G111" s="120"/>
      <c r="H111" s="120"/>
    </row>
    <row r="112" spans="1:39" ht="17.100000000000001" customHeight="1">
      <c r="A112" s="120"/>
      <c r="B112" s="120"/>
      <c r="C112" s="120"/>
      <c r="D112" s="120"/>
      <c r="E112" s="120"/>
      <c r="F112" s="120"/>
      <c r="G112" s="120"/>
      <c r="H112" s="120"/>
    </row>
    <row r="113" spans="1:8" ht="17.100000000000001" customHeight="1">
      <c r="A113" s="120"/>
      <c r="B113" s="120"/>
      <c r="C113" s="120"/>
      <c r="D113" s="120"/>
      <c r="E113" s="120"/>
      <c r="F113" s="120"/>
      <c r="G113" s="120"/>
      <c r="H113" s="120"/>
    </row>
    <row r="114" spans="1:8" ht="17.100000000000001" customHeight="1">
      <c r="A114" s="120"/>
      <c r="B114" s="120"/>
      <c r="C114" s="120"/>
      <c r="D114" s="120"/>
      <c r="E114" s="120"/>
      <c r="F114" s="120"/>
      <c r="G114" s="120"/>
      <c r="H114" s="120"/>
    </row>
    <row r="115" spans="1:8" ht="17.100000000000001" customHeight="1">
      <c r="A115" s="120"/>
      <c r="B115" s="120"/>
      <c r="C115" s="120"/>
      <c r="D115" s="120"/>
      <c r="E115" s="120"/>
      <c r="F115" s="120"/>
      <c r="G115" s="120"/>
      <c r="H115" s="120"/>
    </row>
    <row r="116" spans="1:8" ht="17.100000000000001" customHeight="1">
      <c r="A116" s="120"/>
      <c r="B116" s="120"/>
      <c r="C116" s="120"/>
      <c r="D116" s="120"/>
      <c r="E116" s="120"/>
      <c r="F116" s="120"/>
      <c r="G116" s="120"/>
      <c r="H116" s="120"/>
    </row>
    <row r="117" spans="1:8" ht="17.100000000000001" customHeight="1">
      <c r="A117" s="120"/>
      <c r="B117" s="120"/>
      <c r="C117" s="120"/>
      <c r="D117" s="120"/>
      <c r="E117" s="120"/>
      <c r="F117" s="120"/>
      <c r="G117" s="120"/>
      <c r="H117" s="120"/>
    </row>
    <row r="118" spans="1:8" ht="17.100000000000001" customHeight="1">
      <c r="A118" s="120"/>
      <c r="B118" s="120"/>
      <c r="C118" s="120"/>
      <c r="D118" s="120"/>
      <c r="E118" s="120"/>
      <c r="F118" s="120"/>
      <c r="G118" s="120"/>
      <c r="H118" s="120"/>
    </row>
    <row r="119" spans="1:8" ht="17.100000000000001" customHeight="1">
      <c r="A119" s="120"/>
      <c r="B119" s="120"/>
      <c r="C119" s="120"/>
      <c r="D119" s="120"/>
      <c r="E119" s="120"/>
      <c r="F119" s="120"/>
      <c r="G119" s="120"/>
      <c r="H119" s="120"/>
    </row>
    <row r="120" spans="1:8" ht="17.100000000000001" customHeight="1">
      <c r="A120" s="120"/>
      <c r="B120" s="120"/>
      <c r="C120" s="120"/>
      <c r="D120" s="120"/>
      <c r="E120" s="120"/>
      <c r="F120" s="120"/>
      <c r="G120" s="120"/>
      <c r="H120" s="120"/>
    </row>
    <row r="121" spans="1:8" ht="17.100000000000001" customHeight="1">
      <c r="A121" s="120"/>
      <c r="B121" s="120"/>
      <c r="C121" s="120"/>
      <c r="D121" s="120"/>
      <c r="E121" s="120"/>
      <c r="F121" s="120"/>
      <c r="G121" s="120"/>
      <c r="H121" s="120"/>
    </row>
    <row r="122" spans="1:8" ht="17.100000000000001" customHeight="1">
      <c r="A122" s="120"/>
      <c r="B122" s="120"/>
      <c r="C122" s="120"/>
      <c r="D122" s="120"/>
      <c r="E122" s="120"/>
      <c r="F122" s="120"/>
      <c r="G122" s="120"/>
      <c r="H122" s="120"/>
    </row>
    <row r="123" spans="1:8" ht="17.100000000000001" customHeight="1">
      <c r="A123" s="120"/>
      <c r="B123" s="120"/>
      <c r="C123" s="120"/>
      <c r="D123" s="120"/>
      <c r="E123" s="120"/>
      <c r="F123" s="120"/>
      <c r="G123" s="120"/>
      <c r="H123" s="120"/>
    </row>
    <row r="124" spans="1:8" ht="17.100000000000001" customHeight="1">
      <c r="A124" s="120"/>
      <c r="B124" s="120"/>
      <c r="C124" s="120"/>
      <c r="D124" s="120"/>
      <c r="E124" s="120"/>
      <c r="F124" s="120"/>
      <c r="G124" s="120"/>
      <c r="H124" s="120"/>
    </row>
    <row r="125" spans="1:8" ht="17.100000000000001" customHeight="1">
      <c r="A125" s="120"/>
      <c r="B125" s="120"/>
      <c r="C125" s="120"/>
      <c r="D125" s="120"/>
      <c r="E125" s="120"/>
      <c r="F125" s="120"/>
      <c r="G125" s="120"/>
      <c r="H125" s="120"/>
    </row>
    <row r="126" spans="1:8" ht="17.100000000000001" customHeight="1">
      <c r="A126" s="120"/>
      <c r="B126" s="120"/>
      <c r="C126" s="120"/>
      <c r="D126" s="120"/>
      <c r="E126" s="120"/>
      <c r="F126" s="120"/>
      <c r="G126" s="120"/>
      <c r="H126" s="120"/>
    </row>
    <row r="127" spans="1:8" ht="17.100000000000001" customHeight="1">
      <c r="A127" s="120"/>
      <c r="B127" s="120"/>
      <c r="C127" s="120"/>
      <c r="D127" s="120"/>
      <c r="E127" s="120"/>
      <c r="F127" s="120"/>
      <c r="G127" s="120"/>
      <c r="H127" s="120"/>
    </row>
    <row r="128" spans="1:8" ht="17.100000000000001" customHeight="1">
      <c r="A128" s="120"/>
      <c r="B128" s="120"/>
      <c r="C128" s="120"/>
      <c r="D128" s="120"/>
      <c r="E128" s="120"/>
      <c r="F128" s="120"/>
      <c r="G128" s="120"/>
      <c r="H128" s="120"/>
    </row>
    <row r="129" spans="1:8" ht="17.100000000000001" customHeight="1">
      <c r="A129" s="120"/>
      <c r="B129" s="120"/>
      <c r="C129" s="120"/>
      <c r="D129" s="120"/>
      <c r="E129" s="120"/>
      <c r="F129" s="120"/>
      <c r="G129" s="120"/>
      <c r="H129" s="120"/>
    </row>
    <row r="130" spans="1:8" ht="17.100000000000001" customHeight="1">
      <c r="A130" s="120"/>
      <c r="B130" s="120"/>
      <c r="C130" s="120"/>
      <c r="D130" s="120"/>
      <c r="E130" s="120"/>
      <c r="F130" s="120"/>
      <c r="G130" s="120"/>
      <c r="H130" s="120"/>
    </row>
    <row r="131" spans="1:8" ht="17.100000000000001" customHeight="1">
      <c r="A131" s="120"/>
      <c r="B131" s="120"/>
      <c r="C131" s="120"/>
      <c r="D131" s="120"/>
      <c r="E131" s="120"/>
      <c r="F131" s="120"/>
      <c r="G131" s="120"/>
      <c r="H131" s="120"/>
    </row>
    <row r="132" spans="1:8" ht="17.100000000000001" customHeight="1">
      <c r="A132" s="120"/>
      <c r="B132" s="120"/>
      <c r="C132" s="120"/>
      <c r="D132" s="120"/>
      <c r="E132" s="120"/>
      <c r="F132" s="120"/>
      <c r="G132" s="120"/>
      <c r="H132" s="120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showGridLines="0" showWhiteSpace="0" zoomScaleNormal="100" zoomScaleSheetLayoutView="100" workbookViewId="0">
      <selection sqref="A1:M2"/>
    </sheetView>
  </sheetViews>
  <sheetFormatPr defaultColWidth="10.77734375" defaultRowHeight="15" customHeight="1"/>
  <cols>
    <col min="1" max="5" width="3.77734375" style="37" customWidth="1"/>
    <col min="6" max="8" width="12.77734375" style="37" customWidth="1"/>
    <col min="9" max="13" width="3.77734375" style="37" customWidth="1"/>
    <col min="14" max="16384" width="10.77734375" style="37"/>
  </cols>
  <sheetData>
    <row r="1" spans="1:13" s="47" customFormat="1" ht="33" customHeight="1">
      <c r="A1" s="364" t="s">
        <v>34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</row>
    <row r="2" spans="1:13" s="47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</row>
    <row r="3" spans="1:13" s="47" customFormat="1" ht="12.75" customHeight="1">
      <c r="A3" s="48" t="s">
        <v>82</v>
      </c>
      <c r="B3" s="48"/>
      <c r="C3" s="48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2"/>
      <c r="E4" s="92"/>
      <c r="F4" s="92"/>
      <c r="G4" s="92"/>
      <c r="H4" s="100"/>
      <c r="I4" s="92"/>
      <c r="J4" s="92"/>
      <c r="K4" s="101"/>
      <c r="L4" s="93"/>
      <c r="M4" s="100"/>
    </row>
    <row r="5" spans="1:13" s="36" customFormat="1" ht="15" customHeight="1"/>
    <row r="6" spans="1:13" ht="15" customHeight="1">
      <c r="F6" s="54" t="str">
        <f>"○ 품명 : "&amp;기본정보!C$5</f>
        <v xml:space="preserve">○ 품명 : </v>
      </c>
      <c r="G6" s="54"/>
    </row>
    <row r="7" spans="1:13" ht="15" customHeight="1">
      <c r="F7" s="54" t="str">
        <f>"○ 제작회사 : "&amp;기본정보!C$6</f>
        <v xml:space="preserve">○ 제작회사 : </v>
      </c>
      <c r="G7" s="54"/>
    </row>
    <row r="8" spans="1:13" ht="15" customHeight="1">
      <c r="F8" s="54" t="str">
        <f>"○ 형식 : "&amp;기본정보!C$7</f>
        <v xml:space="preserve">○ 형식 : </v>
      </c>
      <c r="G8" s="54"/>
    </row>
    <row r="9" spans="1:13" ht="15" customHeight="1">
      <c r="F9" s="54" t="str">
        <f>"○ 기기번호 : "&amp;기본정보!C$8</f>
        <v xml:space="preserve">○ 기기번호 : </v>
      </c>
      <c r="G9" s="54"/>
    </row>
    <row r="11" spans="1:13" ht="15" customHeight="1">
      <c r="F11" s="38" t="s">
        <v>83</v>
      </c>
      <c r="G11" s="38"/>
    </row>
    <row r="12" spans="1:13" ht="15" customHeight="1">
      <c r="F12" s="54" t="str">
        <f>"○ 교정범위 : ("&amp;Calcu!K3&amp;" ~ "&amp;Calcu!M3&amp;") mm"</f>
        <v>○ 교정범위 : (0 ~ 0) mm</v>
      </c>
      <c r="G12" s="54"/>
    </row>
    <row r="13" spans="1:13" ht="15" customHeight="1">
      <c r="A13" s="44"/>
      <c r="B13" s="44"/>
      <c r="C13" s="44"/>
    </row>
    <row r="14" spans="1:13" ht="15" customHeight="1">
      <c r="A14" s="44"/>
      <c r="B14" s="44"/>
      <c r="C14" s="44"/>
      <c r="F14" s="183" t="s">
        <v>93</v>
      </c>
      <c r="G14" s="183" t="s">
        <v>90</v>
      </c>
      <c r="H14" s="221" t="s">
        <v>307</v>
      </c>
    </row>
    <row r="15" spans="1:13" ht="15" customHeight="1">
      <c r="A15" s="44"/>
      <c r="B15" s="43"/>
      <c r="C15" s="43"/>
      <c r="F15" s="182" t="s">
        <v>125</v>
      </c>
      <c r="G15" s="182" t="str">
        <f>"("&amp;Calcu!I3&amp;")"</f>
        <v>(0)</v>
      </c>
      <c r="H15" s="222" t="str">
        <f>"("&amp;Calcu!P8&amp;")"</f>
        <v>(0/mm)</v>
      </c>
    </row>
    <row r="16" spans="1:13" ht="15" customHeight="1">
      <c r="A16" s="44" t="str">
        <f>IF(Calcu!B9=TRUE,"","삭제")</f>
        <v>삭제</v>
      </c>
      <c r="B16" s="43"/>
      <c r="C16" s="43"/>
      <c r="F16" s="142" t="e">
        <f ca="1">Calcu!AJ9</f>
        <v>#N/A</v>
      </c>
      <c r="G16" s="142" t="e">
        <f ca="1">Calcu!AK9</f>
        <v>#N/A</v>
      </c>
      <c r="H16" s="142" t="e">
        <f ca="1">Calcu!AM9</f>
        <v>#N/A</v>
      </c>
    </row>
    <row r="17" spans="1:8" ht="15" customHeight="1">
      <c r="A17" s="44" t="str">
        <f>IF(Calcu!B10=TRUE,"","삭제")</f>
        <v>삭제</v>
      </c>
      <c r="B17" s="43"/>
      <c r="C17" s="43"/>
      <c r="F17" s="142" t="e">
        <f ca="1">Calcu!AJ10</f>
        <v>#N/A</v>
      </c>
      <c r="G17" s="142" t="e">
        <f ca="1">Calcu!AK10</f>
        <v>#N/A</v>
      </c>
      <c r="H17" s="142" t="e">
        <f ca="1">Calcu!AM10</f>
        <v>#N/A</v>
      </c>
    </row>
    <row r="18" spans="1:8" ht="15" customHeight="1">
      <c r="A18" s="44" t="str">
        <f>IF(Calcu!B11=TRUE,"","삭제")</f>
        <v>삭제</v>
      </c>
      <c r="B18" s="43"/>
      <c r="C18" s="43"/>
      <c r="F18" s="142" t="e">
        <f ca="1">Calcu!AJ11</f>
        <v>#N/A</v>
      </c>
      <c r="G18" s="142" t="e">
        <f ca="1">Calcu!AK11</f>
        <v>#N/A</v>
      </c>
      <c r="H18" s="142" t="e">
        <f ca="1">Calcu!AM11</f>
        <v>#N/A</v>
      </c>
    </row>
    <row r="19" spans="1:8" ht="15" customHeight="1">
      <c r="A19" s="44" t="str">
        <f>IF(Calcu!B12=TRUE,"","삭제")</f>
        <v>삭제</v>
      </c>
      <c r="B19" s="43"/>
      <c r="C19" s="43"/>
      <c r="F19" s="142" t="e">
        <f ca="1">Calcu!AJ12</f>
        <v>#N/A</v>
      </c>
      <c r="G19" s="142" t="e">
        <f ca="1">Calcu!AK12</f>
        <v>#N/A</v>
      </c>
      <c r="H19" s="142" t="e">
        <f ca="1">Calcu!AM12</f>
        <v>#N/A</v>
      </c>
    </row>
    <row r="20" spans="1:8" ht="15" customHeight="1">
      <c r="A20" s="44" t="str">
        <f>IF(Calcu!B13=TRUE,"","삭제")</f>
        <v>삭제</v>
      </c>
      <c r="B20" s="43"/>
      <c r="C20" s="43"/>
      <c r="F20" s="142" t="e">
        <f ca="1">Calcu!AJ13</f>
        <v>#N/A</v>
      </c>
      <c r="G20" s="142" t="e">
        <f ca="1">Calcu!AK13</f>
        <v>#N/A</v>
      </c>
      <c r="H20" s="142" t="e">
        <f ca="1">Calcu!AM13</f>
        <v>#N/A</v>
      </c>
    </row>
    <row r="21" spans="1:8" ht="15" customHeight="1">
      <c r="A21" s="44" t="str">
        <f>IF(Calcu!B14=TRUE,"","삭제")</f>
        <v>삭제</v>
      </c>
      <c r="B21" s="43"/>
      <c r="C21" s="43"/>
      <c r="F21" s="142" t="e">
        <f ca="1">Calcu!AJ14</f>
        <v>#N/A</v>
      </c>
      <c r="G21" s="142" t="e">
        <f ca="1">Calcu!AK14</f>
        <v>#N/A</v>
      </c>
      <c r="H21" s="142" t="e">
        <f ca="1">Calcu!AM14</f>
        <v>#N/A</v>
      </c>
    </row>
    <row r="22" spans="1:8" ht="15" customHeight="1">
      <c r="A22" s="44" t="str">
        <f>IF(Calcu!B15=TRUE,"","삭제")</f>
        <v>삭제</v>
      </c>
      <c r="B22" s="43"/>
      <c r="C22" s="43"/>
      <c r="F22" s="142" t="e">
        <f ca="1">Calcu!AJ15</f>
        <v>#N/A</v>
      </c>
      <c r="G22" s="142" t="e">
        <f ca="1">Calcu!AK15</f>
        <v>#N/A</v>
      </c>
      <c r="H22" s="142" t="e">
        <f ca="1">Calcu!AM15</f>
        <v>#N/A</v>
      </c>
    </row>
    <row r="23" spans="1:8" ht="15" customHeight="1">
      <c r="A23" s="44" t="str">
        <f>IF(Calcu!B16=TRUE,"","삭제")</f>
        <v>삭제</v>
      </c>
      <c r="B23" s="43"/>
      <c r="C23" s="43"/>
      <c r="F23" s="142" t="e">
        <f ca="1">Calcu!AJ16</f>
        <v>#N/A</v>
      </c>
      <c r="G23" s="142" t="e">
        <f ca="1">Calcu!AK16</f>
        <v>#N/A</v>
      </c>
      <c r="H23" s="142" t="e">
        <f ca="1">Calcu!AM16</f>
        <v>#N/A</v>
      </c>
    </row>
    <row r="24" spans="1:8" ht="15" customHeight="1">
      <c r="A24" s="44" t="str">
        <f>IF(Calcu!B17=TRUE,"","삭제")</f>
        <v>삭제</v>
      </c>
      <c r="B24" s="43"/>
      <c r="C24" s="43"/>
      <c r="F24" s="142" t="e">
        <f ca="1">Calcu!AJ17</f>
        <v>#N/A</v>
      </c>
      <c r="G24" s="142" t="e">
        <f ca="1">Calcu!AK17</f>
        <v>#N/A</v>
      </c>
      <c r="H24" s="142" t="e">
        <f ca="1">Calcu!AM17</f>
        <v>#N/A</v>
      </c>
    </row>
    <row r="25" spans="1:8" ht="15" customHeight="1">
      <c r="A25" s="44" t="str">
        <f>IF(Calcu!B18=TRUE,"","삭제")</f>
        <v>삭제</v>
      </c>
      <c r="B25" s="43"/>
      <c r="C25" s="43"/>
      <c r="F25" s="142" t="e">
        <f ca="1">Calcu!AJ18</f>
        <v>#N/A</v>
      </c>
      <c r="G25" s="142" t="e">
        <f ca="1">Calcu!AK18</f>
        <v>#N/A</v>
      </c>
      <c r="H25" s="142" t="e">
        <f ca="1">Calcu!AM18</f>
        <v>#N/A</v>
      </c>
    </row>
    <row r="26" spans="1:8" ht="15" customHeight="1">
      <c r="A26" s="44" t="str">
        <f>IF(Calcu!B19=TRUE,"","삭제")</f>
        <v>삭제</v>
      </c>
      <c r="B26" s="43"/>
      <c r="C26" s="43"/>
      <c r="F26" s="142" t="e">
        <f ca="1">Calcu!AJ19</f>
        <v>#N/A</v>
      </c>
      <c r="G26" s="142" t="e">
        <f ca="1">Calcu!AK19</f>
        <v>#N/A</v>
      </c>
      <c r="H26" s="142" t="e">
        <f ca="1">Calcu!AM19</f>
        <v>#N/A</v>
      </c>
    </row>
    <row r="27" spans="1:8" ht="15" customHeight="1">
      <c r="A27" s="44" t="str">
        <f>IF(Calcu!B20=TRUE,"","삭제")</f>
        <v>삭제</v>
      </c>
      <c r="B27" s="43"/>
      <c r="C27" s="43"/>
      <c r="F27" s="142" t="e">
        <f ca="1">Calcu!AJ20</f>
        <v>#N/A</v>
      </c>
      <c r="G27" s="142" t="e">
        <f ca="1">Calcu!AK20</f>
        <v>#N/A</v>
      </c>
      <c r="H27" s="142" t="e">
        <f ca="1">Calcu!AM20</f>
        <v>#N/A</v>
      </c>
    </row>
    <row r="28" spans="1:8" ht="15" customHeight="1">
      <c r="A28" s="44" t="str">
        <f>IF(Calcu!B21=TRUE,"","삭제")</f>
        <v>삭제</v>
      </c>
      <c r="B28" s="43"/>
      <c r="C28" s="43"/>
      <c r="F28" s="142" t="e">
        <f ca="1">Calcu!AJ21</f>
        <v>#N/A</v>
      </c>
      <c r="G28" s="142" t="e">
        <f ca="1">Calcu!AK21</f>
        <v>#N/A</v>
      </c>
      <c r="H28" s="142" t="e">
        <f ca="1">Calcu!AM21</f>
        <v>#N/A</v>
      </c>
    </row>
    <row r="29" spans="1:8" ht="15" customHeight="1">
      <c r="A29" s="44" t="str">
        <f>IF(Calcu!B22=TRUE,"","삭제")</f>
        <v>삭제</v>
      </c>
      <c r="B29" s="43"/>
      <c r="C29" s="43"/>
      <c r="F29" s="142" t="e">
        <f ca="1">Calcu!AJ22</f>
        <v>#N/A</v>
      </c>
      <c r="G29" s="142" t="e">
        <f ca="1">Calcu!AK22</f>
        <v>#N/A</v>
      </c>
      <c r="H29" s="142" t="e">
        <f ca="1">Calcu!AM22</f>
        <v>#N/A</v>
      </c>
    </row>
    <row r="30" spans="1:8" ht="15" customHeight="1">
      <c r="A30" s="44" t="str">
        <f>IF(Calcu!B23=TRUE,"","삭제")</f>
        <v>삭제</v>
      </c>
      <c r="B30" s="43"/>
      <c r="C30" s="43"/>
      <c r="F30" s="142" t="e">
        <f ca="1">Calcu!AJ23</f>
        <v>#N/A</v>
      </c>
      <c r="G30" s="142" t="e">
        <f ca="1">Calcu!AK23</f>
        <v>#N/A</v>
      </c>
      <c r="H30" s="142" t="e">
        <f ca="1">Calcu!AM23</f>
        <v>#N/A</v>
      </c>
    </row>
    <row r="31" spans="1:8" ht="15" customHeight="1">
      <c r="A31" s="44" t="str">
        <f>IF(Calcu!B24=TRUE,"","삭제")</f>
        <v>삭제</v>
      </c>
      <c r="B31" s="43"/>
      <c r="C31" s="43"/>
      <c r="F31" s="142" t="e">
        <f ca="1">Calcu!AJ24</f>
        <v>#N/A</v>
      </c>
      <c r="G31" s="142" t="e">
        <f ca="1">Calcu!AK24</f>
        <v>#N/A</v>
      </c>
      <c r="H31" s="142" t="e">
        <f ca="1">Calcu!AM24</f>
        <v>#N/A</v>
      </c>
    </row>
    <row r="32" spans="1:8" ht="15" customHeight="1">
      <c r="A32" s="44" t="str">
        <f>IF(Calcu!B25=TRUE,"","삭제")</f>
        <v>삭제</v>
      </c>
      <c r="B32" s="43"/>
      <c r="C32" s="43"/>
      <c r="F32" s="142" t="e">
        <f ca="1">Calcu!AJ25</f>
        <v>#N/A</v>
      </c>
      <c r="G32" s="142" t="e">
        <f ca="1">Calcu!AK25</f>
        <v>#N/A</v>
      </c>
      <c r="H32" s="142" t="e">
        <f ca="1">Calcu!AM25</f>
        <v>#N/A</v>
      </c>
    </row>
    <row r="33" spans="1:11" ht="15" customHeight="1">
      <c r="A33" s="44" t="str">
        <f>IF(Calcu!B26=TRUE,"","삭제")</f>
        <v>삭제</v>
      </c>
      <c r="B33" s="43"/>
      <c r="C33" s="43"/>
      <c r="F33" s="142" t="e">
        <f ca="1">Calcu!AJ26</f>
        <v>#N/A</v>
      </c>
      <c r="G33" s="142" t="e">
        <f ca="1">Calcu!AK26</f>
        <v>#N/A</v>
      </c>
      <c r="H33" s="142" t="e">
        <f ca="1">Calcu!AM26</f>
        <v>#N/A</v>
      </c>
    </row>
    <row r="34" spans="1:11" ht="15" customHeight="1">
      <c r="A34" s="44" t="str">
        <f>IF(Calcu!B27=TRUE,"","삭제")</f>
        <v>삭제</v>
      </c>
      <c r="B34" s="43"/>
      <c r="C34" s="43"/>
      <c r="F34" s="142" t="e">
        <f ca="1">Calcu!AJ27</f>
        <v>#N/A</v>
      </c>
      <c r="G34" s="142" t="e">
        <f ca="1">Calcu!AK27</f>
        <v>#N/A</v>
      </c>
      <c r="H34" s="142" t="e">
        <f ca="1">Calcu!AM27</f>
        <v>#N/A</v>
      </c>
    </row>
    <row r="35" spans="1:11" ht="15" customHeight="1">
      <c r="A35" s="44" t="str">
        <f>IF(Calcu!B28=TRUE,"","삭제")</f>
        <v>삭제</v>
      </c>
      <c r="B35" s="43"/>
      <c r="C35" s="43"/>
      <c r="F35" s="142" t="e">
        <f ca="1">Calcu!AJ28</f>
        <v>#N/A</v>
      </c>
      <c r="G35" s="142" t="e">
        <f ca="1">Calcu!AK28</f>
        <v>#N/A</v>
      </c>
      <c r="H35" s="142" t="e">
        <f ca="1">Calcu!AM28</f>
        <v>#N/A</v>
      </c>
    </row>
    <row r="36" spans="1:11" ht="15" customHeight="1">
      <c r="A36" s="44" t="str">
        <f>IF(Calcu!B29=TRUE,"","삭제")</f>
        <v>삭제</v>
      </c>
      <c r="B36" s="43"/>
      <c r="C36" s="43"/>
      <c r="F36" s="142" t="e">
        <f ca="1">Calcu!AJ29</f>
        <v>#N/A</v>
      </c>
      <c r="G36" s="142" t="e">
        <f ca="1">Calcu!AK29</f>
        <v>#N/A</v>
      </c>
      <c r="H36" s="142" t="e">
        <f ca="1">Calcu!AM29</f>
        <v>#N/A</v>
      </c>
    </row>
    <row r="37" spans="1:11" ht="15" customHeight="1">
      <c r="A37" s="44" t="str">
        <f>IF(Calcu!B30=TRUE,"","삭제")</f>
        <v>삭제</v>
      </c>
      <c r="B37" s="43"/>
      <c r="C37" s="43"/>
      <c r="F37" s="142" t="e">
        <f ca="1">Calcu!AJ30</f>
        <v>#N/A</v>
      </c>
      <c r="G37" s="142" t="e">
        <f ca="1">Calcu!AK30</f>
        <v>#N/A</v>
      </c>
      <c r="H37" s="142" t="e">
        <f ca="1">Calcu!AM30</f>
        <v>#N/A</v>
      </c>
    </row>
    <row r="38" spans="1:11" ht="15" customHeight="1">
      <c r="A38" s="44" t="str">
        <f>IF(Calcu!B31=TRUE,"","삭제")</f>
        <v>삭제</v>
      </c>
      <c r="B38" s="43"/>
      <c r="C38" s="43"/>
      <c r="F38" s="142" t="e">
        <f ca="1">Calcu!AJ31</f>
        <v>#N/A</v>
      </c>
      <c r="G38" s="142" t="e">
        <f ca="1">Calcu!AK31</f>
        <v>#N/A</v>
      </c>
      <c r="H38" s="142" t="e">
        <f ca="1">Calcu!AM31</f>
        <v>#N/A</v>
      </c>
    </row>
    <row r="39" spans="1:11" ht="15" customHeight="1">
      <c r="A39" s="44"/>
      <c r="F39" s="170"/>
      <c r="G39" s="170"/>
      <c r="H39" s="51"/>
    </row>
    <row r="40" spans="1:11" ht="15" customHeight="1">
      <c r="A40" s="44"/>
      <c r="F40" s="38" t="e">
        <f ca="1">"○ 구간별 감도 평균 (1) : "&amp;Calcu!Y55&amp;" "&amp;Calcu!Y53</f>
        <v>#DIV/0!</v>
      </c>
      <c r="G40" s="51"/>
      <c r="H40" s="51"/>
    </row>
    <row r="41" spans="1:11" ht="15" customHeight="1">
      <c r="A41" s="44"/>
      <c r="F41" s="38" t="e">
        <f ca="1">"○ 구간별 감도 평균 (2) : "&amp;Calcu!X55&amp;" "&amp;Calcu!X53</f>
        <v>#DIV/0!</v>
      </c>
      <c r="G41" s="51"/>
      <c r="H41" s="51"/>
    </row>
    <row r="42" spans="1:11" ht="15" customHeight="1">
      <c r="A42" s="44" t="str">
        <f>IF(Calcu!S3="mV/V","","삭제")</f>
        <v>삭제</v>
      </c>
      <c r="F42" s="38" t="e">
        <f ca="1">"○ 정격출력 : "&amp;Calcu!Z55&amp;" mV/V"</f>
        <v>#DIV/0!</v>
      </c>
      <c r="G42" s="51"/>
      <c r="H42" s="51"/>
    </row>
    <row r="43" spans="1:11" ht="15" customHeight="1">
      <c r="A43" s="44"/>
      <c r="F43" s="38" t="str">
        <f>CONCATENATE("○ 입력전압 : ",Length_10!E5," ",Calcu!O3,IF(Length_10!E5="AC",CONCATENATE(" V ",Length_10!F5," ",Length_10!G5)," V"))</f>
        <v>○ 입력전압 :  0 V</v>
      </c>
      <c r="G43" s="51"/>
      <c r="H43" s="51"/>
    </row>
    <row r="44" spans="1:11" ht="15" customHeight="1">
      <c r="A44" s="44"/>
      <c r="F44" s="51"/>
      <c r="G44" s="51"/>
      <c r="H44" s="51"/>
    </row>
    <row r="45" spans="1:11" ht="15" customHeight="1">
      <c r="A45" s="44"/>
      <c r="F45" s="38" t="e">
        <f ca="1">"● 측정불확도 : "&amp;Calcu!W68&amp;"   ("&amp;Calcu!X68&amp;")"</f>
        <v>#N/A</v>
      </c>
      <c r="G45" s="38"/>
      <c r="H45" s="38"/>
    </row>
    <row r="46" spans="1:11" ht="15" customHeight="1">
      <c r="A46" s="44"/>
      <c r="F46" s="53" t="e">
        <f ca="1">IF(Calcu!E78="사다리꼴","(신뢰수준 95 %,","(신뢰수준 약 95 %,")</f>
        <v>#N/A</v>
      </c>
      <c r="G46" s="180" t="e">
        <f ca="1">Calcu!E79&amp;IF(Calcu!E78="사다리꼴",", 사다리꼴 확률분포)",")")</f>
        <v>#N/A</v>
      </c>
      <c r="K46" s="50"/>
    </row>
    <row r="47" spans="1:11" ht="15" customHeight="1">
      <c r="F47" s="74"/>
      <c r="G47" s="74"/>
      <c r="H47" s="74"/>
      <c r="I47" s="75"/>
    </row>
  </sheetData>
  <mergeCells count="1">
    <mergeCell ref="A1:M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8"/>
  <sheetViews>
    <sheetView showGridLines="0" showWhiteSpace="0" zoomScaleNormal="100" zoomScaleSheetLayoutView="100" workbookViewId="0">
      <selection sqref="A1:M2"/>
    </sheetView>
  </sheetViews>
  <sheetFormatPr defaultColWidth="10.77734375" defaultRowHeight="15" customHeight="1"/>
  <cols>
    <col min="1" max="5" width="3.77734375" style="37" customWidth="1"/>
    <col min="6" max="6" width="12.77734375" style="37" customWidth="1"/>
    <col min="7" max="7" width="12.88671875" style="37" bestFit="1" customWidth="1"/>
    <col min="8" max="8" width="16.5546875" style="37" bestFit="1" customWidth="1"/>
    <col min="9" max="13" width="3.77734375" style="37" customWidth="1"/>
    <col min="14" max="16384" width="10.77734375" style="37"/>
  </cols>
  <sheetData>
    <row r="1" spans="1:13" s="81" customFormat="1" ht="33" customHeight="1">
      <c r="A1" s="365" t="s">
        <v>58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</row>
    <row r="2" spans="1:13" s="81" customFormat="1" ht="33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</row>
    <row r="3" spans="1:13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3" s="49" customFormat="1" ht="13.5" customHeight="1">
      <c r="A4" s="80" t="str">
        <f>" 교   정   번   호(Calibration No) : "&amp;기본정보!H3</f>
        <v xml:space="preserve"> 교   정   번   호(Calibration No) : </v>
      </c>
      <c r="B4" s="91"/>
      <c r="C4" s="91"/>
      <c r="D4" s="80"/>
      <c r="E4" s="91"/>
      <c r="F4" s="79"/>
      <c r="G4" s="76"/>
      <c r="H4" s="78"/>
      <c r="I4" s="101"/>
      <c r="J4" s="77"/>
      <c r="K4" s="93"/>
      <c r="L4" s="93"/>
      <c r="M4" s="76"/>
    </row>
    <row r="5" spans="1:13" s="36" customFormat="1" ht="15" customHeight="1"/>
    <row r="6" spans="1:13" ht="15" customHeight="1">
      <c r="F6" s="54" t="str">
        <f>"○ Description : "&amp;기본정보!C$5</f>
        <v xml:space="preserve">○ Description : </v>
      </c>
    </row>
    <row r="7" spans="1:13" ht="15" customHeight="1">
      <c r="F7" s="54" t="str">
        <f>"○ Manufacturer  : "&amp;기본정보!C$6</f>
        <v xml:space="preserve">○ Manufacturer  : </v>
      </c>
    </row>
    <row r="8" spans="1:13" ht="15" customHeight="1">
      <c r="F8" s="54" t="str">
        <f>"○ Model Name : "&amp;기본정보!C$7</f>
        <v xml:space="preserve">○ Model Name : </v>
      </c>
    </row>
    <row r="9" spans="1:13" ht="15" customHeight="1">
      <c r="F9" s="54" t="str">
        <f>"○ Serial Number : "&amp;기본정보!C$8</f>
        <v xml:space="preserve">○ Serial Number : </v>
      </c>
    </row>
    <row r="11" spans="1:13" ht="15" customHeight="1">
      <c r="F11" s="38" t="s">
        <v>81</v>
      </c>
    </row>
    <row r="12" spans="1:13" ht="15" customHeight="1">
      <c r="F12" s="54" t="str">
        <f>"○ Range : ("&amp;Calcu!K3&amp;" ~ "&amp;Calcu!M3&amp;") mm"</f>
        <v>○ Range : (0 ~ 0) mm</v>
      </c>
    </row>
    <row r="13" spans="1:13" ht="15" customHeight="1">
      <c r="A13" s="44"/>
      <c r="B13" s="44"/>
      <c r="C13" s="44"/>
      <c r="D13" s="44"/>
      <c r="E13" s="44"/>
    </row>
    <row r="14" spans="1:13" ht="15" customHeight="1">
      <c r="A14" s="44"/>
      <c r="B14" s="44"/>
      <c r="C14" s="44"/>
      <c r="D14" s="43"/>
      <c r="E14" s="43"/>
      <c r="F14" s="185" t="s">
        <v>618</v>
      </c>
      <c r="G14" s="185" t="s">
        <v>619</v>
      </c>
      <c r="H14" s="228" t="s">
        <v>316</v>
      </c>
    </row>
    <row r="15" spans="1:13" ht="15" customHeight="1">
      <c r="A15" s="44"/>
      <c r="B15" s="44"/>
      <c r="C15" s="44"/>
      <c r="D15" s="43"/>
      <c r="E15" s="43"/>
      <c r="F15" s="184" t="s">
        <v>125</v>
      </c>
      <c r="G15" s="184" t="str">
        <f>"("&amp;Calcu!I3&amp;")"</f>
        <v>(0)</v>
      </c>
      <c r="H15" s="229" t="str">
        <f>"("&amp;Calcu!P8&amp;")"</f>
        <v>(0/mm)</v>
      </c>
    </row>
    <row r="16" spans="1:13" ht="15" customHeight="1">
      <c r="A16" s="44" t="str">
        <f>IF(Calcu!B9=TRUE,"","삭제")</f>
        <v>삭제</v>
      </c>
      <c r="B16" s="43"/>
      <c r="C16" s="43"/>
      <c r="F16" s="142" t="e">
        <f ca="1">Calcu!AJ9</f>
        <v>#N/A</v>
      </c>
      <c r="G16" s="142" t="e">
        <f ca="1">Calcu!AK9</f>
        <v>#N/A</v>
      </c>
      <c r="H16" s="142" t="e">
        <f ca="1">Calcu!AM9</f>
        <v>#N/A</v>
      </c>
    </row>
    <row r="17" spans="1:8" ht="15" customHeight="1">
      <c r="A17" s="44" t="str">
        <f>IF(Calcu!B10=TRUE,"","삭제")</f>
        <v>삭제</v>
      </c>
      <c r="B17" s="43"/>
      <c r="C17" s="43"/>
      <c r="F17" s="142" t="e">
        <f ca="1">Calcu!AJ10</f>
        <v>#N/A</v>
      </c>
      <c r="G17" s="142" t="e">
        <f ca="1">Calcu!AK10</f>
        <v>#N/A</v>
      </c>
      <c r="H17" s="142" t="e">
        <f ca="1">Calcu!AM10</f>
        <v>#N/A</v>
      </c>
    </row>
    <row r="18" spans="1:8" ht="15" customHeight="1">
      <c r="A18" s="44" t="str">
        <f>IF(Calcu!B11=TRUE,"","삭제")</f>
        <v>삭제</v>
      </c>
      <c r="B18" s="43"/>
      <c r="C18" s="43"/>
      <c r="F18" s="142" t="e">
        <f ca="1">Calcu!AJ11</f>
        <v>#N/A</v>
      </c>
      <c r="G18" s="142" t="e">
        <f ca="1">Calcu!AK11</f>
        <v>#N/A</v>
      </c>
      <c r="H18" s="142" t="e">
        <f ca="1">Calcu!AM11</f>
        <v>#N/A</v>
      </c>
    </row>
    <row r="19" spans="1:8" ht="15" customHeight="1">
      <c r="A19" s="44" t="str">
        <f>IF(Calcu!B12=TRUE,"","삭제")</f>
        <v>삭제</v>
      </c>
      <c r="B19" s="43"/>
      <c r="C19" s="43"/>
      <c r="F19" s="142" t="e">
        <f ca="1">Calcu!AJ12</f>
        <v>#N/A</v>
      </c>
      <c r="G19" s="142" t="e">
        <f ca="1">Calcu!AK12</f>
        <v>#N/A</v>
      </c>
      <c r="H19" s="142" t="e">
        <f ca="1">Calcu!AM12</f>
        <v>#N/A</v>
      </c>
    </row>
    <row r="20" spans="1:8" ht="15" customHeight="1">
      <c r="A20" s="44" t="str">
        <f>IF(Calcu!B13=TRUE,"","삭제")</f>
        <v>삭제</v>
      </c>
      <c r="B20" s="43"/>
      <c r="C20" s="43"/>
      <c r="F20" s="142" t="e">
        <f ca="1">Calcu!AJ13</f>
        <v>#N/A</v>
      </c>
      <c r="G20" s="142" t="e">
        <f ca="1">Calcu!AK13</f>
        <v>#N/A</v>
      </c>
      <c r="H20" s="142" t="e">
        <f ca="1">Calcu!AM13</f>
        <v>#N/A</v>
      </c>
    </row>
    <row r="21" spans="1:8" ht="15" customHeight="1">
      <c r="A21" s="44" t="str">
        <f>IF(Calcu!B14=TRUE,"","삭제")</f>
        <v>삭제</v>
      </c>
      <c r="B21" s="43"/>
      <c r="C21" s="43"/>
      <c r="F21" s="142" t="e">
        <f ca="1">Calcu!AJ14</f>
        <v>#N/A</v>
      </c>
      <c r="G21" s="142" t="e">
        <f ca="1">Calcu!AK14</f>
        <v>#N/A</v>
      </c>
      <c r="H21" s="142" t="e">
        <f ca="1">Calcu!AM14</f>
        <v>#N/A</v>
      </c>
    </row>
    <row r="22" spans="1:8" ht="15" customHeight="1">
      <c r="A22" s="44" t="str">
        <f>IF(Calcu!B15=TRUE,"","삭제")</f>
        <v>삭제</v>
      </c>
      <c r="B22" s="43"/>
      <c r="C22" s="43"/>
      <c r="F22" s="142" t="e">
        <f ca="1">Calcu!AJ15</f>
        <v>#N/A</v>
      </c>
      <c r="G22" s="142" t="e">
        <f ca="1">Calcu!AK15</f>
        <v>#N/A</v>
      </c>
      <c r="H22" s="142" t="e">
        <f ca="1">Calcu!AM15</f>
        <v>#N/A</v>
      </c>
    </row>
    <row r="23" spans="1:8" ht="15" customHeight="1">
      <c r="A23" s="44" t="str">
        <f>IF(Calcu!B16=TRUE,"","삭제")</f>
        <v>삭제</v>
      </c>
      <c r="B23" s="43"/>
      <c r="C23" s="43"/>
      <c r="F23" s="142" t="e">
        <f ca="1">Calcu!AJ16</f>
        <v>#N/A</v>
      </c>
      <c r="G23" s="142" t="e">
        <f ca="1">Calcu!AK16</f>
        <v>#N/A</v>
      </c>
      <c r="H23" s="142" t="e">
        <f ca="1">Calcu!AM16</f>
        <v>#N/A</v>
      </c>
    </row>
    <row r="24" spans="1:8" ht="15" customHeight="1">
      <c r="A24" s="44" t="str">
        <f>IF(Calcu!B17=TRUE,"","삭제")</f>
        <v>삭제</v>
      </c>
      <c r="B24" s="43"/>
      <c r="C24" s="43"/>
      <c r="F24" s="142" t="e">
        <f ca="1">Calcu!AJ17</f>
        <v>#N/A</v>
      </c>
      <c r="G24" s="142" t="e">
        <f ca="1">Calcu!AK17</f>
        <v>#N/A</v>
      </c>
      <c r="H24" s="142" t="e">
        <f ca="1">Calcu!AM17</f>
        <v>#N/A</v>
      </c>
    </row>
    <row r="25" spans="1:8" ht="15" customHeight="1">
      <c r="A25" s="44" t="str">
        <f>IF(Calcu!B18=TRUE,"","삭제")</f>
        <v>삭제</v>
      </c>
      <c r="B25" s="43"/>
      <c r="C25" s="43"/>
      <c r="F25" s="142" t="e">
        <f ca="1">Calcu!AJ18</f>
        <v>#N/A</v>
      </c>
      <c r="G25" s="142" t="e">
        <f ca="1">Calcu!AK18</f>
        <v>#N/A</v>
      </c>
      <c r="H25" s="142" t="e">
        <f ca="1">Calcu!AM18</f>
        <v>#N/A</v>
      </c>
    </row>
    <row r="26" spans="1:8" ht="15" customHeight="1">
      <c r="A26" s="44" t="str">
        <f>IF(Calcu!B19=TRUE,"","삭제")</f>
        <v>삭제</v>
      </c>
      <c r="B26" s="43"/>
      <c r="C26" s="43"/>
      <c r="F26" s="142" t="e">
        <f ca="1">Calcu!AJ19</f>
        <v>#N/A</v>
      </c>
      <c r="G26" s="142" t="e">
        <f ca="1">Calcu!AK19</f>
        <v>#N/A</v>
      </c>
      <c r="H26" s="142" t="e">
        <f ca="1">Calcu!AM19</f>
        <v>#N/A</v>
      </c>
    </row>
    <row r="27" spans="1:8" ht="15" customHeight="1">
      <c r="A27" s="44" t="str">
        <f>IF(Calcu!B20=TRUE,"","삭제")</f>
        <v>삭제</v>
      </c>
      <c r="B27" s="43"/>
      <c r="C27" s="43"/>
      <c r="F27" s="142" t="e">
        <f ca="1">Calcu!AJ20</f>
        <v>#N/A</v>
      </c>
      <c r="G27" s="142" t="e">
        <f ca="1">Calcu!AK20</f>
        <v>#N/A</v>
      </c>
      <c r="H27" s="142" t="e">
        <f ca="1">Calcu!AM20</f>
        <v>#N/A</v>
      </c>
    </row>
    <row r="28" spans="1:8" ht="15" customHeight="1">
      <c r="A28" s="44" t="str">
        <f>IF(Calcu!B21=TRUE,"","삭제")</f>
        <v>삭제</v>
      </c>
      <c r="B28" s="43"/>
      <c r="C28" s="43"/>
      <c r="F28" s="142" t="e">
        <f ca="1">Calcu!AJ21</f>
        <v>#N/A</v>
      </c>
      <c r="G28" s="142" t="e">
        <f ca="1">Calcu!AK21</f>
        <v>#N/A</v>
      </c>
      <c r="H28" s="142" t="e">
        <f ca="1">Calcu!AM21</f>
        <v>#N/A</v>
      </c>
    </row>
    <row r="29" spans="1:8" ht="15" customHeight="1">
      <c r="A29" s="44" t="str">
        <f>IF(Calcu!B22=TRUE,"","삭제")</f>
        <v>삭제</v>
      </c>
      <c r="B29" s="43"/>
      <c r="C29" s="43"/>
      <c r="F29" s="142" t="e">
        <f ca="1">Calcu!AJ22</f>
        <v>#N/A</v>
      </c>
      <c r="G29" s="142" t="e">
        <f ca="1">Calcu!AK22</f>
        <v>#N/A</v>
      </c>
      <c r="H29" s="142" t="e">
        <f ca="1">Calcu!AM22</f>
        <v>#N/A</v>
      </c>
    </row>
    <row r="30" spans="1:8" ht="15" customHeight="1">
      <c r="A30" s="44" t="str">
        <f>IF(Calcu!B23=TRUE,"","삭제")</f>
        <v>삭제</v>
      </c>
      <c r="B30" s="43"/>
      <c r="C30" s="43"/>
      <c r="F30" s="142" t="e">
        <f ca="1">Calcu!AJ23</f>
        <v>#N/A</v>
      </c>
      <c r="G30" s="142" t="e">
        <f ca="1">Calcu!AK23</f>
        <v>#N/A</v>
      </c>
      <c r="H30" s="142" t="e">
        <f ca="1">Calcu!AM23</f>
        <v>#N/A</v>
      </c>
    </row>
    <row r="31" spans="1:8" ht="15" customHeight="1">
      <c r="A31" s="44" t="str">
        <f>IF(Calcu!B24=TRUE,"","삭제")</f>
        <v>삭제</v>
      </c>
      <c r="B31" s="43"/>
      <c r="C31" s="43"/>
      <c r="F31" s="142" t="e">
        <f ca="1">Calcu!AJ24</f>
        <v>#N/A</v>
      </c>
      <c r="G31" s="142" t="e">
        <f ca="1">Calcu!AK24</f>
        <v>#N/A</v>
      </c>
      <c r="H31" s="142" t="e">
        <f ca="1">Calcu!AM24</f>
        <v>#N/A</v>
      </c>
    </row>
    <row r="32" spans="1:8" ht="15" customHeight="1">
      <c r="A32" s="44" t="str">
        <f>IF(Calcu!B25=TRUE,"","삭제")</f>
        <v>삭제</v>
      </c>
      <c r="B32" s="43"/>
      <c r="C32" s="43"/>
      <c r="F32" s="142" t="e">
        <f ca="1">Calcu!AJ25</f>
        <v>#N/A</v>
      </c>
      <c r="G32" s="142" t="e">
        <f ca="1">Calcu!AK25</f>
        <v>#N/A</v>
      </c>
      <c r="H32" s="142" t="e">
        <f ca="1">Calcu!AM25</f>
        <v>#N/A</v>
      </c>
    </row>
    <row r="33" spans="1:12" ht="15" customHeight="1">
      <c r="A33" s="44" t="str">
        <f>IF(Calcu!B26=TRUE,"","삭제")</f>
        <v>삭제</v>
      </c>
      <c r="B33" s="43"/>
      <c r="C33" s="43"/>
      <c r="F33" s="142" t="e">
        <f ca="1">Calcu!AJ26</f>
        <v>#N/A</v>
      </c>
      <c r="G33" s="142" t="e">
        <f ca="1">Calcu!AK26</f>
        <v>#N/A</v>
      </c>
      <c r="H33" s="142" t="e">
        <f ca="1">Calcu!AM26</f>
        <v>#N/A</v>
      </c>
    </row>
    <row r="34" spans="1:12" ht="15" customHeight="1">
      <c r="A34" s="44" t="str">
        <f>IF(Calcu!B27=TRUE,"","삭제")</f>
        <v>삭제</v>
      </c>
      <c r="B34" s="43"/>
      <c r="C34" s="43"/>
      <c r="F34" s="142" t="e">
        <f ca="1">Calcu!AJ27</f>
        <v>#N/A</v>
      </c>
      <c r="G34" s="142" t="e">
        <f ca="1">Calcu!AK27</f>
        <v>#N/A</v>
      </c>
      <c r="H34" s="142" t="e">
        <f ca="1">Calcu!AM27</f>
        <v>#N/A</v>
      </c>
    </row>
    <row r="35" spans="1:12" ht="15" customHeight="1">
      <c r="A35" s="44" t="str">
        <f>IF(Calcu!B28=TRUE,"","삭제")</f>
        <v>삭제</v>
      </c>
      <c r="B35" s="43"/>
      <c r="C35" s="43"/>
      <c r="F35" s="142" t="e">
        <f ca="1">Calcu!AJ28</f>
        <v>#N/A</v>
      </c>
      <c r="G35" s="142" t="e">
        <f ca="1">Calcu!AK28</f>
        <v>#N/A</v>
      </c>
      <c r="H35" s="142" t="e">
        <f ca="1">Calcu!AM28</f>
        <v>#N/A</v>
      </c>
    </row>
    <row r="36" spans="1:12" ht="15" customHeight="1">
      <c r="A36" s="44" t="str">
        <f>IF(Calcu!B29=TRUE,"","삭제")</f>
        <v>삭제</v>
      </c>
      <c r="B36" s="43"/>
      <c r="C36" s="43"/>
      <c r="F36" s="142" t="e">
        <f ca="1">Calcu!AJ29</f>
        <v>#N/A</v>
      </c>
      <c r="G36" s="142" t="e">
        <f ca="1">Calcu!AK29</f>
        <v>#N/A</v>
      </c>
      <c r="H36" s="142" t="e">
        <f ca="1">Calcu!AM29</f>
        <v>#N/A</v>
      </c>
    </row>
    <row r="37" spans="1:12" ht="15" customHeight="1">
      <c r="A37" s="44" t="str">
        <f>IF(Calcu!B30=TRUE,"","삭제")</f>
        <v>삭제</v>
      </c>
      <c r="B37" s="43"/>
      <c r="C37" s="43"/>
      <c r="F37" s="142" t="e">
        <f ca="1">Calcu!AJ30</f>
        <v>#N/A</v>
      </c>
      <c r="G37" s="142" t="e">
        <f ca="1">Calcu!AK30</f>
        <v>#N/A</v>
      </c>
      <c r="H37" s="142" t="e">
        <f ca="1">Calcu!AM30</f>
        <v>#N/A</v>
      </c>
    </row>
    <row r="38" spans="1:12" ht="15" customHeight="1">
      <c r="A38" s="44" t="str">
        <f>IF(Calcu!B31=TRUE,"","삭제")</f>
        <v>삭제</v>
      </c>
      <c r="B38" s="43"/>
      <c r="C38" s="43"/>
      <c r="F38" s="142" t="e">
        <f ca="1">Calcu!AJ31</f>
        <v>#N/A</v>
      </c>
      <c r="G38" s="142" t="e">
        <f ca="1">Calcu!AK31</f>
        <v>#N/A</v>
      </c>
      <c r="H38" s="142" t="e">
        <f ca="1">Calcu!AM31</f>
        <v>#N/A</v>
      </c>
    </row>
    <row r="39" spans="1:12" ht="15" customHeight="1">
      <c r="A39" s="44"/>
      <c r="B39" s="44"/>
      <c r="C39" s="44"/>
      <c r="F39" s="102"/>
      <c r="G39" s="102"/>
    </row>
    <row r="40" spans="1:12" ht="15" customHeight="1">
      <c r="A40" s="44"/>
      <c r="F40" s="38" t="e">
        <f ca="1">"○ Sensitivity average by section (1) : "&amp;Calcu!Y55&amp;" "&amp;Calcu!Y53</f>
        <v>#DIV/0!</v>
      </c>
      <c r="G40" s="51"/>
      <c r="H40" s="51"/>
    </row>
    <row r="41" spans="1:12" ht="15" customHeight="1">
      <c r="A41" s="44"/>
      <c r="F41" s="38" t="e">
        <f ca="1">"○ Sensitivity average by section (2) : "&amp;Calcu!X55&amp;" "&amp;Calcu!X53</f>
        <v>#DIV/0!</v>
      </c>
      <c r="G41" s="51"/>
      <c r="H41" s="51"/>
    </row>
    <row r="42" spans="1:12" ht="15" customHeight="1">
      <c r="A42" s="44" t="str">
        <f>IF(Calcu!S3="mV/V","","삭제")</f>
        <v>삭제</v>
      </c>
      <c r="F42" s="38" t="e">
        <f ca="1">"○ Rated output : "&amp;Calcu!Z55&amp;" mV/V"</f>
        <v>#DIV/0!</v>
      </c>
      <c r="G42" s="51"/>
      <c r="H42" s="51"/>
    </row>
    <row r="43" spans="1:12" ht="15" customHeight="1">
      <c r="A43" s="44"/>
      <c r="F43" s="38" t="str">
        <f>CONCATENATE("○ Input Voltage : ",Length_10!E5," ",Calcu!O3,IF(Length_10!E5="AC",CONCATENATE(" V ",Length_10!F5," ",Length_10!G5)," V"))</f>
        <v>○ Input Voltage :  0 V</v>
      </c>
      <c r="G43" s="51"/>
      <c r="H43" s="51"/>
    </row>
    <row r="44" spans="1:12" ht="15" customHeight="1">
      <c r="A44" s="44"/>
      <c r="F44" s="38"/>
      <c r="G44" s="51"/>
      <c r="H44" s="51"/>
    </row>
    <row r="45" spans="1:12" ht="15" customHeight="1">
      <c r="A45" s="44"/>
      <c r="B45" s="44"/>
      <c r="C45" s="44"/>
      <c r="F45" s="38" t="e">
        <f ca="1">"● Measurement uncertainty : "&amp;Calcu!W68&amp;"   ("&amp;Calcu!X68&amp;")"</f>
        <v>#N/A</v>
      </c>
      <c r="L45" s="50"/>
    </row>
    <row r="46" spans="1:12" ht="15" customHeight="1">
      <c r="A46" s="44"/>
      <c r="B46" s="44"/>
      <c r="C46" s="44"/>
      <c r="G46" s="53" t="e">
        <f ca="1">IF(Calcu!E78="사다리꼴","(Confidence level 95 %,","(Confidence level about 95 %,")</f>
        <v>#N/A</v>
      </c>
      <c r="H46" s="180" t="e">
        <f ca="1">Calcu!E79&amp;")"</f>
        <v>#N/A</v>
      </c>
      <c r="I46" s="53"/>
      <c r="J46" s="50"/>
      <c r="K46" s="50"/>
      <c r="L46" s="50"/>
    </row>
    <row r="47" spans="1:12" ht="15" customHeight="1">
      <c r="A47" s="44" t="e">
        <f ca="1">IF(Calcu!E78="사다리꼴","","삭제")</f>
        <v>#N/A</v>
      </c>
      <c r="B47" s="44"/>
      <c r="C47" s="44"/>
      <c r="F47" s="50" t="e">
        <f ca="1">IF(Calcu!E78="사다리꼴","※ Trapezoid probability distribution.","")</f>
        <v>#N/A</v>
      </c>
      <c r="G47" s="53"/>
      <c r="H47" s="53"/>
      <c r="I47" s="53"/>
      <c r="J47" s="50"/>
      <c r="K47" s="50"/>
      <c r="L47" s="50"/>
    </row>
    <row r="48" spans="1:12" ht="15" customHeight="1">
      <c r="F48" s="74"/>
      <c r="G48" s="74"/>
      <c r="H48" s="74"/>
      <c r="I48" s="75"/>
    </row>
  </sheetData>
  <mergeCells count="1">
    <mergeCell ref="A1:M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59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3" width="1.77734375" style="37" hidden="1" customWidth="1"/>
    <col min="4" max="4" width="6.6640625" style="37" customWidth="1"/>
    <col min="5" max="5" width="4.44140625" style="37" bestFit="1" customWidth="1"/>
    <col min="6" max="6" width="5.664062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64" t="s">
        <v>623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17" s="47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17" s="47" customFormat="1" ht="12.75" customHeight="1">
      <c r="A3" s="48" t="s">
        <v>624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68" t="str">
        <f>" 교   정   번   호(Calibration No) : "&amp;기본정보!H3</f>
        <v xml:space="preserve"> 교   정   번   호(Calibration No) : </v>
      </c>
      <c r="B4" s="268"/>
      <c r="C4" s="268"/>
      <c r="D4" s="268"/>
      <c r="E4" s="268"/>
      <c r="F4" s="269"/>
      <c r="G4" s="269"/>
      <c r="H4" s="269"/>
      <c r="I4" s="269"/>
      <c r="J4" s="269"/>
      <c r="K4" s="270"/>
      <c r="L4" s="271"/>
      <c r="M4" s="272"/>
      <c r="N4" s="272"/>
      <c r="O4" s="272"/>
      <c r="P4" s="272"/>
      <c r="Q4" s="272"/>
    </row>
    <row r="5" spans="1:17" s="36" customFormat="1" ht="15" customHeight="1"/>
    <row r="6" spans="1:17" ht="15" customHeight="1">
      <c r="D6" s="54" t="str">
        <f>"○ 품명 : "&amp;기본정보!C$5</f>
        <v xml:space="preserve">○ 품명 : </v>
      </c>
      <c r="G6" s="54"/>
    </row>
    <row r="7" spans="1:17" ht="15" customHeight="1">
      <c r="D7" s="54" t="str">
        <f>"○ 제작회사 : "&amp;기본정보!C$6</f>
        <v xml:space="preserve">○ 제작회사 : </v>
      </c>
      <c r="G7" s="54"/>
    </row>
    <row r="8" spans="1:17" ht="15" customHeight="1">
      <c r="D8" s="54" t="str">
        <f>"○ 형식 : "&amp;기본정보!C$7</f>
        <v xml:space="preserve">○ 형식 : </v>
      </c>
      <c r="G8" s="54"/>
    </row>
    <row r="9" spans="1:17" ht="15" customHeight="1">
      <c r="D9" s="54" t="str">
        <f>"○ 기기번호 : "&amp;기본정보!C$8</f>
        <v xml:space="preserve">○ 기기번호 : </v>
      </c>
      <c r="G9" s="54"/>
    </row>
    <row r="11" spans="1:17" ht="15" customHeight="1">
      <c r="D11" s="38" t="s">
        <v>83</v>
      </c>
      <c r="G11" s="38"/>
    </row>
    <row r="12" spans="1:17" ht="15" customHeight="1">
      <c r="D12" s="54" t="str">
        <f>"○ 교정범위 : ("&amp;Calcu!K3&amp;" ~ "&amp;Calcu!M3&amp;") mm"</f>
        <v>○ 교정범위 : (0 ~ 0) mm</v>
      </c>
      <c r="G12" s="54"/>
    </row>
    <row r="13" spans="1:17" ht="15" customHeight="1">
      <c r="A13" s="44"/>
      <c r="B13" s="44"/>
      <c r="C13" s="44"/>
      <c r="D13" s="44"/>
      <c r="E13" s="44"/>
    </row>
    <row r="14" spans="1:17" s="273" customFormat="1" ht="15" customHeight="1">
      <c r="B14" s="371"/>
      <c r="C14" s="371"/>
      <c r="D14" s="371" t="s">
        <v>630</v>
      </c>
      <c r="E14" s="373" t="s">
        <v>631</v>
      </c>
      <c r="F14" s="375" t="s">
        <v>629</v>
      </c>
      <c r="G14" s="377" t="s">
        <v>625</v>
      </c>
      <c r="H14" s="379" t="s">
        <v>89</v>
      </c>
      <c r="I14" s="381"/>
      <c r="J14" s="383" t="s">
        <v>626</v>
      </c>
      <c r="K14" s="383"/>
      <c r="L14" s="383"/>
      <c r="M14" s="366" t="s">
        <v>627</v>
      </c>
      <c r="N14" s="366"/>
      <c r="O14" s="366"/>
      <c r="P14" s="367"/>
      <c r="Q14" s="369" t="s">
        <v>628</v>
      </c>
    </row>
    <row r="15" spans="1:17" s="274" customFormat="1" ht="22.5">
      <c r="B15" s="372"/>
      <c r="C15" s="372"/>
      <c r="D15" s="372"/>
      <c r="E15" s="374"/>
      <c r="F15" s="376"/>
      <c r="G15" s="378"/>
      <c r="H15" s="380"/>
      <c r="I15" s="382"/>
      <c r="J15" s="292" t="s">
        <v>636</v>
      </c>
      <c r="K15" s="293" t="s">
        <v>637</v>
      </c>
      <c r="L15" s="293" t="s">
        <v>638</v>
      </c>
      <c r="M15" s="292" t="s">
        <v>636</v>
      </c>
      <c r="N15" s="293" t="s">
        <v>637</v>
      </c>
      <c r="O15" s="293" t="s">
        <v>638</v>
      </c>
      <c r="P15" s="368"/>
      <c r="Q15" s="370"/>
    </row>
    <row r="16" spans="1:17" ht="15" customHeight="1">
      <c r="A16" s="44" t="str">
        <f>IF(Calcu!B9=TRUE,"","삭제")</f>
        <v>삭제</v>
      </c>
      <c r="D16" s="37" t="str">
        <f>Calcu!C9</f>
        <v/>
      </c>
      <c r="E16" s="37" t="str">
        <f>Calcu!D9</f>
        <v/>
      </c>
      <c r="F16" s="51" t="str">
        <f>Calcu!E9</f>
        <v/>
      </c>
      <c r="G16" s="51">
        <f>Calcu!AK$8</f>
        <v>0</v>
      </c>
      <c r="H16" s="51" t="e">
        <f ca="1">IF(Calcu_ADJ!B9=FALSE,Calcu!AN9,Calcu_ADJ!AN9)</f>
        <v>#N/A</v>
      </c>
      <c r="J16" s="37" t="e">
        <f ca="1">Calcu!AK9</f>
        <v>#N/A</v>
      </c>
      <c r="K16" s="37" t="e">
        <f ca="1">Calcu!AL9</f>
        <v>#N/A</v>
      </c>
      <c r="L16" s="37" t="str">
        <f>LEFT(Calcu!AO9,1)</f>
        <v/>
      </c>
      <c r="M16" s="37" t="str">
        <f>IF(Calcu_ADJ!B9=FALSE,"-",Calcu_ADJ!AK9)</f>
        <v>-</v>
      </c>
      <c r="N16" s="37" t="str">
        <f>IF(Calcu_ADJ!B9=FALSE,"-",Calcu_ADJ!AL9)</f>
        <v>-</v>
      </c>
      <c r="O16" s="37" t="str">
        <f>IF(Calcu_ADJ!B9=FALSE,"-",LEFT(Calcu_ADJ!AO9,1))</f>
        <v>-</v>
      </c>
      <c r="Q16" s="37" t="e">
        <f ca="1">IF(Calcu_ADJ!B9=FALSE,Calcu!AP9,Calcu_ADJ!AP9)</f>
        <v>#N/A</v>
      </c>
    </row>
    <row r="17" spans="1:17" ht="15" customHeight="1">
      <c r="A17" s="44" t="str">
        <f>IF(Calcu!B10=TRUE,"","삭제")</f>
        <v>삭제</v>
      </c>
      <c r="D17" s="37" t="str">
        <f>Calcu!C10</f>
        <v/>
      </c>
      <c r="E17" s="37" t="str">
        <f>Calcu!D10</f>
        <v/>
      </c>
      <c r="F17" s="51" t="str">
        <f>Calcu!E10</f>
        <v/>
      </c>
      <c r="G17" s="51">
        <f>Calcu!AK$8</f>
        <v>0</v>
      </c>
      <c r="H17" s="51" t="e">
        <f ca="1">IF(Calcu_ADJ!B10=FALSE,Calcu!AN10,Calcu_ADJ!AN10)</f>
        <v>#N/A</v>
      </c>
      <c r="J17" s="37" t="e">
        <f ca="1">Calcu!AK10</f>
        <v>#N/A</v>
      </c>
      <c r="K17" s="37" t="e">
        <f ca="1">Calcu!AL10</f>
        <v>#N/A</v>
      </c>
      <c r="L17" s="37" t="str">
        <f>LEFT(Calcu!AO10,1)</f>
        <v/>
      </c>
      <c r="M17" s="37" t="str">
        <f>IF(Calcu_ADJ!B10=FALSE,"-",Calcu_ADJ!AK10)</f>
        <v>-</v>
      </c>
      <c r="N17" s="37" t="str">
        <f>IF(Calcu_ADJ!B10=FALSE,"-",Calcu_ADJ!AL10)</f>
        <v>-</v>
      </c>
      <c r="O17" s="37" t="str">
        <f>IF(Calcu_ADJ!B10=FALSE,"-",LEFT(Calcu_ADJ!AO10,1))</f>
        <v>-</v>
      </c>
      <c r="Q17" s="37" t="e">
        <f ca="1">IF(Calcu_ADJ!B10=FALSE,Calcu!AP10,Calcu_ADJ!AP10)</f>
        <v>#N/A</v>
      </c>
    </row>
    <row r="18" spans="1:17" ht="15" customHeight="1">
      <c r="A18" s="44" t="str">
        <f>IF(Calcu!B11=TRUE,"","삭제")</f>
        <v>삭제</v>
      </c>
      <c r="D18" s="37" t="str">
        <f>Calcu!C11</f>
        <v/>
      </c>
      <c r="E18" s="37" t="str">
        <f>Calcu!D11</f>
        <v/>
      </c>
      <c r="F18" s="51" t="str">
        <f>Calcu!E11</f>
        <v/>
      </c>
      <c r="G18" s="51">
        <f>Calcu!AK$8</f>
        <v>0</v>
      </c>
      <c r="H18" s="51" t="e">
        <f ca="1">IF(Calcu_ADJ!B11=FALSE,Calcu!AN11,Calcu_ADJ!AN11)</f>
        <v>#N/A</v>
      </c>
      <c r="J18" s="37" t="e">
        <f ca="1">Calcu!AK11</f>
        <v>#N/A</v>
      </c>
      <c r="K18" s="37" t="e">
        <f ca="1">Calcu!AL11</f>
        <v>#N/A</v>
      </c>
      <c r="L18" s="37" t="str">
        <f>LEFT(Calcu!AO11,1)</f>
        <v/>
      </c>
      <c r="M18" s="37" t="str">
        <f>IF(Calcu_ADJ!B11=FALSE,"-",Calcu_ADJ!AK11)</f>
        <v>-</v>
      </c>
      <c r="N18" s="37" t="str">
        <f>IF(Calcu_ADJ!B11=FALSE,"-",Calcu_ADJ!AL11)</f>
        <v>-</v>
      </c>
      <c r="O18" s="37" t="str">
        <f>IF(Calcu_ADJ!B11=FALSE,"-",LEFT(Calcu_ADJ!AO11,1))</f>
        <v>-</v>
      </c>
      <c r="Q18" s="37" t="e">
        <f ca="1">IF(Calcu_ADJ!B11=FALSE,Calcu!AP11,Calcu_ADJ!AP11)</f>
        <v>#N/A</v>
      </c>
    </row>
    <row r="19" spans="1:17" ht="15" customHeight="1">
      <c r="A19" s="44" t="str">
        <f>IF(Calcu!B12=TRUE,"","삭제")</f>
        <v>삭제</v>
      </c>
      <c r="D19" s="37" t="str">
        <f>Calcu!C12</f>
        <v/>
      </c>
      <c r="E19" s="37" t="str">
        <f>Calcu!D12</f>
        <v/>
      </c>
      <c r="F19" s="51" t="str">
        <f>Calcu!E12</f>
        <v/>
      </c>
      <c r="G19" s="51">
        <f>Calcu!AK$8</f>
        <v>0</v>
      </c>
      <c r="H19" s="51" t="e">
        <f ca="1">IF(Calcu_ADJ!B12=FALSE,Calcu!AN12,Calcu_ADJ!AN12)</f>
        <v>#N/A</v>
      </c>
      <c r="J19" s="37" t="e">
        <f ca="1">Calcu!AK12</f>
        <v>#N/A</v>
      </c>
      <c r="K19" s="37" t="e">
        <f ca="1">Calcu!AL12</f>
        <v>#N/A</v>
      </c>
      <c r="L19" s="37" t="str">
        <f>LEFT(Calcu!AO12,1)</f>
        <v/>
      </c>
      <c r="M19" s="37" t="str">
        <f>IF(Calcu_ADJ!B12=FALSE,"-",Calcu_ADJ!AK12)</f>
        <v>-</v>
      </c>
      <c r="N19" s="37" t="str">
        <f>IF(Calcu_ADJ!B12=FALSE,"-",Calcu_ADJ!AL12)</f>
        <v>-</v>
      </c>
      <c r="O19" s="37" t="str">
        <f>IF(Calcu_ADJ!B12=FALSE,"-",LEFT(Calcu_ADJ!AO12,1))</f>
        <v>-</v>
      </c>
      <c r="Q19" s="37" t="e">
        <f ca="1">IF(Calcu_ADJ!B12=FALSE,Calcu!AP12,Calcu_ADJ!AP12)</f>
        <v>#N/A</v>
      </c>
    </row>
    <row r="20" spans="1:17" ht="15" customHeight="1">
      <c r="A20" s="44" t="str">
        <f>IF(Calcu!B13=TRUE,"","삭제")</f>
        <v>삭제</v>
      </c>
      <c r="D20" s="37" t="str">
        <f>Calcu!C13</f>
        <v/>
      </c>
      <c r="E20" s="37" t="str">
        <f>Calcu!D13</f>
        <v/>
      </c>
      <c r="F20" s="51" t="str">
        <f>Calcu!E13</f>
        <v/>
      </c>
      <c r="G20" s="51">
        <f>Calcu!AK$8</f>
        <v>0</v>
      </c>
      <c r="H20" s="51" t="e">
        <f ca="1">IF(Calcu_ADJ!B13=FALSE,Calcu!AN13,Calcu_ADJ!AN13)</f>
        <v>#N/A</v>
      </c>
      <c r="J20" s="37" t="e">
        <f ca="1">Calcu!AK13</f>
        <v>#N/A</v>
      </c>
      <c r="K20" s="37" t="e">
        <f ca="1">Calcu!AL13</f>
        <v>#N/A</v>
      </c>
      <c r="L20" s="37" t="str">
        <f>LEFT(Calcu!AO13,1)</f>
        <v/>
      </c>
      <c r="M20" s="37" t="str">
        <f>IF(Calcu_ADJ!B13=FALSE,"-",Calcu_ADJ!AK13)</f>
        <v>-</v>
      </c>
      <c r="N20" s="37" t="str">
        <f>IF(Calcu_ADJ!B13=FALSE,"-",Calcu_ADJ!AL13)</f>
        <v>-</v>
      </c>
      <c r="O20" s="37" t="str">
        <f>IF(Calcu_ADJ!B13=FALSE,"-",LEFT(Calcu_ADJ!AO13,1))</f>
        <v>-</v>
      </c>
      <c r="Q20" s="37" t="e">
        <f ca="1">IF(Calcu_ADJ!B13=FALSE,Calcu!AP13,Calcu_ADJ!AP13)</f>
        <v>#N/A</v>
      </c>
    </row>
    <row r="21" spans="1:17" ht="15" customHeight="1">
      <c r="A21" s="44" t="str">
        <f>IF(Calcu!B14=TRUE,"","삭제")</f>
        <v>삭제</v>
      </c>
      <c r="D21" s="37" t="str">
        <f>Calcu!C14</f>
        <v/>
      </c>
      <c r="E21" s="37" t="str">
        <f>Calcu!D14</f>
        <v/>
      </c>
      <c r="F21" s="51" t="str">
        <f>Calcu!E14</f>
        <v/>
      </c>
      <c r="G21" s="51">
        <f>Calcu!AK$8</f>
        <v>0</v>
      </c>
      <c r="H21" s="51" t="e">
        <f ca="1">IF(Calcu_ADJ!B14=FALSE,Calcu!AN14,Calcu_ADJ!AN14)</f>
        <v>#N/A</v>
      </c>
      <c r="J21" s="37" t="e">
        <f ca="1">Calcu!AK14</f>
        <v>#N/A</v>
      </c>
      <c r="K21" s="37" t="e">
        <f ca="1">Calcu!AL14</f>
        <v>#N/A</v>
      </c>
      <c r="L21" s="37" t="str">
        <f>LEFT(Calcu!AO14,1)</f>
        <v/>
      </c>
      <c r="M21" s="37" t="str">
        <f>IF(Calcu_ADJ!B14=FALSE,"-",Calcu_ADJ!AK14)</f>
        <v>-</v>
      </c>
      <c r="N21" s="37" t="str">
        <f>IF(Calcu_ADJ!B14=FALSE,"-",Calcu_ADJ!AL14)</f>
        <v>-</v>
      </c>
      <c r="O21" s="37" t="str">
        <f>IF(Calcu_ADJ!B14=FALSE,"-",LEFT(Calcu_ADJ!AO14,1))</f>
        <v>-</v>
      </c>
      <c r="Q21" s="37" t="e">
        <f ca="1">IF(Calcu_ADJ!B14=FALSE,Calcu!AP14,Calcu_ADJ!AP14)</f>
        <v>#N/A</v>
      </c>
    </row>
    <row r="22" spans="1:17" ht="15" customHeight="1">
      <c r="A22" s="44" t="str">
        <f>IF(Calcu!B15=TRUE,"","삭제")</f>
        <v>삭제</v>
      </c>
      <c r="D22" s="37" t="str">
        <f>Calcu!C15</f>
        <v/>
      </c>
      <c r="E22" s="37" t="str">
        <f>Calcu!D15</f>
        <v/>
      </c>
      <c r="F22" s="51" t="str">
        <f>Calcu!E15</f>
        <v/>
      </c>
      <c r="G22" s="51">
        <f>Calcu!AK$8</f>
        <v>0</v>
      </c>
      <c r="H22" s="51" t="e">
        <f ca="1">IF(Calcu_ADJ!B15=FALSE,Calcu!AN15,Calcu_ADJ!AN15)</f>
        <v>#N/A</v>
      </c>
      <c r="J22" s="37" t="e">
        <f ca="1">Calcu!AK15</f>
        <v>#N/A</v>
      </c>
      <c r="K22" s="37" t="e">
        <f ca="1">Calcu!AL15</f>
        <v>#N/A</v>
      </c>
      <c r="L22" s="37" t="str">
        <f>LEFT(Calcu!AO15,1)</f>
        <v/>
      </c>
      <c r="M22" s="37" t="str">
        <f>IF(Calcu_ADJ!B15=FALSE,"-",Calcu_ADJ!AK15)</f>
        <v>-</v>
      </c>
      <c r="N22" s="37" t="str">
        <f>IF(Calcu_ADJ!B15=FALSE,"-",Calcu_ADJ!AL15)</f>
        <v>-</v>
      </c>
      <c r="O22" s="37" t="str">
        <f>IF(Calcu_ADJ!B15=FALSE,"-",LEFT(Calcu_ADJ!AO15,1))</f>
        <v>-</v>
      </c>
      <c r="Q22" s="37" t="e">
        <f ca="1">IF(Calcu_ADJ!B15=FALSE,Calcu!AP15,Calcu_ADJ!AP15)</f>
        <v>#N/A</v>
      </c>
    </row>
    <row r="23" spans="1:17" ht="15" customHeight="1">
      <c r="A23" s="44" t="str">
        <f>IF(Calcu!B16=TRUE,"","삭제")</f>
        <v>삭제</v>
      </c>
      <c r="D23" s="37" t="str">
        <f>Calcu!C16</f>
        <v/>
      </c>
      <c r="E23" s="37" t="str">
        <f>Calcu!D16</f>
        <v/>
      </c>
      <c r="F23" s="51" t="str">
        <f>Calcu!E16</f>
        <v/>
      </c>
      <c r="G23" s="51">
        <f>Calcu!AK$8</f>
        <v>0</v>
      </c>
      <c r="H23" s="51" t="e">
        <f ca="1">IF(Calcu_ADJ!B16=FALSE,Calcu!AN16,Calcu_ADJ!AN16)</f>
        <v>#N/A</v>
      </c>
      <c r="J23" s="37" t="e">
        <f ca="1">Calcu!AK16</f>
        <v>#N/A</v>
      </c>
      <c r="K23" s="37" t="e">
        <f ca="1">Calcu!AL16</f>
        <v>#N/A</v>
      </c>
      <c r="L23" s="37" t="str">
        <f>LEFT(Calcu!AO16,1)</f>
        <v/>
      </c>
      <c r="M23" s="37" t="str">
        <f>IF(Calcu_ADJ!B16=FALSE,"-",Calcu_ADJ!AK16)</f>
        <v>-</v>
      </c>
      <c r="N23" s="37" t="str">
        <f>IF(Calcu_ADJ!B16=FALSE,"-",Calcu_ADJ!AL16)</f>
        <v>-</v>
      </c>
      <c r="O23" s="37" t="str">
        <f>IF(Calcu_ADJ!B16=FALSE,"-",LEFT(Calcu_ADJ!AO16,1))</f>
        <v>-</v>
      </c>
      <c r="Q23" s="37" t="e">
        <f ca="1">IF(Calcu_ADJ!B16=FALSE,Calcu!AP16,Calcu_ADJ!AP16)</f>
        <v>#N/A</v>
      </c>
    </row>
    <row r="24" spans="1:17" ht="15" customHeight="1">
      <c r="A24" s="44" t="str">
        <f>IF(Calcu!B17=TRUE,"","삭제")</f>
        <v>삭제</v>
      </c>
      <c r="D24" s="37" t="str">
        <f>Calcu!C17</f>
        <v/>
      </c>
      <c r="E24" s="37" t="str">
        <f>Calcu!D17</f>
        <v/>
      </c>
      <c r="F24" s="51" t="str">
        <f>Calcu!E17</f>
        <v/>
      </c>
      <c r="G24" s="51">
        <f>Calcu!AK$8</f>
        <v>0</v>
      </c>
      <c r="H24" s="51" t="e">
        <f ca="1">IF(Calcu_ADJ!B17=FALSE,Calcu!AN17,Calcu_ADJ!AN17)</f>
        <v>#N/A</v>
      </c>
      <c r="J24" s="37" t="e">
        <f ca="1">Calcu!AK17</f>
        <v>#N/A</v>
      </c>
      <c r="K24" s="37" t="e">
        <f ca="1">Calcu!AL17</f>
        <v>#N/A</v>
      </c>
      <c r="L24" s="37" t="str">
        <f>LEFT(Calcu!AO17,1)</f>
        <v/>
      </c>
      <c r="M24" s="37" t="str">
        <f>IF(Calcu_ADJ!B17=FALSE,"-",Calcu_ADJ!AK17)</f>
        <v>-</v>
      </c>
      <c r="N24" s="37" t="str">
        <f>IF(Calcu_ADJ!B17=FALSE,"-",Calcu_ADJ!AL17)</f>
        <v>-</v>
      </c>
      <c r="O24" s="37" t="str">
        <f>IF(Calcu_ADJ!B17=FALSE,"-",LEFT(Calcu_ADJ!AO17,1))</f>
        <v>-</v>
      </c>
      <c r="Q24" s="37" t="e">
        <f ca="1">IF(Calcu_ADJ!B17=FALSE,Calcu!AP17,Calcu_ADJ!AP17)</f>
        <v>#N/A</v>
      </c>
    </row>
    <row r="25" spans="1:17" ht="15" customHeight="1">
      <c r="A25" s="44" t="str">
        <f>IF(Calcu!B18=TRUE,"","삭제")</f>
        <v>삭제</v>
      </c>
      <c r="D25" s="37" t="str">
        <f>Calcu!C18</f>
        <v/>
      </c>
      <c r="E25" s="37" t="str">
        <f>Calcu!D18</f>
        <v/>
      </c>
      <c r="F25" s="51" t="str">
        <f>Calcu!E18</f>
        <v/>
      </c>
      <c r="G25" s="51">
        <f>Calcu!AK$8</f>
        <v>0</v>
      </c>
      <c r="H25" s="51" t="e">
        <f ca="1">IF(Calcu_ADJ!B18=FALSE,Calcu!AN18,Calcu_ADJ!AN18)</f>
        <v>#N/A</v>
      </c>
      <c r="J25" s="37" t="e">
        <f ca="1">Calcu!AK18</f>
        <v>#N/A</v>
      </c>
      <c r="K25" s="37" t="e">
        <f ca="1">Calcu!AL18</f>
        <v>#N/A</v>
      </c>
      <c r="L25" s="37" t="str">
        <f>LEFT(Calcu!AO18,1)</f>
        <v/>
      </c>
      <c r="M25" s="37" t="str">
        <f>IF(Calcu_ADJ!B18=FALSE,"-",Calcu_ADJ!AK18)</f>
        <v>-</v>
      </c>
      <c r="N25" s="37" t="str">
        <f>IF(Calcu_ADJ!B18=FALSE,"-",Calcu_ADJ!AL18)</f>
        <v>-</v>
      </c>
      <c r="O25" s="37" t="str">
        <f>IF(Calcu_ADJ!B18=FALSE,"-",LEFT(Calcu_ADJ!AO18,1))</f>
        <v>-</v>
      </c>
      <c r="Q25" s="37" t="e">
        <f ca="1">IF(Calcu_ADJ!B18=FALSE,Calcu!AP18,Calcu_ADJ!AP18)</f>
        <v>#N/A</v>
      </c>
    </row>
    <row r="26" spans="1:17" ht="15" customHeight="1">
      <c r="A26" s="44" t="str">
        <f>IF(Calcu!B19=TRUE,"","삭제")</f>
        <v>삭제</v>
      </c>
      <c r="D26" s="37" t="str">
        <f>Calcu!C19</f>
        <v/>
      </c>
      <c r="E26" s="37" t="str">
        <f>Calcu!D19</f>
        <v/>
      </c>
      <c r="F26" s="51" t="str">
        <f>Calcu!E19</f>
        <v/>
      </c>
      <c r="G26" s="51">
        <f>Calcu!AK$8</f>
        <v>0</v>
      </c>
      <c r="H26" s="51" t="e">
        <f ca="1">IF(Calcu_ADJ!B19=FALSE,Calcu!AN19,Calcu_ADJ!AN19)</f>
        <v>#N/A</v>
      </c>
      <c r="J26" s="37" t="e">
        <f ca="1">Calcu!AK19</f>
        <v>#N/A</v>
      </c>
      <c r="K26" s="37" t="e">
        <f ca="1">Calcu!AL19</f>
        <v>#N/A</v>
      </c>
      <c r="L26" s="37" t="str">
        <f>LEFT(Calcu!AO19,1)</f>
        <v/>
      </c>
      <c r="M26" s="37" t="str">
        <f>IF(Calcu_ADJ!B19=FALSE,"-",Calcu_ADJ!AK19)</f>
        <v>-</v>
      </c>
      <c r="N26" s="37" t="str">
        <f>IF(Calcu_ADJ!B19=FALSE,"-",Calcu_ADJ!AL19)</f>
        <v>-</v>
      </c>
      <c r="O26" s="37" t="str">
        <f>IF(Calcu_ADJ!B19=FALSE,"-",LEFT(Calcu_ADJ!AO19,1))</f>
        <v>-</v>
      </c>
      <c r="Q26" s="37" t="e">
        <f ca="1">IF(Calcu_ADJ!B19=FALSE,Calcu!AP19,Calcu_ADJ!AP19)</f>
        <v>#N/A</v>
      </c>
    </row>
    <row r="27" spans="1:17" ht="15" customHeight="1">
      <c r="A27" s="44" t="str">
        <f>IF(Calcu!B20=TRUE,"","삭제")</f>
        <v>삭제</v>
      </c>
      <c r="D27" s="37" t="str">
        <f>Calcu!C20</f>
        <v/>
      </c>
      <c r="E27" s="37" t="str">
        <f>Calcu!D20</f>
        <v/>
      </c>
      <c r="F27" s="51" t="str">
        <f>Calcu!E20</f>
        <v/>
      </c>
      <c r="G27" s="51">
        <f>Calcu!AK$8</f>
        <v>0</v>
      </c>
      <c r="H27" s="51" t="e">
        <f ca="1">IF(Calcu_ADJ!B20=FALSE,Calcu!AN20,Calcu_ADJ!AN20)</f>
        <v>#N/A</v>
      </c>
      <c r="J27" s="37" t="e">
        <f ca="1">Calcu!AK20</f>
        <v>#N/A</v>
      </c>
      <c r="K27" s="37" t="e">
        <f ca="1">Calcu!AL20</f>
        <v>#N/A</v>
      </c>
      <c r="L27" s="37" t="str">
        <f>LEFT(Calcu!AO20,1)</f>
        <v/>
      </c>
      <c r="M27" s="37" t="str">
        <f>IF(Calcu_ADJ!B20=FALSE,"-",Calcu_ADJ!AK20)</f>
        <v>-</v>
      </c>
      <c r="N27" s="37" t="str">
        <f>IF(Calcu_ADJ!B20=FALSE,"-",Calcu_ADJ!AL20)</f>
        <v>-</v>
      </c>
      <c r="O27" s="37" t="str">
        <f>IF(Calcu_ADJ!B20=FALSE,"-",LEFT(Calcu_ADJ!AO20,1))</f>
        <v>-</v>
      </c>
      <c r="Q27" s="37" t="e">
        <f ca="1">IF(Calcu_ADJ!B20=FALSE,Calcu!AP20,Calcu_ADJ!AP20)</f>
        <v>#N/A</v>
      </c>
    </row>
    <row r="28" spans="1:17" ht="15" customHeight="1">
      <c r="A28" s="44" t="str">
        <f>IF(Calcu!B21=TRUE,"","삭제")</f>
        <v>삭제</v>
      </c>
      <c r="D28" s="37" t="str">
        <f>Calcu!C21</f>
        <v/>
      </c>
      <c r="E28" s="37" t="str">
        <f>Calcu!D21</f>
        <v/>
      </c>
      <c r="F28" s="51" t="str">
        <f>Calcu!E21</f>
        <v/>
      </c>
      <c r="G28" s="51">
        <f>Calcu!AK$8</f>
        <v>0</v>
      </c>
      <c r="H28" s="51" t="e">
        <f ca="1">IF(Calcu_ADJ!B21=FALSE,Calcu!AN21,Calcu_ADJ!AN21)</f>
        <v>#N/A</v>
      </c>
      <c r="J28" s="37" t="e">
        <f ca="1">Calcu!AK21</f>
        <v>#N/A</v>
      </c>
      <c r="K28" s="37" t="e">
        <f ca="1">Calcu!AL21</f>
        <v>#N/A</v>
      </c>
      <c r="L28" s="37" t="str">
        <f>LEFT(Calcu!AO21,1)</f>
        <v/>
      </c>
      <c r="M28" s="37" t="str">
        <f>IF(Calcu_ADJ!B21=FALSE,"-",Calcu_ADJ!AK21)</f>
        <v>-</v>
      </c>
      <c r="N28" s="37" t="str">
        <f>IF(Calcu_ADJ!B21=FALSE,"-",Calcu_ADJ!AL21)</f>
        <v>-</v>
      </c>
      <c r="O28" s="37" t="str">
        <f>IF(Calcu_ADJ!B21=FALSE,"-",LEFT(Calcu_ADJ!AO21,1))</f>
        <v>-</v>
      </c>
      <c r="Q28" s="37" t="e">
        <f ca="1">IF(Calcu_ADJ!B21=FALSE,Calcu!AP21,Calcu_ADJ!AP21)</f>
        <v>#N/A</v>
      </c>
    </row>
    <row r="29" spans="1:17" ht="15" customHeight="1">
      <c r="A29" s="44" t="str">
        <f>IF(Calcu!B22=TRUE,"","삭제")</f>
        <v>삭제</v>
      </c>
      <c r="D29" s="37" t="str">
        <f>Calcu!C22</f>
        <v/>
      </c>
      <c r="E29" s="37" t="str">
        <f>Calcu!D22</f>
        <v/>
      </c>
      <c r="F29" s="51" t="str">
        <f>Calcu!E22</f>
        <v/>
      </c>
      <c r="G29" s="51">
        <f>Calcu!AK$8</f>
        <v>0</v>
      </c>
      <c r="H29" s="51" t="e">
        <f ca="1">IF(Calcu_ADJ!B22=FALSE,Calcu!AN22,Calcu_ADJ!AN22)</f>
        <v>#N/A</v>
      </c>
      <c r="J29" s="37" t="e">
        <f ca="1">Calcu!AK22</f>
        <v>#N/A</v>
      </c>
      <c r="K29" s="37" t="e">
        <f ca="1">Calcu!AL22</f>
        <v>#N/A</v>
      </c>
      <c r="L29" s="37" t="str">
        <f>LEFT(Calcu!AO22,1)</f>
        <v/>
      </c>
      <c r="M29" s="37" t="str">
        <f>IF(Calcu_ADJ!B22=FALSE,"-",Calcu_ADJ!AK22)</f>
        <v>-</v>
      </c>
      <c r="N29" s="37" t="str">
        <f>IF(Calcu_ADJ!B22=FALSE,"-",Calcu_ADJ!AL22)</f>
        <v>-</v>
      </c>
      <c r="O29" s="37" t="str">
        <f>IF(Calcu_ADJ!B22=FALSE,"-",LEFT(Calcu_ADJ!AO22,1))</f>
        <v>-</v>
      </c>
      <c r="Q29" s="37" t="e">
        <f ca="1">IF(Calcu_ADJ!B22=FALSE,Calcu!AP22,Calcu_ADJ!AP22)</f>
        <v>#N/A</v>
      </c>
    </row>
    <row r="30" spans="1:17" ht="15" customHeight="1">
      <c r="A30" s="44" t="str">
        <f>IF(Calcu!B23=TRUE,"","삭제")</f>
        <v>삭제</v>
      </c>
      <c r="D30" s="37" t="str">
        <f>Calcu!C23</f>
        <v/>
      </c>
      <c r="E30" s="37" t="str">
        <f>Calcu!D23</f>
        <v/>
      </c>
      <c r="F30" s="51" t="str">
        <f>Calcu!E23</f>
        <v/>
      </c>
      <c r="G30" s="51">
        <f>Calcu!AK$8</f>
        <v>0</v>
      </c>
      <c r="H30" s="51" t="e">
        <f ca="1">IF(Calcu_ADJ!B23=FALSE,Calcu!AN23,Calcu_ADJ!AN23)</f>
        <v>#N/A</v>
      </c>
      <c r="J30" s="37" t="e">
        <f ca="1">Calcu!AK23</f>
        <v>#N/A</v>
      </c>
      <c r="K30" s="37" t="e">
        <f ca="1">Calcu!AL23</f>
        <v>#N/A</v>
      </c>
      <c r="L30" s="37" t="str">
        <f>LEFT(Calcu!AO23,1)</f>
        <v/>
      </c>
      <c r="M30" s="37" t="str">
        <f>IF(Calcu_ADJ!B23=FALSE,"-",Calcu_ADJ!AK23)</f>
        <v>-</v>
      </c>
      <c r="N30" s="37" t="str">
        <f>IF(Calcu_ADJ!B23=FALSE,"-",Calcu_ADJ!AL23)</f>
        <v>-</v>
      </c>
      <c r="O30" s="37" t="str">
        <f>IF(Calcu_ADJ!B23=FALSE,"-",LEFT(Calcu_ADJ!AO23,1))</f>
        <v>-</v>
      </c>
      <c r="Q30" s="37" t="e">
        <f ca="1">IF(Calcu_ADJ!B23=FALSE,Calcu!AP23,Calcu_ADJ!AP23)</f>
        <v>#N/A</v>
      </c>
    </row>
    <row r="31" spans="1:17" ht="15" customHeight="1">
      <c r="A31" s="44" t="str">
        <f>IF(Calcu!B24=TRUE,"","삭제")</f>
        <v>삭제</v>
      </c>
      <c r="D31" s="37" t="str">
        <f>Calcu!C24</f>
        <v/>
      </c>
      <c r="E31" s="37" t="str">
        <f>Calcu!D24</f>
        <v/>
      </c>
      <c r="F31" s="51" t="str">
        <f>Calcu!E24</f>
        <v/>
      </c>
      <c r="G31" s="51">
        <f>Calcu!AK$8</f>
        <v>0</v>
      </c>
      <c r="H31" s="51" t="e">
        <f ca="1">IF(Calcu_ADJ!B24=FALSE,Calcu!AN24,Calcu_ADJ!AN24)</f>
        <v>#N/A</v>
      </c>
      <c r="J31" s="37" t="e">
        <f ca="1">Calcu!AK24</f>
        <v>#N/A</v>
      </c>
      <c r="K31" s="37" t="e">
        <f ca="1">Calcu!AL24</f>
        <v>#N/A</v>
      </c>
      <c r="L31" s="37" t="str">
        <f>LEFT(Calcu!AO24,1)</f>
        <v/>
      </c>
      <c r="M31" s="37" t="str">
        <f>IF(Calcu_ADJ!B24=FALSE,"-",Calcu_ADJ!AK24)</f>
        <v>-</v>
      </c>
      <c r="N31" s="37" t="str">
        <f>IF(Calcu_ADJ!B24=FALSE,"-",Calcu_ADJ!AL24)</f>
        <v>-</v>
      </c>
      <c r="O31" s="37" t="str">
        <f>IF(Calcu_ADJ!B24=FALSE,"-",LEFT(Calcu_ADJ!AO24,1))</f>
        <v>-</v>
      </c>
      <c r="Q31" s="37" t="e">
        <f ca="1">IF(Calcu_ADJ!B24=FALSE,Calcu!AP24,Calcu_ADJ!AP24)</f>
        <v>#N/A</v>
      </c>
    </row>
    <row r="32" spans="1:17" ht="15" customHeight="1">
      <c r="A32" s="44" t="str">
        <f>IF(Calcu!B25=TRUE,"","삭제")</f>
        <v>삭제</v>
      </c>
      <c r="D32" s="37" t="str">
        <f>Calcu!C25</f>
        <v/>
      </c>
      <c r="E32" s="37" t="str">
        <f>Calcu!D25</f>
        <v/>
      </c>
      <c r="F32" s="51" t="str">
        <f>Calcu!E25</f>
        <v/>
      </c>
      <c r="G32" s="51">
        <f>Calcu!AK$8</f>
        <v>0</v>
      </c>
      <c r="H32" s="51" t="e">
        <f ca="1">IF(Calcu_ADJ!B25=FALSE,Calcu!AN25,Calcu_ADJ!AN25)</f>
        <v>#N/A</v>
      </c>
      <c r="J32" s="37" t="e">
        <f ca="1">Calcu!AK25</f>
        <v>#N/A</v>
      </c>
      <c r="K32" s="37" t="e">
        <f ca="1">Calcu!AL25</f>
        <v>#N/A</v>
      </c>
      <c r="L32" s="37" t="str">
        <f>LEFT(Calcu!AO25,1)</f>
        <v/>
      </c>
      <c r="M32" s="37" t="str">
        <f>IF(Calcu_ADJ!B25=FALSE,"-",Calcu_ADJ!AK25)</f>
        <v>-</v>
      </c>
      <c r="N32" s="37" t="str">
        <f>IF(Calcu_ADJ!B25=FALSE,"-",Calcu_ADJ!AL25)</f>
        <v>-</v>
      </c>
      <c r="O32" s="37" t="str">
        <f>IF(Calcu_ADJ!B25=FALSE,"-",LEFT(Calcu_ADJ!AO25,1))</f>
        <v>-</v>
      </c>
      <c r="Q32" s="37" t="e">
        <f ca="1">IF(Calcu_ADJ!B25=FALSE,Calcu!AP25,Calcu_ADJ!AP25)</f>
        <v>#N/A</v>
      </c>
    </row>
    <row r="33" spans="1:17" ht="15" customHeight="1">
      <c r="A33" s="44" t="str">
        <f>IF(Calcu!B26=TRUE,"","삭제")</f>
        <v>삭제</v>
      </c>
      <c r="D33" s="37" t="str">
        <f>Calcu!C26</f>
        <v/>
      </c>
      <c r="E33" s="37" t="str">
        <f>Calcu!D26</f>
        <v/>
      </c>
      <c r="F33" s="51" t="str">
        <f>Calcu!E26</f>
        <v/>
      </c>
      <c r="G33" s="51">
        <f>Calcu!AK$8</f>
        <v>0</v>
      </c>
      <c r="H33" s="51" t="e">
        <f ca="1">IF(Calcu_ADJ!B26=FALSE,Calcu!AN26,Calcu_ADJ!AN26)</f>
        <v>#N/A</v>
      </c>
      <c r="J33" s="37" t="e">
        <f ca="1">Calcu!AK26</f>
        <v>#N/A</v>
      </c>
      <c r="K33" s="37" t="e">
        <f ca="1">Calcu!AL26</f>
        <v>#N/A</v>
      </c>
      <c r="L33" s="37" t="str">
        <f>LEFT(Calcu!AO26,1)</f>
        <v/>
      </c>
      <c r="M33" s="37" t="str">
        <f>IF(Calcu_ADJ!B26=FALSE,"-",Calcu_ADJ!AK26)</f>
        <v>-</v>
      </c>
      <c r="N33" s="37" t="str">
        <f>IF(Calcu_ADJ!B26=FALSE,"-",Calcu_ADJ!AL26)</f>
        <v>-</v>
      </c>
      <c r="O33" s="37" t="str">
        <f>IF(Calcu_ADJ!B26=FALSE,"-",LEFT(Calcu_ADJ!AO26,1))</f>
        <v>-</v>
      </c>
      <c r="Q33" s="37" t="e">
        <f ca="1">IF(Calcu_ADJ!B26=FALSE,Calcu!AP26,Calcu_ADJ!AP26)</f>
        <v>#N/A</v>
      </c>
    </row>
    <row r="34" spans="1:17" ht="15" customHeight="1">
      <c r="A34" s="44" t="str">
        <f>IF(Calcu!B27=TRUE,"","삭제")</f>
        <v>삭제</v>
      </c>
      <c r="D34" s="37" t="str">
        <f>Calcu!C27</f>
        <v/>
      </c>
      <c r="E34" s="37" t="str">
        <f>Calcu!D27</f>
        <v/>
      </c>
      <c r="F34" s="51" t="str">
        <f>Calcu!E27</f>
        <v/>
      </c>
      <c r="G34" s="51">
        <f>Calcu!AK$8</f>
        <v>0</v>
      </c>
      <c r="H34" s="51" t="e">
        <f ca="1">IF(Calcu_ADJ!B27=FALSE,Calcu!AN27,Calcu_ADJ!AN27)</f>
        <v>#N/A</v>
      </c>
      <c r="J34" s="37" t="e">
        <f ca="1">Calcu!AK27</f>
        <v>#N/A</v>
      </c>
      <c r="K34" s="37" t="e">
        <f ca="1">Calcu!AL27</f>
        <v>#N/A</v>
      </c>
      <c r="L34" s="37" t="str">
        <f>LEFT(Calcu!AO27,1)</f>
        <v/>
      </c>
      <c r="M34" s="37" t="str">
        <f>IF(Calcu_ADJ!B27=FALSE,"-",Calcu_ADJ!AK27)</f>
        <v>-</v>
      </c>
      <c r="N34" s="37" t="str">
        <f>IF(Calcu_ADJ!B27=FALSE,"-",Calcu_ADJ!AL27)</f>
        <v>-</v>
      </c>
      <c r="O34" s="37" t="str">
        <f>IF(Calcu_ADJ!B27=FALSE,"-",LEFT(Calcu_ADJ!AO27,1))</f>
        <v>-</v>
      </c>
      <c r="Q34" s="37" t="e">
        <f ca="1">IF(Calcu_ADJ!B27=FALSE,Calcu!AP27,Calcu_ADJ!AP27)</f>
        <v>#N/A</v>
      </c>
    </row>
    <row r="35" spans="1:17" ht="15" customHeight="1">
      <c r="A35" s="44" t="str">
        <f>IF(Calcu!B28=TRUE,"","삭제")</f>
        <v>삭제</v>
      </c>
      <c r="D35" s="37" t="str">
        <f>Calcu!C28</f>
        <v/>
      </c>
      <c r="E35" s="37" t="str">
        <f>Calcu!D28</f>
        <v/>
      </c>
      <c r="F35" s="51" t="str">
        <f>Calcu!E28</f>
        <v/>
      </c>
      <c r="G35" s="51">
        <f>Calcu!AK$8</f>
        <v>0</v>
      </c>
      <c r="H35" s="51" t="e">
        <f ca="1">IF(Calcu_ADJ!B28=FALSE,Calcu!AN28,Calcu_ADJ!AN28)</f>
        <v>#N/A</v>
      </c>
      <c r="J35" s="37" t="e">
        <f ca="1">Calcu!AK28</f>
        <v>#N/A</v>
      </c>
      <c r="K35" s="37" t="e">
        <f ca="1">Calcu!AL28</f>
        <v>#N/A</v>
      </c>
      <c r="L35" s="37" t="str">
        <f>LEFT(Calcu!AO28,1)</f>
        <v/>
      </c>
      <c r="M35" s="37" t="str">
        <f>IF(Calcu_ADJ!B28=FALSE,"-",Calcu_ADJ!AK28)</f>
        <v>-</v>
      </c>
      <c r="N35" s="37" t="str">
        <f>IF(Calcu_ADJ!B28=FALSE,"-",Calcu_ADJ!AL28)</f>
        <v>-</v>
      </c>
      <c r="O35" s="37" t="str">
        <f>IF(Calcu_ADJ!B28=FALSE,"-",LEFT(Calcu_ADJ!AO28,1))</f>
        <v>-</v>
      </c>
      <c r="Q35" s="37" t="e">
        <f ca="1">IF(Calcu_ADJ!B28=FALSE,Calcu!AP28,Calcu_ADJ!AP28)</f>
        <v>#N/A</v>
      </c>
    </row>
    <row r="36" spans="1:17" ht="15" customHeight="1">
      <c r="A36" s="44" t="str">
        <f>IF(Calcu!B29=TRUE,"","삭제")</f>
        <v>삭제</v>
      </c>
      <c r="D36" s="37" t="str">
        <f>Calcu!C29</f>
        <v/>
      </c>
      <c r="E36" s="37" t="str">
        <f>Calcu!D29</f>
        <v/>
      </c>
      <c r="F36" s="51" t="str">
        <f>Calcu!E29</f>
        <v/>
      </c>
      <c r="G36" s="51">
        <f>Calcu!AK$8</f>
        <v>0</v>
      </c>
      <c r="H36" s="51" t="e">
        <f ca="1">IF(Calcu_ADJ!B29=FALSE,Calcu!AN29,Calcu_ADJ!AN29)</f>
        <v>#N/A</v>
      </c>
      <c r="J36" s="37" t="e">
        <f ca="1">Calcu!AK29</f>
        <v>#N/A</v>
      </c>
      <c r="K36" s="37" t="e">
        <f ca="1">Calcu!AL29</f>
        <v>#N/A</v>
      </c>
      <c r="L36" s="37" t="str">
        <f>LEFT(Calcu!AO29,1)</f>
        <v/>
      </c>
      <c r="M36" s="37" t="str">
        <f>IF(Calcu_ADJ!B29=FALSE,"-",Calcu_ADJ!AK29)</f>
        <v>-</v>
      </c>
      <c r="N36" s="37" t="str">
        <f>IF(Calcu_ADJ!B29=FALSE,"-",Calcu_ADJ!AL29)</f>
        <v>-</v>
      </c>
      <c r="O36" s="37" t="str">
        <f>IF(Calcu_ADJ!B29=FALSE,"-",LEFT(Calcu_ADJ!AO29,1))</f>
        <v>-</v>
      </c>
      <c r="Q36" s="37" t="e">
        <f ca="1">IF(Calcu_ADJ!B29=FALSE,Calcu!AP29,Calcu_ADJ!AP29)</f>
        <v>#N/A</v>
      </c>
    </row>
    <row r="37" spans="1:17" ht="15" customHeight="1">
      <c r="A37" s="44" t="str">
        <f>IF(Calcu!B30=TRUE,"","삭제")</f>
        <v>삭제</v>
      </c>
      <c r="D37" s="37" t="str">
        <f>Calcu!C30</f>
        <v/>
      </c>
      <c r="E37" s="37" t="str">
        <f>Calcu!D30</f>
        <v/>
      </c>
      <c r="F37" s="51" t="str">
        <f>Calcu!E30</f>
        <v/>
      </c>
      <c r="G37" s="51">
        <f>Calcu!AK$8</f>
        <v>0</v>
      </c>
      <c r="H37" s="51" t="e">
        <f ca="1">IF(Calcu_ADJ!B30=FALSE,Calcu!AN30,Calcu_ADJ!AN30)</f>
        <v>#N/A</v>
      </c>
      <c r="J37" s="37" t="e">
        <f ca="1">Calcu!AK30</f>
        <v>#N/A</v>
      </c>
      <c r="K37" s="37" t="e">
        <f ca="1">Calcu!AL30</f>
        <v>#N/A</v>
      </c>
      <c r="L37" s="37" t="str">
        <f>LEFT(Calcu!AO30,1)</f>
        <v/>
      </c>
      <c r="M37" s="37" t="str">
        <f>IF(Calcu_ADJ!B30=FALSE,"-",Calcu_ADJ!AK30)</f>
        <v>-</v>
      </c>
      <c r="N37" s="37" t="str">
        <f>IF(Calcu_ADJ!B30=FALSE,"-",Calcu_ADJ!AL30)</f>
        <v>-</v>
      </c>
      <c r="O37" s="37" t="str">
        <f>IF(Calcu_ADJ!B30=FALSE,"-",LEFT(Calcu_ADJ!AO30,1))</f>
        <v>-</v>
      </c>
      <c r="Q37" s="37" t="e">
        <f ca="1">IF(Calcu_ADJ!B30=FALSE,Calcu!AP30,Calcu_ADJ!AP30)</f>
        <v>#N/A</v>
      </c>
    </row>
    <row r="38" spans="1:17" ht="15" customHeight="1">
      <c r="A38" s="44" t="str">
        <f>IF(Calcu!B31=TRUE,"","삭제")</f>
        <v>삭제</v>
      </c>
      <c r="D38" s="37" t="str">
        <f>Calcu!C31</f>
        <v/>
      </c>
      <c r="E38" s="37" t="str">
        <f>Calcu!D31</f>
        <v/>
      </c>
      <c r="F38" s="51" t="str">
        <f>Calcu!E31</f>
        <v/>
      </c>
      <c r="G38" s="51">
        <f>Calcu!AK$8</f>
        <v>0</v>
      </c>
      <c r="H38" s="51" t="e">
        <f ca="1">IF(Calcu_ADJ!B31=FALSE,Calcu!AN31,Calcu_ADJ!AN31)</f>
        <v>#N/A</v>
      </c>
      <c r="J38" s="37" t="e">
        <f ca="1">Calcu!AK31</f>
        <v>#N/A</v>
      </c>
      <c r="K38" s="37" t="e">
        <f ca="1">Calcu!AL31</f>
        <v>#N/A</v>
      </c>
      <c r="L38" s="37" t="str">
        <f>LEFT(Calcu!AO31,1)</f>
        <v/>
      </c>
      <c r="M38" s="37" t="str">
        <f>IF(Calcu_ADJ!B31=FALSE,"-",Calcu_ADJ!AK31)</f>
        <v>-</v>
      </c>
      <c r="N38" s="37" t="str">
        <f>IF(Calcu_ADJ!B31=FALSE,"-",Calcu_ADJ!AL31)</f>
        <v>-</v>
      </c>
      <c r="O38" s="37" t="str">
        <f>IF(Calcu_ADJ!B31=FALSE,"-",LEFT(Calcu_ADJ!AO31,1))</f>
        <v>-</v>
      </c>
      <c r="Q38" s="37" t="e">
        <f ca="1">IF(Calcu_ADJ!B31=FALSE,Calcu!AP31,Calcu_ADJ!AP31)</f>
        <v>#N/A</v>
      </c>
    </row>
    <row r="39" spans="1:17" ht="15" customHeight="1">
      <c r="A39" s="44" t="str">
        <f>IF(Calcu!B32=TRUE,"","삭제")</f>
        <v>삭제</v>
      </c>
      <c r="D39" s="37" t="str">
        <f>Calcu!C32</f>
        <v/>
      </c>
      <c r="E39" s="37" t="str">
        <f>Calcu!D32</f>
        <v/>
      </c>
      <c r="F39" s="51" t="str">
        <f>Calcu!E32</f>
        <v/>
      </c>
      <c r="G39" s="51">
        <f>Calcu!AK$8</f>
        <v>0</v>
      </c>
      <c r="H39" s="51" t="e">
        <f ca="1">IF(Calcu_ADJ!B32=FALSE,Calcu!AN32,Calcu_ADJ!AN32)</f>
        <v>#N/A</v>
      </c>
      <c r="J39" s="37" t="e">
        <f ca="1">Calcu!AK32</f>
        <v>#N/A</v>
      </c>
      <c r="K39" s="37" t="e">
        <f ca="1">Calcu!AL32</f>
        <v>#N/A</v>
      </c>
      <c r="L39" s="37" t="str">
        <f>LEFT(Calcu!AO32,1)</f>
        <v/>
      </c>
      <c r="M39" s="37" t="str">
        <f>IF(Calcu_ADJ!B32=FALSE,"-",Calcu_ADJ!AK32)</f>
        <v>-</v>
      </c>
      <c r="N39" s="37" t="str">
        <f>IF(Calcu_ADJ!B32=FALSE,"-",Calcu_ADJ!AL32)</f>
        <v>-</v>
      </c>
      <c r="O39" s="37" t="str">
        <f>IF(Calcu_ADJ!B32=FALSE,"-",LEFT(Calcu_ADJ!AO32,1))</f>
        <v>-</v>
      </c>
      <c r="Q39" s="37" t="e">
        <f ca="1">IF(Calcu_ADJ!B32=FALSE,Calcu!AP32,Calcu_ADJ!AP32)</f>
        <v>#N/A</v>
      </c>
    </row>
    <row r="40" spans="1:17" ht="15" customHeight="1">
      <c r="A40" s="44" t="str">
        <f>IF(Calcu!B33=TRUE,"","삭제")</f>
        <v>삭제</v>
      </c>
      <c r="D40" s="37" t="str">
        <f>Calcu!C33</f>
        <v/>
      </c>
      <c r="E40" s="37" t="str">
        <f>Calcu!D33</f>
        <v/>
      </c>
      <c r="F40" s="51" t="str">
        <f>Calcu!E33</f>
        <v/>
      </c>
      <c r="G40" s="51">
        <f>Calcu!AK$8</f>
        <v>0</v>
      </c>
      <c r="H40" s="51" t="e">
        <f ca="1">IF(Calcu_ADJ!B33=FALSE,Calcu!AN33,Calcu_ADJ!AN33)</f>
        <v>#N/A</v>
      </c>
      <c r="J40" s="37" t="e">
        <f ca="1">Calcu!AK33</f>
        <v>#N/A</v>
      </c>
      <c r="K40" s="37" t="e">
        <f ca="1">Calcu!AL33</f>
        <v>#N/A</v>
      </c>
      <c r="L40" s="37" t="str">
        <f>LEFT(Calcu!AO33,1)</f>
        <v/>
      </c>
      <c r="M40" s="37" t="str">
        <f>IF(Calcu_ADJ!B33=FALSE,"-",Calcu_ADJ!AK33)</f>
        <v>-</v>
      </c>
      <c r="N40" s="37" t="str">
        <f>IF(Calcu_ADJ!B33=FALSE,"-",Calcu_ADJ!AL33)</f>
        <v>-</v>
      </c>
      <c r="O40" s="37" t="str">
        <f>IF(Calcu_ADJ!B33=FALSE,"-",LEFT(Calcu_ADJ!AO33,1))</f>
        <v>-</v>
      </c>
      <c r="Q40" s="37" t="e">
        <f ca="1">IF(Calcu_ADJ!B33=FALSE,Calcu!AP33,Calcu_ADJ!AP33)</f>
        <v>#N/A</v>
      </c>
    </row>
    <row r="41" spans="1:17" ht="15" customHeight="1">
      <c r="A41" s="44" t="str">
        <f>IF(Calcu!B34=TRUE,"","삭제")</f>
        <v>삭제</v>
      </c>
      <c r="D41" s="37" t="str">
        <f>Calcu!C34</f>
        <v/>
      </c>
      <c r="E41" s="37" t="str">
        <f>Calcu!D34</f>
        <v/>
      </c>
      <c r="F41" s="51" t="str">
        <f>Calcu!E34</f>
        <v/>
      </c>
      <c r="G41" s="51">
        <f>Calcu!AK$8</f>
        <v>0</v>
      </c>
      <c r="H41" s="51" t="e">
        <f ca="1">IF(Calcu_ADJ!B34=FALSE,Calcu!AN34,Calcu_ADJ!AN34)</f>
        <v>#N/A</v>
      </c>
      <c r="J41" s="37" t="e">
        <f ca="1">Calcu!AK34</f>
        <v>#N/A</v>
      </c>
      <c r="K41" s="37" t="e">
        <f ca="1">Calcu!AL34</f>
        <v>#N/A</v>
      </c>
      <c r="L41" s="37" t="str">
        <f>LEFT(Calcu!AO34,1)</f>
        <v/>
      </c>
      <c r="M41" s="37" t="str">
        <f>IF(Calcu_ADJ!B34=FALSE,"-",Calcu_ADJ!AK34)</f>
        <v>-</v>
      </c>
      <c r="N41" s="37" t="str">
        <f>IF(Calcu_ADJ!B34=FALSE,"-",Calcu_ADJ!AL34)</f>
        <v>-</v>
      </c>
      <c r="O41" s="37" t="str">
        <f>IF(Calcu_ADJ!B34=FALSE,"-",LEFT(Calcu_ADJ!AO34,1))</f>
        <v>-</v>
      </c>
      <c r="Q41" s="37" t="e">
        <f ca="1">IF(Calcu_ADJ!B34=FALSE,Calcu!AP34,Calcu_ADJ!AP34)</f>
        <v>#N/A</v>
      </c>
    </row>
    <row r="42" spans="1:17" ht="15" customHeight="1">
      <c r="A42" s="44" t="str">
        <f>IF(Calcu!B35=TRUE,"","삭제")</f>
        <v>삭제</v>
      </c>
      <c r="D42" s="37" t="str">
        <f>Calcu!C35</f>
        <v/>
      </c>
      <c r="E42" s="37" t="str">
        <f>Calcu!D35</f>
        <v/>
      </c>
      <c r="F42" s="51" t="str">
        <f>Calcu!E35</f>
        <v/>
      </c>
      <c r="G42" s="51">
        <f>Calcu!AK$8</f>
        <v>0</v>
      </c>
      <c r="H42" s="51" t="e">
        <f ca="1">IF(Calcu_ADJ!B35=FALSE,Calcu!AN35,Calcu_ADJ!AN35)</f>
        <v>#N/A</v>
      </c>
      <c r="J42" s="37" t="e">
        <f ca="1">Calcu!AK35</f>
        <v>#N/A</v>
      </c>
      <c r="K42" s="37" t="e">
        <f ca="1">Calcu!AL35</f>
        <v>#N/A</v>
      </c>
      <c r="L42" s="37" t="str">
        <f>LEFT(Calcu!AO35,1)</f>
        <v/>
      </c>
      <c r="M42" s="37" t="str">
        <f>IF(Calcu_ADJ!B35=FALSE,"-",Calcu_ADJ!AK35)</f>
        <v>-</v>
      </c>
      <c r="N42" s="37" t="str">
        <f>IF(Calcu_ADJ!B35=FALSE,"-",Calcu_ADJ!AL35)</f>
        <v>-</v>
      </c>
      <c r="O42" s="37" t="str">
        <f>IF(Calcu_ADJ!B35=FALSE,"-",LEFT(Calcu_ADJ!AO35,1))</f>
        <v>-</v>
      </c>
      <c r="Q42" s="37" t="e">
        <f ca="1">IF(Calcu_ADJ!B35=FALSE,Calcu!AP35,Calcu_ADJ!AP35)</f>
        <v>#N/A</v>
      </c>
    </row>
    <row r="43" spans="1:17" ht="15" customHeight="1">
      <c r="A43" s="44" t="str">
        <f>IF(Calcu!B36=TRUE,"","삭제")</f>
        <v>삭제</v>
      </c>
      <c r="D43" s="37" t="str">
        <f>Calcu!C36</f>
        <v/>
      </c>
      <c r="E43" s="37" t="str">
        <f>Calcu!D36</f>
        <v/>
      </c>
      <c r="F43" s="51" t="str">
        <f>Calcu!E36</f>
        <v/>
      </c>
      <c r="G43" s="51">
        <f>Calcu!AK$8</f>
        <v>0</v>
      </c>
      <c r="H43" s="51" t="e">
        <f ca="1">IF(Calcu_ADJ!B36=FALSE,Calcu!AN36,Calcu_ADJ!AN36)</f>
        <v>#N/A</v>
      </c>
      <c r="J43" s="37" t="e">
        <f ca="1">Calcu!AK36</f>
        <v>#N/A</v>
      </c>
      <c r="K43" s="37" t="e">
        <f ca="1">Calcu!AL36</f>
        <v>#N/A</v>
      </c>
      <c r="L43" s="37" t="str">
        <f>LEFT(Calcu!AO36,1)</f>
        <v/>
      </c>
      <c r="M43" s="37" t="str">
        <f>IF(Calcu_ADJ!B36=FALSE,"-",Calcu_ADJ!AK36)</f>
        <v>-</v>
      </c>
      <c r="N43" s="37" t="str">
        <f>IF(Calcu_ADJ!B36=FALSE,"-",Calcu_ADJ!AL36)</f>
        <v>-</v>
      </c>
      <c r="O43" s="37" t="str">
        <f>IF(Calcu_ADJ!B36=FALSE,"-",LEFT(Calcu_ADJ!AO36,1))</f>
        <v>-</v>
      </c>
      <c r="Q43" s="37" t="e">
        <f ca="1">IF(Calcu_ADJ!B36=FALSE,Calcu!AP36,Calcu_ADJ!AP36)</f>
        <v>#N/A</v>
      </c>
    </row>
    <row r="44" spans="1:17" ht="15" customHeight="1">
      <c r="A44" s="44" t="str">
        <f>IF(Calcu!B37=TRUE,"","삭제")</f>
        <v>삭제</v>
      </c>
      <c r="D44" s="37" t="str">
        <f>Calcu!C37</f>
        <v/>
      </c>
      <c r="E44" s="37" t="str">
        <f>Calcu!D37</f>
        <v/>
      </c>
      <c r="F44" s="51" t="str">
        <f>Calcu!E37</f>
        <v/>
      </c>
      <c r="G44" s="51">
        <f>Calcu!AK$8</f>
        <v>0</v>
      </c>
      <c r="H44" s="51" t="e">
        <f ca="1">IF(Calcu_ADJ!B37=FALSE,Calcu!AN37,Calcu_ADJ!AN37)</f>
        <v>#N/A</v>
      </c>
      <c r="J44" s="37" t="e">
        <f ca="1">Calcu!AK37</f>
        <v>#N/A</v>
      </c>
      <c r="K44" s="37" t="e">
        <f ca="1">Calcu!AL37</f>
        <v>#N/A</v>
      </c>
      <c r="L44" s="37" t="str">
        <f>LEFT(Calcu!AO37,1)</f>
        <v/>
      </c>
      <c r="M44" s="37" t="str">
        <f>IF(Calcu_ADJ!B37=FALSE,"-",Calcu_ADJ!AK37)</f>
        <v>-</v>
      </c>
      <c r="N44" s="37" t="str">
        <f>IF(Calcu_ADJ!B37=FALSE,"-",Calcu_ADJ!AL37)</f>
        <v>-</v>
      </c>
      <c r="O44" s="37" t="str">
        <f>IF(Calcu_ADJ!B37=FALSE,"-",LEFT(Calcu_ADJ!AO37,1))</f>
        <v>-</v>
      </c>
      <c r="Q44" s="37" t="e">
        <f ca="1">IF(Calcu_ADJ!B37=FALSE,Calcu!AP37,Calcu_ADJ!AP37)</f>
        <v>#N/A</v>
      </c>
    </row>
    <row r="45" spans="1:17" ht="15" customHeight="1">
      <c r="A45" s="44" t="str">
        <f>IF(Calcu!B38=TRUE,"","삭제")</f>
        <v>삭제</v>
      </c>
      <c r="D45" s="37" t="str">
        <f>Calcu!C38</f>
        <v/>
      </c>
      <c r="E45" s="37" t="str">
        <f>Calcu!D38</f>
        <v/>
      </c>
      <c r="F45" s="51" t="str">
        <f>Calcu!E38</f>
        <v/>
      </c>
      <c r="G45" s="51">
        <f>Calcu!AK$8</f>
        <v>0</v>
      </c>
      <c r="H45" s="51" t="e">
        <f ca="1">IF(Calcu_ADJ!B38=FALSE,Calcu!AN38,Calcu_ADJ!AN38)</f>
        <v>#N/A</v>
      </c>
      <c r="J45" s="37" t="e">
        <f ca="1">Calcu!AK38</f>
        <v>#N/A</v>
      </c>
      <c r="K45" s="37" t="e">
        <f ca="1">Calcu!AL38</f>
        <v>#N/A</v>
      </c>
      <c r="L45" s="37" t="str">
        <f>LEFT(Calcu!AO38,1)</f>
        <v/>
      </c>
      <c r="M45" s="37" t="str">
        <f>IF(Calcu_ADJ!B38=FALSE,"-",Calcu_ADJ!AK38)</f>
        <v>-</v>
      </c>
      <c r="N45" s="37" t="str">
        <f>IF(Calcu_ADJ!B38=FALSE,"-",Calcu_ADJ!AL38)</f>
        <v>-</v>
      </c>
      <c r="O45" s="37" t="str">
        <f>IF(Calcu_ADJ!B38=FALSE,"-",LEFT(Calcu_ADJ!AO38,1))</f>
        <v>-</v>
      </c>
      <c r="Q45" s="37" t="e">
        <f ca="1">IF(Calcu_ADJ!B38=FALSE,Calcu!AP38,Calcu_ADJ!AP38)</f>
        <v>#N/A</v>
      </c>
    </row>
    <row r="46" spans="1:17" ht="15" customHeight="1">
      <c r="A46" s="44" t="str">
        <f>IF(Calcu!B39=TRUE,"","삭제")</f>
        <v>삭제</v>
      </c>
      <c r="D46" s="37" t="str">
        <f>Calcu!C39</f>
        <v/>
      </c>
      <c r="E46" s="37" t="str">
        <f>Calcu!D39</f>
        <v/>
      </c>
      <c r="F46" s="51" t="str">
        <f>Calcu!E39</f>
        <v/>
      </c>
      <c r="G46" s="51">
        <f>Calcu!AK$8</f>
        <v>0</v>
      </c>
      <c r="H46" s="51" t="e">
        <f ca="1">IF(Calcu_ADJ!B39=FALSE,Calcu!AN39,Calcu_ADJ!AN39)</f>
        <v>#N/A</v>
      </c>
      <c r="J46" s="37" t="e">
        <f ca="1">Calcu!AK39</f>
        <v>#N/A</v>
      </c>
      <c r="K46" s="37" t="e">
        <f ca="1">Calcu!AL39</f>
        <v>#N/A</v>
      </c>
      <c r="L46" s="37" t="str">
        <f>LEFT(Calcu!AO39,1)</f>
        <v/>
      </c>
      <c r="M46" s="37" t="str">
        <f>IF(Calcu_ADJ!B39=FALSE,"-",Calcu_ADJ!AK39)</f>
        <v>-</v>
      </c>
      <c r="N46" s="37" t="str">
        <f>IF(Calcu_ADJ!B39=FALSE,"-",Calcu_ADJ!AL39)</f>
        <v>-</v>
      </c>
      <c r="O46" s="37" t="str">
        <f>IF(Calcu_ADJ!B39=FALSE,"-",LEFT(Calcu_ADJ!AO39,1))</f>
        <v>-</v>
      </c>
      <c r="Q46" s="37" t="e">
        <f ca="1">IF(Calcu_ADJ!B39=FALSE,Calcu!AP39,Calcu_ADJ!AP39)</f>
        <v>#N/A</v>
      </c>
    </row>
    <row r="47" spans="1:17" ht="15" customHeight="1">
      <c r="A47" s="44" t="str">
        <f>IF(Calcu!B40=TRUE,"","삭제")</f>
        <v>삭제</v>
      </c>
      <c r="D47" s="37" t="str">
        <f>Calcu!C40</f>
        <v/>
      </c>
      <c r="E47" s="37" t="str">
        <f>Calcu!D40</f>
        <v/>
      </c>
      <c r="F47" s="51" t="str">
        <f>Calcu!E40</f>
        <v/>
      </c>
      <c r="G47" s="51">
        <f>Calcu!AK$8</f>
        <v>0</v>
      </c>
      <c r="H47" s="51" t="e">
        <f ca="1">IF(Calcu_ADJ!B40=FALSE,Calcu!AN40,Calcu_ADJ!AN40)</f>
        <v>#N/A</v>
      </c>
      <c r="J47" s="37" t="e">
        <f ca="1">Calcu!AK40</f>
        <v>#N/A</v>
      </c>
      <c r="K47" s="37" t="e">
        <f ca="1">Calcu!AL40</f>
        <v>#N/A</v>
      </c>
      <c r="L47" s="37" t="str">
        <f>LEFT(Calcu!AO40,1)</f>
        <v/>
      </c>
      <c r="M47" s="37" t="str">
        <f>IF(Calcu_ADJ!B40=FALSE,"-",Calcu_ADJ!AK40)</f>
        <v>-</v>
      </c>
      <c r="N47" s="37" t="str">
        <f>IF(Calcu_ADJ!B40=FALSE,"-",Calcu_ADJ!AL40)</f>
        <v>-</v>
      </c>
      <c r="O47" s="37" t="str">
        <f>IF(Calcu_ADJ!B40=FALSE,"-",LEFT(Calcu_ADJ!AO40,1))</f>
        <v>-</v>
      </c>
      <c r="Q47" s="37" t="e">
        <f ca="1">IF(Calcu_ADJ!B40=FALSE,Calcu!AP40,Calcu_ADJ!AP40)</f>
        <v>#N/A</v>
      </c>
    </row>
    <row r="48" spans="1:17" ht="15" customHeight="1">
      <c r="A48" s="44" t="str">
        <f>IF(Calcu!B41=TRUE,"","삭제")</f>
        <v>삭제</v>
      </c>
      <c r="D48" s="37" t="str">
        <f>Calcu!C41</f>
        <v/>
      </c>
      <c r="E48" s="37" t="str">
        <f>Calcu!D41</f>
        <v/>
      </c>
      <c r="F48" s="51" t="str">
        <f>Calcu!E41</f>
        <v/>
      </c>
      <c r="G48" s="51">
        <f>Calcu!AK$8</f>
        <v>0</v>
      </c>
      <c r="H48" s="51" t="e">
        <f ca="1">IF(Calcu_ADJ!B41=FALSE,Calcu!AN41,Calcu_ADJ!AN41)</f>
        <v>#N/A</v>
      </c>
      <c r="J48" s="37" t="e">
        <f ca="1">Calcu!AK41</f>
        <v>#N/A</v>
      </c>
      <c r="K48" s="37" t="e">
        <f ca="1">Calcu!AL41</f>
        <v>#N/A</v>
      </c>
      <c r="L48" s="37" t="str">
        <f>LEFT(Calcu!AO41,1)</f>
        <v/>
      </c>
      <c r="M48" s="37" t="str">
        <f>IF(Calcu_ADJ!B41=FALSE,"-",Calcu_ADJ!AK41)</f>
        <v>-</v>
      </c>
      <c r="N48" s="37" t="str">
        <f>IF(Calcu_ADJ!B41=FALSE,"-",Calcu_ADJ!AL41)</f>
        <v>-</v>
      </c>
      <c r="O48" s="37" t="str">
        <f>IF(Calcu_ADJ!B41=FALSE,"-",LEFT(Calcu_ADJ!AO41,1))</f>
        <v>-</v>
      </c>
      <c r="Q48" s="37" t="e">
        <f ca="1">IF(Calcu_ADJ!B41=FALSE,Calcu!AP41,Calcu_ADJ!AP41)</f>
        <v>#N/A</v>
      </c>
    </row>
    <row r="49" spans="1:17" ht="15" customHeight="1">
      <c r="A49" s="44" t="str">
        <f>IF(Calcu!B42=TRUE,"","삭제")</f>
        <v>삭제</v>
      </c>
      <c r="D49" s="37" t="str">
        <f>Calcu!C42</f>
        <v/>
      </c>
      <c r="E49" s="37" t="str">
        <f>Calcu!D42</f>
        <v/>
      </c>
      <c r="F49" s="51" t="str">
        <f>Calcu!E42</f>
        <v/>
      </c>
      <c r="G49" s="51">
        <f>Calcu!AK$8</f>
        <v>0</v>
      </c>
      <c r="H49" s="51" t="e">
        <f ca="1">IF(Calcu_ADJ!B42=FALSE,Calcu!AN42,Calcu_ADJ!AN42)</f>
        <v>#N/A</v>
      </c>
      <c r="J49" s="37" t="e">
        <f ca="1">Calcu!AK42</f>
        <v>#N/A</v>
      </c>
      <c r="K49" s="37" t="e">
        <f ca="1">Calcu!AL42</f>
        <v>#N/A</v>
      </c>
      <c r="L49" s="37" t="str">
        <f>LEFT(Calcu!AO42,1)</f>
        <v/>
      </c>
      <c r="M49" s="37" t="str">
        <f>IF(Calcu_ADJ!B42=FALSE,"-",Calcu_ADJ!AK42)</f>
        <v>-</v>
      </c>
      <c r="N49" s="37" t="str">
        <f>IF(Calcu_ADJ!B42=FALSE,"-",Calcu_ADJ!AL42)</f>
        <v>-</v>
      </c>
      <c r="O49" s="37" t="str">
        <f>IF(Calcu_ADJ!B42=FALSE,"-",LEFT(Calcu_ADJ!AO42,1))</f>
        <v>-</v>
      </c>
      <c r="Q49" s="37" t="e">
        <f ca="1">IF(Calcu_ADJ!B42=FALSE,Calcu!AP42,Calcu_ADJ!AP42)</f>
        <v>#N/A</v>
      </c>
    </row>
    <row r="50" spans="1:17" ht="15" customHeight="1">
      <c r="A50" s="44" t="str">
        <f>IF(Calcu!B43=TRUE,"","삭제")</f>
        <v>삭제</v>
      </c>
      <c r="D50" s="37" t="str">
        <f>Calcu!C43</f>
        <v/>
      </c>
      <c r="E50" s="37" t="str">
        <f>Calcu!D43</f>
        <v/>
      </c>
      <c r="F50" s="51" t="str">
        <f>Calcu!E43</f>
        <v/>
      </c>
      <c r="G50" s="51">
        <f>Calcu!AK$8</f>
        <v>0</v>
      </c>
      <c r="H50" s="51" t="e">
        <f ca="1">IF(Calcu_ADJ!B43=FALSE,Calcu!AN43,Calcu_ADJ!AN43)</f>
        <v>#N/A</v>
      </c>
      <c r="J50" s="37" t="e">
        <f ca="1">Calcu!AK43</f>
        <v>#N/A</v>
      </c>
      <c r="K50" s="37" t="e">
        <f ca="1">Calcu!AL43</f>
        <v>#N/A</v>
      </c>
      <c r="L50" s="37" t="str">
        <f>LEFT(Calcu!AO43,1)</f>
        <v/>
      </c>
      <c r="M50" s="37" t="str">
        <f>IF(Calcu_ADJ!B43=FALSE,"-",Calcu_ADJ!AK43)</f>
        <v>-</v>
      </c>
      <c r="N50" s="37" t="str">
        <f>IF(Calcu_ADJ!B43=FALSE,"-",Calcu_ADJ!AL43)</f>
        <v>-</v>
      </c>
      <c r="O50" s="37" t="str">
        <f>IF(Calcu_ADJ!B43=FALSE,"-",LEFT(Calcu_ADJ!AO43,1))</f>
        <v>-</v>
      </c>
      <c r="Q50" s="37" t="e">
        <f ca="1">IF(Calcu_ADJ!B43=FALSE,Calcu!AP43,Calcu_ADJ!AP43)</f>
        <v>#N/A</v>
      </c>
    </row>
    <row r="51" spans="1:17" ht="15" customHeight="1">
      <c r="A51" s="44" t="str">
        <f>IF(Calcu!B44=TRUE,"","삭제")</f>
        <v>삭제</v>
      </c>
      <c r="D51" s="37" t="str">
        <f>Calcu!C44</f>
        <v/>
      </c>
      <c r="E51" s="37" t="str">
        <f>Calcu!D44</f>
        <v/>
      </c>
      <c r="F51" s="51" t="str">
        <f>Calcu!E44</f>
        <v/>
      </c>
      <c r="G51" s="51">
        <f>Calcu!AK$8</f>
        <v>0</v>
      </c>
      <c r="H51" s="51" t="e">
        <f ca="1">IF(Calcu_ADJ!B44=FALSE,Calcu!AN44,Calcu_ADJ!AN44)</f>
        <v>#N/A</v>
      </c>
      <c r="J51" s="37" t="e">
        <f ca="1">Calcu!AK44</f>
        <v>#N/A</v>
      </c>
      <c r="K51" s="37" t="e">
        <f ca="1">Calcu!AL44</f>
        <v>#N/A</v>
      </c>
      <c r="L51" s="37" t="str">
        <f>LEFT(Calcu!AO44,1)</f>
        <v/>
      </c>
      <c r="M51" s="37" t="str">
        <f>IF(Calcu_ADJ!B44=FALSE,"-",Calcu_ADJ!AK44)</f>
        <v>-</v>
      </c>
      <c r="N51" s="37" t="str">
        <f>IF(Calcu_ADJ!B44=FALSE,"-",Calcu_ADJ!AL44)</f>
        <v>-</v>
      </c>
      <c r="O51" s="37" t="str">
        <f>IF(Calcu_ADJ!B44=FALSE,"-",LEFT(Calcu_ADJ!AO44,1))</f>
        <v>-</v>
      </c>
      <c r="Q51" s="37" t="e">
        <f ca="1">IF(Calcu_ADJ!B44=FALSE,Calcu!AP44,Calcu_ADJ!AP44)</f>
        <v>#N/A</v>
      </c>
    </row>
    <row r="52" spans="1:17" ht="15" customHeight="1">
      <c r="A52" s="44" t="str">
        <f>IF(Calcu!B45=TRUE,"","삭제")</f>
        <v>삭제</v>
      </c>
      <c r="D52" s="37" t="str">
        <f>Calcu!C45</f>
        <v/>
      </c>
      <c r="E52" s="37" t="str">
        <f>Calcu!D45</f>
        <v/>
      </c>
      <c r="F52" s="51" t="str">
        <f>Calcu!E45</f>
        <v/>
      </c>
      <c r="G52" s="51">
        <f>Calcu!AK$8</f>
        <v>0</v>
      </c>
      <c r="H52" s="51" t="e">
        <f ca="1">IF(Calcu_ADJ!B45=FALSE,Calcu!AN45,Calcu_ADJ!AN45)</f>
        <v>#N/A</v>
      </c>
      <c r="J52" s="37" t="e">
        <f ca="1">Calcu!AK45</f>
        <v>#N/A</v>
      </c>
      <c r="K52" s="37" t="e">
        <f ca="1">Calcu!AL45</f>
        <v>#N/A</v>
      </c>
      <c r="L52" s="37" t="str">
        <f>LEFT(Calcu!AO45,1)</f>
        <v/>
      </c>
      <c r="M52" s="37" t="str">
        <f>IF(Calcu_ADJ!B45=FALSE,"-",Calcu_ADJ!AK45)</f>
        <v>-</v>
      </c>
      <c r="N52" s="37" t="str">
        <f>IF(Calcu_ADJ!B45=FALSE,"-",Calcu_ADJ!AL45)</f>
        <v>-</v>
      </c>
      <c r="O52" s="37" t="str">
        <f>IF(Calcu_ADJ!B45=FALSE,"-",LEFT(Calcu_ADJ!AO45,1))</f>
        <v>-</v>
      </c>
      <c r="Q52" s="37" t="e">
        <f ca="1">IF(Calcu_ADJ!B45=FALSE,Calcu!AP45,Calcu_ADJ!AP45)</f>
        <v>#N/A</v>
      </c>
    </row>
    <row r="53" spans="1:17" ht="15" customHeight="1">
      <c r="A53" s="44" t="str">
        <f>IF(Calcu!B46=TRUE,"","삭제")</f>
        <v>삭제</v>
      </c>
      <c r="D53" s="37" t="str">
        <f>Calcu!C46</f>
        <v/>
      </c>
      <c r="E53" s="37" t="str">
        <f>Calcu!D46</f>
        <v/>
      </c>
      <c r="F53" s="51" t="str">
        <f>Calcu!E46</f>
        <v/>
      </c>
      <c r="G53" s="51">
        <f>Calcu!AK$8</f>
        <v>0</v>
      </c>
      <c r="H53" s="51" t="e">
        <f ca="1">IF(Calcu_ADJ!B46=FALSE,Calcu!AN46,Calcu_ADJ!AN46)</f>
        <v>#N/A</v>
      </c>
      <c r="J53" s="37" t="e">
        <f ca="1">Calcu!AK46</f>
        <v>#N/A</v>
      </c>
      <c r="K53" s="37" t="e">
        <f ca="1">Calcu!AL46</f>
        <v>#N/A</v>
      </c>
      <c r="L53" s="37" t="str">
        <f>LEFT(Calcu!AO46,1)</f>
        <v/>
      </c>
      <c r="M53" s="37" t="str">
        <f>IF(Calcu_ADJ!B46=FALSE,"-",Calcu_ADJ!AK46)</f>
        <v>-</v>
      </c>
      <c r="N53" s="37" t="str">
        <f>IF(Calcu_ADJ!B46=FALSE,"-",Calcu_ADJ!AL46)</f>
        <v>-</v>
      </c>
      <c r="O53" s="37" t="str">
        <f>IF(Calcu_ADJ!B46=FALSE,"-",LEFT(Calcu_ADJ!AO46,1))</f>
        <v>-</v>
      </c>
      <c r="Q53" s="37" t="e">
        <f ca="1">IF(Calcu_ADJ!B46=FALSE,Calcu!AP46,Calcu_ADJ!AP46)</f>
        <v>#N/A</v>
      </c>
    </row>
    <row r="54" spans="1:17" ht="15" customHeight="1">
      <c r="A54" s="44" t="str">
        <f>IF(Calcu!B47=TRUE,"","삭제")</f>
        <v>삭제</v>
      </c>
      <c r="D54" s="37" t="str">
        <f>Calcu!C47</f>
        <v/>
      </c>
      <c r="E54" s="37" t="str">
        <f>Calcu!D47</f>
        <v/>
      </c>
      <c r="F54" s="51" t="str">
        <f>Calcu!E47</f>
        <v/>
      </c>
      <c r="G54" s="51">
        <f>Calcu!AK$8</f>
        <v>0</v>
      </c>
      <c r="H54" s="51" t="e">
        <f ca="1">IF(Calcu_ADJ!B47=FALSE,Calcu!AN47,Calcu_ADJ!AN47)</f>
        <v>#N/A</v>
      </c>
      <c r="J54" s="37" t="e">
        <f ca="1">Calcu!AK47</f>
        <v>#N/A</v>
      </c>
      <c r="K54" s="37" t="e">
        <f ca="1">Calcu!AL47</f>
        <v>#N/A</v>
      </c>
      <c r="L54" s="37" t="str">
        <f>LEFT(Calcu!AO47,1)</f>
        <v/>
      </c>
      <c r="M54" s="37" t="str">
        <f>IF(Calcu_ADJ!B47=FALSE,"-",Calcu_ADJ!AK47)</f>
        <v>-</v>
      </c>
      <c r="N54" s="37" t="str">
        <f>IF(Calcu_ADJ!B47=FALSE,"-",Calcu_ADJ!AL47)</f>
        <v>-</v>
      </c>
      <c r="O54" s="37" t="str">
        <f>IF(Calcu_ADJ!B47=FALSE,"-",LEFT(Calcu_ADJ!AO47,1))</f>
        <v>-</v>
      </c>
      <c r="Q54" s="37" t="e">
        <f ca="1">IF(Calcu_ADJ!B47=FALSE,Calcu!AP47,Calcu_ADJ!AP47)</f>
        <v>#N/A</v>
      </c>
    </row>
    <row r="55" spans="1:17" ht="15" customHeight="1">
      <c r="A55" s="44" t="str">
        <f>IF(Calcu!B48=TRUE,"","삭제")</f>
        <v>삭제</v>
      </c>
      <c r="D55" s="37" t="str">
        <f>Calcu!C48</f>
        <v/>
      </c>
      <c r="E55" s="37" t="str">
        <f>Calcu!D48</f>
        <v/>
      </c>
      <c r="F55" s="51" t="str">
        <f>Calcu!E48</f>
        <v/>
      </c>
      <c r="G55" s="51">
        <f>Calcu!AK$8</f>
        <v>0</v>
      </c>
      <c r="H55" s="51" t="e">
        <f ca="1">IF(Calcu_ADJ!B48=FALSE,Calcu!AN48,Calcu_ADJ!AN48)</f>
        <v>#N/A</v>
      </c>
      <c r="J55" s="37" t="e">
        <f ca="1">Calcu!AK48</f>
        <v>#N/A</v>
      </c>
      <c r="K55" s="37" t="e">
        <f ca="1">Calcu!AL48</f>
        <v>#N/A</v>
      </c>
      <c r="L55" s="37" t="str">
        <f>LEFT(Calcu!AO48,1)</f>
        <v/>
      </c>
      <c r="M55" s="37" t="str">
        <f>IF(Calcu_ADJ!B48=FALSE,"-",Calcu_ADJ!AK48)</f>
        <v>-</v>
      </c>
      <c r="N55" s="37" t="str">
        <f>IF(Calcu_ADJ!B48=FALSE,"-",Calcu_ADJ!AL48)</f>
        <v>-</v>
      </c>
      <c r="O55" s="37" t="str">
        <f>IF(Calcu_ADJ!B48=FALSE,"-",LEFT(Calcu_ADJ!AO48,1))</f>
        <v>-</v>
      </c>
      <c r="Q55" s="37" t="e">
        <f ca="1">IF(Calcu_ADJ!B48=FALSE,Calcu!AP48,Calcu_ADJ!AP48)</f>
        <v>#N/A</v>
      </c>
    </row>
    <row r="56" spans="1:17" ht="15" customHeight="1">
      <c r="A56" s="44" t="str">
        <f>IF(Calcu!B49=TRUE,"","삭제")</f>
        <v>삭제</v>
      </c>
      <c r="D56" s="37" t="str">
        <f>Calcu!C49</f>
        <v/>
      </c>
      <c r="E56" s="37" t="str">
        <f>Calcu!D49</f>
        <v/>
      </c>
      <c r="F56" s="51" t="str">
        <f>Calcu!E49</f>
        <v/>
      </c>
      <c r="G56" s="51">
        <f>Calcu!AK$8</f>
        <v>0</v>
      </c>
      <c r="H56" s="51" t="e">
        <f ca="1">IF(Calcu_ADJ!B49=FALSE,Calcu!AN49,Calcu_ADJ!AN49)</f>
        <v>#N/A</v>
      </c>
      <c r="J56" s="37" t="e">
        <f ca="1">Calcu!AK49</f>
        <v>#N/A</v>
      </c>
      <c r="K56" s="37" t="e">
        <f ca="1">Calcu!AL49</f>
        <v>#N/A</v>
      </c>
      <c r="L56" s="37" t="str">
        <f>LEFT(Calcu!AO49,1)</f>
        <v/>
      </c>
      <c r="M56" s="37" t="str">
        <f>IF(Calcu_ADJ!B49=FALSE,"-",Calcu_ADJ!AK49)</f>
        <v>-</v>
      </c>
      <c r="N56" s="37" t="str">
        <f>IF(Calcu_ADJ!B49=FALSE,"-",Calcu_ADJ!AL49)</f>
        <v>-</v>
      </c>
      <c r="O56" s="37" t="str">
        <f>IF(Calcu_ADJ!B49=FALSE,"-",LEFT(Calcu_ADJ!AO49,1))</f>
        <v>-</v>
      </c>
      <c r="Q56" s="37" t="e">
        <f ca="1">IF(Calcu_ADJ!B49=FALSE,Calcu!AP49,Calcu_ADJ!AP49)</f>
        <v>#N/A</v>
      </c>
    </row>
    <row r="57" spans="1:17" ht="15" customHeight="1">
      <c r="A57" s="44"/>
      <c r="F57" s="51"/>
      <c r="G57" s="51"/>
      <c r="H57" s="51"/>
    </row>
    <row r="58" spans="1:17" ht="15" customHeight="1">
      <c r="A58" s="44"/>
      <c r="G58" s="53" t="e">
        <f ca="1">IF(Calcu_ADJ!B9=FALSE,Calcu!E80,Calcu_ADJ!E80)</f>
        <v>#N/A</v>
      </c>
      <c r="H58" s="180" t="e">
        <f ca="1">IF(Calcu_ADJ!B9=FALSE,Calcu!F80,Calcu_ADJ!F80)</f>
        <v>#N/A</v>
      </c>
      <c r="K58" s="50"/>
      <c r="Q58" s="53"/>
    </row>
    <row r="59" spans="1:17" ht="15" customHeight="1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5"/>
    </row>
  </sheetData>
  <mergeCells count="13">
    <mergeCell ref="M14:O14"/>
    <mergeCell ref="P14:P15"/>
    <mergeCell ref="Q14:Q15"/>
    <mergeCell ref="A1:Q2"/>
    <mergeCell ref="D14:D15"/>
    <mergeCell ref="E14:E15"/>
    <mergeCell ref="F14:F15"/>
    <mergeCell ref="G14:G15"/>
    <mergeCell ref="H14:H15"/>
    <mergeCell ref="I14:I15"/>
    <mergeCell ref="J14:L14"/>
    <mergeCell ref="B14:B15"/>
    <mergeCell ref="C14:C15"/>
  </mergeCells>
  <phoneticPr fontId="4" type="noConversion"/>
  <printOptions horizontalCentered="1"/>
  <pageMargins left="0" right="0" top="0.35433070866141736" bottom="0.59055118110236227" header="0" footer="0"/>
  <pageSetup paperSize="9" scale="96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1.77734375" style="37" customWidth="1"/>
    <col min="9" max="11" width="3.77734375" style="37" customWidth="1"/>
    <col min="12" max="12" width="3.77734375" style="94" customWidth="1"/>
    <col min="13" max="13" width="6.77734375" style="110" customWidth="1"/>
    <col min="14" max="16384" width="10.77734375" style="94"/>
  </cols>
  <sheetData>
    <row r="1" spans="1:13" s="81" customFormat="1" ht="33" customHeight="1">
      <c r="A1" s="386" t="s">
        <v>74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83"/>
    </row>
    <row r="2" spans="1:13" s="81" customFormat="1" ht="33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9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126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41" t="s">
        <v>121</v>
      </c>
      <c r="F7" s="141" t="s">
        <v>90</v>
      </c>
      <c r="G7" s="168" t="s">
        <v>89</v>
      </c>
      <c r="H7" s="384" t="s">
        <v>91</v>
      </c>
      <c r="I7" s="51"/>
    </row>
    <row r="8" spans="1:13" s="86" customFormat="1" ht="15" customHeight="1">
      <c r="A8" s="43"/>
      <c r="D8" s="43"/>
      <c r="E8" s="140" t="s">
        <v>127</v>
      </c>
      <c r="F8" s="140" t="str">
        <f>"("&amp;Calcu!AK8&amp;")"</f>
        <v>(0)</v>
      </c>
      <c r="G8" s="140" t="str">
        <f>"("&amp;Calcu!AN8&amp;")"</f>
        <v>(0)</v>
      </c>
      <c r="H8" s="385"/>
      <c r="I8" s="51"/>
    </row>
    <row r="9" spans="1:13" s="86" customFormat="1" ht="15" customHeight="1">
      <c r="A9" s="43" t="str">
        <f>IF(Calcu!B9=TRUE,"","삭제")</f>
        <v>삭제</v>
      </c>
      <c r="D9" s="43"/>
      <c r="E9" s="186" t="e">
        <f ca="1">Calcu!AJ9</f>
        <v>#N/A</v>
      </c>
      <c r="F9" s="186" t="e">
        <f ca="1">Calcu!AK9</f>
        <v>#N/A</v>
      </c>
      <c r="G9" s="186" t="e">
        <f ca="1">Calcu!AN9</f>
        <v>#N/A</v>
      </c>
      <c r="H9" s="186" t="str">
        <f>Calcu!AO9</f>
        <v/>
      </c>
    </row>
    <row r="10" spans="1:13" s="86" customFormat="1" ht="15" customHeight="1">
      <c r="A10" s="43" t="str">
        <f>IF(Calcu!B10=TRUE,"","삭제")</f>
        <v>삭제</v>
      </c>
      <c r="D10" s="43"/>
      <c r="E10" s="186" t="e">
        <f ca="1">Calcu!AJ10</f>
        <v>#N/A</v>
      </c>
      <c r="F10" s="186" t="e">
        <f ca="1">Calcu!AK10</f>
        <v>#N/A</v>
      </c>
      <c r="G10" s="186" t="e">
        <f ca="1">Calcu!AN10</f>
        <v>#N/A</v>
      </c>
      <c r="H10" s="186" t="str">
        <f>Calcu!AO10</f>
        <v/>
      </c>
    </row>
    <row r="11" spans="1:13" s="86" customFormat="1" ht="15" customHeight="1">
      <c r="A11" s="43" t="str">
        <f>IF(Calcu!B11=TRUE,"","삭제")</f>
        <v>삭제</v>
      </c>
      <c r="D11" s="43"/>
      <c r="E11" s="186" t="e">
        <f ca="1">Calcu!AJ11</f>
        <v>#N/A</v>
      </c>
      <c r="F11" s="186" t="e">
        <f ca="1">Calcu!AK11</f>
        <v>#N/A</v>
      </c>
      <c r="G11" s="186" t="e">
        <f ca="1">Calcu!AN11</f>
        <v>#N/A</v>
      </c>
      <c r="H11" s="186" t="str">
        <f>Calcu!AO11</f>
        <v/>
      </c>
    </row>
    <row r="12" spans="1:13" s="86" customFormat="1" ht="15" customHeight="1">
      <c r="A12" s="43" t="str">
        <f>IF(Calcu!B12=TRUE,"","삭제")</f>
        <v>삭제</v>
      </c>
      <c r="D12" s="43"/>
      <c r="E12" s="186" t="e">
        <f ca="1">Calcu!AJ12</f>
        <v>#N/A</v>
      </c>
      <c r="F12" s="186" t="e">
        <f ca="1">Calcu!AK12</f>
        <v>#N/A</v>
      </c>
      <c r="G12" s="186" t="e">
        <f ca="1">Calcu!AN12</f>
        <v>#N/A</v>
      </c>
      <c r="H12" s="186" t="str">
        <f>Calcu!AO12</f>
        <v/>
      </c>
    </row>
    <row r="13" spans="1:13" s="86" customFormat="1" ht="15" customHeight="1">
      <c r="A13" s="43" t="str">
        <f>IF(Calcu!B13=TRUE,"","삭제")</f>
        <v>삭제</v>
      </c>
      <c r="D13" s="43"/>
      <c r="E13" s="186" t="e">
        <f ca="1">Calcu!AJ13</f>
        <v>#N/A</v>
      </c>
      <c r="F13" s="186" t="e">
        <f ca="1">Calcu!AK13</f>
        <v>#N/A</v>
      </c>
      <c r="G13" s="186" t="e">
        <f ca="1">Calcu!AN13</f>
        <v>#N/A</v>
      </c>
      <c r="H13" s="186" t="str">
        <f>Calcu!AO13</f>
        <v/>
      </c>
    </row>
    <row r="14" spans="1:13" s="86" customFormat="1" ht="15" customHeight="1">
      <c r="A14" s="43" t="str">
        <f>IF(Calcu!B14=TRUE,"","삭제")</f>
        <v>삭제</v>
      </c>
      <c r="D14" s="43"/>
      <c r="E14" s="186" t="e">
        <f ca="1">Calcu!AJ14</f>
        <v>#N/A</v>
      </c>
      <c r="F14" s="186" t="e">
        <f ca="1">Calcu!AK14</f>
        <v>#N/A</v>
      </c>
      <c r="G14" s="186" t="e">
        <f ca="1">Calcu!AN14</f>
        <v>#N/A</v>
      </c>
      <c r="H14" s="186" t="str">
        <f>Calcu!AO14</f>
        <v/>
      </c>
    </row>
    <row r="15" spans="1:13" s="86" customFormat="1" ht="15" customHeight="1">
      <c r="A15" s="43" t="str">
        <f>IF(Calcu!B15=TRUE,"","삭제")</f>
        <v>삭제</v>
      </c>
      <c r="D15" s="43"/>
      <c r="E15" s="186" t="e">
        <f ca="1">Calcu!AJ15</f>
        <v>#N/A</v>
      </c>
      <c r="F15" s="186" t="e">
        <f ca="1">Calcu!AK15</f>
        <v>#N/A</v>
      </c>
      <c r="G15" s="186" t="e">
        <f ca="1">Calcu!AN15</f>
        <v>#N/A</v>
      </c>
      <c r="H15" s="186" t="str">
        <f>Calcu!AO15</f>
        <v/>
      </c>
    </row>
    <row r="16" spans="1:13" s="86" customFormat="1" ht="15" customHeight="1">
      <c r="A16" s="43" t="str">
        <f>IF(Calcu!B16=TRUE,"","삭제")</f>
        <v>삭제</v>
      </c>
      <c r="D16" s="43"/>
      <c r="E16" s="186" t="e">
        <f ca="1">Calcu!AJ16</f>
        <v>#N/A</v>
      </c>
      <c r="F16" s="186" t="e">
        <f ca="1">Calcu!AK16</f>
        <v>#N/A</v>
      </c>
      <c r="G16" s="186" t="e">
        <f ca="1">Calcu!AN16</f>
        <v>#N/A</v>
      </c>
      <c r="H16" s="186" t="str">
        <f>Calcu!AO16</f>
        <v/>
      </c>
    </row>
    <row r="17" spans="1:13" s="86" customFormat="1" ht="15" customHeight="1">
      <c r="A17" s="43" t="str">
        <f>IF(Calcu!B17=TRUE,"","삭제")</f>
        <v>삭제</v>
      </c>
      <c r="D17" s="43"/>
      <c r="E17" s="186" t="e">
        <f ca="1">Calcu!AJ17</f>
        <v>#N/A</v>
      </c>
      <c r="F17" s="186" t="e">
        <f ca="1">Calcu!AK17</f>
        <v>#N/A</v>
      </c>
      <c r="G17" s="186" t="e">
        <f ca="1">Calcu!AN17</f>
        <v>#N/A</v>
      </c>
      <c r="H17" s="186" t="str">
        <f>Calcu!AO17</f>
        <v/>
      </c>
    </row>
    <row r="18" spans="1:13" s="86" customFormat="1" ht="15" customHeight="1">
      <c r="A18" s="43" t="str">
        <f>IF(Calcu!B18=TRUE,"","삭제")</f>
        <v>삭제</v>
      </c>
      <c r="D18" s="43"/>
      <c r="E18" s="186" t="e">
        <f ca="1">Calcu!AJ18</f>
        <v>#N/A</v>
      </c>
      <c r="F18" s="186" t="e">
        <f ca="1">Calcu!AK18</f>
        <v>#N/A</v>
      </c>
      <c r="G18" s="186" t="e">
        <f ca="1">Calcu!AN18</f>
        <v>#N/A</v>
      </c>
      <c r="H18" s="186" t="str">
        <f>Calcu!AO18</f>
        <v/>
      </c>
    </row>
    <row r="19" spans="1:13" s="86" customFormat="1" ht="15" customHeight="1">
      <c r="A19" s="43" t="str">
        <f>IF(Calcu!B19=TRUE,"","삭제")</f>
        <v>삭제</v>
      </c>
      <c r="D19" s="43"/>
      <c r="E19" s="186" t="e">
        <f ca="1">Calcu!AJ19</f>
        <v>#N/A</v>
      </c>
      <c r="F19" s="186" t="e">
        <f ca="1">Calcu!AK19</f>
        <v>#N/A</v>
      </c>
      <c r="G19" s="186" t="e">
        <f ca="1">Calcu!AN19</f>
        <v>#N/A</v>
      </c>
      <c r="H19" s="186" t="str">
        <f>Calcu!AO19</f>
        <v/>
      </c>
    </row>
    <row r="20" spans="1:13" s="86" customFormat="1" ht="15" customHeight="1">
      <c r="A20" s="43" t="str">
        <f>IF(Calcu!B20=TRUE,"","삭제")</f>
        <v>삭제</v>
      </c>
      <c r="D20" s="43"/>
      <c r="E20" s="186" t="e">
        <f ca="1">Calcu!AJ20</f>
        <v>#N/A</v>
      </c>
      <c r="F20" s="186" t="e">
        <f ca="1">Calcu!AK20</f>
        <v>#N/A</v>
      </c>
      <c r="G20" s="186" t="e">
        <f ca="1">Calcu!AN20</f>
        <v>#N/A</v>
      </c>
      <c r="H20" s="186" t="str">
        <f>Calcu!AO20</f>
        <v/>
      </c>
    </row>
    <row r="21" spans="1:13" s="86" customFormat="1" ht="15" customHeight="1">
      <c r="A21" s="43" t="str">
        <f>IF(Calcu!B21=TRUE,"","삭제")</f>
        <v>삭제</v>
      </c>
      <c r="D21" s="43"/>
      <c r="E21" s="186" t="e">
        <f ca="1">Calcu!AJ21</f>
        <v>#N/A</v>
      </c>
      <c r="F21" s="186" t="e">
        <f ca="1">Calcu!AK21</f>
        <v>#N/A</v>
      </c>
      <c r="G21" s="186" t="e">
        <f ca="1">Calcu!AN21</f>
        <v>#N/A</v>
      </c>
      <c r="H21" s="186" t="str">
        <f>Calcu!AO21</f>
        <v/>
      </c>
    </row>
    <row r="22" spans="1:13" s="86" customFormat="1" ht="15" customHeight="1">
      <c r="A22" s="43" t="str">
        <f>IF(Calcu!B22=TRUE,"","삭제")</f>
        <v>삭제</v>
      </c>
      <c r="D22" s="43"/>
      <c r="E22" s="186" t="e">
        <f ca="1">Calcu!AJ22</f>
        <v>#N/A</v>
      </c>
      <c r="F22" s="186" t="e">
        <f ca="1">Calcu!AK22</f>
        <v>#N/A</v>
      </c>
      <c r="G22" s="186" t="e">
        <f ca="1">Calcu!AN22</f>
        <v>#N/A</v>
      </c>
      <c r="H22" s="186" t="str">
        <f>Calcu!AO22</f>
        <v/>
      </c>
    </row>
    <row r="23" spans="1:13" s="86" customFormat="1" ht="15" customHeight="1">
      <c r="A23" s="43" t="str">
        <f>IF(Calcu!B23=TRUE,"","삭제")</f>
        <v>삭제</v>
      </c>
      <c r="D23" s="43"/>
      <c r="E23" s="186" t="e">
        <f ca="1">Calcu!AJ23</f>
        <v>#N/A</v>
      </c>
      <c r="F23" s="186" t="e">
        <f ca="1">Calcu!AK23</f>
        <v>#N/A</v>
      </c>
      <c r="G23" s="186" t="e">
        <f ca="1">Calcu!AN23</f>
        <v>#N/A</v>
      </c>
      <c r="H23" s="186" t="str">
        <f>Calcu!AO23</f>
        <v/>
      </c>
    </row>
    <row r="24" spans="1:13" s="86" customFormat="1" ht="15" customHeight="1">
      <c r="A24" s="43" t="str">
        <f>IF(Calcu!B24=TRUE,"","삭제")</f>
        <v>삭제</v>
      </c>
      <c r="D24" s="43"/>
      <c r="E24" s="186" t="e">
        <f ca="1">Calcu!AJ24</f>
        <v>#N/A</v>
      </c>
      <c r="F24" s="186" t="e">
        <f ca="1">Calcu!AK24</f>
        <v>#N/A</v>
      </c>
      <c r="G24" s="186" t="e">
        <f ca="1">Calcu!AN24</f>
        <v>#N/A</v>
      </c>
      <c r="H24" s="186" t="str">
        <f>Calcu!AO24</f>
        <v/>
      </c>
    </row>
    <row r="25" spans="1:13" s="86" customFormat="1" ht="15" customHeight="1">
      <c r="A25" s="43" t="str">
        <f>IF(Calcu!B25=TRUE,"","삭제")</f>
        <v>삭제</v>
      </c>
      <c r="D25" s="43"/>
      <c r="E25" s="186" t="e">
        <f ca="1">Calcu!AJ25</f>
        <v>#N/A</v>
      </c>
      <c r="F25" s="186" t="e">
        <f ca="1">Calcu!AK25</f>
        <v>#N/A</v>
      </c>
      <c r="G25" s="186" t="e">
        <f ca="1">Calcu!AN25</f>
        <v>#N/A</v>
      </c>
      <c r="H25" s="186" t="str">
        <f>Calcu!AO25</f>
        <v/>
      </c>
    </row>
    <row r="26" spans="1:13" s="86" customFormat="1" ht="15" customHeight="1">
      <c r="A26" s="43" t="str">
        <f>IF(Calcu!B26=TRUE,"","삭제")</f>
        <v>삭제</v>
      </c>
      <c r="D26" s="43"/>
      <c r="E26" s="186" t="e">
        <f ca="1">Calcu!AJ26</f>
        <v>#N/A</v>
      </c>
      <c r="F26" s="186" t="e">
        <f ca="1">Calcu!AK26</f>
        <v>#N/A</v>
      </c>
      <c r="G26" s="186" t="e">
        <f ca="1">Calcu!AN26</f>
        <v>#N/A</v>
      </c>
      <c r="H26" s="186" t="str">
        <f>Calcu!AO26</f>
        <v/>
      </c>
    </row>
    <row r="27" spans="1:13" s="86" customFormat="1" ht="15" customHeight="1">
      <c r="A27" s="43" t="str">
        <f>IF(Calcu!B27=TRUE,"","삭제")</f>
        <v>삭제</v>
      </c>
      <c r="D27" s="43"/>
      <c r="E27" s="186" t="e">
        <f ca="1">Calcu!AJ27</f>
        <v>#N/A</v>
      </c>
      <c r="F27" s="186" t="e">
        <f ca="1">Calcu!AK27</f>
        <v>#N/A</v>
      </c>
      <c r="G27" s="186" t="e">
        <f ca="1">Calcu!AN27</f>
        <v>#N/A</v>
      </c>
      <c r="H27" s="186" t="str">
        <f>Calcu!AO27</f>
        <v/>
      </c>
    </row>
    <row r="28" spans="1:13" s="86" customFormat="1" ht="15" customHeight="1">
      <c r="A28" s="43" t="str">
        <f>IF(Calcu!B28=TRUE,"","삭제")</f>
        <v>삭제</v>
      </c>
      <c r="D28" s="43"/>
      <c r="E28" s="186" t="e">
        <f ca="1">Calcu!AJ28</f>
        <v>#N/A</v>
      </c>
      <c r="F28" s="186" t="e">
        <f ca="1">Calcu!AK28</f>
        <v>#N/A</v>
      </c>
      <c r="G28" s="186" t="e">
        <f ca="1">Calcu!AN28</f>
        <v>#N/A</v>
      </c>
      <c r="H28" s="186" t="str">
        <f>Calcu!AO28</f>
        <v/>
      </c>
    </row>
    <row r="29" spans="1:13" s="86" customFormat="1" ht="15" customHeight="1">
      <c r="A29" s="43" t="str">
        <f>IF(Calcu!B29=TRUE,"","삭제")</f>
        <v>삭제</v>
      </c>
      <c r="D29" s="43"/>
      <c r="E29" s="186" t="e">
        <f ca="1">Calcu!AJ29</f>
        <v>#N/A</v>
      </c>
      <c r="F29" s="186" t="e">
        <f ca="1">Calcu!AK29</f>
        <v>#N/A</v>
      </c>
      <c r="G29" s="186" t="e">
        <f ca="1">Calcu!AN29</f>
        <v>#N/A</v>
      </c>
      <c r="H29" s="186" t="str">
        <f>Calcu!AO29</f>
        <v/>
      </c>
    </row>
    <row r="30" spans="1:13" s="86" customFormat="1" ht="15" customHeight="1">
      <c r="A30" s="43" t="str">
        <f>IF(Calcu!B30=TRUE,"","삭제")</f>
        <v>삭제</v>
      </c>
      <c r="D30" s="43"/>
      <c r="E30" s="186" t="e">
        <f ca="1">Calcu!AJ30</f>
        <v>#N/A</v>
      </c>
      <c r="F30" s="186" t="e">
        <f ca="1">Calcu!AK30</f>
        <v>#N/A</v>
      </c>
      <c r="G30" s="186" t="e">
        <f ca="1">Calcu!AN30</f>
        <v>#N/A</v>
      </c>
      <c r="H30" s="186" t="str">
        <f>Calcu!AO30</f>
        <v/>
      </c>
    </row>
    <row r="31" spans="1:13" s="86" customFormat="1" ht="15" customHeight="1">
      <c r="A31" s="43" t="str">
        <f>IF(Calcu!B31=TRUE,"","삭제")</f>
        <v>삭제</v>
      </c>
      <c r="D31" s="43"/>
      <c r="E31" s="186" t="e">
        <f ca="1">Calcu!AJ31</f>
        <v>#N/A</v>
      </c>
      <c r="F31" s="186" t="e">
        <f ca="1">Calcu!AK31</f>
        <v>#N/A</v>
      </c>
      <c r="G31" s="186" t="e">
        <f ca="1">Calcu!AN31</f>
        <v>#N/A</v>
      </c>
      <c r="H31" s="186" t="str">
        <f>Calcu!AO31</f>
        <v/>
      </c>
    </row>
    <row r="32" spans="1:13" ht="15" customHeight="1">
      <c r="B32" s="94"/>
      <c r="C32" s="94"/>
      <c r="D32" s="74"/>
      <c r="E32" s="111"/>
      <c r="F32" s="111"/>
      <c r="G32" s="111"/>
      <c r="H32" s="111"/>
      <c r="I32" s="74"/>
      <c r="J32" s="110"/>
      <c r="K32" s="94"/>
      <c r="M32" s="94"/>
    </row>
    <row r="33" spans="10:13" ht="15" customHeight="1">
      <c r="J33" s="94"/>
      <c r="K33" s="110"/>
      <c r="M33" s="94"/>
    </row>
    <row r="34" spans="10:13" ht="15" customHeight="1">
      <c r="J34" s="94"/>
      <c r="K34" s="110"/>
      <c r="M34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86" t="s">
        <v>59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</row>
    <row r="2" spans="1:12" s="81" customFormat="1" ht="33" customHeight="1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4"/>
      <c r="C11" s="111"/>
      <c r="D11" s="111"/>
      <c r="E11" s="111"/>
      <c r="F11" s="111"/>
      <c r="G11" s="111"/>
      <c r="H11" s="112"/>
      <c r="I11" s="112"/>
      <c r="J11" s="111"/>
      <c r="K11" s="74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3.77734375" style="45" customWidth="1"/>
    <col min="10" max="10" width="10.44140625" style="45" customWidth="1"/>
    <col min="11" max="14" width="8.88671875" style="45" customWidth="1"/>
    <col min="15" max="17" width="8.88671875" style="45"/>
    <col min="18" max="16384" width="8.88671875" style="29"/>
  </cols>
  <sheetData>
    <row r="1" spans="1:28" s="67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 spans="1:28" s="28" customFormat="1" ht="15" customHeight="1">
      <c r="A2" s="25"/>
      <c r="B2" s="25"/>
      <c r="C2" s="25"/>
      <c r="D2" s="25"/>
      <c r="E2" s="25"/>
      <c r="F2" s="25"/>
      <c r="G2" s="25"/>
      <c r="H2" s="25"/>
    </row>
    <row r="3" spans="1:28" s="28" customFormat="1" ht="15" customHeight="1">
      <c r="A3" s="46"/>
      <c r="B3" s="103" t="s">
        <v>2</v>
      </c>
      <c r="C3" s="104">
        <f>기본정보!C3</f>
        <v>0</v>
      </c>
      <c r="D3" s="103" t="s">
        <v>84</v>
      </c>
      <c r="E3" s="394">
        <f>기본정보!H3</f>
        <v>0</v>
      </c>
      <c r="F3" s="395"/>
      <c r="G3" s="103" t="s">
        <v>88</v>
      </c>
      <c r="H3" s="106">
        <f>기본정보!H8</f>
        <v>0</v>
      </c>
    </row>
    <row r="4" spans="1:28" s="28" customFormat="1" ht="15" customHeight="1">
      <c r="A4" s="46"/>
      <c r="B4" s="103" t="s">
        <v>32</v>
      </c>
      <c r="C4" s="105">
        <f>기본정보!C8</f>
        <v>0</v>
      </c>
      <c r="D4" s="103" t="s">
        <v>85</v>
      </c>
      <c r="E4" s="392">
        <f>기본정보!H4</f>
        <v>0</v>
      </c>
      <c r="F4" s="393"/>
      <c r="G4" s="103" t="s">
        <v>14</v>
      </c>
      <c r="H4" s="106">
        <f>기본정보!H9</f>
        <v>0</v>
      </c>
    </row>
    <row r="5" spans="1:28" s="28" customFormat="1" ht="15" customHeight="1">
      <c r="A5" s="46"/>
      <c r="D5" s="25"/>
      <c r="E5" s="25"/>
      <c r="F5" s="25"/>
      <c r="G5" s="25"/>
      <c r="H5" s="25"/>
    </row>
    <row r="6" spans="1:28" s="28" customFormat="1" ht="15" customHeight="1">
      <c r="A6" s="46"/>
      <c r="B6" s="46" t="s">
        <v>86</v>
      </c>
      <c r="D6" s="25"/>
      <c r="E6" s="25"/>
      <c r="F6" s="25"/>
      <c r="G6" s="25"/>
      <c r="H6" s="25"/>
      <c r="J6" s="25"/>
    </row>
    <row r="7" spans="1:28" s="28" customFormat="1" ht="15" customHeight="1">
      <c r="A7" s="46"/>
      <c r="B7" s="103" t="s">
        <v>109</v>
      </c>
      <c r="C7" s="103" t="s">
        <v>62</v>
      </c>
      <c r="D7" s="103" t="s">
        <v>60</v>
      </c>
      <c r="E7" s="103" t="s">
        <v>317</v>
      </c>
      <c r="F7" s="103" t="s">
        <v>313</v>
      </c>
      <c r="G7" s="103" t="s">
        <v>314</v>
      </c>
      <c r="H7" s="103" t="s">
        <v>315</v>
      </c>
      <c r="J7" s="25"/>
    </row>
    <row r="8" spans="1:28" s="28" customFormat="1" ht="15" customHeight="1">
      <c r="A8" s="46"/>
      <c r="B8" s="104">
        <f>Calcu!F3</f>
        <v>0</v>
      </c>
      <c r="C8" s="104">
        <f>Calcu!G3</f>
        <v>0</v>
      </c>
      <c r="D8" s="104">
        <f>Calcu!I3</f>
        <v>0</v>
      </c>
      <c r="E8" s="104">
        <f>Calcu!O3</f>
        <v>0</v>
      </c>
      <c r="F8" s="104">
        <f>Calcu!R3</f>
        <v>0</v>
      </c>
      <c r="G8" s="104">
        <f>Calcu!Q3</f>
        <v>0</v>
      </c>
      <c r="H8" s="104">
        <f>Calcu!S3</f>
        <v>0</v>
      </c>
      <c r="J8" s="25"/>
    </row>
    <row r="9" spans="1:28" s="28" customFormat="1" ht="15" customHeight="1">
      <c r="A9" s="46"/>
      <c r="B9" s="25"/>
      <c r="C9" s="25"/>
      <c r="D9" s="25"/>
      <c r="E9" s="25"/>
      <c r="F9" s="25"/>
      <c r="G9" s="25"/>
      <c r="H9" s="25"/>
      <c r="J9" s="25"/>
      <c r="K9" s="25"/>
      <c r="L9" s="25"/>
      <c r="M9" s="25"/>
      <c r="N9" s="25"/>
      <c r="O9" s="25"/>
      <c r="P9" s="25"/>
      <c r="Q9" s="25"/>
    </row>
    <row r="10" spans="1:28" s="28" customFormat="1" ht="15" customHeight="1">
      <c r="A10" s="46"/>
      <c r="B10" s="107" t="s">
        <v>87</v>
      </c>
      <c r="C10" s="25"/>
      <c r="D10" s="25"/>
      <c r="E10" s="25"/>
      <c r="F10" s="25"/>
      <c r="G10" s="25"/>
      <c r="H10" s="25"/>
      <c r="J10" s="107" t="s">
        <v>87</v>
      </c>
      <c r="K10" s="25"/>
      <c r="L10" s="25"/>
      <c r="M10" s="25"/>
      <c r="N10" s="25"/>
      <c r="O10" s="25"/>
      <c r="P10" s="25"/>
      <c r="Q10" s="25"/>
    </row>
    <row r="11" spans="1:28" ht="13.5" customHeight="1">
      <c r="A11" s="29"/>
      <c r="B11" s="108" t="s">
        <v>122</v>
      </c>
      <c r="F11" s="25"/>
      <c r="G11" s="25"/>
      <c r="H11" s="25"/>
      <c r="I11" s="28"/>
      <c r="J11" s="108" t="s">
        <v>635</v>
      </c>
      <c r="K11" s="31"/>
      <c r="L11" s="31"/>
      <c r="M11" s="26"/>
      <c r="N11" s="25"/>
      <c r="O11" s="25"/>
      <c r="P11" s="25"/>
      <c r="Q11" s="25"/>
    </row>
    <row r="12" spans="1:28" ht="13.5" customHeight="1">
      <c r="B12" s="390" t="s">
        <v>133</v>
      </c>
      <c r="C12" s="387" t="str">
        <f>Calcu!G6</f>
        <v>DMM 지시값</v>
      </c>
      <c r="D12" s="388"/>
      <c r="E12" s="388"/>
      <c r="F12" s="388"/>
      <c r="G12" s="389"/>
      <c r="H12" s="25"/>
      <c r="I12" s="28"/>
      <c r="J12" s="390" t="s">
        <v>133</v>
      </c>
      <c r="K12" s="387" t="str">
        <f>Calcu_ADJ!G6</f>
        <v>DMM 지시값</v>
      </c>
      <c r="L12" s="388"/>
      <c r="M12" s="388"/>
      <c r="N12" s="388"/>
      <c r="O12" s="389"/>
      <c r="P12" s="25"/>
      <c r="Q12" s="25"/>
    </row>
    <row r="13" spans="1:28" ht="13.5" customHeight="1">
      <c r="B13" s="391"/>
      <c r="C13" s="103" t="s">
        <v>80</v>
      </c>
      <c r="D13" s="103" t="s">
        <v>77</v>
      </c>
      <c r="E13" s="103" t="s">
        <v>78</v>
      </c>
      <c r="F13" s="103" t="s">
        <v>123</v>
      </c>
      <c r="G13" s="103" t="s">
        <v>124</v>
      </c>
      <c r="H13" s="25"/>
      <c r="I13" s="28"/>
      <c r="J13" s="391"/>
      <c r="K13" s="103" t="s">
        <v>80</v>
      </c>
      <c r="L13" s="103" t="s">
        <v>77</v>
      </c>
      <c r="M13" s="103" t="s">
        <v>78</v>
      </c>
      <c r="N13" s="103" t="s">
        <v>123</v>
      </c>
      <c r="O13" s="103" t="s">
        <v>124</v>
      </c>
      <c r="P13" s="25"/>
      <c r="Q13" s="25"/>
    </row>
    <row r="14" spans="1:28" ht="13.5" customHeight="1">
      <c r="B14" s="103" t="str">
        <f>Calcu!D9</f>
        <v/>
      </c>
      <c r="C14" s="103">
        <f>Calcu!I3</f>
        <v>0</v>
      </c>
      <c r="D14" s="103">
        <f t="shared" ref="D14:G14" si="0">C14</f>
        <v>0</v>
      </c>
      <c r="E14" s="103">
        <f t="shared" si="0"/>
        <v>0</v>
      </c>
      <c r="F14" s="103">
        <f t="shared" si="0"/>
        <v>0</v>
      </c>
      <c r="G14" s="103">
        <f t="shared" si="0"/>
        <v>0</v>
      </c>
      <c r="H14" s="25"/>
      <c r="I14" s="28"/>
      <c r="J14" s="103" t="str">
        <f>Calcu_ADJ!D9</f>
        <v/>
      </c>
      <c r="K14" s="103">
        <f>Calcu_ADJ!I3</f>
        <v>0</v>
      </c>
      <c r="L14" s="103">
        <f>K14</f>
        <v>0</v>
      </c>
      <c r="M14" s="103">
        <f>L14</f>
        <v>0</v>
      </c>
      <c r="N14" s="103">
        <f>M14</f>
        <v>0</v>
      </c>
      <c r="O14" s="103">
        <f>N14</f>
        <v>0</v>
      </c>
      <c r="P14" s="25"/>
      <c r="Q14" s="25"/>
    </row>
    <row r="15" spans="1:28" ht="13.5" customHeight="1">
      <c r="B15" s="104" t="str">
        <f>Calcu!C9</f>
        <v/>
      </c>
      <c r="C15" s="104" t="str">
        <f ca="1">TEXT(Calcu!G9,Calcu!$T$68)</f>
        <v/>
      </c>
      <c r="D15" s="104" t="str">
        <f ca="1">TEXT(Calcu!H9,Calcu!$T$68)</f>
        <v/>
      </c>
      <c r="E15" s="104" t="str">
        <f ca="1">TEXT(Calcu!I9,Calcu!$T$68)</f>
        <v/>
      </c>
      <c r="F15" s="104" t="str">
        <f ca="1">TEXT(Calcu!J9,Calcu!$T$68)</f>
        <v/>
      </c>
      <c r="G15" s="104" t="str">
        <f ca="1">TEXT(Calcu!K9,Calcu!$T$68)</f>
        <v/>
      </c>
      <c r="H15" s="25"/>
      <c r="I15" s="28"/>
      <c r="J15" s="104" t="str">
        <f>Calcu_ADJ!C9</f>
        <v/>
      </c>
      <c r="K15" s="104" t="str">
        <f ca="1">TEXT(Calcu_ADJ!G9,Calcu_ADJ!$T$68)</f>
        <v/>
      </c>
      <c r="L15" s="104" t="str">
        <f ca="1">TEXT(Calcu_ADJ!H9,Calcu_ADJ!$T$68)</f>
        <v/>
      </c>
      <c r="M15" s="104" t="str">
        <f ca="1">TEXT(Calcu_ADJ!I9,Calcu_ADJ!$T$68)</f>
        <v/>
      </c>
      <c r="N15" s="104" t="str">
        <f ca="1">TEXT(Calcu_ADJ!J9,Calcu_ADJ!$T$68)</f>
        <v/>
      </c>
      <c r="O15" s="104" t="str">
        <f ca="1">TEXT(Calcu_ADJ!K9,Calcu_ADJ!$T$68)</f>
        <v/>
      </c>
      <c r="P15" s="25"/>
      <c r="Q15" s="25"/>
    </row>
    <row r="16" spans="1:28" ht="13.5" customHeight="1">
      <c r="B16" s="104" t="str">
        <f>Calcu!C10</f>
        <v/>
      </c>
      <c r="C16" s="104" t="str">
        <f ca="1">TEXT(Calcu!G10,Calcu!$T$68)</f>
        <v/>
      </c>
      <c r="D16" s="104" t="str">
        <f ca="1">TEXT(Calcu!H10,Calcu!$T$68)</f>
        <v/>
      </c>
      <c r="E16" s="104" t="str">
        <f ca="1">TEXT(Calcu!I10,Calcu!$T$68)</f>
        <v/>
      </c>
      <c r="F16" s="104" t="str">
        <f ca="1">TEXT(Calcu!J10,Calcu!$T$68)</f>
        <v/>
      </c>
      <c r="G16" s="104" t="str">
        <f ca="1">TEXT(Calcu!K10,Calcu!$T$68)</f>
        <v/>
      </c>
      <c r="H16" s="25"/>
      <c r="I16" s="28"/>
      <c r="J16" s="104" t="str">
        <f>Calcu_ADJ!C10</f>
        <v/>
      </c>
      <c r="K16" s="104" t="str">
        <f ca="1">TEXT(Calcu_ADJ!G10,Calcu_ADJ!$T$68)</f>
        <v/>
      </c>
      <c r="L16" s="104" t="str">
        <f ca="1">TEXT(Calcu_ADJ!H10,Calcu_ADJ!$T$68)</f>
        <v/>
      </c>
      <c r="M16" s="104" t="str">
        <f ca="1">TEXT(Calcu_ADJ!I10,Calcu_ADJ!$T$68)</f>
        <v/>
      </c>
      <c r="N16" s="104" t="str">
        <f ca="1">TEXT(Calcu_ADJ!J10,Calcu_ADJ!$T$68)</f>
        <v/>
      </c>
      <c r="O16" s="104" t="str">
        <f ca="1">TEXT(Calcu_ADJ!K10,Calcu_ADJ!$T$68)</f>
        <v/>
      </c>
      <c r="P16" s="25"/>
      <c r="Q16" s="25"/>
    </row>
    <row r="17" spans="2:17" ht="13.5" customHeight="1">
      <c r="B17" s="104" t="str">
        <f>Calcu!C11</f>
        <v/>
      </c>
      <c r="C17" s="104" t="str">
        <f ca="1">TEXT(Calcu!G11,Calcu!$T$68)</f>
        <v/>
      </c>
      <c r="D17" s="104" t="str">
        <f ca="1">TEXT(Calcu!H11,Calcu!$T$68)</f>
        <v/>
      </c>
      <c r="E17" s="104" t="str">
        <f ca="1">TEXT(Calcu!I11,Calcu!$T$68)</f>
        <v/>
      </c>
      <c r="F17" s="104" t="str">
        <f ca="1">TEXT(Calcu!J11,Calcu!$T$68)</f>
        <v/>
      </c>
      <c r="G17" s="104" t="str">
        <f ca="1">TEXT(Calcu!K11,Calcu!$T$68)</f>
        <v/>
      </c>
      <c r="H17" s="25"/>
      <c r="I17" s="28"/>
      <c r="J17" s="104" t="str">
        <f>Calcu_ADJ!C11</f>
        <v/>
      </c>
      <c r="K17" s="104" t="str">
        <f ca="1">TEXT(Calcu_ADJ!G11,Calcu_ADJ!$T$68)</f>
        <v/>
      </c>
      <c r="L17" s="104" t="str">
        <f ca="1">TEXT(Calcu_ADJ!H11,Calcu_ADJ!$T$68)</f>
        <v/>
      </c>
      <c r="M17" s="104" t="str">
        <f ca="1">TEXT(Calcu_ADJ!I11,Calcu_ADJ!$T$68)</f>
        <v/>
      </c>
      <c r="N17" s="104" t="str">
        <f ca="1">TEXT(Calcu_ADJ!J11,Calcu_ADJ!$T$68)</f>
        <v/>
      </c>
      <c r="O17" s="104" t="str">
        <f ca="1">TEXT(Calcu_ADJ!K11,Calcu_ADJ!$T$68)</f>
        <v/>
      </c>
      <c r="P17" s="25"/>
      <c r="Q17" s="25"/>
    </row>
    <row r="18" spans="2:17" ht="13.5" customHeight="1">
      <c r="B18" s="104" t="str">
        <f>Calcu!C12</f>
        <v/>
      </c>
      <c r="C18" s="104" t="str">
        <f ca="1">TEXT(Calcu!G12,Calcu!$T$68)</f>
        <v/>
      </c>
      <c r="D18" s="104" t="str">
        <f ca="1">TEXT(Calcu!H12,Calcu!$T$68)</f>
        <v/>
      </c>
      <c r="E18" s="104" t="str">
        <f ca="1">TEXT(Calcu!I12,Calcu!$T$68)</f>
        <v/>
      </c>
      <c r="F18" s="104" t="str">
        <f ca="1">TEXT(Calcu!J12,Calcu!$T$68)</f>
        <v/>
      </c>
      <c r="G18" s="104" t="str">
        <f ca="1">TEXT(Calcu!K12,Calcu!$T$68)</f>
        <v/>
      </c>
      <c r="H18" s="25"/>
      <c r="I18" s="28"/>
      <c r="J18" s="104" t="str">
        <f>Calcu_ADJ!C12</f>
        <v/>
      </c>
      <c r="K18" s="104" t="str">
        <f ca="1">TEXT(Calcu_ADJ!G12,Calcu_ADJ!$T$68)</f>
        <v/>
      </c>
      <c r="L18" s="104" t="str">
        <f ca="1">TEXT(Calcu_ADJ!H12,Calcu_ADJ!$T$68)</f>
        <v/>
      </c>
      <c r="M18" s="104" t="str">
        <f ca="1">TEXT(Calcu_ADJ!I12,Calcu_ADJ!$T$68)</f>
        <v/>
      </c>
      <c r="N18" s="104" t="str">
        <f ca="1">TEXT(Calcu_ADJ!J12,Calcu_ADJ!$T$68)</f>
        <v/>
      </c>
      <c r="O18" s="104" t="str">
        <f ca="1">TEXT(Calcu_ADJ!K12,Calcu_ADJ!$T$68)</f>
        <v/>
      </c>
      <c r="P18" s="25"/>
      <c r="Q18" s="25"/>
    </row>
    <row r="19" spans="2:17" ht="13.5" customHeight="1">
      <c r="B19" s="104" t="str">
        <f>Calcu!C13</f>
        <v/>
      </c>
      <c r="C19" s="104" t="str">
        <f ca="1">TEXT(Calcu!G13,Calcu!$T$68)</f>
        <v/>
      </c>
      <c r="D19" s="104" t="str">
        <f ca="1">TEXT(Calcu!H13,Calcu!$T$68)</f>
        <v/>
      </c>
      <c r="E19" s="104" t="str">
        <f ca="1">TEXT(Calcu!I13,Calcu!$T$68)</f>
        <v/>
      </c>
      <c r="F19" s="104" t="str">
        <f ca="1">TEXT(Calcu!J13,Calcu!$T$68)</f>
        <v/>
      </c>
      <c r="G19" s="104" t="str">
        <f ca="1">TEXT(Calcu!K13,Calcu!$T$68)</f>
        <v/>
      </c>
      <c r="H19" s="25"/>
      <c r="I19" s="28"/>
      <c r="J19" s="104" t="str">
        <f>Calcu_ADJ!C13</f>
        <v/>
      </c>
      <c r="K19" s="104" t="str">
        <f ca="1">TEXT(Calcu_ADJ!G13,Calcu_ADJ!$T$68)</f>
        <v/>
      </c>
      <c r="L19" s="104" t="str">
        <f ca="1">TEXT(Calcu_ADJ!H13,Calcu_ADJ!$T$68)</f>
        <v/>
      </c>
      <c r="M19" s="104" t="str">
        <f ca="1">TEXT(Calcu_ADJ!I13,Calcu_ADJ!$T$68)</f>
        <v/>
      </c>
      <c r="N19" s="104" t="str">
        <f ca="1">TEXT(Calcu_ADJ!J13,Calcu_ADJ!$T$68)</f>
        <v/>
      </c>
      <c r="O19" s="104" t="str">
        <f ca="1">TEXT(Calcu_ADJ!K13,Calcu_ADJ!$T$68)</f>
        <v/>
      </c>
      <c r="P19" s="25"/>
      <c r="Q19" s="25"/>
    </row>
    <row r="20" spans="2:17" ht="13.5" customHeight="1">
      <c r="B20" s="104" t="str">
        <f>Calcu!C14</f>
        <v/>
      </c>
      <c r="C20" s="104" t="str">
        <f ca="1">TEXT(Calcu!G14,Calcu!$T$68)</f>
        <v/>
      </c>
      <c r="D20" s="104" t="str">
        <f ca="1">TEXT(Calcu!H14,Calcu!$T$68)</f>
        <v/>
      </c>
      <c r="E20" s="104" t="str">
        <f ca="1">TEXT(Calcu!I14,Calcu!$T$68)</f>
        <v/>
      </c>
      <c r="F20" s="104" t="str">
        <f ca="1">TEXT(Calcu!J14,Calcu!$T$68)</f>
        <v/>
      </c>
      <c r="G20" s="104" t="str">
        <f ca="1">TEXT(Calcu!K14,Calcu!$T$68)</f>
        <v/>
      </c>
      <c r="H20" s="25"/>
      <c r="I20" s="28"/>
      <c r="J20" s="104" t="str">
        <f>Calcu_ADJ!C14</f>
        <v/>
      </c>
      <c r="K20" s="104" t="str">
        <f ca="1">TEXT(Calcu_ADJ!G14,Calcu_ADJ!$T$68)</f>
        <v/>
      </c>
      <c r="L20" s="104" t="str">
        <f ca="1">TEXT(Calcu_ADJ!H14,Calcu_ADJ!$T$68)</f>
        <v/>
      </c>
      <c r="M20" s="104" t="str">
        <f ca="1">TEXT(Calcu_ADJ!I14,Calcu_ADJ!$T$68)</f>
        <v/>
      </c>
      <c r="N20" s="104" t="str">
        <f ca="1">TEXT(Calcu_ADJ!J14,Calcu_ADJ!$T$68)</f>
        <v/>
      </c>
      <c r="O20" s="104" t="str">
        <f ca="1">TEXT(Calcu_ADJ!K14,Calcu_ADJ!$T$68)</f>
        <v/>
      </c>
      <c r="P20" s="25"/>
      <c r="Q20" s="25"/>
    </row>
    <row r="21" spans="2:17" ht="13.5" customHeight="1">
      <c r="B21" s="104" t="str">
        <f>Calcu!C15</f>
        <v/>
      </c>
      <c r="C21" s="104" t="str">
        <f ca="1">TEXT(Calcu!G15,Calcu!$T$68)</f>
        <v/>
      </c>
      <c r="D21" s="104" t="str">
        <f ca="1">TEXT(Calcu!H15,Calcu!$T$68)</f>
        <v/>
      </c>
      <c r="E21" s="104" t="str">
        <f ca="1">TEXT(Calcu!I15,Calcu!$T$68)</f>
        <v/>
      </c>
      <c r="F21" s="104" t="str">
        <f ca="1">TEXT(Calcu!J15,Calcu!$T$68)</f>
        <v/>
      </c>
      <c r="G21" s="104" t="str">
        <f ca="1">TEXT(Calcu!K15,Calcu!$T$68)</f>
        <v/>
      </c>
      <c r="J21" s="104" t="str">
        <f>Calcu_ADJ!C15</f>
        <v/>
      </c>
      <c r="K21" s="104" t="str">
        <f ca="1">TEXT(Calcu_ADJ!G15,Calcu_ADJ!$T$68)</f>
        <v/>
      </c>
      <c r="L21" s="104" t="str">
        <f ca="1">TEXT(Calcu_ADJ!H15,Calcu_ADJ!$T$68)</f>
        <v/>
      </c>
      <c r="M21" s="104" t="str">
        <f ca="1">TEXT(Calcu_ADJ!I15,Calcu_ADJ!$T$68)</f>
        <v/>
      </c>
      <c r="N21" s="104" t="str">
        <f ca="1">TEXT(Calcu_ADJ!J15,Calcu_ADJ!$T$68)</f>
        <v/>
      </c>
      <c r="O21" s="104" t="str">
        <f ca="1">TEXT(Calcu_ADJ!K15,Calcu_ADJ!$T$68)</f>
        <v/>
      </c>
      <c r="P21" s="27"/>
      <c r="Q21" s="27"/>
    </row>
    <row r="22" spans="2:17" ht="13.5" customHeight="1">
      <c r="B22" s="104" t="str">
        <f>Calcu!C16</f>
        <v/>
      </c>
      <c r="C22" s="104" t="str">
        <f ca="1">TEXT(Calcu!G16,Calcu!$T$68)</f>
        <v/>
      </c>
      <c r="D22" s="104" t="str">
        <f ca="1">TEXT(Calcu!H16,Calcu!$T$68)</f>
        <v/>
      </c>
      <c r="E22" s="104" t="str">
        <f ca="1">TEXT(Calcu!I16,Calcu!$T$68)</f>
        <v/>
      </c>
      <c r="F22" s="104" t="str">
        <f ca="1">TEXT(Calcu!J16,Calcu!$T$68)</f>
        <v/>
      </c>
      <c r="G22" s="104" t="str">
        <f ca="1">TEXT(Calcu!K16,Calcu!$T$68)</f>
        <v/>
      </c>
      <c r="J22" s="104" t="str">
        <f>Calcu_ADJ!C16</f>
        <v/>
      </c>
      <c r="K22" s="104" t="str">
        <f ca="1">TEXT(Calcu_ADJ!G16,Calcu_ADJ!$T$68)</f>
        <v/>
      </c>
      <c r="L22" s="104" t="str">
        <f ca="1">TEXT(Calcu_ADJ!H16,Calcu_ADJ!$T$68)</f>
        <v/>
      </c>
      <c r="M22" s="104" t="str">
        <f ca="1">TEXT(Calcu_ADJ!I16,Calcu_ADJ!$T$68)</f>
        <v/>
      </c>
      <c r="N22" s="104" t="str">
        <f ca="1">TEXT(Calcu_ADJ!J16,Calcu_ADJ!$T$68)</f>
        <v/>
      </c>
      <c r="O22" s="104" t="str">
        <f ca="1">TEXT(Calcu_ADJ!K16,Calcu_ADJ!$T$68)</f>
        <v/>
      </c>
      <c r="P22" s="27"/>
      <c r="Q22" s="27"/>
    </row>
    <row r="23" spans="2:17" ht="13.5" customHeight="1">
      <c r="B23" s="104" t="str">
        <f>Calcu!C17</f>
        <v/>
      </c>
      <c r="C23" s="104" t="str">
        <f ca="1">TEXT(Calcu!G17,Calcu!$T$68)</f>
        <v/>
      </c>
      <c r="D23" s="104" t="str">
        <f ca="1">TEXT(Calcu!H17,Calcu!$T$68)</f>
        <v/>
      </c>
      <c r="E23" s="104" t="str">
        <f ca="1">TEXT(Calcu!I17,Calcu!$T$68)</f>
        <v/>
      </c>
      <c r="F23" s="104" t="str">
        <f ca="1">TEXT(Calcu!J17,Calcu!$T$68)</f>
        <v/>
      </c>
      <c r="G23" s="104" t="str">
        <f ca="1">TEXT(Calcu!K17,Calcu!$T$68)</f>
        <v/>
      </c>
      <c r="J23" s="104" t="str">
        <f>Calcu_ADJ!C17</f>
        <v/>
      </c>
      <c r="K23" s="104" t="str">
        <f ca="1">TEXT(Calcu_ADJ!G17,Calcu_ADJ!$T$68)</f>
        <v/>
      </c>
      <c r="L23" s="104" t="str">
        <f ca="1">TEXT(Calcu_ADJ!H17,Calcu_ADJ!$T$68)</f>
        <v/>
      </c>
      <c r="M23" s="104" t="str">
        <f ca="1">TEXT(Calcu_ADJ!I17,Calcu_ADJ!$T$68)</f>
        <v/>
      </c>
      <c r="N23" s="104" t="str">
        <f ca="1">TEXT(Calcu_ADJ!J17,Calcu_ADJ!$T$68)</f>
        <v/>
      </c>
      <c r="O23" s="104" t="str">
        <f ca="1">TEXT(Calcu_ADJ!K17,Calcu_ADJ!$T$68)</f>
        <v/>
      </c>
      <c r="P23" s="27"/>
      <c r="Q23" s="27"/>
    </row>
    <row r="24" spans="2:17" ht="13.5" customHeight="1">
      <c r="B24" s="104" t="str">
        <f>Calcu!C18</f>
        <v/>
      </c>
      <c r="C24" s="104" t="str">
        <f ca="1">TEXT(Calcu!G18,Calcu!$T$68)</f>
        <v/>
      </c>
      <c r="D24" s="104" t="str">
        <f ca="1">TEXT(Calcu!H18,Calcu!$T$68)</f>
        <v/>
      </c>
      <c r="E24" s="104" t="str">
        <f ca="1">TEXT(Calcu!I18,Calcu!$T$68)</f>
        <v/>
      </c>
      <c r="F24" s="104" t="str">
        <f ca="1">TEXT(Calcu!J18,Calcu!$T$68)</f>
        <v/>
      </c>
      <c r="G24" s="104" t="str">
        <f ca="1">TEXT(Calcu!K18,Calcu!$T$68)</f>
        <v/>
      </c>
      <c r="J24" s="104" t="str">
        <f>Calcu_ADJ!C18</f>
        <v/>
      </c>
      <c r="K24" s="104" t="str">
        <f ca="1">TEXT(Calcu_ADJ!G18,Calcu_ADJ!$T$68)</f>
        <v/>
      </c>
      <c r="L24" s="104" t="str">
        <f ca="1">TEXT(Calcu_ADJ!H18,Calcu_ADJ!$T$68)</f>
        <v/>
      </c>
      <c r="M24" s="104" t="str">
        <f ca="1">TEXT(Calcu_ADJ!I18,Calcu_ADJ!$T$68)</f>
        <v/>
      </c>
      <c r="N24" s="104" t="str">
        <f ca="1">TEXT(Calcu_ADJ!J18,Calcu_ADJ!$T$68)</f>
        <v/>
      </c>
      <c r="O24" s="104" t="str">
        <f ca="1">TEXT(Calcu_ADJ!K18,Calcu_ADJ!$T$68)</f>
        <v/>
      </c>
      <c r="P24" s="27"/>
      <c r="Q24" s="27"/>
    </row>
    <row r="25" spans="2:17" ht="13.5" customHeight="1">
      <c r="B25" s="104" t="str">
        <f>Calcu!C19</f>
        <v/>
      </c>
      <c r="C25" s="104" t="str">
        <f ca="1">TEXT(Calcu!G19,Calcu!$T$68)</f>
        <v/>
      </c>
      <c r="D25" s="104" t="str">
        <f ca="1">TEXT(Calcu!H19,Calcu!$T$68)</f>
        <v/>
      </c>
      <c r="E25" s="104" t="str">
        <f ca="1">TEXT(Calcu!I19,Calcu!$T$68)</f>
        <v/>
      </c>
      <c r="F25" s="104" t="str">
        <f ca="1">TEXT(Calcu!J19,Calcu!$T$68)</f>
        <v/>
      </c>
      <c r="G25" s="104" t="str">
        <f ca="1">TEXT(Calcu!K19,Calcu!$T$68)</f>
        <v/>
      </c>
      <c r="J25" s="104" t="str">
        <f>Calcu_ADJ!C19</f>
        <v/>
      </c>
      <c r="K25" s="104" t="str">
        <f ca="1">TEXT(Calcu_ADJ!G19,Calcu_ADJ!$T$68)</f>
        <v/>
      </c>
      <c r="L25" s="104" t="str">
        <f ca="1">TEXT(Calcu_ADJ!H19,Calcu_ADJ!$T$68)</f>
        <v/>
      </c>
      <c r="M25" s="104" t="str">
        <f ca="1">TEXT(Calcu_ADJ!I19,Calcu_ADJ!$T$68)</f>
        <v/>
      </c>
      <c r="N25" s="104" t="str">
        <f ca="1">TEXT(Calcu_ADJ!J19,Calcu_ADJ!$T$68)</f>
        <v/>
      </c>
      <c r="O25" s="104" t="str">
        <f ca="1">TEXT(Calcu_ADJ!K19,Calcu_ADJ!$T$68)</f>
        <v/>
      </c>
      <c r="P25" s="27"/>
      <c r="Q25" s="27"/>
    </row>
    <row r="26" spans="2:17" ht="13.5" customHeight="1">
      <c r="B26" s="104" t="str">
        <f>Calcu!C20</f>
        <v/>
      </c>
      <c r="C26" s="104" t="str">
        <f ca="1">TEXT(Calcu!G20,Calcu!$T$68)</f>
        <v/>
      </c>
      <c r="D26" s="104" t="str">
        <f ca="1">TEXT(Calcu!H20,Calcu!$T$68)</f>
        <v/>
      </c>
      <c r="E26" s="104" t="str">
        <f ca="1">TEXT(Calcu!I20,Calcu!$T$68)</f>
        <v/>
      </c>
      <c r="F26" s="104" t="str">
        <f ca="1">TEXT(Calcu!J20,Calcu!$T$68)</f>
        <v/>
      </c>
      <c r="G26" s="104" t="str">
        <f ca="1">TEXT(Calcu!K20,Calcu!$T$68)</f>
        <v/>
      </c>
      <c r="J26" s="104" t="str">
        <f>Calcu_ADJ!C20</f>
        <v/>
      </c>
      <c r="K26" s="104" t="str">
        <f ca="1">TEXT(Calcu_ADJ!G20,Calcu_ADJ!$T$68)</f>
        <v/>
      </c>
      <c r="L26" s="104" t="str">
        <f ca="1">TEXT(Calcu_ADJ!H20,Calcu_ADJ!$T$68)</f>
        <v/>
      </c>
      <c r="M26" s="104" t="str">
        <f ca="1">TEXT(Calcu_ADJ!I20,Calcu_ADJ!$T$68)</f>
        <v/>
      </c>
      <c r="N26" s="104" t="str">
        <f ca="1">TEXT(Calcu_ADJ!J20,Calcu_ADJ!$T$68)</f>
        <v/>
      </c>
      <c r="O26" s="104" t="str">
        <f ca="1">TEXT(Calcu_ADJ!K20,Calcu_ADJ!$T$68)</f>
        <v/>
      </c>
      <c r="P26" s="27"/>
      <c r="Q26" s="27"/>
    </row>
    <row r="27" spans="2:17" ht="13.5" customHeight="1">
      <c r="B27" s="104" t="str">
        <f>Calcu!C21</f>
        <v/>
      </c>
      <c r="C27" s="104" t="str">
        <f ca="1">TEXT(Calcu!G21,Calcu!$T$68)</f>
        <v/>
      </c>
      <c r="D27" s="104" t="str">
        <f ca="1">TEXT(Calcu!H21,Calcu!$T$68)</f>
        <v/>
      </c>
      <c r="E27" s="104" t="str">
        <f ca="1">TEXT(Calcu!I21,Calcu!$T$68)</f>
        <v/>
      </c>
      <c r="F27" s="104" t="str">
        <f ca="1">TEXT(Calcu!J21,Calcu!$T$68)</f>
        <v/>
      </c>
      <c r="G27" s="104" t="str">
        <f ca="1">TEXT(Calcu!K21,Calcu!$T$68)</f>
        <v/>
      </c>
      <c r="J27" s="104" t="str">
        <f>Calcu_ADJ!C21</f>
        <v/>
      </c>
      <c r="K27" s="104" t="str">
        <f ca="1">TEXT(Calcu_ADJ!G21,Calcu_ADJ!$T$68)</f>
        <v/>
      </c>
      <c r="L27" s="104" t="str">
        <f ca="1">TEXT(Calcu_ADJ!H21,Calcu_ADJ!$T$68)</f>
        <v/>
      </c>
      <c r="M27" s="104" t="str">
        <f ca="1">TEXT(Calcu_ADJ!I21,Calcu_ADJ!$T$68)</f>
        <v/>
      </c>
      <c r="N27" s="104" t="str">
        <f ca="1">TEXT(Calcu_ADJ!J21,Calcu_ADJ!$T$68)</f>
        <v/>
      </c>
      <c r="O27" s="104" t="str">
        <f ca="1">TEXT(Calcu_ADJ!K21,Calcu_ADJ!$T$68)</f>
        <v/>
      </c>
      <c r="P27" s="27"/>
      <c r="Q27" s="27"/>
    </row>
    <row r="28" spans="2:17" ht="13.5" customHeight="1">
      <c r="B28" s="104" t="str">
        <f>Calcu!C22</f>
        <v/>
      </c>
      <c r="C28" s="104" t="str">
        <f ca="1">TEXT(Calcu!G22,Calcu!$T$68)</f>
        <v/>
      </c>
      <c r="D28" s="104" t="str">
        <f ca="1">TEXT(Calcu!H22,Calcu!$T$68)</f>
        <v/>
      </c>
      <c r="E28" s="104" t="str">
        <f ca="1">TEXT(Calcu!I22,Calcu!$T$68)</f>
        <v/>
      </c>
      <c r="F28" s="104" t="str">
        <f ca="1">TEXT(Calcu!J22,Calcu!$T$68)</f>
        <v/>
      </c>
      <c r="G28" s="104" t="str">
        <f ca="1">TEXT(Calcu!K22,Calcu!$T$68)</f>
        <v/>
      </c>
      <c r="J28" s="104" t="str">
        <f>Calcu_ADJ!C22</f>
        <v/>
      </c>
      <c r="K28" s="104" t="str">
        <f ca="1">TEXT(Calcu_ADJ!G22,Calcu_ADJ!$T$68)</f>
        <v/>
      </c>
      <c r="L28" s="104" t="str">
        <f ca="1">TEXT(Calcu_ADJ!H22,Calcu_ADJ!$T$68)</f>
        <v/>
      </c>
      <c r="M28" s="104" t="str">
        <f ca="1">TEXT(Calcu_ADJ!I22,Calcu_ADJ!$T$68)</f>
        <v/>
      </c>
      <c r="N28" s="104" t="str">
        <f ca="1">TEXT(Calcu_ADJ!J22,Calcu_ADJ!$T$68)</f>
        <v/>
      </c>
      <c r="O28" s="104" t="str">
        <f ca="1">TEXT(Calcu_ADJ!K22,Calcu_ADJ!$T$68)</f>
        <v/>
      </c>
      <c r="P28" s="27"/>
      <c r="Q28" s="27"/>
    </row>
    <row r="29" spans="2:17" ht="13.5" customHeight="1">
      <c r="B29" s="104" t="str">
        <f>Calcu!C23</f>
        <v/>
      </c>
      <c r="C29" s="104" t="str">
        <f ca="1">TEXT(Calcu!G23,Calcu!$T$68)</f>
        <v/>
      </c>
      <c r="D29" s="104" t="str">
        <f ca="1">TEXT(Calcu!H23,Calcu!$T$68)</f>
        <v/>
      </c>
      <c r="E29" s="104" t="str">
        <f ca="1">TEXT(Calcu!I23,Calcu!$T$68)</f>
        <v/>
      </c>
      <c r="F29" s="104" t="str">
        <f ca="1">TEXT(Calcu!J23,Calcu!$T$68)</f>
        <v/>
      </c>
      <c r="G29" s="104" t="str">
        <f ca="1">TEXT(Calcu!K23,Calcu!$T$68)</f>
        <v/>
      </c>
      <c r="J29" s="104" t="str">
        <f>Calcu_ADJ!C23</f>
        <v/>
      </c>
      <c r="K29" s="104" t="str">
        <f ca="1">TEXT(Calcu_ADJ!G23,Calcu_ADJ!$T$68)</f>
        <v/>
      </c>
      <c r="L29" s="104" t="str">
        <f ca="1">TEXT(Calcu_ADJ!H23,Calcu_ADJ!$T$68)</f>
        <v/>
      </c>
      <c r="M29" s="104" t="str">
        <f ca="1">TEXT(Calcu_ADJ!I23,Calcu_ADJ!$T$68)</f>
        <v/>
      </c>
      <c r="N29" s="104" t="str">
        <f ca="1">TEXT(Calcu_ADJ!J23,Calcu_ADJ!$T$68)</f>
        <v/>
      </c>
      <c r="O29" s="104" t="str">
        <f ca="1">TEXT(Calcu_ADJ!K23,Calcu_ADJ!$T$68)</f>
        <v/>
      </c>
      <c r="P29" s="27"/>
      <c r="Q29" s="27"/>
    </row>
    <row r="30" spans="2:17" ht="13.5" customHeight="1">
      <c r="B30" s="104" t="str">
        <f>Calcu!C24</f>
        <v/>
      </c>
      <c r="C30" s="104" t="str">
        <f ca="1">TEXT(Calcu!G24,Calcu!$T$68)</f>
        <v/>
      </c>
      <c r="D30" s="104" t="str">
        <f ca="1">TEXT(Calcu!H24,Calcu!$T$68)</f>
        <v/>
      </c>
      <c r="E30" s="104" t="str">
        <f ca="1">TEXT(Calcu!I24,Calcu!$T$68)</f>
        <v/>
      </c>
      <c r="F30" s="104" t="str">
        <f ca="1">TEXT(Calcu!J24,Calcu!$T$68)</f>
        <v/>
      </c>
      <c r="G30" s="104" t="str">
        <f ca="1">TEXT(Calcu!K24,Calcu!$T$68)</f>
        <v/>
      </c>
      <c r="J30" s="104" t="str">
        <f>Calcu_ADJ!C24</f>
        <v/>
      </c>
      <c r="K30" s="104" t="str">
        <f ca="1">TEXT(Calcu_ADJ!G24,Calcu_ADJ!$T$68)</f>
        <v/>
      </c>
      <c r="L30" s="104" t="str">
        <f ca="1">TEXT(Calcu_ADJ!H24,Calcu_ADJ!$T$68)</f>
        <v/>
      </c>
      <c r="M30" s="104" t="str">
        <f ca="1">TEXT(Calcu_ADJ!I24,Calcu_ADJ!$T$68)</f>
        <v/>
      </c>
      <c r="N30" s="104" t="str">
        <f ca="1">TEXT(Calcu_ADJ!J24,Calcu_ADJ!$T$68)</f>
        <v/>
      </c>
      <c r="O30" s="104" t="str">
        <f ca="1">TEXT(Calcu_ADJ!K24,Calcu_ADJ!$T$68)</f>
        <v/>
      </c>
      <c r="P30" s="27"/>
      <c r="Q30" s="27"/>
    </row>
    <row r="31" spans="2:17" ht="13.5" customHeight="1">
      <c r="B31" s="104" t="str">
        <f>Calcu!C25</f>
        <v/>
      </c>
      <c r="C31" s="104" t="str">
        <f ca="1">TEXT(Calcu!G25,Calcu!$T$68)</f>
        <v/>
      </c>
      <c r="D31" s="104" t="str">
        <f ca="1">TEXT(Calcu!H25,Calcu!$T$68)</f>
        <v/>
      </c>
      <c r="E31" s="104" t="str">
        <f ca="1">TEXT(Calcu!I25,Calcu!$T$68)</f>
        <v/>
      </c>
      <c r="F31" s="104" t="str">
        <f ca="1">TEXT(Calcu!J25,Calcu!$T$68)</f>
        <v/>
      </c>
      <c r="G31" s="104" t="str">
        <f ca="1">TEXT(Calcu!K25,Calcu!$T$68)</f>
        <v/>
      </c>
      <c r="J31" s="104" t="str">
        <f>Calcu_ADJ!C25</f>
        <v/>
      </c>
      <c r="K31" s="104" t="str">
        <f ca="1">TEXT(Calcu_ADJ!G25,Calcu_ADJ!$T$68)</f>
        <v/>
      </c>
      <c r="L31" s="104" t="str">
        <f ca="1">TEXT(Calcu_ADJ!H25,Calcu_ADJ!$T$68)</f>
        <v/>
      </c>
      <c r="M31" s="104" t="str">
        <f ca="1">TEXT(Calcu_ADJ!I25,Calcu_ADJ!$T$68)</f>
        <v/>
      </c>
      <c r="N31" s="104" t="str">
        <f ca="1">TEXT(Calcu_ADJ!J25,Calcu_ADJ!$T$68)</f>
        <v/>
      </c>
      <c r="O31" s="104" t="str">
        <f ca="1">TEXT(Calcu_ADJ!K25,Calcu_ADJ!$T$68)</f>
        <v/>
      </c>
      <c r="P31" s="27"/>
      <c r="Q31" s="27"/>
    </row>
    <row r="32" spans="2:17" ht="13.5" customHeight="1">
      <c r="B32" s="104" t="str">
        <f>Calcu!C26</f>
        <v/>
      </c>
      <c r="C32" s="104" t="str">
        <f ca="1">TEXT(Calcu!G26,Calcu!$T$68)</f>
        <v/>
      </c>
      <c r="D32" s="104" t="str">
        <f ca="1">TEXT(Calcu!H26,Calcu!$T$68)</f>
        <v/>
      </c>
      <c r="E32" s="104" t="str">
        <f ca="1">TEXT(Calcu!I26,Calcu!$T$68)</f>
        <v/>
      </c>
      <c r="F32" s="104" t="str">
        <f ca="1">TEXT(Calcu!J26,Calcu!$T$68)</f>
        <v/>
      </c>
      <c r="G32" s="104" t="str">
        <f ca="1">TEXT(Calcu!K26,Calcu!$T$68)</f>
        <v/>
      </c>
      <c r="J32" s="104" t="str">
        <f>Calcu_ADJ!C26</f>
        <v/>
      </c>
      <c r="K32" s="104" t="str">
        <f ca="1">TEXT(Calcu_ADJ!G26,Calcu_ADJ!$T$68)</f>
        <v/>
      </c>
      <c r="L32" s="104" t="str">
        <f ca="1">TEXT(Calcu_ADJ!H26,Calcu_ADJ!$T$68)</f>
        <v/>
      </c>
      <c r="M32" s="104" t="str">
        <f ca="1">TEXT(Calcu_ADJ!I26,Calcu_ADJ!$T$68)</f>
        <v/>
      </c>
      <c r="N32" s="104" t="str">
        <f ca="1">TEXT(Calcu_ADJ!J26,Calcu_ADJ!$T$68)</f>
        <v/>
      </c>
      <c r="O32" s="104" t="str">
        <f ca="1">TEXT(Calcu_ADJ!K26,Calcu_ADJ!$T$68)</f>
        <v/>
      </c>
      <c r="P32" s="27"/>
      <c r="Q32" s="27"/>
    </row>
    <row r="33" spans="2:17" ht="13.5" customHeight="1">
      <c r="B33" s="104" t="str">
        <f>Calcu!C27</f>
        <v/>
      </c>
      <c r="C33" s="104" t="str">
        <f ca="1">TEXT(Calcu!G27,Calcu!$T$68)</f>
        <v/>
      </c>
      <c r="D33" s="104" t="str">
        <f ca="1">TEXT(Calcu!H27,Calcu!$T$68)</f>
        <v/>
      </c>
      <c r="E33" s="104" t="str">
        <f ca="1">TEXT(Calcu!I27,Calcu!$T$68)</f>
        <v/>
      </c>
      <c r="F33" s="104" t="str">
        <f ca="1">TEXT(Calcu!J27,Calcu!$T$68)</f>
        <v/>
      </c>
      <c r="G33" s="104" t="str">
        <f ca="1">TEXT(Calcu!K27,Calcu!$T$68)</f>
        <v/>
      </c>
      <c r="J33" s="104" t="str">
        <f>Calcu_ADJ!C27</f>
        <v/>
      </c>
      <c r="K33" s="104" t="str">
        <f ca="1">TEXT(Calcu_ADJ!G27,Calcu_ADJ!$T$68)</f>
        <v/>
      </c>
      <c r="L33" s="104" t="str">
        <f ca="1">TEXT(Calcu_ADJ!H27,Calcu_ADJ!$T$68)</f>
        <v/>
      </c>
      <c r="M33" s="104" t="str">
        <f ca="1">TEXT(Calcu_ADJ!I27,Calcu_ADJ!$T$68)</f>
        <v/>
      </c>
      <c r="N33" s="104" t="str">
        <f ca="1">TEXT(Calcu_ADJ!J27,Calcu_ADJ!$T$68)</f>
        <v/>
      </c>
      <c r="O33" s="104" t="str">
        <f ca="1">TEXT(Calcu_ADJ!K27,Calcu_ADJ!$T$68)</f>
        <v/>
      </c>
      <c r="P33" s="27"/>
      <c r="Q33" s="27"/>
    </row>
    <row r="34" spans="2:17" ht="13.5" customHeight="1">
      <c r="B34" s="104" t="str">
        <f>Calcu!C28</f>
        <v/>
      </c>
      <c r="C34" s="104" t="str">
        <f ca="1">TEXT(Calcu!G28,Calcu!$T$68)</f>
        <v/>
      </c>
      <c r="D34" s="104" t="str">
        <f ca="1">TEXT(Calcu!H28,Calcu!$T$68)</f>
        <v/>
      </c>
      <c r="E34" s="104" t="str">
        <f ca="1">TEXT(Calcu!I28,Calcu!$T$68)</f>
        <v/>
      </c>
      <c r="F34" s="104" t="str">
        <f ca="1">TEXT(Calcu!J28,Calcu!$T$68)</f>
        <v/>
      </c>
      <c r="G34" s="104" t="str">
        <f ca="1">TEXT(Calcu!K28,Calcu!$T$68)</f>
        <v/>
      </c>
      <c r="J34" s="104" t="str">
        <f>Calcu_ADJ!C28</f>
        <v/>
      </c>
      <c r="K34" s="104" t="str">
        <f ca="1">TEXT(Calcu_ADJ!G28,Calcu_ADJ!$T$68)</f>
        <v/>
      </c>
      <c r="L34" s="104" t="str">
        <f ca="1">TEXT(Calcu_ADJ!H28,Calcu_ADJ!$T$68)</f>
        <v/>
      </c>
      <c r="M34" s="104" t="str">
        <f ca="1">TEXT(Calcu_ADJ!I28,Calcu_ADJ!$T$68)</f>
        <v/>
      </c>
      <c r="N34" s="104" t="str">
        <f ca="1">TEXT(Calcu_ADJ!J28,Calcu_ADJ!$T$68)</f>
        <v/>
      </c>
      <c r="O34" s="104" t="str">
        <f ca="1">TEXT(Calcu_ADJ!K28,Calcu_ADJ!$T$68)</f>
        <v/>
      </c>
      <c r="P34" s="27"/>
      <c r="Q34" s="27"/>
    </row>
    <row r="35" spans="2:17" ht="13.5" customHeight="1">
      <c r="B35" s="104" t="str">
        <f>Calcu!C29</f>
        <v/>
      </c>
      <c r="C35" s="104" t="str">
        <f ca="1">TEXT(Calcu!G29,Calcu!$T$68)</f>
        <v/>
      </c>
      <c r="D35" s="104" t="str">
        <f ca="1">TEXT(Calcu!H29,Calcu!$T$68)</f>
        <v/>
      </c>
      <c r="E35" s="104" t="str">
        <f ca="1">TEXT(Calcu!I29,Calcu!$T$68)</f>
        <v/>
      </c>
      <c r="F35" s="104" t="str">
        <f ca="1">TEXT(Calcu!J29,Calcu!$T$68)</f>
        <v/>
      </c>
      <c r="G35" s="104" t="str">
        <f ca="1">TEXT(Calcu!K29,Calcu!$T$68)</f>
        <v/>
      </c>
      <c r="J35" s="104" t="str">
        <f>Calcu_ADJ!C29</f>
        <v/>
      </c>
      <c r="K35" s="104" t="str">
        <f ca="1">TEXT(Calcu_ADJ!G29,Calcu_ADJ!$T$68)</f>
        <v/>
      </c>
      <c r="L35" s="104" t="str">
        <f ca="1">TEXT(Calcu_ADJ!H29,Calcu_ADJ!$T$68)</f>
        <v/>
      </c>
      <c r="M35" s="104" t="str">
        <f ca="1">TEXT(Calcu_ADJ!I29,Calcu_ADJ!$T$68)</f>
        <v/>
      </c>
      <c r="N35" s="104" t="str">
        <f ca="1">TEXT(Calcu_ADJ!J29,Calcu_ADJ!$T$68)</f>
        <v/>
      </c>
      <c r="O35" s="104" t="str">
        <f ca="1">TEXT(Calcu_ADJ!K29,Calcu_ADJ!$T$68)</f>
        <v/>
      </c>
      <c r="P35" s="27"/>
      <c r="Q35" s="27"/>
    </row>
    <row r="36" spans="2:17" ht="13.5" customHeight="1">
      <c r="B36" s="104" t="str">
        <f>Calcu!C30</f>
        <v/>
      </c>
      <c r="C36" s="104" t="str">
        <f ca="1">TEXT(Calcu!G30,Calcu!$T$68)</f>
        <v/>
      </c>
      <c r="D36" s="104" t="str">
        <f ca="1">TEXT(Calcu!H30,Calcu!$T$68)</f>
        <v/>
      </c>
      <c r="E36" s="104" t="str">
        <f ca="1">TEXT(Calcu!I30,Calcu!$T$68)</f>
        <v/>
      </c>
      <c r="F36" s="104" t="str">
        <f ca="1">TEXT(Calcu!J30,Calcu!$T$68)</f>
        <v/>
      </c>
      <c r="G36" s="104" t="str">
        <f ca="1">TEXT(Calcu!K30,Calcu!$T$68)</f>
        <v/>
      </c>
      <c r="J36" s="104" t="str">
        <f>Calcu_ADJ!C30</f>
        <v/>
      </c>
      <c r="K36" s="104" t="str">
        <f ca="1">TEXT(Calcu_ADJ!G30,Calcu_ADJ!$T$68)</f>
        <v/>
      </c>
      <c r="L36" s="104" t="str">
        <f ca="1">TEXT(Calcu_ADJ!H30,Calcu_ADJ!$T$68)</f>
        <v/>
      </c>
      <c r="M36" s="104" t="str">
        <f ca="1">TEXT(Calcu_ADJ!I30,Calcu_ADJ!$T$68)</f>
        <v/>
      </c>
      <c r="N36" s="104" t="str">
        <f ca="1">TEXT(Calcu_ADJ!J30,Calcu_ADJ!$T$68)</f>
        <v/>
      </c>
      <c r="O36" s="104" t="str">
        <f ca="1">TEXT(Calcu_ADJ!K30,Calcu_ADJ!$T$68)</f>
        <v/>
      </c>
      <c r="P36" s="27"/>
      <c r="Q36" s="27"/>
    </row>
    <row r="37" spans="2:17" ht="13.5" customHeight="1">
      <c r="B37" s="104" t="str">
        <f>Calcu!C31</f>
        <v/>
      </c>
      <c r="C37" s="104" t="str">
        <f ca="1">TEXT(Calcu!G31,Calcu!$T$68)</f>
        <v/>
      </c>
      <c r="D37" s="104" t="str">
        <f ca="1">TEXT(Calcu!H31,Calcu!$T$68)</f>
        <v/>
      </c>
      <c r="E37" s="104" t="str">
        <f ca="1">TEXT(Calcu!I31,Calcu!$T$68)</f>
        <v/>
      </c>
      <c r="F37" s="104" t="str">
        <f ca="1">TEXT(Calcu!J31,Calcu!$T$68)</f>
        <v/>
      </c>
      <c r="G37" s="104" t="str">
        <f ca="1">TEXT(Calcu!K31,Calcu!$T$68)</f>
        <v/>
      </c>
      <c r="J37" s="104" t="str">
        <f>Calcu_ADJ!C31</f>
        <v/>
      </c>
      <c r="K37" s="104" t="str">
        <f ca="1">TEXT(Calcu_ADJ!G31,Calcu_ADJ!$T$68)</f>
        <v/>
      </c>
      <c r="L37" s="104" t="str">
        <f ca="1">TEXT(Calcu_ADJ!H31,Calcu_ADJ!$T$68)</f>
        <v/>
      </c>
      <c r="M37" s="104" t="str">
        <f ca="1">TEXT(Calcu_ADJ!I31,Calcu_ADJ!$T$68)</f>
        <v/>
      </c>
      <c r="N37" s="104" t="str">
        <f ca="1">TEXT(Calcu_ADJ!J31,Calcu_ADJ!$T$68)</f>
        <v/>
      </c>
      <c r="O37" s="104" t="str">
        <f ca="1">TEXT(Calcu_ADJ!K31,Calcu_ADJ!$T$68)</f>
        <v/>
      </c>
      <c r="P37" s="27"/>
      <c r="Q37" s="27"/>
    </row>
    <row r="38" spans="2:17" ht="13.5" customHeight="1">
      <c r="B38" s="104" t="str">
        <f>Calcu!C32</f>
        <v/>
      </c>
      <c r="C38" s="104" t="str">
        <f ca="1">TEXT(Calcu!G32,Calcu!$T$68)</f>
        <v/>
      </c>
      <c r="D38" s="104" t="str">
        <f ca="1">TEXT(Calcu!H32,Calcu!$T$68)</f>
        <v/>
      </c>
      <c r="E38" s="104" t="str">
        <f ca="1">TEXT(Calcu!I32,Calcu!$T$68)</f>
        <v/>
      </c>
      <c r="F38" s="104" t="str">
        <f ca="1">TEXT(Calcu!J32,Calcu!$T$68)</f>
        <v/>
      </c>
      <c r="G38" s="104" t="str">
        <f ca="1">TEXT(Calcu!K32,Calcu!$T$68)</f>
        <v/>
      </c>
      <c r="J38" s="104" t="str">
        <f>Calcu_ADJ!C32</f>
        <v/>
      </c>
      <c r="K38" s="104" t="str">
        <f ca="1">TEXT(Calcu_ADJ!G32,Calcu_ADJ!$T$68)</f>
        <v/>
      </c>
      <c r="L38" s="104" t="str">
        <f ca="1">TEXT(Calcu_ADJ!H32,Calcu_ADJ!$T$68)</f>
        <v/>
      </c>
      <c r="M38" s="104" t="str">
        <f ca="1">TEXT(Calcu_ADJ!I32,Calcu_ADJ!$T$68)</f>
        <v/>
      </c>
      <c r="N38" s="104" t="str">
        <f ca="1">TEXT(Calcu_ADJ!J32,Calcu_ADJ!$T$68)</f>
        <v/>
      </c>
      <c r="O38" s="104" t="str">
        <f ca="1">TEXT(Calcu_ADJ!K32,Calcu_ADJ!$T$68)</f>
        <v/>
      </c>
      <c r="P38" s="27"/>
      <c r="Q38" s="27"/>
    </row>
    <row r="39" spans="2:17" ht="13.5" customHeight="1">
      <c r="B39" s="104" t="str">
        <f>Calcu!C33</f>
        <v/>
      </c>
      <c r="C39" s="104" t="str">
        <f ca="1">TEXT(Calcu!G33,Calcu!$T$68)</f>
        <v/>
      </c>
      <c r="D39" s="104" t="str">
        <f ca="1">TEXT(Calcu!H33,Calcu!$T$68)</f>
        <v/>
      </c>
      <c r="E39" s="104" t="str">
        <f ca="1">TEXT(Calcu!I33,Calcu!$T$68)</f>
        <v/>
      </c>
      <c r="F39" s="104" t="str">
        <f ca="1">TEXT(Calcu!J33,Calcu!$T$68)</f>
        <v/>
      </c>
      <c r="G39" s="104" t="str">
        <f ca="1">TEXT(Calcu!K33,Calcu!$T$68)</f>
        <v/>
      </c>
      <c r="J39" s="104" t="str">
        <f>Calcu_ADJ!C33</f>
        <v/>
      </c>
      <c r="K39" s="104" t="str">
        <f ca="1">TEXT(Calcu_ADJ!G33,Calcu_ADJ!$T$68)</f>
        <v/>
      </c>
      <c r="L39" s="104" t="str">
        <f ca="1">TEXT(Calcu_ADJ!H33,Calcu_ADJ!$T$68)</f>
        <v/>
      </c>
      <c r="M39" s="104" t="str">
        <f ca="1">TEXT(Calcu_ADJ!I33,Calcu_ADJ!$T$68)</f>
        <v/>
      </c>
      <c r="N39" s="104" t="str">
        <f ca="1">TEXT(Calcu_ADJ!J33,Calcu_ADJ!$T$68)</f>
        <v/>
      </c>
      <c r="O39" s="104" t="str">
        <f ca="1">TEXT(Calcu_ADJ!K33,Calcu_ADJ!$T$68)</f>
        <v/>
      </c>
      <c r="P39" s="27"/>
      <c r="Q39" s="27"/>
    </row>
    <row r="40" spans="2:17" ht="13.5" customHeight="1">
      <c r="B40" s="104" t="str">
        <f>Calcu!C34</f>
        <v/>
      </c>
      <c r="C40" s="104" t="str">
        <f ca="1">TEXT(Calcu!G34,Calcu!$T$68)</f>
        <v/>
      </c>
      <c r="D40" s="104" t="str">
        <f ca="1">TEXT(Calcu!H34,Calcu!$T$68)</f>
        <v/>
      </c>
      <c r="E40" s="104" t="str">
        <f ca="1">TEXT(Calcu!I34,Calcu!$T$68)</f>
        <v/>
      </c>
      <c r="F40" s="104" t="str">
        <f ca="1">TEXT(Calcu!J34,Calcu!$T$68)</f>
        <v/>
      </c>
      <c r="G40" s="104" t="str">
        <f ca="1">TEXT(Calcu!K34,Calcu!$T$68)</f>
        <v/>
      </c>
      <c r="J40" s="104" t="str">
        <f>Calcu_ADJ!C34</f>
        <v/>
      </c>
      <c r="K40" s="104" t="str">
        <f ca="1">TEXT(Calcu_ADJ!G34,Calcu_ADJ!$T$68)</f>
        <v/>
      </c>
      <c r="L40" s="104" t="str">
        <f ca="1">TEXT(Calcu_ADJ!H34,Calcu_ADJ!$T$68)</f>
        <v/>
      </c>
      <c r="M40" s="104" t="str">
        <f ca="1">TEXT(Calcu_ADJ!I34,Calcu_ADJ!$T$68)</f>
        <v/>
      </c>
      <c r="N40" s="104" t="str">
        <f ca="1">TEXT(Calcu_ADJ!J34,Calcu_ADJ!$T$68)</f>
        <v/>
      </c>
      <c r="O40" s="104" t="str">
        <f ca="1">TEXT(Calcu_ADJ!K34,Calcu_ADJ!$T$68)</f>
        <v/>
      </c>
      <c r="P40" s="27"/>
      <c r="Q40" s="27"/>
    </row>
    <row r="41" spans="2:17" ht="13.5" customHeight="1">
      <c r="B41" s="104" t="str">
        <f>Calcu!C35</f>
        <v/>
      </c>
      <c r="C41" s="104" t="str">
        <f ca="1">TEXT(Calcu!G35,Calcu!$T$68)</f>
        <v/>
      </c>
      <c r="D41" s="104" t="str">
        <f ca="1">TEXT(Calcu!H35,Calcu!$T$68)</f>
        <v/>
      </c>
      <c r="E41" s="104" t="str">
        <f ca="1">TEXT(Calcu!I35,Calcu!$T$68)</f>
        <v/>
      </c>
      <c r="F41" s="104" t="str">
        <f ca="1">TEXT(Calcu!J35,Calcu!$T$68)</f>
        <v/>
      </c>
      <c r="G41" s="104" t="str">
        <f ca="1">TEXT(Calcu!K35,Calcu!$T$68)</f>
        <v/>
      </c>
      <c r="J41" s="104" t="str">
        <f>Calcu_ADJ!C35</f>
        <v/>
      </c>
      <c r="K41" s="104" t="str">
        <f ca="1">TEXT(Calcu_ADJ!G35,Calcu_ADJ!$T$68)</f>
        <v/>
      </c>
      <c r="L41" s="104" t="str">
        <f ca="1">TEXT(Calcu_ADJ!H35,Calcu_ADJ!$T$68)</f>
        <v/>
      </c>
      <c r="M41" s="104" t="str">
        <f ca="1">TEXT(Calcu_ADJ!I35,Calcu_ADJ!$T$68)</f>
        <v/>
      </c>
      <c r="N41" s="104" t="str">
        <f ca="1">TEXT(Calcu_ADJ!J35,Calcu_ADJ!$T$68)</f>
        <v/>
      </c>
      <c r="O41" s="104" t="str">
        <f ca="1">TEXT(Calcu_ADJ!K35,Calcu_ADJ!$T$68)</f>
        <v/>
      </c>
      <c r="P41" s="27"/>
      <c r="Q41" s="27"/>
    </row>
    <row r="42" spans="2:17" ht="13.5" customHeight="1">
      <c r="B42" s="104" t="str">
        <f>Calcu!C36</f>
        <v/>
      </c>
      <c r="C42" s="104" t="str">
        <f ca="1">TEXT(Calcu!G36,Calcu!$T$68)</f>
        <v/>
      </c>
      <c r="D42" s="104" t="str">
        <f ca="1">TEXT(Calcu!H36,Calcu!$T$68)</f>
        <v/>
      </c>
      <c r="E42" s="104" t="str">
        <f ca="1">TEXT(Calcu!I36,Calcu!$T$68)</f>
        <v/>
      </c>
      <c r="F42" s="104" t="str">
        <f ca="1">TEXT(Calcu!J36,Calcu!$T$68)</f>
        <v/>
      </c>
      <c r="G42" s="104" t="str">
        <f ca="1">TEXT(Calcu!K36,Calcu!$T$68)</f>
        <v/>
      </c>
      <c r="J42" s="104" t="str">
        <f>Calcu_ADJ!C36</f>
        <v/>
      </c>
      <c r="K42" s="104" t="str">
        <f ca="1">TEXT(Calcu_ADJ!G36,Calcu_ADJ!$T$68)</f>
        <v/>
      </c>
      <c r="L42" s="104" t="str">
        <f ca="1">TEXT(Calcu_ADJ!H36,Calcu_ADJ!$T$68)</f>
        <v/>
      </c>
      <c r="M42" s="104" t="str">
        <f ca="1">TEXT(Calcu_ADJ!I36,Calcu_ADJ!$T$68)</f>
        <v/>
      </c>
      <c r="N42" s="104" t="str">
        <f ca="1">TEXT(Calcu_ADJ!J36,Calcu_ADJ!$T$68)</f>
        <v/>
      </c>
      <c r="O42" s="104" t="str">
        <f ca="1">TEXT(Calcu_ADJ!K36,Calcu_ADJ!$T$68)</f>
        <v/>
      </c>
      <c r="P42" s="27"/>
      <c r="Q42" s="27"/>
    </row>
    <row r="43" spans="2:17" ht="13.5" customHeight="1">
      <c r="B43" s="104" t="str">
        <f>Calcu!C37</f>
        <v/>
      </c>
      <c r="C43" s="104" t="str">
        <f ca="1">TEXT(Calcu!G37,Calcu!$T$68)</f>
        <v/>
      </c>
      <c r="D43" s="104" t="str">
        <f ca="1">TEXT(Calcu!H37,Calcu!$T$68)</f>
        <v/>
      </c>
      <c r="E43" s="104" t="str">
        <f ca="1">TEXT(Calcu!I37,Calcu!$T$68)</f>
        <v/>
      </c>
      <c r="F43" s="104" t="str">
        <f ca="1">TEXT(Calcu!J37,Calcu!$T$68)</f>
        <v/>
      </c>
      <c r="G43" s="104" t="str">
        <f ca="1">TEXT(Calcu!K37,Calcu!$T$68)</f>
        <v/>
      </c>
      <c r="J43" s="104" t="str">
        <f>Calcu_ADJ!C37</f>
        <v/>
      </c>
      <c r="K43" s="104" t="str">
        <f ca="1">TEXT(Calcu_ADJ!G37,Calcu_ADJ!$T$68)</f>
        <v/>
      </c>
      <c r="L43" s="104" t="str">
        <f ca="1">TEXT(Calcu_ADJ!H37,Calcu_ADJ!$T$68)</f>
        <v/>
      </c>
      <c r="M43" s="104" t="str">
        <f ca="1">TEXT(Calcu_ADJ!I37,Calcu_ADJ!$T$68)</f>
        <v/>
      </c>
      <c r="N43" s="104" t="str">
        <f ca="1">TEXT(Calcu_ADJ!J37,Calcu_ADJ!$T$68)</f>
        <v/>
      </c>
      <c r="O43" s="104" t="str">
        <f ca="1">TEXT(Calcu_ADJ!K37,Calcu_ADJ!$T$68)</f>
        <v/>
      </c>
      <c r="P43" s="27"/>
      <c r="Q43" s="27"/>
    </row>
    <row r="44" spans="2:17" ht="13.5" customHeight="1">
      <c r="B44" s="104" t="str">
        <f>Calcu!C38</f>
        <v/>
      </c>
      <c r="C44" s="104" t="str">
        <f ca="1">TEXT(Calcu!G38,Calcu!$T$68)</f>
        <v/>
      </c>
      <c r="D44" s="104" t="str">
        <f ca="1">TEXT(Calcu!H38,Calcu!$T$68)</f>
        <v/>
      </c>
      <c r="E44" s="104" t="str">
        <f ca="1">TEXT(Calcu!I38,Calcu!$T$68)</f>
        <v/>
      </c>
      <c r="F44" s="104" t="str">
        <f ca="1">TEXT(Calcu!J38,Calcu!$T$68)</f>
        <v/>
      </c>
      <c r="G44" s="104" t="str">
        <f ca="1">TEXT(Calcu!K38,Calcu!$T$68)</f>
        <v/>
      </c>
      <c r="J44" s="104" t="str">
        <f>Calcu_ADJ!C38</f>
        <v/>
      </c>
      <c r="K44" s="104" t="str">
        <f ca="1">TEXT(Calcu_ADJ!G38,Calcu_ADJ!$T$68)</f>
        <v/>
      </c>
      <c r="L44" s="104" t="str">
        <f ca="1">TEXT(Calcu_ADJ!H38,Calcu_ADJ!$T$68)</f>
        <v/>
      </c>
      <c r="M44" s="104" t="str">
        <f ca="1">TEXT(Calcu_ADJ!I38,Calcu_ADJ!$T$68)</f>
        <v/>
      </c>
      <c r="N44" s="104" t="str">
        <f ca="1">TEXT(Calcu_ADJ!J38,Calcu_ADJ!$T$68)</f>
        <v/>
      </c>
      <c r="O44" s="104" t="str">
        <f ca="1">TEXT(Calcu_ADJ!K38,Calcu_ADJ!$T$68)</f>
        <v/>
      </c>
      <c r="P44" s="27"/>
      <c r="Q44" s="27"/>
    </row>
    <row r="45" spans="2:17" ht="13.5" customHeight="1">
      <c r="B45" s="104" t="str">
        <f>Calcu!C39</f>
        <v/>
      </c>
      <c r="C45" s="104" t="str">
        <f ca="1">TEXT(Calcu!G39,Calcu!$T$68)</f>
        <v/>
      </c>
      <c r="D45" s="104" t="str">
        <f ca="1">TEXT(Calcu!H39,Calcu!$T$68)</f>
        <v/>
      </c>
      <c r="E45" s="104" t="str">
        <f ca="1">TEXT(Calcu!I39,Calcu!$T$68)</f>
        <v/>
      </c>
      <c r="F45" s="104" t="str">
        <f ca="1">TEXT(Calcu!J39,Calcu!$T$68)</f>
        <v/>
      </c>
      <c r="G45" s="104" t="str">
        <f ca="1">TEXT(Calcu!K39,Calcu!$T$68)</f>
        <v/>
      </c>
      <c r="J45" s="104" t="str">
        <f>Calcu_ADJ!C39</f>
        <v/>
      </c>
      <c r="K45" s="104" t="str">
        <f ca="1">TEXT(Calcu_ADJ!G39,Calcu_ADJ!$T$68)</f>
        <v/>
      </c>
      <c r="L45" s="104" t="str">
        <f ca="1">TEXT(Calcu_ADJ!H39,Calcu_ADJ!$T$68)</f>
        <v/>
      </c>
      <c r="M45" s="104" t="str">
        <f ca="1">TEXT(Calcu_ADJ!I39,Calcu_ADJ!$T$68)</f>
        <v/>
      </c>
      <c r="N45" s="104" t="str">
        <f ca="1">TEXT(Calcu_ADJ!J39,Calcu_ADJ!$T$68)</f>
        <v/>
      </c>
      <c r="O45" s="104" t="str">
        <f ca="1">TEXT(Calcu_ADJ!K39,Calcu_ADJ!$T$68)</f>
        <v/>
      </c>
      <c r="P45" s="27"/>
      <c r="Q45" s="27"/>
    </row>
    <row r="46" spans="2:17" ht="13.5" customHeight="1">
      <c r="B46" s="104" t="str">
        <f>Calcu!C40</f>
        <v/>
      </c>
      <c r="C46" s="104" t="str">
        <f ca="1">TEXT(Calcu!G40,Calcu!$T$68)</f>
        <v/>
      </c>
      <c r="D46" s="104" t="str">
        <f ca="1">TEXT(Calcu!H40,Calcu!$T$68)</f>
        <v/>
      </c>
      <c r="E46" s="104" t="str">
        <f ca="1">TEXT(Calcu!I40,Calcu!$T$68)</f>
        <v/>
      </c>
      <c r="F46" s="104" t="str">
        <f ca="1">TEXT(Calcu!J40,Calcu!$T$68)</f>
        <v/>
      </c>
      <c r="G46" s="104" t="str">
        <f ca="1">TEXT(Calcu!K40,Calcu!$T$68)</f>
        <v/>
      </c>
      <c r="J46" s="104" t="str">
        <f>Calcu_ADJ!C40</f>
        <v/>
      </c>
      <c r="K46" s="104" t="str">
        <f ca="1">TEXT(Calcu_ADJ!G40,Calcu_ADJ!$T$68)</f>
        <v/>
      </c>
      <c r="L46" s="104" t="str">
        <f ca="1">TEXT(Calcu_ADJ!H40,Calcu_ADJ!$T$68)</f>
        <v/>
      </c>
      <c r="M46" s="104" t="str">
        <f ca="1">TEXT(Calcu_ADJ!I40,Calcu_ADJ!$T$68)</f>
        <v/>
      </c>
      <c r="N46" s="104" t="str">
        <f ca="1">TEXT(Calcu_ADJ!J40,Calcu_ADJ!$T$68)</f>
        <v/>
      </c>
      <c r="O46" s="104" t="str">
        <f ca="1">TEXT(Calcu_ADJ!K40,Calcu_ADJ!$T$68)</f>
        <v/>
      </c>
      <c r="P46" s="27"/>
      <c r="Q46" s="27"/>
    </row>
    <row r="47" spans="2:17" ht="13.5" customHeight="1">
      <c r="B47" s="104" t="str">
        <f>Calcu!C41</f>
        <v/>
      </c>
      <c r="C47" s="104" t="str">
        <f ca="1">TEXT(Calcu!G41,Calcu!$T$68)</f>
        <v/>
      </c>
      <c r="D47" s="104" t="str">
        <f ca="1">TEXT(Calcu!H41,Calcu!$T$68)</f>
        <v/>
      </c>
      <c r="E47" s="104" t="str">
        <f ca="1">TEXT(Calcu!I41,Calcu!$T$68)</f>
        <v/>
      </c>
      <c r="F47" s="104" t="str">
        <f ca="1">TEXT(Calcu!J41,Calcu!$T$68)</f>
        <v/>
      </c>
      <c r="G47" s="104" t="str">
        <f ca="1">TEXT(Calcu!K41,Calcu!$T$68)</f>
        <v/>
      </c>
      <c r="J47" s="104" t="str">
        <f>Calcu_ADJ!C41</f>
        <v/>
      </c>
      <c r="K47" s="104" t="str">
        <f ca="1">TEXT(Calcu_ADJ!G41,Calcu_ADJ!$T$68)</f>
        <v/>
      </c>
      <c r="L47" s="104" t="str">
        <f ca="1">TEXT(Calcu_ADJ!H41,Calcu_ADJ!$T$68)</f>
        <v/>
      </c>
      <c r="M47" s="104" t="str">
        <f ca="1">TEXT(Calcu_ADJ!I41,Calcu_ADJ!$T$68)</f>
        <v/>
      </c>
      <c r="N47" s="104" t="str">
        <f ca="1">TEXT(Calcu_ADJ!J41,Calcu_ADJ!$T$68)</f>
        <v/>
      </c>
      <c r="O47" s="104" t="str">
        <f ca="1">TEXT(Calcu_ADJ!K41,Calcu_ADJ!$T$68)</f>
        <v/>
      </c>
      <c r="P47" s="27"/>
      <c r="Q47" s="27"/>
    </row>
    <row r="48" spans="2:17" ht="13.5" customHeight="1">
      <c r="B48" s="104" t="str">
        <f>Calcu!C42</f>
        <v/>
      </c>
      <c r="C48" s="104" t="str">
        <f ca="1">TEXT(Calcu!G42,Calcu!$T$68)</f>
        <v/>
      </c>
      <c r="D48" s="104" t="str">
        <f ca="1">TEXT(Calcu!H42,Calcu!$T$68)</f>
        <v/>
      </c>
      <c r="E48" s="104" t="str">
        <f ca="1">TEXT(Calcu!I42,Calcu!$T$68)</f>
        <v/>
      </c>
      <c r="F48" s="104" t="str">
        <f ca="1">TEXT(Calcu!J42,Calcu!$T$68)</f>
        <v/>
      </c>
      <c r="G48" s="104" t="str">
        <f ca="1">TEXT(Calcu!K42,Calcu!$T$68)</f>
        <v/>
      </c>
      <c r="J48" s="104" t="str">
        <f>Calcu_ADJ!C42</f>
        <v/>
      </c>
      <c r="K48" s="104" t="str">
        <f ca="1">TEXT(Calcu_ADJ!G42,Calcu_ADJ!$T$68)</f>
        <v/>
      </c>
      <c r="L48" s="104" t="str">
        <f ca="1">TEXT(Calcu_ADJ!H42,Calcu_ADJ!$T$68)</f>
        <v/>
      </c>
      <c r="M48" s="104" t="str">
        <f ca="1">TEXT(Calcu_ADJ!I42,Calcu_ADJ!$T$68)</f>
        <v/>
      </c>
      <c r="N48" s="104" t="str">
        <f ca="1">TEXT(Calcu_ADJ!J42,Calcu_ADJ!$T$68)</f>
        <v/>
      </c>
      <c r="O48" s="104" t="str">
        <f ca="1">TEXT(Calcu_ADJ!K42,Calcu_ADJ!$T$68)</f>
        <v/>
      </c>
      <c r="P48" s="27"/>
      <c r="Q48" s="27"/>
    </row>
    <row r="49" spans="2:17" ht="13.5" customHeight="1">
      <c r="B49" s="104" t="str">
        <f>Calcu!C43</f>
        <v/>
      </c>
      <c r="C49" s="104" t="str">
        <f ca="1">TEXT(Calcu!G43,Calcu!$T$68)</f>
        <v/>
      </c>
      <c r="D49" s="104" t="str">
        <f ca="1">TEXT(Calcu!H43,Calcu!$T$68)</f>
        <v/>
      </c>
      <c r="E49" s="104" t="str">
        <f ca="1">TEXT(Calcu!I43,Calcu!$T$68)</f>
        <v/>
      </c>
      <c r="F49" s="104" t="str">
        <f ca="1">TEXT(Calcu!J43,Calcu!$T$68)</f>
        <v/>
      </c>
      <c r="G49" s="104" t="str">
        <f ca="1">TEXT(Calcu!K43,Calcu!$T$68)</f>
        <v/>
      </c>
      <c r="J49" s="104" t="str">
        <f>Calcu_ADJ!C43</f>
        <v/>
      </c>
      <c r="K49" s="104" t="str">
        <f ca="1">TEXT(Calcu_ADJ!G43,Calcu_ADJ!$T$68)</f>
        <v/>
      </c>
      <c r="L49" s="104" t="str">
        <f ca="1">TEXT(Calcu_ADJ!H43,Calcu_ADJ!$T$68)</f>
        <v/>
      </c>
      <c r="M49" s="104" t="str">
        <f ca="1">TEXT(Calcu_ADJ!I43,Calcu_ADJ!$T$68)</f>
        <v/>
      </c>
      <c r="N49" s="104" t="str">
        <f ca="1">TEXT(Calcu_ADJ!J43,Calcu_ADJ!$T$68)</f>
        <v/>
      </c>
      <c r="O49" s="104" t="str">
        <f ca="1">TEXT(Calcu_ADJ!K43,Calcu_ADJ!$T$68)</f>
        <v/>
      </c>
      <c r="P49" s="27"/>
      <c r="Q49" s="27"/>
    </row>
    <row r="50" spans="2:17" ht="13.5" customHeight="1">
      <c r="B50" s="104" t="str">
        <f>Calcu!C44</f>
        <v/>
      </c>
      <c r="C50" s="104" t="str">
        <f ca="1">TEXT(Calcu!G44,Calcu!$T$68)</f>
        <v/>
      </c>
      <c r="D50" s="104" t="str">
        <f ca="1">TEXT(Calcu!H44,Calcu!$T$68)</f>
        <v/>
      </c>
      <c r="E50" s="104" t="str">
        <f ca="1">TEXT(Calcu!I44,Calcu!$T$68)</f>
        <v/>
      </c>
      <c r="F50" s="104" t="str">
        <f ca="1">TEXT(Calcu!J44,Calcu!$T$68)</f>
        <v/>
      </c>
      <c r="G50" s="104" t="str">
        <f ca="1">TEXT(Calcu!K44,Calcu!$T$68)</f>
        <v/>
      </c>
      <c r="J50" s="104" t="str">
        <f>Calcu_ADJ!C44</f>
        <v/>
      </c>
      <c r="K50" s="104" t="str">
        <f ca="1">TEXT(Calcu_ADJ!G44,Calcu_ADJ!$T$68)</f>
        <v/>
      </c>
      <c r="L50" s="104" t="str">
        <f ca="1">TEXT(Calcu_ADJ!H44,Calcu_ADJ!$T$68)</f>
        <v/>
      </c>
      <c r="M50" s="104" t="str">
        <f ca="1">TEXT(Calcu_ADJ!I44,Calcu_ADJ!$T$68)</f>
        <v/>
      </c>
      <c r="N50" s="104" t="str">
        <f ca="1">TEXT(Calcu_ADJ!J44,Calcu_ADJ!$T$68)</f>
        <v/>
      </c>
      <c r="O50" s="104" t="str">
        <f ca="1">TEXT(Calcu_ADJ!K44,Calcu_ADJ!$T$68)</f>
        <v/>
      </c>
      <c r="P50" s="27"/>
      <c r="Q50" s="27"/>
    </row>
    <row r="51" spans="2:17" ht="13.5" customHeight="1">
      <c r="B51" s="104" t="str">
        <f>Calcu!C45</f>
        <v/>
      </c>
      <c r="C51" s="104" t="str">
        <f ca="1">TEXT(Calcu!G45,Calcu!$T$68)</f>
        <v/>
      </c>
      <c r="D51" s="104" t="str">
        <f ca="1">TEXT(Calcu!H45,Calcu!$T$68)</f>
        <v/>
      </c>
      <c r="E51" s="104" t="str">
        <f ca="1">TEXT(Calcu!I45,Calcu!$T$68)</f>
        <v/>
      </c>
      <c r="F51" s="104" t="str">
        <f ca="1">TEXT(Calcu!J45,Calcu!$T$68)</f>
        <v/>
      </c>
      <c r="G51" s="104" t="str">
        <f ca="1">TEXT(Calcu!K45,Calcu!$T$68)</f>
        <v/>
      </c>
      <c r="J51" s="104" t="str">
        <f>Calcu_ADJ!C45</f>
        <v/>
      </c>
      <c r="K51" s="104" t="str">
        <f ca="1">TEXT(Calcu_ADJ!G45,Calcu_ADJ!$T$68)</f>
        <v/>
      </c>
      <c r="L51" s="104" t="str">
        <f ca="1">TEXT(Calcu_ADJ!H45,Calcu_ADJ!$T$68)</f>
        <v/>
      </c>
      <c r="M51" s="104" t="str">
        <f ca="1">TEXT(Calcu_ADJ!I45,Calcu_ADJ!$T$68)</f>
        <v/>
      </c>
      <c r="N51" s="104" t="str">
        <f ca="1">TEXT(Calcu_ADJ!J45,Calcu_ADJ!$T$68)</f>
        <v/>
      </c>
      <c r="O51" s="104" t="str">
        <f ca="1">TEXT(Calcu_ADJ!K45,Calcu_ADJ!$T$68)</f>
        <v/>
      </c>
      <c r="P51" s="27"/>
      <c r="Q51" s="27"/>
    </row>
    <row r="52" spans="2:17" ht="13.5" customHeight="1">
      <c r="B52" s="104" t="str">
        <f>Calcu!C46</f>
        <v/>
      </c>
      <c r="C52" s="104" t="str">
        <f ca="1">TEXT(Calcu!G46,Calcu!$T$68)</f>
        <v/>
      </c>
      <c r="D52" s="104" t="str">
        <f ca="1">TEXT(Calcu!H46,Calcu!$T$68)</f>
        <v/>
      </c>
      <c r="E52" s="104" t="str">
        <f ca="1">TEXT(Calcu!I46,Calcu!$T$68)</f>
        <v/>
      </c>
      <c r="F52" s="104" t="str">
        <f ca="1">TEXT(Calcu!J46,Calcu!$T$68)</f>
        <v/>
      </c>
      <c r="G52" s="104" t="str">
        <f ca="1">TEXT(Calcu!K46,Calcu!$T$68)</f>
        <v/>
      </c>
      <c r="J52" s="104" t="str">
        <f>Calcu_ADJ!C46</f>
        <v/>
      </c>
      <c r="K52" s="104" t="str">
        <f ca="1">TEXT(Calcu_ADJ!G46,Calcu_ADJ!$T$68)</f>
        <v/>
      </c>
      <c r="L52" s="104" t="str">
        <f ca="1">TEXT(Calcu_ADJ!H46,Calcu_ADJ!$T$68)</f>
        <v/>
      </c>
      <c r="M52" s="104" t="str">
        <f ca="1">TEXT(Calcu_ADJ!I46,Calcu_ADJ!$T$68)</f>
        <v/>
      </c>
      <c r="N52" s="104" t="str">
        <f ca="1">TEXT(Calcu_ADJ!J46,Calcu_ADJ!$T$68)</f>
        <v/>
      </c>
      <c r="O52" s="104" t="str">
        <f ca="1">TEXT(Calcu_ADJ!K46,Calcu_ADJ!$T$68)</f>
        <v/>
      </c>
      <c r="P52" s="27"/>
      <c r="Q52" s="27"/>
    </row>
    <row r="53" spans="2:17" ht="13.5" customHeight="1">
      <c r="B53" s="104" t="str">
        <f>Calcu!C47</f>
        <v/>
      </c>
      <c r="C53" s="104" t="str">
        <f ca="1">TEXT(Calcu!G47,Calcu!$T$68)</f>
        <v/>
      </c>
      <c r="D53" s="104" t="str">
        <f ca="1">TEXT(Calcu!H47,Calcu!$T$68)</f>
        <v/>
      </c>
      <c r="E53" s="104" t="str">
        <f ca="1">TEXT(Calcu!I47,Calcu!$T$68)</f>
        <v/>
      </c>
      <c r="F53" s="104" t="str">
        <f ca="1">TEXT(Calcu!J47,Calcu!$T$68)</f>
        <v/>
      </c>
      <c r="G53" s="104" t="str">
        <f ca="1">TEXT(Calcu!K47,Calcu!$T$68)</f>
        <v/>
      </c>
      <c r="J53" s="104" t="str">
        <f>Calcu_ADJ!C47</f>
        <v/>
      </c>
      <c r="K53" s="104" t="str">
        <f ca="1">TEXT(Calcu_ADJ!G47,Calcu_ADJ!$T$68)</f>
        <v/>
      </c>
      <c r="L53" s="104" t="str">
        <f ca="1">TEXT(Calcu_ADJ!H47,Calcu_ADJ!$T$68)</f>
        <v/>
      </c>
      <c r="M53" s="104" t="str">
        <f ca="1">TEXT(Calcu_ADJ!I47,Calcu_ADJ!$T$68)</f>
        <v/>
      </c>
      <c r="N53" s="104" t="str">
        <f ca="1">TEXT(Calcu_ADJ!J47,Calcu_ADJ!$T$68)</f>
        <v/>
      </c>
      <c r="O53" s="104" t="str">
        <f ca="1">TEXT(Calcu_ADJ!K47,Calcu_ADJ!$T$68)</f>
        <v/>
      </c>
      <c r="P53" s="27"/>
      <c r="Q53" s="27"/>
    </row>
    <row r="54" spans="2:17" ht="13.5" customHeight="1">
      <c r="B54" s="104" t="str">
        <f>Calcu!C48</f>
        <v/>
      </c>
      <c r="C54" s="104" t="str">
        <f ca="1">TEXT(Calcu!G48,Calcu!$T$68)</f>
        <v/>
      </c>
      <c r="D54" s="104" t="str">
        <f ca="1">TEXT(Calcu!H48,Calcu!$T$68)</f>
        <v/>
      </c>
      <c r="E54" s="104" t="str">
        <f ca="1">TEXT(Calcu!I48,Calcu!$T$68)</f>
        <v/>
      </c>
      <c r="F54" s="104" t="str">
        <f ca="1">TEXT(Calcu!J48,Calcu!$T$68)</f>
        <v/>
      </c>
      <c r="G54" s="104" t="str">
        <f ca="1">TEXT(Calcu!K48,Calcu!$T$68)</f>
        <v/>
      </c>
      <c r="J54" s="104" t="str">
        <f>Calcu_ADJ!C48</f>
        <v/>
      </c>
      <c r="K54" s="104" t="str">
        <f ca="1">TEXT(Calcu_ADJ!G48,Calcu_ADJ!$T$68)</f>
        <v/>
      </c>
      <c r="L54" s="104" t="str">
        <f ca="1">TEXT(Calcu_ADJ!H48,Calcu_ADJ!$T$68)</f>
        <v/>
      </c>
      <c r="M54" s="104" t="str">
        <f ca="1">TEXT(Calcu_ADJ!I48,Calcu_ADJ!$T$68)</f>
        <v/>
      </c>
      <c r="N54" s="104" t="str">
        <f ca="1">TEXT(Calcu_ADJ!J48,Calcu_ADJ!$T$68)</f>
        <v/>
      </c>
      <c r="O54" s="104" t="str">
        <f ca="1">TEXT(Calcu_ADJ!K48,Calcu_ADJ!$T$68)</f>
        <v/>
      </c>
      <c r="P54" s="27"/>
      <c r="Q54" s="27"/>
    </row>
    <row r="55" spans="2:17" ht="13.5" customHeight="1">
      <c r="B55" s="104" t="str">
        <f>Calcu!C49</f>
        <v/>
      </c>
      <c r="C55" s="104" t="str">
        <f ca="1">TEXT(Calcu!G49,Calcu!$T$68)</f>
        <v/>
      </c>
      <c r="D55" s="104" t="str">
        <f ca="1">TEXT(Calcu!H49,Calcu!$T$68)</f>
        <v/>
      </c>
      <c r="E55" s="104" t="str">
        <f ca="1">TEXT(Calcu!I49,Calcu!$T$68)</f>
        <v/>
      </c>
      <c r="F55" s="104" t="str">
        <f ca="1">TEXT(Calcu!J49,Calcu!$T$68)</f>
        <v/>
      </c>
      <c r="G55" s="104" t="str">
        <f ca="1">TEXT(Calcu!K49,Calcu!$T$68)</f>
        <v/>
      </c>
      <c r="J55" s="104" t="str">
        <f>Calcu_ADJ!C49</f>
        <v/>
      </c>
      <c r="K55" s="104" t="str">
        <f ca="1">TEXT(Calcu_ADJ!G49,Calcu_ADJ!$T$68)</f>
        <v/>
      </c>
      <c r="L55" s="104" t="str">
        <f ca="1">TEXT(Calcu_ADJ!H49,Calcu_ADJ!$T$68)</f>
        <v/>
      </c>
      <c r="M55" s="104" t="str">
        <f ca="1">TEXT(Calcu_ADJ!I49,Calcu_ADJ!$T$68)</f>
        <v/>
      </c>
      <c r="N55" s="104" t="str">
        <f ca="1">TEXT(Calcu_ADJ!J49,Calcu_ADJ!$T$68)</f>
        <v/>
      </c>
      <c r="O55" s="104" t="str">
        <f ca="1">TEXT(Calcu_ADJ!K49,Calcu_ADJ!$T$68)</f>
        <v/>
      </c>
      <c r="P55" s="27"/>
      <c r="Q55" s="27"/>
    </row>
  </sheetData>
  <sortState ref="K5:L14">
    <sortCondition descending="1" ref="K5"/>
  </sortState>
  <mergeCells count="6">
    <mergeCell ref="K12:O12"/>
    <mergeCell ref="B12:B13"/>
    <mergeCell ref="C12:G12"/>
    <mergeCell ref="E4:F4"/>
    <mergeCell ref="E3:F3"/>
    <mergeCell ref="J12:J1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D338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69" customFormat="1" ht="31.5">
      <c r="A1" s="68" t="s">
        <v>329</v>
      </c>
    </row>
    <row r="2" spans="1:44" s="69" customFormat="1" ht="18.75" customHeight="1"/>
    <row r="3" spans="1:44" s="69" customFormat="1" ht="18.75" customHeight="1">
      <c r="A3" s="70" t="s">
        <v>330</v>
      </c>
    </row>
    <row r="4" spans="1:44" s="69" customFormat="1" ht="18.75" customHeight="1">
      <c r="B4" s="396" t="s">
        <v>60</v>
      </c>
      <c r="C4" s="396"/>
      <c r="D4" s="396"/>
      <c r="E4" s="396"/>
      <c r="F4" s="396"/>
      <c r="G4" s="396"/>
      <c r="H4" s="397" t="s">
        <v>331</v>
      </c>
      <c r="I4" s="397"/>
      <c r="J4" s="397"/>
      <c r="K4" s="397"/>
      <c r="L4" s="397"/>
      <c r="M4" s="397"/>
      <c r="N4" s="396" t="s">
        <v>332</v>
      </c>
      <c r="O4" s="396"/>
      <c r="P4" s="396"/>
      <c r="Q4" s="396"/>
      <c r="R4" s="396"/>
      <c r="S4" s="396"/>
      <c r="T4" s="396" t="s">
        <v>333</v>
      </c>
      <c r="U4" s="396"/>
      <c r="V4" s="396"/>
      <c r="W4" s="396"/>
      <c r="X4" s="396"/>
      <c r="Y4" s="396"/>
      <c r="Z4" s="396" t="s">
        <v>146</v>
      </c>
      <c r="AA4" s="396"/>
      <c r="AB4" s="396"/>
      <c r="AC4" s="396"/>
      <c r="AD4" s="396"/>
      <c r="AE4" s="396"/>
    </row>
    <row r="5" spans="1:44" s="69" customFormat="1" ht="18.75" customHeight="1">
      <c r="B5" s="398">
        <f>Calcu!I3</f>
        <v>0</v>
      </c>
      <c r="C5" s="398"/>
      <c r="D5" s="398"/>
      <c r="E5" s="398"/>
      <c r="F5" s="398"/>
      <c r="G5" s="398"/>
      <c r="H5" s="399">
        <f>Calcu!J3</f>
        <v>1</v>
      </c>
      <c r="I5" s="399"/>
      <c r="J5" s="399"/>
      <c r="K5" s="399"/>
      <c r="L5" s="399"/>
      <c r="M5" s="399"/>
      <c r="N5" s="398" t="s">
        <v>334</v>
      </c>
      <c r="O5" s="398"/>
      <c r="P5" s="398"/>
      <c r="Q5" s="398"/>
      <c r="R5" s="398"/>
      <c r="S5" s="398"/>
      <c r="T5" s="398" t="s">
        <v>335</v>
      </c>
      <c r="U5" s="398"/>
      <c r="V5" s="398"/>
      <c r="W5" s="398"/>
      <c r="X5" s="398"/>
      <c r="Y5" s="398"/>
      <c r="Z5" s="398" t="str">
        <f>Calcu!D3</f>
        <v>게이지 블록</v>
      </c>
      <c r="AA5" s="398"/>
      <c r="AB5" s="398"/>
      <c r="AC5" s="398"/>
      <c r="AD5" s="398"/>
      <c r="AE5" s="398"/>
    </row>
    <row r="6" spans="1:44" s="69" customFormat="1" ht="18.75" customHeight="1"/>
    <row r="7" spans="1:44" ht="18.75" customHeight="1">
      <c r="A7" s="58" t="s">
        <v>336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</row>
    <row r="8" spans="1:44" ht="18.75" customHeight="1">
      <c r="A8" s="58"/>
      <c r="B8" s="400" t="s">
        <v>93</v>
      </c>
      <c r="C8" s="401"/>
      <c r="D8" s="401"/>
      <c r="E8" s="401"/>
      <c r="F8" s="402"/>
      <c r="G8" s="406" t="str">
        <f>$T$5&amp;" 지시값"</f>
        <v>DMM 지시값</v>
      </c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8"/>
      <c r="AF8" s="400" t="s">
        <v>337</v>
      </c>
      <c r="AG8" s="401"/>
      <c r="AH8" s="401"/>
      <c r="AI8" s="401"/>
      <c r="AJ8" s="402"/>
      <c r="AK8" s="400" t="s">
        <v>338</v>
      </c>
      <c r="AL8" s="401"/>
      <c r="AM8" s="401"/>
      <c r="AN8" s="401"/>
      <c r="AO8" s="402"/>
    </row>
    <row r="9" spans="1:44" ht="18.75" customHeight="1">
      <c r="A9" s="58"/>
      <c r="B9" s="403"/>
      <c r="C9" s="404"/>
      <c r="D9" s="404"/>
      <c r="E9" s="404"/>
      <c r="F9" s="405"/>
      <c r="G9" s="406" t="s">
        <v>339</v>
      </c>
      <c r="H9" s="407"/>
      <c r="I9" s="407"/>
      <c r="J9" s="407"/>
      <c r="K9" s="408"/>
      <c r="L9" s="406" t="s">
        <v>195</v>
      </c>
      <c r="M9" s="407"/>
      <c r="N9" s="407"/>
      <c r="O9" s="407"/>
      <c r="P9" s="408"/>
      <c r="Q9" s="406" t="s">
        <v>340</v>
      </c>
      <c r="R9" s="407"/>
      <c r="S9" s="407"/>
      <c r="T9" s="407"/>
      <c r="U9" s="408"/>
      <c r="V9" s="406" t="s">
        <v>341</v>
      </c>
      <c r="W9" s="407"/>
      <c r="X9" s="407"/>
      <c r="Y9" s="407"/>
      <c r="Z9" s="408"/>
      <c r="AA9" s="406" t="s">
        <v>323</v>
      </c>
      <c r="AB9" s="407"/>
      <c r="AC9" s="407"/>
      <c r="AD9" s="407"/>
      <c r="AE9" s="408"/>
      <c r="AF9" s="403"/>
      <c r="AG9" s="404"/>
      <c r="AH9" s="404"/>
      <c r="AI9" s="404"/>
      <c r="AJ9" s="405"/>
      <c r="AK9" s="403"/>
      <c r="AL9" s="404"/>
      <c r="AM9" s="404"/>
      <c r="AN9" s="404"/>
      <c r="AO9" s="405"/>
    </row>
    <row r="10" spans="1:44" ht="18.75" customHeight="1">
      <c r="A10" s="58"/>
      <c r="B10" s="406" t="s">
        <v>213</v>
      </c>
      <c r="C10" s="407"/>
      <c r="D10" s="407"/>
      <c r="E10" s="407"/>
      <c r="F10" s="408"/>
      <c r="G10" s="406">
        <f>B5</f>
        <v>0</v>
      </c>
      <c r="H10" s="407"/>
      <c r="I10" s="407"/>
      <c r="J10" s="407"/>
      <c r="K10" s="408"/>
      <c r="L10" s="406">
        <f>G10</f>
        <v>0</v>
      </c>
      <c r="M10" s="407"/>
      <c r="N10" s="407"/>
      <c r="O10" s="407"/>
      <c r="P10" s="408"/>
      <c r="Q10" s="406">
        <f>L10</f>
        <v>0</v>
      </c>
      <c r="R10" s="407"/>
      <c r="S10" s="407"/>
      <c r="T10" s="407"/>
      <c r="U10" s="408"/>
      <c r="V10" s="406">
        <f>Q10</f>
        <v>0</v>
      </c>
      <c r="W10" s="407"/>
      <c r="X10" s="407"/>
      <c r="Y10" s="407"/>
      <c r="Z10" s="408"/>
      <c r="AA10" s="406">
        <f>V10</f>
        <v>0</v>
      </c>
      <c r="AB10" s="407"/>
      <c r="AC10" s="407"/>
      <c r="AD10" s="407"/>
      <c r="AE10" s="408"/>
      <c r="AF10" s="406">
        <f t="shared" ref="AF10" si="0">AA10</f>
        <v>0</v>
      </c>
      <c r="AG10" s="407"/>
      <c r="AH10" s="407"/>
      <c r="AI10" s="407"/>
      <c r="AJ10" s="408"/>
      <c r="AK10" s="406">
        <f t="shared" ref="AK10" si="1">AF10</f>
        <v>0</v>
      </c>
      <c r="AL10" s="407"/>
      <c r="AM10" s="407"/>
      <c r="AN10" s="407"/>
      <c r="AO10" s="408"/>
    </row>
    <row r="11" spans="1:44" ht="18.75" customHeight="1">
      <c r="A11" s="58"/>
      <c r="B11" s="409" t="str">
        <f>Calcu!C9</f>
        <v/>
      </c>
      <c r="C11" s="410"/>
      <c r="D11" s="410"/>
      <c r="E11" s="410"/>
      <c r="F11" s="411"/>
      <c r="G11" s="409" t="str">
        <f>Calcu!G9</f>
        <v/>
      </c>
      <c r="H11" s="410"/>
      <c r="I11" s="410"/>
      <c r="J11" s="410"/>
      <c r="K11" s="411"/>
      <c r="L11" s="409" t="str">
        <f>Calcu!H9</f>
        <v/>
      </c>
      <c r="M11" s="410"/>
      <c r="N11" s="410"/>
      <c r="O11" s="410"/>
      <c r="P11" s="411"/>
      <c r="Q11" s="409" t="str">
        <f>Calcu!I9</f>
        <v/>
      </c>
      <c r="R11" s="410"/>
      <c r="S11" s="410"/>
      <c r="T11" s="410"/>
      <c r="U11" s="411"/>
      <c r="V11" s="409" t="str">
        <f>Calcu!J9</f>
        <v/>
      </c>
      <c r="W11" s="410"/>
      <c r="X11" s="410"/>
      <c r="Y11" s="410"/>
      <c r="Z11" s="411"/>
      <c r="AA11" s="409" t="str">
        <f>Calcu!K9</f>
        <v/>
      </c>
      <c r="AB11" s="410"/>
      <c r="AC11" s="410"/>
      <c r="AD11" s="410"/>
      <c r="AE11" s="411"/>
      <c r="AF11" s="409" t="str">
        <f>Calcu!L9</f>
        <v/>
      </c>
      <c r="AG11" s="410"/>
      <c r="AH11" s="410"/>
      <c r="AI11" s="410"/>
      <c r="AJ11" s="411"/>
      <c r="AK11" s="409" t="str">
        <f>Calcu!M9</f>
        <v/>
      </c>
      <c r="AL11" s="410"/>
      <c r="AM11" s="410"/>
      <c r="AN11" s="410"/>
      <c r="AO11" s="411"/>
    </row>
    <row r="12" spans="1:44" ht="18.75" customHeight="1">
      <c r="A12" s="58"/>
      <c r="B12" s="409" t="str">
        <f>Calcu!C10</f>
        <v/>
      </c>
      <c r="C12" s="410"/>
      <c r="D12" s="410"/>
      <c r="E12" s="410"/>
      <c r="F12" s="411"/>
      <c r="G12" s="409" t="str">
        <f>Calcu!G10</f>
        <v/>
      </c>
      <c r="H12" s="410"/>
      <c r="I12" s="410"/>
      <c r="J12" s="410"/>
      <c r="K12" s="411"/>
      <c r="L12" s="409" t="str">
        <f>Calcu!H10</f>
        <v/>
      </c>
      <c r="M12" s="410"/>
      <c r="N12" s="410"/>
      <c r="O12" s="410"/>
      <c r="P12" s="411"/>
      <c r="Q12" s="409" t="str">
        <f>Calcu!I10</f>
        <v/>
      </c>
      <c r="R12" s="410"/>
      <c r="S12" s="410"/>
      <c r="T12" s="410"/>
      <c r="U12" s="411"/>
      <c r="V12" s="409" t="str">
        <f>Calcu!J10</f>
        <v/>
      </c>
      <c r="W12" s="410"/>
      <c r="X12" s="410"/>
      <c r="Y12" s="410"/>
      <c r="Z12" s="411"/>
      <c r="AA12" s="409" t="str">
        <f>Calcu!K10</f>
        <v/>
      </c>
      <c r="AB12" s="410"/>
      <c r="AC12" s="410"/>
      <c r="AD12" s="410"/>
      <c r="AE12" s="411"/>
      <c r="AF12" s="409" t="str">
        <f>Calcu!L10</f>
        <v/>
      </c>
      <c r="AG12" s="410"/>
      <c r="AH12" s="410"/>
      <c r="AI12" s="410"/>
      <c r="AJ12" s="411"/>
      <c r="AK12" s="409" t="str">
        <f>Calcu!M10</f>
        <v/>
      </c>
      <c r="AL12" s="410"/>
      <c r="AM12" s="410"/>
      <c r="AN12" s="410"/>
      <c r="AO12" s="411"/>
    </row>
    <row r="13" spans="1:44" ht="18.75" customHeight="1">
      <c r="A13" s="58"/>
      <c r="B13" s="409" t="str">
        <f>Calcu!C11</f>
        <v/>
      </c>
      <c r="C13" s="410"/>
      <c r="D13" s="410"/>
      <c r="E13" s="410"/>
      <c r="F13" s="411"/>
      <c r="G13" s="409" t="str">
        <f>Calcu!G11</f>
        <v/>
      </c>
      <c r="H13" s="410"/>
      <c r="I13" s="410"/>
      <c r="J13" s="410"/>
      <c r="K13" s="411"/>
      <c r="L13" s="409" t="str">
        <f>Calcu!H11</f>
        <v/>
      </c>
      <c r="M13" s="410"/>
      <c r="N13" s="410"/>
      <c r="O13" s="410"/>
      <c r="P13" s="411"/>
      <c r="Q13" s="409" t="str">
        <f>Calcu!I11</f>
        <v/>
      </c>
      <c r="R13" s="410"/>
      <c r="S13" s="410"/>
      <c r="T13" s="410"/>
      <c r="U13" s="411"/>
      <c r="V13" s="409" t="str">
        <f>Calcu!J11</f>
        <v/>
      </c>
      <c r="W13" s="410"/>
      <c r="X13" s="410"/>
      <c r="Y13" s="410"/>
      <c r="Z13" s="411"/>
      <c r="AA13" s="409" t="str">
        <f>Calcu!K11</f>
        <v/>
      </c>
      <c r="AB13" s="410"/>
      <c r="AC13" s="410"/>
      <c r="AD13" s="410"/>
      <c r="AE13" s="411"/>
      <c r="AF13" s="409" t="str">
        <f>Calcu!L11</f>
        <v/>
      </c>
      <c r="AG13" s="410"/>
      <c r="AH13" s="410"/>
      <c r="AI13" s="410"/>
      <c r="AJ13" s="411"/>
      <c r="AK13" s="409" t="str">
        <f>Calcu!M11</f>
        <v/>
      </c>
      <c r="AL13" s="410"/>
      <c r="AM13" s="410"/>
      <c r="AN13" s="410"/>
      <c r="AO13" s="411"/>
    </row>
    <row r="14" spans="1:44" ht="18.75" customHeight="1">
      <c r="A14" s="58"/>
      <c r="B14" s="409" t="str">
        <f>Calcu!C12</f>
        <v/>
      </c>
      <c r="C14" s="410"/>
      <c r="D14" s="410"/>
      <c r="E14" s="410"/>
      <c r="F14" s="411"/>
      <c r="G14" s="409" t="str">
        <f>Calcu!G12</f>
        <v/>
      </c>
      <c r="H14" s="410"/>
      <c r="I14" s="410"/>
      <c r="J14" s="410"/>
      <c r="K14" s="411"/>
      <c r="L14" s="409" t="str">
        <f>Calcu!H12</f>
        <v/>
      </c>
      <c r="M14" s="410"/>
      <c r="N14" s="410"/>
      <c r="O14" s="410"/>
      <c r="P14" s="411"/>
      <c r="Q14" s="409" t="str">
        <f>Calcu!I12</f>
        <v/>
      </c>
      <c r="R14" s="410"/>
      <c r="S14" s="410"/>
      <c r="T14" s="410"/>
      <c r="U14" s="411"/>
      <c r="V14" s="409" t="str">
        <f>Calcu!J12</f>
        <v/>
      </c>
      <c r="W14" s="410"/>
      <c r="X14" s="410"/>
      <c r="Y14" s="410"/>
      <c r="Z14" s="411"/>
      <c r="AA14" s="409" t="str">
        <f>Calcu!K12</f>
        <v/>
      </c>
      <c r="AB14" s="410"/>
      <c r="AC14" s="410"/>
      <c r="AD14" s="410"/>
      <c r="AE14" s="411"/>
      <c r="AF14" s="409" t="str">
        <f>Calcu!L12</f>
        <v/>
      </c>
      <c r="AG14" s="410"/>
      <c r="AH14" s="410"/>
      <c r="AI14" s="410"/>
      <c r="AJ14" s="411"/>
      <c r="AK14" s="409" t="str">
        <f>Calcu!M12</f>
        <v/>
      </c>
      <c r="AL14" s="410"/>
      <c r="AM14" s="410"/>
      <c r="AN14" s="410"/>
      <c r="AO14" s="411"/>
    </row>
    <row r="15" spans="1:44" ht="18.75" customHeight="1">
      <c r="A15" s="58"/>
      <c r="B15" s="409" t="str">
        <f>Calcu!C13</f>
        <v/>
      </c>
      <c r="C15" s="410"/>
      <c r="D15" s="410"/>
      <c r="E15" s="410"/>
      <c r="F15" s="411"/>
      <c r="G15" s="409" t="str">
        <f>Calcu!G13</f>
        <v/>
      </c>
      <c r="H15" s="410"/>
      <c r="I15" s="410"/>
      <c r="J15" s="410"/>
      <c r="K15" s="411"/>
      <c r="L15" s="409" t="str">
        <f>Calcu!H13</f>
        <v/>
      </c>
      <c r="M15" s="410"/>
      <c r="N15" s="410"/>
      <c r="O15" s="410"/>
      <c r="P15" s="411"/>
      <c r="Q15" s="409" t="str">
        <f>Calcu!I13</f>
        <v/>
      </c>
      <c r="R15" s="410"/>
      <c r="S15" s="410"/>
      <c r="T15" s="410"/>
      <c r="U15" s="411"/>
      <c r="V15" s="409" t="str">
        <f>Calcu!J13</f>
        <v/>
      </c>
      <c r="W15" s="410"/>
      <c r="X15" s="410"/>
      <c r="Y15" s="410"/>
      <c r="Z15" s="411"/>
      <c r="AA15" s="409" t="str">
        <f>Calcu!K13</f>
        <v/>
      </c>
      <c r="AB15" s="410"/>
      <c r="AC15" s="410"/>
      <c r="AD15" s="410"/>
      <c r="AE15" s="411"/>
      <c r="AF15" s="409" t="str">
        <f>Calcu!L13</f>
        <v/>
      </c>
      <c r="AG15" s="410"/>
      <c r="AH15" s="410"/>
      <c r="AI15" s="410"/>
      <c r="AJ15" s="411"/>
      <c r="AK15" s="409" t="str">
        <f>Calcu!M13</f>
        <v/>
      </c>
      <c r="AL15" s="410"/>
      <c r="AM15" s="410"/>
      <c r="AN15" s="410"/>
      <c r="AO15" s="411"/>
    </row>
    <row r="16" spans="1:44" ht="18.75" customHeight="1">
      <c r="A16" s="58"/>
      <c r="B16" s="409" t="str">
        <f>Calcu!C14</f>
        <v/>
      </c>
      <c r="C16" s="410"/>
      <c r="D16" s="410"/>
      <c r="E16" s="410"/>
      <c r="F16" s="411"/>
      <c r="G16" s="409" t="str">
        <f>Calcu!G14</f>
        <v/>
      </c>
      <c r="H16" s="410"/>
      <c r="I16" s="410"/>
      <c r="J16" s="410"/>
      <c r="K16" s="411"/>
      <c r="L16" s="409" t="str">
        <f>Calcu!H14</f>
        <v/>
      </c>
      <c r="M16" s="410"/>
      <c r="N16" s="410"/>
      <c r="O16" s="410"/>
      <c r="P16" s="411"/>
      <c r="Q16" s="409" t="str">
        <f>Calcu!I14</f>
        <v/>
      </c>
      <c r="R16" s="410"/>
      <c r="S16" s="410"/>
      <c r="T16" s="410"/>
      <c r="U16" s="411"/>
      <c r="V16" s="409" t="str">
        <f>Calcu!J14</f>
        <v/>
      </c>
      <c r="W16" s="410"/>
      <c r="X16" s="410"/>
      <c r="Y16" s="410"/>
      <c r="Z16" s="411"/>
      <c r="AA16" s="409" t="str">
        <f>Calcu!K14</f>
        <v/>
      </c>
      <c r="AB16" s="410"/>
      <c r="AC16" s="410"/>
      <c r="AD16" s="410"/>
      <c r="AE16" s="411"/>
      <c r="AF16" s="409" t="str">
        <f>Calcu!L14</f>
        <v/>
      </c>
      <c r="AG16" s="410"/>
      <c r="AH16" s="410"/>
      <c r="AI16" s="410"/>
      <c r="AJ16" s="411"/>
      <c r="AK16" s="409" t="str">
        <f>Calcu!M14</f>
        <v/>
      </c>
      <c r="AL16" s="410"/>
      <c r="AM16" s="410"/>
      <c r="AN16" s="410"/>
      <c r="AO16" s="411"/>
    </row>
    <row r="17" spans="1:41" ht="18.75" customHeight="1">
      <c r="A17" s="58"/>
      <c r="B17" s="409" t="str">
        <f>Calcu!C15</f>
        <v/>
      </c>
      <c r="C17" s="410"/>
      <c r="D17" s="410"/>
      <c r="E17" s="410"/>
      <c r="F17" s="411"/>
      <c r="G17" s="409" t="str">
        <f>Calcu!G15</f>
        <v/>
      </c>
      <c r="H17" s="410"/>
      <c r="I17" s="410"/>
      <c r="J17" s="410"/>
      <c r="K17" s="411"/>
      <c r="L17" s="409" t="str">
        <f>Calcu!H15</f>
        <v/>
      </c>
      <c r="M17" s="410"/>
      <c r="N17" s="410"/>
      <c r="O17" s="410"/>
      <c r="P17" s="411"/>
      <c r="Q17" s="409" t="str">
        <f>Calcu!I15</f>
        <v/>
      </c>
      <c r="R17" s="410"/>
      <c r="S17" s="410"/>
      <c r="T17" s="410"/>
      <c r="U17" s="411"/>
      <c r="V17" s="409" t="str">
        <f>Calcu!J15</f>
        <v/>
      </c>
      <c r="W17" s="410"/>
      <c r="X17" s="410"/>
      <c r="Y17" s="410"/>
      <c r="Z17" s="411"/>
      <c r="AA17" s="409" t="str">
        <f>Calcu!K15</f>
        <v/>
      </c>
      <c r="AB17" s="410"/>
      <c r="AC17" s="410"/>
      <c r="AD17" s="410"/>
      <c r="AE17" s="411"/>
      <c r="AF17" s="409" t="str">
        <f>Calcu!L15</f>
        <v/>
      </c>
      <c r="AG17" s="410"/>
      <c r="AH17" s="410"/>
      <c r="AI17" s="410"/>
      <c r="AJ17" s="411"/>
      <c r="AK17" s="409" t="str">
        <f>Calcu!M15</f>
        <v/>
      </c>
      <c r="AL17" s="410"/>
      <c r="AM17" s="410"/>
      <c r="AN17" s="410"/>
      <c r="AO17" s="411"/>
    </row>
    <row r="18" spans="1:41" ht="18.75" customHeight="1">
      <c r="A18" s="58"/>
      <c r="B18" s="409" t="str">
        <f>Calcu!C16</f>
        <v/>
      </c>
      <c r="C18" s="410"/>
      <c r="D18" s="410"/>
      <c r="E18" s="410"/>
      <c r="F18" s="411"/>
      <c r="G18" s="409" t="str">
        <f>Calcu!G16</f>
        <v/>
      </c>
      <c r="H18" s="410"/>
      <c r="I18" s="410"/>
      <c r="J18" s="410"/>
      <c r="K18" s="411"/>
      <c r="L18" s="409" t="str">
        <f>Calcu!H16</f>
        <v/>
      </c>
      <c r="M18" s="410"/>
      <c r="N18" s="410"/>
      <c r="O18" s="410"/>
      <c r="P18" s="411"/>
      <c r="Q18" s="409" t="str">
        <f>Calcu!I16</f>
        <v/>
      </c>
      <c r="R18" s="410"/>
      <c r="S18" s="410"/>
      <c r="T18" s="410"/>
      <c r="U18" s="411"/>
      <c r="V18" s="409" t="str">
        <f>Calcu!J16</f>
        <v/>
      </c>
      <c r="W18" s="410"/>
      <c r="X18" s="410"/>
      <c r="Y18" s="410"/>
      <c r="Z18" s="411"/>
      <c r="AA18" s="409" t="str">
        <f>Calcu!K16</f>
        <v/>
      </c>
      <c r="AB18" s="410"/>
      <c r="AC18" s="410"/>
      <c r="AD18" s="410"/>
      <c r="AE18" s="411"/>
      <c r="AF18" s="409" t="str">
        <f>Calcu!L16</f>
        <v/>
      </c>
      <c r="AG18" s="410"/>
      <c r="AH18" s="410"/>
      <c r="AI18" s="410"/>
      <c r="AJ18" s="411"/>
      <c r="AK18" s="409" t="str">
        <f>Calcu!M16</f>
        <v/>
      </c>
      <c r="AL18" s="410"/>
      <c r="AM18" s="410"/>
      <c r="AN18" s="410"/>
      <c r="AO18" s="411"/>
    </row>
    <row r="19" spans="1:41" ht="18.75" customHeight="1">
      <c r="A19" s="58"/>
      <c r="B19" s="409" t="str">
        <f>Calcu!C17</f>
        <v/>
      </c>
      <c r="C19" s="410"/>
      <c r="D19" s="410"/>
      <c r="E19" s="410"/>
      <c r="F19" s="411"/>
      <c r="G19" s="409" t="str">
        <f>Calcu!G17</f>
        <v/>
      </c>
      <c r="H19" s="410"/>
      <c r="I19" s="410"/>
      <c r="J19" s="410"/>
      <c r="K19" s="411"/>
      <c r="L19" s="409" t="str">
        <f>Calcu!H17</f>
        <v/>
      </c>
      <c r="M19" s="410"/>
      <c r="N19" s="410"/>
      <c r="O19" s="410"/>
      <c r="P19" s="411"/>
      <c r="Q19" s="409" t="str">
        <f>Calcu!I17</f>
        <v/>
      </c>
      <c r="R19" s="410"/>
      <c r="S19" s="410"/>
      <c r="T19" s="410"/>
      <c r="U19" s="411"/>
      <c r="V19" s="409" t="str">
        <f>Calcu!J17</f>
        <v/>
      </c>
      <c r="W19" s="410"/>
      <c r="X19" s="410"/>
      <c r="Y19" s="410"/>
      <c r="Z19" s="411"/>
      <c r="AA19" s="409" t="str">
        <f>Calcu!K17</f>
        <v/>
      </c>
      <c r="AB19" s="410"/>
      <c r="AC19" s="410"/>
      <c r="AD19" s="410"/>
      <c r="AE19" s="411"/>
      <c r="AF19" s="409" t="str">
        <f>Calcu!L17</f>
        <v/>
      </c>
      <c r="AG19" s="410"/>
      <c r="AH19" s="410"/>
      <c r="AI19" s="410"/>
      <c r="AJ19" s="411"/>
      <c r="AK19" s="409" t="str">
        <f>Calcu!M17</f>
        <v/>
      </c>
      <c r="AL19" s="410"/>
      <c r="AM19" s="410"/>
      <c r="AN19" s="410"/>
      <c r="AO19" s="411"/>
    </row>
    <row r="20" spans="1:41" ht="18.75" customHeight="1">
      <c r="A20" s="58"/>
      <c r="B20" s="409" t="str">
        <f>Calcu!C18</f>
        <v/>
      </c>
      <c r="C20" s="410"/>
      <c r="D20" s="410"/>
      <c r="E20" s="410"/>
      <c r="F20" s="411"/>
      <c r="G20" s="409" t="str">
        <f>Calcu!G18</f>
        <v/>
      </c>
      <c r="H20" s="410"/>
      <c r="I20" s="410"/>
      <c r="J20" s="410"/>
      <c r="K20" s="411"/>
      <c r="L20" s="409" t="str">
        <f>Calcu!H18</f>
        <v/>
      </c>
      <c r="M20" s="410"/>
      <c r="N20" s="410"/>
      <c r="O20" s="410"/>
      <c r="P20" s="411"/>
      <c r="Q20" s="409" t="str">
        <f>Calcu!I18</f>
        <v/>
      </c>
      <c r="R20" s="410"/>
      <c r="S20" s="410"/>
      <c r="T20" s="410"/>
      <c r="U20" s="411"/>
      <c r="V20" s="409" t="str">
        <f>Calcu!J18</f>
        <v/>
      </c>
      <c r="W20" s="410"/>
      <c r="X20" s="410"/>
      <c r="Y20" s="410"/>
      <c r="Z20" s="411"/>
      <c r="AA20" s="409" t="str">
        <f>Calcu!K18</f>
        <v/>
      </c>
      <c r="AB20" s="410"/>
      <c r="AC20" s="410"/>
      <c r="AD20" s="410"/>
      <c r="AE20" s="411"/>
      <c r="AF20" s="409" t="str">
        <f>Calcu!L18</f>
        <v/>
      </c>
      <c r="AG20" s="410"/>
      <c r="AH20" s="410"/>
      <c r="AI20" s="410"/>
      <c r="AJ20" s="411"/>
      <c r="AK20" s="409" t="str">
        <f>Calcu!M18</f>
        <v/>
      </c>
      <c r="AL20" s="410"/>
      <c r="AM20" s="410"/>
      <c r="AN20" s="410"/>
      <c r="AO20" s="411"/>
    </row>
    <row r="21" spans="1:41" ht="18.75" customHeight="1">
      <c r="A21" s="58"/>
      <c r="B21" s="409" t="str">
        <f>Calcu!C19</f>
        <v/>
      </c>
      <c r="C21" s="410"/>
      <c r="D21" s="410"/>
      <c r="E21" s="410"/>
      <c r="F21" s="411"/>
      <c r="G21" s="409" t="str">
        <f>Calcu!G19</f>
        <v/>
      </c>
      <c r="H21" s="410"/>
      <c r="I21" s="410"/>
      <c r="J21" s="410"/>
      <c r="K21" s="411"/>
      <c r="L21" s="409" t="str">
        <f>Calcu!H19</f>
        <v/>
      </c>
      <c r="M21" s="410"/>
      <c r="N21" s="410"/>
      <c r="O21" s="410"/>
      <c r="P21" s="411"/>
      <c r="Q21" s="409" t="str">
        <f>Calcu!I19</f>
        <v/>
      </c>
      <c r="R21" s="410"/>
      <c r="S21" s="410"/>
      <c r="T21" s="410"/>
      <c r="U21" s="411"/>
      <c r="V21" s="409" t="str">
        <f>Calcu!J19</f>
        <v/>
      </c>
      <c r="W21" s="410"/>
      <c r="X21" s="410"/>
      <c r="Y21" s="410"/>
      <c r="Z21" s="411"/>
      <c r="AA21" s="409" t="str">
        <f>Calcu!K19</f>
        <v/>
      </c>
      <c r="AB21" s="410"/>
      <c r="AC21" s="410"/>
      <c r="AD21" s="410"/>
      <c r="AE21" s="411"/>
      <c r="AF21" s="409" t="str">
        <f>Calcu!L19</f>
        <v/>
      </c>
      <c r="AG21" s="410"/>
      <c r="AH21" s="410"/>
      <c r="AI21" s="410"/>
      <c r="AJ21" s="411"/>
      <c r="AK21" s="409" t="str">
        <f>Calcu!M19</f>
        <v/>
      </c>
      <c r="AL21" s="410"/>
      <c r="AM21" s="410"/>
      <c r="AN21" s="410"/>
      <c r="AO21" s="411"/>
    </row>
    <row r="22" spans="1:41" ht="18.75" customHeight="1">
      <c r="A22" s="58"/>
      <c r="B22" s="409" t="str">
        <f>Calcu!C20</f>
        <v/>
      </c>
      <c r="C22" s="410"/>
      <c r="D22" s="410"/>
      <c r="E22" s="410"/>
      <c r="F22" s="411"/>
      <c r="G22" s="409" t="str">
        <f>Calcu!G20</f>
        <v/>
      </c>
      <c r="H22" s="410"/>
      <c r="I22" s="410"/>
      <c r="J22" s="410"/>
      <c r="K22" s="411"/>
      <c r="L22" s="409" t="str">
        <f>Calcu!H20</f>
        <v/>
      </c>
      <c r="M22" s="410"/>
      <c r="N22" s="410"/>
      <c r="O22" s="410"/>
      <c r="P22" s="411"/>
      <c r="Q22" s="409" t="str">
        <f>Calcu!I20</f>
        <v/>
      </c>
      <c r="R22" s="410"/>
      <c r="S22" s="410"/>
      <c r="T22" s="410"/>
      <c r="U22" s="411"/>
      <c r="V22" s="409" t="str">
        <f>Calcu!J20</f>
        <v/>
      </c>
      <c r="W22" s="410"/>
      <c r="X22" s="410"/>
      <c r="Y22" s="410"/>
      <c r="Z22" s="411"/>
      <c r="AA22" s="409" t="str">
        <f>Calcu!K20</f>
        <v/>
      </c>
      <c r="AB22" s="410"/>
      <c r="AC22" s="410"/>
      <c r="AD22" s="410"/>
      <c r="AE22" s="411"/>
      <c r="AF22" s="409" t="str">
        <f>Calcu!L20</f>
        <v/>
      </c>
      <c r="AG22" s="410"/>
      <c r="AH22" s="410"/>
      <c r="AI22" s="410"/>
      <c r="AJ22" s="411"/>
      <c r="AK22" s="409" t="str">
        <f>Calcu!M20</f>
        <v/>
      </c>
      <c r="AL22" s="410"/>
      <c r="AM22" s="410"/>
      <c r="AN22" s="410"/>
      <c r="AO22" s="411"/>
    </row>
    <row r="23" spans="1:41" ht="18.75" customHeight="1">
      <c r="A23" s="58"/>
      <c r="B23" s="409" t="str">
        <f>Calcu!C21</f>
        <v/>
      </c>
      <c r="C23" s="410"/>
      <c r="D23" s="410"/>
      <c r="E23" s="410"/>
      <c r="F23" s="411"/>
      <c r="G23" s="409" t="str">
        <f>Calcu!G21</f>
        <v/>
      </c>
      <c r="H23" s="410"/>
      <c r="I23" s="410"/>
      <c r="J23" s="410"/>
      <c r="K23" s="411"/>
      <c r="L23" s="409" t="str">
        <f>Calcu!H21</f>
        <v/>
      </c>
      <c r="M23" s="410"/>
      <c r="N23" s="410"/>
      <c r="O23" s="410"/>
      <c r="P23" s="411"/>
      <c r="Q23" s="409" t="str">
        <f>Calcu!I21</f>
        <v/>
      </c>
      <c r="R23" s="410"/>
      <c r="S23" s="410"/>
      <c r="T23" s="410"/>
      <c r="U23" s="411"/>
      <c r="V23" s="409" t="str">
        <f>Calcu!J21</f>
        <v/>
      </c>
      <c r="W23" s="410"/>
      <c r="X23" s="410"/>
      <c r="Y23" s="410"/>
      <c r="Z23" s="411"/>
      <c r="AA23" s="409" t="str">
        <f>Calcu!K21</f>
        <v/>
      </c>
      <c r="AB23" s="410"/>
      <c r="AC23" s="410"/>
      <c r="AD23" s="410"/>
      <c r="AE23" s="411"/>
      <c r="AF23" s="409" t="str">
        <f>Calcu!L21</f>
        <v/>
      </c>
      <c r="AG23" s="410"/>
      <c r="AH23" s="410"/>
      <c r="AI23" s="410"/>
      <c r="AJ23" s="411"/>
      <c r="AK23" s="409" t="str">
        <f>Calcu!M21</f>
        <v/>
      </c>
      <c r="AL23" s="410"/>
      <c r="AM23" s="410"/>
      <c r="AN23" s="410"/>
      <c r="AO23" s="411"/>
    </row>
    <row r="24" spans="1:41" ht="18.75" customHeight="1">
      <c r="A24" s="58"/>
      <c r="B24" s="409" t="str">
        <f>Calcu!C22</f>
        <v/>
      </c>
      <c r="C24" s="410"/>
      <c r="D24" s="410"/>
      <c r="E24" s="410"/>
      <c r="F24" s="411"/>
      <c r="G24" s="409" t="str">
        <f>Calcu!G22</f>
        <v/>
      </c>
      <c r="H24" s="410"/>
      <c r="I24" s="410"/>
      <c r="J24" s="410"/>
      <c r="K24" s="411"/>
      <c r="L24" s="409" t="str">
        <f>Calcu!H22</f>
        <v/>
      </c>
      <c r="M24" s="410"/>
      <c r="N24" s="410"/>
      <c r="O24" s="410"/>
      <c r="P24" s="411"/>
      <c r="Q24" s="409" t="str">
        <f>Calcu!I22</f>
        <v/>
      </c>
      <c r="R24" s="410"/>
      <c r="S24" s="410"/>
      <c r="T24" s="410"/>
      <c r="U24" s="411"/>
      <c r="V24" s="409" t="str">
        <f>Calcu!J22</f>
        <v/>
      </c>
      <c r="W24" s="410"/>
      <c r="X24" s="410"/>
      <c r="Y24" s="410"/>
      <c r="Z24" s="411"/>
      <c r="AA24" s="409" t="str">
        <f>Calcu!K22</f>
        <v/>
      </c>
      <c r="AB24" s="410"/>
      <c r="AC24" s="410"/>
      <c r="AD24" s="410"/>
      <c r="AE24" s="411"/>
      <c r="AF24" s="409" t="str">
        <f>Calcu!L22</f>
        <v/>
      </c>
      <c r="AG24" s="410"/>
      <c r="AH24" s="410"/>
      <c r="AI24" s="410"/>
      <c r="AJ24" s="411"/>
      <c r="AK24" s="409" t="str">
        <f>Calcu!M22</f>
        <v/>
      </c>
      <c r="AL24" s="410"/>
      <c r="AM24" s="410"/>
      <c r="AN24" s="410"/>
      <c r="AO24" s="411"/>
    </row>
    <row r="25" spans="1:41" ht="18.75" customHeight="1">
      <c r="A25" s="58"/>
      <c r="B25" s="409" t="str">
        <f>Calcu!C23</f>
        <v/>
      </c>
      <c r="C25" s="410"/>
      <c r="D25" s="410"/>
      <c r="E25" s="410"/>
      <c r="F25" s="411"/>
      <c r="G25" s="409" t="str">
        <f>Calcu!G23</f>
        <v/>
      </c>
      <c r="H25" s="410"/>
      <c r="I25" s="410"/>
      <c r="J25" s="410"/>
      <c r="K25" s="411"/>
      <c r="L25" s="409" t="str">
        <f>Calcu!H23</f>
        <v/>
      </c>
      <c r="M25" s="410"/>
      <c r="N25" s="410"/>
      <c r="O25" s="410"/>
      <c r="P25" s="411"/>
      <c r="Q25" s="409" t="str">
        <f>Calcu!I23</f>
        <v/>
      </c>
      <c r="R25" s="410"/>
      <c r="S25" s="410"/>
      <c r="T25" s="410"/>
      <c r="U25" s="411"/>
      <c r="V25" s="409" t="str">
        <f>Calcu!J23</f>
        <v/>
      </c>
      <c r="W25" s="410"/>
      <c r="X25" s="410"/>
      <c r="Y25" s="410"/>
      <c r="Z25" s="411"/>
      <c r="AA25" s="409" t="str">
        <f>Calcu!K23</f>
        <v/>
      </c>
      <c r="AB25" s="410"/>
      <c r="AC25" s="410"/>
      <c r="AD25" s="410"/>
      <c r="AE25" s="411"/>
      <c r="AF25" s="409" t="str">
        <f>Calcu!L23</f>
        <v/>
      </c>
      <c r="AG25" s="410"/>
      <c r="AH25" s="410"/>
      <c r="AI25" s="410"/>
      <c r="AJ25" s="411"/>
      <c r="AK25" s="409" t="str">
        <f>Calcu!M23</f>
        <v/>
      </c>
      <c r="AL25" s="410"/>
      <c r="AM25" s="410"/>
      <c r="AN25" s="410"/>
      <c r="AO25" s="411"/>
    </row>
    <row r="26" spans="1:41" ht="18.75" customHeight="1">
      <c r="A26" s="58"/>
      <c r="B26" s="409" t="str">
        <f>Calcu!C24</f>
        <v/>
      </c>
      <c r="C26" s="410"/>
      <c r="D26" s="410"/>
      <c r="E26" s="410"/>
      <c r="F26" s="411"/>
      <c r="G26" s="409" t="str">
        <f>Calcu!G24</f>
        <v/>
      </c>
      <c r="H26" s="410"/>
      <c r="I26" s="410"/>
      <c r="J26" s="410"/>
      <c r="K26" s="411"/>
      <c r="L26" s="409" t="str">
        <f>Calcu!H24</f>
        <v/>
      </c>
      <c r="M26" s="410"/>
      <c r="N26" s="410"/>
      <c r="O26" s="410"/>
      <c r="P26" s="411"/>
      <c r="Q26" s="409" t="str">
        <f>Calcu!I24</f>
        <v/>
      </c>
      <c r="R26" s="410"/>
      <c r="S26" s="410"/>
      <c r="T26" s="410"/>
      <c r="U26" s="411"/>
      <c r="V26" s="409" t="str">
        <f>Calcu!J24</f>
        <v/>
      </c>
      <c r="W26" s="410"/>
      <c r="X26" s="410"/>
      <c r="Y26" s="410"/>
      <c r="Z26" s="411"/>
      <c r="AA26" s="409" t="str">
        <f>Calcu!K24</f>
        <v/>
      </c>
      <c r="AB26" s="410"/>
      <c r="AC26" s="410"/>
      <c r="AD26" s="410"/>
      <c r="AE26" s="411"/>
      <c r="AF26" s="409" t="str">
        <f>Calcu!L24</f>
        <v/>
      </c>
      <c r="AG26" s="410"/>
      <c r="AH26" s="410"/>
      <c r="AI26" s="410"/>
      <c r="AJ26" s="411"/>
      <c r="AK26" s="409" t="str">
        <f>Calcu!M24</f>
        <v/>
      </c>
      <c r="AL26" s="410"/>
      <c r="AM26" s="410"/>
      <c r="AN26" s="410"/>
      <c r="AO26" s="411"/>
    </row>
    <row r="27" spans="1:41" ht="18.75" customHeight="1">
      <c r="A27" s="58"/>
      <c r="B27" s="409" t="str">
        <f>Calcu!C25</f>
        <v/>
      </c>
      <c r="C27" s="410"/>
      <c r="D27" s="410"/>
      <c r="E27" s="410"/>
      <c r="F27" s="411"/>
      <c r="G27" s="409" t="str">
        <f>Calcu!G25</f>
        <v/>
      </c>
      <c r="H27" s="410"/>
      <c r="I27" s="410"/>
      <c r="J27" s="410"/>
      <c r="K27" s="411"/>
      <c r="L27" s="409" t="str">
        <f>Calcu!H25</f>
        <v/>
      </c>
      <c r="M27" s="410"/>
      <c r="N27" s="410"/>
      <c r="O27" s="410"/>
      <c r="P27" s="411"/>
      <c r="Q27" s="409" t="str">
        <f>Calcu!I25</f>
        <v/>
      </c>
      <c r="R27" s="410"/>
      <c r="S27" s="410"/>
      <c r="T27" s="410"/>
      <c r="U27" s="411"/>
      <c r="V27" s="409" t="str">
        <f>Calcu!J25</f>
        <v/>
      </c>
      <c r="W27" s="410"/>
      <c r="X27" s="410"/>
      <c r="Y27" s="410"/>
      <c r="Z27" s="411"/>
      <c r="AA27" s="409" t="str">
        <f>Calcu!K25</f>
        <v/>
      </c>
      <c r="AB27" s="410"/>
      <c r="AC27" s="410"/>
      <c r="AD27" s="410"/>
      <c r="AE27" s="411"/>
      <c r="AF27" s="409" t="str">
        <f>Calcu!L25</f>
        <v/>
      </c>
      <c r="AG27" s="410"/>
      <c r="AH27" s="410"/>
      <c r="AI27" s="410"/>
      <c r="AJ27" s="411"/>
      <c r="AK27" s="409" t="str">
        <f>Calcu!M25</f>
        <v/>
      </c>
      <c r="AL27" s="410"/>
      <c r="AM27" s="410"/>
      <c r="AN27" s="410"/>
      <c r="AO27" s="411"/>
    </row>
    <row r="28" spans="1:41" ht="18.75" customHeight="1">
      <c r="A28" s="58"/>
      <c r="B28" s="409" t="str">
        <f>Calcu!C26</f>
        <v/>
      </c>
      <c r="C28" s="410"/>
      <c r="D28" s="410"/>
      <c r="E28" s="410"/>
      <c r="F28" s="411"/>
      <c r="G28" s="409" t="str">
        <f>Calcu!G26</f>
        <v/>
      </c>
      <c r="H28" s="410"/>
      <c r="I28" s="410"/>
      <c r="J28" s="410"/>
      <c r="K28" s="411"/>
      <c r="L28" s="409" t="str">
        <f>Calcu!H26</f>
        <v/>
      </c>
      <c r="M28" s="410"/>
      <c r="N28" s="410"/>
      <c r="O28" s="410"/>
      <c r="P28" s="411"/>
      <c r="Q28" s="409" t="str">
        <f>Calcu!I26</f>
        <v/>
      </c>
      <c r="R28" s="410"/>
      <c r="S28" s="410"/>
      <c r="T28" s="410"/>
      <c r="U28" s="411"/>
      <c r="V28" s="409" t="str">
        <f>Calcu!J26</f>
        <v/>
      </c>
      <c r="W28" s="410"/>
      <c r="X28" s="410"/>
      <c r="Y28" s="410"/>
      <c r="Z28" s="411"/>
      <c r="AA28" s="409" t="str">
        <f>Calcu!K26</f>
        <v/>
      </c>
      <c r="AB28" s="410"/>
      <c r="AC28" s="410"/>
      <c r="AD28" s="410"/>
      <c r="AE28" s="411"/>
      <c r="AF28" s="409" t="str">
        <f>Calcu!L26</f>
        <v/>
      </c>
      <c r="AG28" s="410"/>
      <c r="AH28" s="410"/>
      <c r="AI28" s="410"/>
      <c r="AJ28" s="411"/>
      <c r="AK28" s="409" t="str">
        <f>Calcu!M26</f>
        <v/>
      </c>
      <c r="AL28" s="410"/>
      <c r="AM28" s="410"/>
      <c r="AN28" s="410"/>
      <c r="AO28" s="411"/>
    </row>
    <row r="29" spans="1:41" ht="18.75" customHeight="1">
      <c r="A29" s="58"/>
      <c r="B29" s="409" t="str">
        <f>Calcu!C27</f>
        <v/>
      </c>
      <c r="C29" s="410"/>
      <c r="D29" s="410"/>
      <c r="E29" s="410"/>
      <c r="F29" s="411"/>
      <c r="G29" s="409" t="str">
        <f>Calcu!G27</f>
        <v/>
      </c>
      <c r="H29" s="410"/>
      <c r="I29" s="410"/>
      <c r="J29" s="410"/>
      <c r="K29" s="411"/>
      <c r="L29" s="409" t="str">
        <f>Calcu!H27</f>
        <v/>
      </c>
      <c r="M29" s="410"/>
      <c r="N29" s="410"/>
      <c r="O29" s="410"/>
      <c r="P29" s="411"/>
      <c r="Q29" s="409" t="str">
        <f>Calcu!I27</f>
        <v/>
      </c>
      <c r="R29" s="410"/>
      <c r="S29" s="410"/>
      <c r="T29" s="410"/>
      <c r="U29" s="411"/>
      <c r="V29" s="409" t="str">
        <f>Calcu!J27</f>
        <v/>
      </c>
      <c r="W29" s="410"/>
      <c r="X29" s="410"/>
      <c r="Y29" s="410"/>
      <c r="Z29" s="411"/>
      <c r="AA29" s="409" t="str">
        <f>Calcu!K27</f>
        <v/>
      </c>
      <c r="AB29" s="410"/>
      <c r="AC29" s="410"/>
      <c r="AD29" s="410"/>
      <c r="AE29" s="411"/>
      <c r="AF29" s="409" t="str">
        <f>Calcu!L27</f>
        <v/>
      </c>
      <c r="AG29" s="410"/>
      <c r="AH29" s="410"/>
      <c r="AI29" s="410"/>
      <c r="AJ29" s="411"/>
      <c r="AK29" s="409" t="str">
        <f>Calcu!M27</f>
        <v/>
      </c>
      <c r="AL29" s="410"/>
      <c r="AM29" s="410"/>
      <c r="AN29" s="410"/>
      <c r="AO29" s="411"/>
    </row>
    <row r="30" spans="1:41" ht="18.75" customHeight="1">
      <c r="A30" s="58"/>
      <c r="B30" s="409" t="str">
        <f>Calcu!C28</f>
        <v/>
      </c>
      <c r="C30" s="410"/>
      <c r="D30" s="410"/>
      <c r="E30" s="410"/>
      <c r="F30" s="411"/>
      <c r="G30" s="409" t="str">
        <f>Calcu!G28</f>
        <v/>
      </c>
      <c r="H30" s="410"/>
      <c r="I30" s="410"/>
      <c r="J30" s="410"/>
      <c r="K30" s="411"/>
      <c r="L30" s="409" t="str">
        <f>Calcu!H28</f>
        <v/>
      </c>
      <c r="M30" s="410"/>
      <c r="N30" s="410"/>
      <c r="O30" s="410"/>
      <c r="P30" s="411"/>
      <c r="Q30" s="409" t="str">
        <f>Calcu!I28</f>
        <v/>
      </c>
      <c r="R30" s="410"/>
      <c r="S30" s="410"/>
      <c r="T30" s="410"/>
      <c r="U30" s="411"/>
      <c r="V30" s="409" t="str">
        <f>Calcu!J28</f>
        <v/>
      </c>
      <c r="W30" s="410"/>
      <c r="X30" s="410"/>
      <c r="Y30" s="410"/>
      <c r="Z30" s="411"/>
      <c r="AA30" s="409" t="str">
        <f>Calcu!K28</f>
        <v/>
      </c>
      <c r="AB30" s="410"/>
      <c r="AC30" s="410"/>
      <c r="AD30" s="410"/>
      <c r="AE30" s="411"/>
      <c r="AF30" s="409" t="str">
        <f>Calcu!L28</f>
        <v/>
      </c>
      <c r="AG30" s="410"/>
      <c r="AH30" s="410"/>
      <c r="AI30" s="410"/>
      <c r="AJ30" s="411"/>
      <c r="AK30" s="409" t="str">
        <f>Calcu!M28</f>
        <v/>
      </c>
      <c r="AL30" s="410"/>
      <c r="AM30" s="410"/>
      <c r="AN30" s="410"/>
      <c r="AO30" s="411"/>
    </row>
    <row r="31" spans="1:41" ht="18.75" customHeight="1">
      <c r="A31" s="58"/>
      <c r="B31" s="409" t="str">
        <f>Calcu!C29</f>
        <v/>
      </c>
      <c r="C31" s="410"/>
      <c r="D31" s="410"/>
      <c r="E31" s="410"/>
      <c r="F31" s="411"/>
      <c r="G31" s="409" t="str">
        <f>Calcu!G29</f>
        <v/>
      </c>
      <c r="H31" s="410"/>
      <c r="I31" s="410"/>
      <c r="J31" s="410"/>
      <c r="K31" s="411"/>
      <c r="L31" s="409" t="str">
        <f>Calcu!H29</f>
        <v/>
      </c>
      <c r="M31" s="410"/>
      <c r="N31" s="410"/>
      <c r="O31" s="410"/>
      <c r="P31" s="411"/>
      <c r="Q31" s="409" t="str">
        <f>Calcu!I29</f>
        <v/>
      </c>
      <c r="R31" s="410"/>
      <c r="S31" s="410"/>
      <c r="T31" s="410"/>
      <c r="U31" s="411"/>
      <c r="V31" s="409" t="str">
        <f>Calcu!J29</f>
        <v/>
      </c>
      <c r="W31" s="410"/>
      <c r="X31" s="410"/>
      <c r="Y31" s="410"/>
      <c r="Z31" s="411"/>
      <c r="AA31" s="409" t="str">
        <f>Calcu!K29</f>
        <v/>
      </c>
      <c r="AB31" s="410"/>
      <c r="AC31" s="410"/>
      <c r="AD31" s="410"/>
      <c r="AE31" s="411"/>
      <c r="AF31" s="409" t="str">
        <f>Calcu!L29</f>
        <v/>
      </c>
      <c r="AG31" s="410"/>
      <c r="AH31" s="410"/>
      <c r="AI31" s="410"/>
      <c r="AJ31" s="411"/>
      <c r="AK31" s="409" t="str">
        <f>Calcu!M29</f>
        <v/>
      </c>
      <c r="AL31" s="410"/>
      <c r="AM31" s="410"/>
      <c r="AN31" s="410"/>
      <c r="AO31" s="411"/>
    </row>
    <row r="32" spans="1:41" ht="18.75" customHeight="1">
      <c r="A32" s="58"/>
      <c r="B32" s="409" t="str">
        <f>Calcu!C30</f>
        <v/>
      </c>
      <c r="C32" s="410"/>
      <c r="D32" s="410"/>
      <c r="E32" s="410"/>
      <c r="F32" s="411"/>
      <c r="G32" s="409" t="str">
        <f>Calcu!G30</f>
        <v/>
      </c>
      <c r="H32" s="410"/>
      <c r="I32" s="410"/>
      <c r="J32" s="410"/>
      <c r="K32" s="411"/>
      <c r="L32" s="409" t="str">
        <f>Calcu!H30</f>
        <v/>
      </c>
      <c r="M32" s="410"/>
      <c r="N32" s="410"/>
      <c r="O32" s="410"/>
      <c r="P32" s="411"/>
      <c r="Q32" s="409" t="str">
        <f>Calcu!I30</f>
        <v/>
      </c>
      <c r="R32" s="410"/>
      <c r="S32" s="410"/>
      <c r="T32" s="410"/>
      <c r="U32" s="411"/>
      <c r="V32" s="409" t="str">
        <f>Calcu!J30</f>
        <v/>
      </c>
      <c r="W32" s="410"/>
      <c r="X32" s="410"/>
      <c r="Y32" s="410"/>
      <c r="Z32" s="411"/>
      <c r="AA32" s="409" t="str">
        <f>Calcu!K30</f>
        <v/>
      </c>
      <c r="AB32" s="410"/>
      <c r="AC32" s="410"/>
      <c r="AD32" s="410"/>
      <c r="AE32" s="411"/>
      <c r="AF32" s="409" t="str">
        <f>Calcu!L30</f>
        <v/>
      </c>
      <c r="AG32" s="410"/>
      <c r="AH32" s="410"/>
      <c r="AI32" s="410"/>
      <c r="AJ32" s="411"/>
      <c r="AK32" s="409" t="str">
        <f>Calcu!M30</f>
        <v/>
      </c>
      <c r="AL32" s="410"/>
      <c r="AM32" s="410"/>
      <c r="AN32" s="410"/>
      <c r="AO32" s="411"/>
    </row>
    <row r="33" spans="1:41" ht="18.75" customHeight="1">
      <c r="A33" s="58"/>
      <c r="B33" s="409" t="str">
        <f>Calcu!C31</f>
        <v/>
      </c>
      <c r="C33" s="410"/>
      <c r="D33" s="410"/>
      <c r="E33" s="410"/>
      <c r="F33" s="411"/>
      <c r="G33" s="409" t="str">
        <f>Calcu!G31</f>
        <v/>
      </c>
      <c r="H33" s="410"/>
      <c r="I33" s="410"/>
      <c r="J33" s="410"/>
      <c r="K33" s="411"/>
      <c r="L33" s="409" t="str">
        <f>Calcu!H31</f>
        <v/>
      </c>
      <c r="M33" s="410"/>
      <c r="N33" s="410"/>
      <c r="O33" s="410"/>
      <c r="P33" s="411"/>
      <c r="Q33" s="409" t="str">
        <f>Calcu!I31</f>
        <v/>
      </c>
      <c r="R33" s="410"/>
      <c r="S33" s="410"/>
      <c r="T33" s="410"/>
      <c r="U33" s="411"/>
      <c r="V33" s="409" t="str">
        <f>Calcu!J31</f>
        <v/>
      </c>
      <c r="W33" s="410"/>
      <c r="X33" s="410"/>
      <c r="Y33" s="410"/>
      <c r="Z33" s="411"/>
      <c r="AA33" s="409" t="str">
        <f>Calcu!K31</f>
        <v/>
      </c>
      <c r="AB33" s="410"/>
      <c r="AC33" s="410"/>
      <c r="AD33" s="410"/>
      <c r="AE33" s="411"/>
      <c r="AF33" s="409" t="str">
        <f>Calcu!L31</f>
        <v/>
      </c>
      <c r="AG33" s="410"/>
      <c r="AH33" s="410"/>
      <c r="AI33" s="410"/>
      <c r="AJ33" s="411"/>
      <c r="AK33" s="409" t="str">
        <f>Calcu!M31</f>
        <v/>
      </c>
      <c r="AL33" s="410"/>
      <c r="AM33" s="410"/>
      <c r="AN33" s="410"/>
      <c r="AO33" s="411"/>
    </row>
    <row r="34" spans="1:41" ht="18.75" customHeight="1">
      <c r="A34" s="58"/>
      <c r="B34" s="409" t="str">
        <f>Calcu!C32</f>
        <v/>
      </c>
      <c r="C34" s="410"/>
      <c r="D34" s="410"/>
      <c r="E34" s="410"/>
      <c r="F34" s="411"/>
      <c r="G34" s="409" t="str">
        <f>Calcu!G32</f>
        <v/>
      </c>
      <c r="H34" s="410"/>
      <c r="I34" s="410"/>
      <c r="J34" s="410"/>
      <c r="K34" s="411"/>
      <c r="L34" s="409" t="str">
        <f>Calcu!H32</f>
        <v/>
      </c>
      <c r="M34" s="410"/>
      <c r="N34" s="410"/>
      <c r="O34" s="410"/>
      <c r="P34" s="411"/>
      <c r="Q34" s="409" t="str">
        <f>Calcu!I32</f>
        <v/>
      </c>
      <c r="R34" s="410"/>
      <c r="S34" s="410"/>
      <c r="T34" s="410"/>
      <c r="U34" s="411"/>
      <c r="V34" s="409" t="str">
        <f>Calcu!J32</f>
        <v/>
      </c>
      <c r="W34" s="410"/>
      <c r="X34" s="410"/>
      <c r="Y34" s="410"/>
      <c r="Z34" s="411"/>
      <c r="AA34" s="409" t="str">
        <f>Calcu!K32</f>
        <v/>
      </c>
      <c r="AB34" s="410"/>
      <c r="AC34" s="410"/>
      <c r="AD34" s="410"/>
      <c r="AE34" s="411"/>
      <c r="AF34" s="409" t="str">
        <f>Calcu!L32</f>
        <v/>
      </c>
      <c r="AG34" s="410"/>
      <c r="AH34" s="410"/>
      <c r="AI34" s="410"/>
      <c r="AJ34" s="411"/>
      <c r="AK34" s="409" t="str">
        <f>Calcu!M32</f>
        <v/>
      </c>
      <c r="AL34" s="410"/>
      <c r="AM34" s="410"/>
      <c r="AN34" s="410"/>
      <c r="AO34" s="411"/>
    </row>
    <row r="35" spans="1:41" ht="18.75" customHeight="1">
      <c r="A35" s="58"/>
      <c r="B35" s="409" t="str">
        <f>Calcu!C33</f>
        <v/>
      </c>
      <c r="C35" s="410"/>
      <c r="D35" s="410"/>
      <c r="E35" s="410"/>
      <c r="F35" s="411"/>
      <c r="G35" s="409" t="str">
        <f>Calcu!G33</f>
        <v/>
      </c>
      <c r="H35" s="410"/>
      <c r="I35" s="410"/>
      <c r="J35" s="410"/>
      <c r="K35" s="411"/>
      <c r="L35" s="409" t="str">
        <f>Calcu!H33</f>
        <v/>
      </c>
      <c r="M35" s="410"/>
      <c r="N35" s="410"/>
      <c r="O35" s="410"/>
      <c r="P35" s="411"/>
      <c r="Q35" s="409" t="str">
        <f>Calcu!I33</f>
        <v/>
      </c>
      <c r="R35" s="410"/>
      <c r="S35" s="410"/>
      <c r="T35" s="410"/>
      <c r="U35" s="411"/>
      <c r="V35" s="409" t="str">
        <f>Calcu!J33</f>
        <v/>
      </c>
      <c r="W35" s="410"/>
      <c r="X35" s="410"/>
      <c r="Y35" s="410"/>
      <c r="Z35" s="411"/>
      <c r="AA35" s="409" t="str">
        <f>Calcu!K33</f>
        <v/>
      </c>
      <c r="AB35" s="410"/>
      <c r="AC35" s="410"/>
      <c r="AD35" s="410"/>
      <c r="AE35" s="411"/>
      <c r="AF35" s="409" t="str">
        <f>Calcu!L33</f>
        <v/>
      </c>
      <c r="AG35" s="410"/>
      <c r="AH35" s="410"/>
      <c r="AI35" s="410"/>
      <c r="AJ35" s="411"/>
      <c r="AK35" s="409" t="str">
        <f>Calcu!M33</f>
        <v/>
      </c>
      <c r="AL35" s="410"/>
      <c r="AM35" s="410"/>
      <c r="AN35" s="410"/>
      <c r="AO35" s="411"/>
    </row>
    <row r="36" spans="1:41" ht="18.75" customHeight="1">
      <c r="A36" s="58"/>
      <c r="B36" s="409" t="str">
        <f>Calcu!C34</f>
        <v/>
      </c>
      <c r="C36" s="410"/>
      <c r="D36" s="410"/>
      <c r="E36" s="410"/>
      <c r="F36" s="411"/>
      <c r="G36" s="409" t="str">
        <f>Calcu!G34</f>
        <v/>
      </c>
      <c r="H36" s="410"/>
      <c r="I36" s="410"/>
      <c r="J36" s="410"/>
      <c r="K36" s="411"/>
      <c r="L36" s="409" t="str">
        <f>Calcu!H34</f>
        <v/>
      </c>
      <c r="M36" s="410"/>
      <c r="N36" s="410"/>
      <c r="O36" s="410"/>
      <c r="P36" s="411"/>
      <c r="Q36" s="409" t="str">
        <f>Calcu!I34</f>
        <v/>
      </c>
      <c r="R36" s="410"/>
      <c r="S36" s="410"/>
      <c r="T36" s="410"/>
      <c r="U36" s="411"/>
      <c r="V36" s="409" t="str">
        <f>Calcu!J34</f>
        <v/>
      </c>
      <c r="W36" s="410"/>
      <c r="X36" s="410"/>
      <c r="Y36" s="410"/>
      <c r="Z36" s="411"/>
      <c r="AA36" s="409" t="str">
        <f>Calcu!K34</f>
        <v/>
      </c>
      <c r="AB36" s="410"/>
      <c r="AC36" s="410"/>
      <c r="AD36" s="410"/>
      <c r="AE36" s="411"/>
      <c r="AF36" s="409" t="str">
        <f>Calcu!L34</f>
        <v/>
      </c>
      <c r="AG36" s="410"/>
      <c r="AH36" s="410"/>
      <c r="AI36" s="410"/>
      <c r="AJ36" s="411"/>
      <c r="AK36" s="409" t="str">
        <f>Calcu!M34</f>
        <v/>
      </c>
      <c r="AL36" s="410"/>
      <c r="AM36" s="410"/>
      <c r="AN36" s="410"/>
      <c r="AO36" s="411"/>
    </row>
    <row r="37" spans="1:41" ht="18.75" customHeight="1">
      <c r="A37" s="58"/>
      <c r="B37" s="409" t="str">
        <f>Calcu!C35</f>
        <v/>
      </c>
      <c r="C37" s="410"/>
      <c r="D37" s="410"/>
      <c r="E37" s="410"/>
      <c r="F37" s="411"/>
      <c r="G37" s="409" t="str">
        <f>Calcu!G35</f>
        <v/>
      </c>
      <c r="H37" s="410"/>
      <c r="I37" s="410"/>
      <c r="J37" s="410"/>
      <c r="K37" s="411"/>
      <c r="L37" s="409" t="str">
        <f>Calcu!H35</f>
        <v/>
      </c>
      <c r="M37" s="410"/>
      <c r="N37" s="410"/>
      <c r="O37" s="410"/>
      <c r="P37" s="411"/>
      <c r="Q37" s="409" t="str">
        <f>Calcu!I35</f>
        <v/>
      </c>
      <c r="R37" s="410"/>
      <c r="S37" s="410"/>
      <c r="T37" s="410"/>
      <c r="U37" s="411"/>
      <c r="V37" s="409" t="str">
        <f>Calcu!J35</f>
        <v/>
      </c>
      <c r="W37" s="410"/>
      <c r="X37" s="410"/>
      <c r="Y37" s="410"/>
      <c r="Z37" s="411"/>
      <c r="AA37" s="409" t="str">
        <f>Calcu!K35</f>
        <v/>
      </c>
      <c r="AB37" s="410"/>
      <c r="AC37" s="410"/>
      <c r="AD37" s="410"/>
      <c r="AE37" s="411"/>
      <c r="AF37" s="409" t="str">
        <f>Calcu!L35</f>
        <v/>
      </c>
      <c r="AG37" s="410"/>
      <c r="AH37" s="410"/>
      <c r="AI37" s="410"/>
      <c r="AJ37" s="411"/>
      <c r="AK37" s="409" t="str">
        <f>Calcu!M35</f>
        <v/>
      </c>
      <c r="AL37" s="410"/>
      <c r="AM37" s="410"/>
      <c r="AN37" s="410"/>
      <c r="AO37" s="411"/>
    </row>
    <row r="38" spans="1:41" ht="18.75" customHeight="1">
      <c r="A38" s="58"/>
      <c r="B38" s="409" t="str">
        <f>Calcu!C36</f>
        <v/>
      </c>
      <c r="C38" s="410"/>
      <c r="D38" s="410"/>
      <c r="E38" s="410"/>
      <c r="F38" s="411"/>
      <c r="G38" s="409" t="str">
        <f>Calcu!G36</f>
        <v/>
      </c>
      <c r="H38" s="410"/>
      <c r="I38" s="410"/>
      <c r="J38" s="410"/>
      <c r="K38" s="411"/>
      <c r="L38" s="409" t="str">
        <f>Calcu!H36</f>
        <v/>
      </c>
      <c r="M38" s="410"/>
      <c r="N38" s="410"/>
      <c r="O38" s="410"/>
      <c r="P38" s="411"/>
      <c r="Q38" s="409" t="str">
        <f>Calcu!I36</f>
        <v/>
      </c>
      <c r="R38" s="410"/>
      <c r="S38" s="410"/>
      <c r="T38" s="410"/>
      <c r="U38" s="411"/>
      <c r="V38" s="409" t="str">
        <f>Calcu!J36</f>
        <v/>
      </c>
      <c r="W38" s="410"/>
      <c r="X38" s="410"/>
      <c r="Y38" s="410"/>
      <c r="Z38" s="411"/>
      <c r="AA38" s="409" t="str">
        <f>Calcu!K36</f>
        <v/>
      </c>
      <c r="AB38" s="410"/>
      <c r="AC38" s="410"/>
      <c r="AD38" s="410"/>
      <c r="AE38" s="411"/>
      <c r="AF38" s="409" t="str">
        <f>Calcu!L36</f>
        <v/>
      </c>
      <c r="AG38" s="410"/>
      <c r="AH38" s="410"/>
      <c r="AI38" s="410"/>
      <c r="AJ38" s="411"/>
      <c r="AK38" s="409" t="str">
        <f>Calcu!M36</f>
        <v/>
      </c>
      <c r="AL38" s="410"/>
      <c r="AM38" s="410"/>
      <c r="AN38" s="410"/>
      <c r="AO38" s="411"/>
    </row>
    <row r="39" spans="1:41" ht="18.75" customHeight="1">
      <c r="A39" s="58"/>
      <c r="B39" s="409" t="str">
        <f>Calcu!C37</f>
        <v/>
      </c>
      <c r="C39" s="410"/>
      <c r="D39" s="410"/>
      <c r="E39" s="410"/>
      <c r="F39" s="411"/>
      <c r="G39" s="409" t="str">
        <f>Calcu!G37</f>
        <v/>
      </c>
      <c r="H39" s="410"/>
      <c r="I39" s="410"/>
      <c r="J39" s="410"/>
      <c r="K39" s="411"/>
      <c r="L39" s="409" t="str">
        <f>Calcu!H37</f>
        <v/>
      </c>
      <c r="M39" s="410"/>
      <c r="N39" s="410"/>
      <c r="O39" s="410"/>
      <c r="P39" s="411"/>
      <c r="Q39" s="409" t="str">
        <f>Calcu!I37</f>
        <v/>
      </c>
      <c r="R39" s="410"/>
      <c r="S39" s="410"/>
      <c r="T39" s="410"/>
      <c r="U39" s="411"/>
      <c r="V39" s="409" t="str">
        <f>Calcu!J37</f>
        <v/>
      </c>
      <c r="W39" s="410"/>
      <c r="X39" s="410"/>
      <c r="Y39" s="410"/>
      <c r="Z39" s="411"/>
      <c r="AA39" s="409" t="str">
        <f>Calcu!K37</f>
        <v/>
      </c>
      <c r="AB39" s="410"/>
      <c r="AC39" s="410"/>
      <c r="AD39" s="410"/>
      <c r="AE39" s="411"/>
      <c r="AF39" s="409" t="str">
        <f>Calcu!L37</f>
        <v/>
      </c>
      <c r="AG39" s="410"/>
      <c r="AH39" s="410"/>
      <c r="AI39" s="410"/>
      <c r="AJ39" s="411"/>
      <c r="AK39" s="409" t="str">
        <f>Calcu!M37</f>
        <v/>
      </c>
      <c r="AL39" s="410"/>
      <c r="AM39" s="410"/>
      <c r="AN39" s="410"/>
      <c r="AO39" s="411"/>
    </row>
    <row r="40" spans="1:41" ht="18.75" customHeight="1">
      <c r="A40" s="58"/>
      <c r="B40" s="409" t="str">
        <f>Calcu!C38</f>
        <v/>
      </c>
      <c r="C40" s="410"/>
      <c r="D40" s="410"/>
      <c r="E40" s="410"/>
      <c r="F40" s="411"/>
      <c r="G40" s="409" t="str">
        <f>Calcu!G38</f>
        <v/>
      </c>
      <c r="H40" s="410"/>
      <c r="I40" s="410"/>
      <c r="J40" s="410"/>
      <c r="K40" s="411"/>
      <c r="L40" s="409" t="str">
        <f>Calcu!H38</f>
        <v/>
      </c>
      <c r="M40" s="410"/>
      <c r="N40" s="410"/>
      <c r="O40" s="410"/>
      <c r="P40" s="411"/>
      <c r="Q40" s="409" t="str">
        <f>Calcu!I38</f>
        <v/>
      </c>
      <c r="R40" s="410"/>
      <c r="S40" s="410"/>
      <c r="T40" s="410"/>
      <c r="U40" s="411"/>
      <c r="V40" s="409" t="str">
        <f>Calcu!J38</f>
        <v/>
      </c>
      <c r="W40" s="410"/>
      <c r="X40" s="410"/>
      <c r="Y40" s="410"/>
      <c r="Z40" s="411"/>
      <c r="AA40" s="409" t="str">
        <f>Calcu!K38</f>
        <v/>
      </c>
      <c r="AB40" s="410"/>
      <c r="AC40" s="410"/>
      <c r="AD40" s="410"/>
      <c r="AE40" s="411"/>
      <c r="AF40" s="409" t="str">
        <f>Calcu!L38</f>
        <v/>
      </c>
      <c r="AG40" s="410"/>
      <c r="AH40" s="410"/>
      <c r="AI40" s="410"/>
      <c r="AJ40" s="411"/>
      <c r="AK40" s="409" t="str">
        <f>Calcu!M38</f>
        <v/>
      </c>
      <c r="AL40" s="410"/>
      <c r="AM40" s="410"/>
      <c r="AN40" s="410"/>
      <c r="AO40" s="411"/>
    </row>
    <row r="41" spans="1:41" ht="18.75" customHeight="1">
      <c r="A41" s="58"/>
      <c r="B41" s="409" t="str">
        <f>Calcu!C39</f>
        <v/>
      </c>
      <c r="C41" s="410"/>
      <c r="D41" s="410"/>
      <c r="E41" s="410"/>
      <c r="F41" s="411"/>
      <c r="G41" s="409" t="str">
        <f>Calcu!G39</f>
        <v/>
      </c>
      <c r="H41" s="410"/>
      <c r="I41" s="410"/>
      <c r="J41" s="410"/>
      <c r="K41" s="411"/>
      <c r="L41" s="409" t="str">
        <f>Calcu!H39</f>
        <v/>
      </c>
      <c r="M41" s="410"/>
      <c r="N41" s="410"/>
      <c r="O41" s="410"/>
      <c r="P41" s="411"/>
      <c r="Q41" s="409" t="str">
        <f>Calcu!I39</f>
        <v/>
      </c>
      <c r="R41" s="410"/>
      <c r="S41" s="410"/>
      <c r="T41" s="410"/>
      <c r="U41" s="411"/>
      <c r="V41" s="409" t="str">
        <f>Calcu!J39</f>
        <v/>
      </c>
      <c r="W41" s="410"/>
      <c r="X41" s="410"/>
      <c r="Y41" s="410"/>
      <c r="Z41" s="411"/>
      <c r="AA41" s="409" t="str">
        <f>Calcu!K39</f>
        <v/>
      </c>
      <c r="AB41" s="410"/>
      <c r="AC41" s="410"/>
      <c r="AD41" s="410"/>
      <c r="AE41" s="411"/>
      <c r="AF41" s="409" t="str">
        <f>Calcu!L39</f>
        <v/>
      </c>
      <c r="AG41" s="410"/>
      <c r="AH41" s="410"/>
      <c r="AI41" s="410"/>
      <c r="AJ41" s="411"/>
      <c r="AK41" s="409" t="str">
        <f>Calcu!M39</f>
        <v/>
      </c>
      <c r="AL41" s="410"/>
      <c r="AM41" s="410"/>
      <c r="AN41" s="410"/>
      <c r="AO41" s="411"/>
    </row>
    <row r="42" spans="1:41" ht="18.75" customHeight="1">
      <c r="A42" s="58"/>
      <c r="B42" s="409" t="str">
        <f>Calcu!C40</f>
        <v/>
      </c>
      <c r="C42" s="410"/>
      <c r="D42" s="410"/>
      <c r="E42" s="410"/>
      <c r="F42" s="411"/>
      <c r="G42" s="409" t="str">
        <f>Calcu!G40</f>
        <v/>
      </c>
      <c r="H42" s="410"/>
      <c r="I42" s="410"/>
      <c r="J42" s="410"/>
      <c r="K42" s="411"/>
      <c r="L42" s="409" t="str">
        <f>Calcu!H40</f>
        <v/>
      </c>
      <c r="M42" s="410"/>
      <c r="N42" s="410"/>
      <c r="O42" s="410"/>
      <c r="P42" s="411"/>
      <c r="Q42" s="409" t="str">
        <f>Calcu!I40</f>
        <v/>
      </c>
      <c r="R42" s="410"/>
      <c r="S42" s="410"/>
      <c r="T42" s="410"/>
      <c r="U42" s="411"/>
      <c r="V42" s="409" t="str">
        <f>Calcu!J40</f>
        <v/>
      </c>
      <c r="W42" s="410"/>
      <c r="X42" s="410"/>
      <c r="Y42" s="410"/>
      <c r="Z42" s="411"/>
      <c r="AA42" s="409" t="str">
        <f>Calcu!K40</f>
        <v/>
      </c>
      <c r="AB42" s="410"/>
      <c r="AC42" s="410"/>
      <c r="AD42" s="410"/>
      <c r="AE42" s="411"/>
      <c r="AF42" s="409" t="str">
        <f>Calcu!L40</f>
        <v/>
      </c>
      <c r="AG42" s="410"/>
      <c r="AH42" s="410"/>
      <c r="AI42" s="410"/>
      <c r="AJ42" s="411"/>
      <c r="AK42" s="409" t="str">
        <f>Calcu!M40</f>
        <v/>
      </c>
      <c r="AL42" s="410"/>
      <c r="AM42" s="410"/>
      <c r="AN42" s="410"/>
      <c r="AO42" s="411"/>
    </row>
    <row r="43" spans="1:41" ht="18.75" customHeight="1">
      <c r="A43" s="58"/>
      <c r="B43" s="409" t="str">
        <f>Calcu!C41</f>
        <v/>
      </c>
      <c r="C43" s="410"/>
      <c r="D43" s="410"/>
      <c r="E43" s="410"/>
      <c r="F43" s="411"/>
      <c r="G43" s="409" t="str">
        <f>Calcu!G41</f>
        <v/>
      </c>
      <c r="H43" s="410"/>
      <c r="I43" s="410"/>
      <c r="J43" s="410"/>
      <c r="K43" s="411"/>
      <c r="L43" s="409" t="str">
        <f>Calcu!H41</f>
        <v/>
      </c>
      <c r="M43" s="410"/>
      <c r="N43" s="410"/>
      <c r="O43" s="410"/>
      <c r="P43" s="411"/>
      <c r="Q43" s="409" t="str">
        <f>Calcu!I41</f>
        <v/>
      </c>
      <c r="R43" s="410"/>
      <c r="S43" s="410"/>
      <c r="T43" s="410"/>
      <c r="U43" s="411"/>
      <c r="V43" s="409" t="str">
        <f>Calcu!J41</f>
        <v/>
      </c>
      <c r="W43" s="410"/>
      <c r="X43" s="410"/>
      <c r="Y43" s="410"/>
      <c r="Z43" s="411"/>
      <c r="AA43" s="409" t="str">
        <f>Calcu!K41</f>
        <v/>
      </c>
      <c r="AB43" s="410"/>
      <c r="AC43" s="410"/>
      <c r="AD43" s="410"/>
      <c r="AE43" s="411"/>
      <c r="AF43" s="409" t="str">
        <f>Calcu!L41</f>
        <v/>
      </c>
      <c r="AG43" s="410"/>
      <c r="AH43" s="410"/>
      <c r="AI43" s="410"/>
      <c r="AJ43" s="411"/>
      <c r="AK43" s="409" t="str">
        <f>Calcu!M41</f>
        <v/>
      </c>
      <c r="AL43" s="410"/>
      <c r="AM43" s="410"/>
      <c r="AN43" s="410"/>
      <c r="AO43" s="411"/>
    </row>
    <row r="44" spans="1:41" ht="18.75" customHeight="1">
      <c r="A44" s="58"/>
      <c r="B44" s="409" t="str">
        <f>Calcu!C42</f>
        <v/>
      </c>
      <c r="C44" s="410"/>
      <c r="D44" s="410"/>
      <c r="E44" s="410"/>
      <c r="F44" s="411"/>
      <c r="G44" s="409" t="str">
        <f>Calcu!G42</f>
        <v/>
      </c>
      <c r="H44" s="410"/>
      <c r="I44" s="410"/>
      <c r="J44" s="410"/>
      <c r="K44" s="411"/>
      <c r="L44" s="409" t="str">
        <f>Calcu!H42</f>
        <v/>
      </c>
      <c r="M44" s="410"/>
      <c r="N44" s="410"/>
      <c r="O44" s="410"/>
      <c r="P44" s="411"/>
      <c r="Q44" s="409" t="str">
        <f>Calcu!I42</f>
        <v/>
      </c>
      <c r="R44" s="410"/>
      <c r="S44" s="410"/>
      <c r="T44" s="410"/>
      <c r="U44" s="411"/>
      <c r="V44" s="409" t="str">
        <f>Calcu!J42</f>
        <v/>
      </c>
      <c r="W44" s="410"/>
      <c r="X44" s="410"/>
      <c r="Y44" s="410"/>
      <c r="Z44" s="411"/>
      <c r="AA44" s="409" t="str">
        <f>Calcu!K42</f>
        <v/>
      </c>
      <c r="AB44" s="410"/>
      <c r="AC44" s="410"/>
      <c r="AD44" s="410"/>
      <c r="AE44" s="411"/>
      <c r="AF44" s="409" t="str">
        <f>Calcu!L42</f>
        <v/>
      </c>
      <c r="AG44" s="410"/>
      <c r="AH44" s="410"/>
      <c r="AI44" s="410"/>
      <c r="AJ44" s="411"/>
      <c r="AK44" s="409" t="str">
        <f>Calcu!M42</f>
        <v/>
      </c>
      <c r="AL44" s="410"/>
      <c r="AM44" s="410"/>
      <c r="AN44" s="410"/>
      <c r="AO44" s="411"/>
    </row>
    <row r="45" spans="1:41" ht="18.75" customHeight="1">
      <c r="A45" s="58"/>
      <c r="B45" s="409" t="str">
        <f>Calcu!C43</f>
        <v/>
      </c>
      <c r="C45" s="410"/>
      <c r="D45" s="410"/>
      <c r="E45" s="410"/>
      <c r="F45" s="411"/>
      <c r="G45" s="409" t="str">
        <f>Calcu!G43</f>
        <v/>
      </c>
      <c r="H45" s="410"/>
      <c r="I45" s="410"/>
      <c r="J45" s="410"/>
      <c r="K45" s="411"/>
      <c r="L45" s="409" t="str">
        <f>Calcu!H43</f>
        <v/>
      </c>
      <c r="M45" s="410"/>
      <c r="N45" s="410"/>
      <c r="O45" s="410"/>
      <c r="P45" s="411"/>
      <c r="Q45" s="409" t="str">
        <f>Calcu!I43</f>
        <v/>
      </c>
      <c r="R45" s="410"/>
      <c r="S45" s="410"/>
      <c r="T45" s="410"/>
      <c r="U45" s="411"/>
      <c r="V45" s="409" t="str">
        <f>Calcu!J43</f>
        <v/>
      </c>
      <c r="W45" s="410"/>
      <c r="X45" s="410"/>
      <c r="Y45" s="410"/>
      <c r="Z45" s="411"/>
      <c r="AA45" s="409" t="str">
        <f>Calcu!K43</f>
        <v/>
      </c>
      <c r="AB45" s="410"/>
      <c r="AC45" s="410"/>
      <c r="AD45" s="410"/>
      <c r="AE45" s="411"/>
      <c r="AF45" s="409" t="str">
        <f>Calcu!L43</f>
        <v/>
      </c>
      <c r="AG45" s="410"/>
      <c r="AH45" s="410"/>
      <c r="AI45" s="410"/>
      <c r="AJ45" s="411"/>
      <c r="AK45" s="409" t="str">
        <f>Calcu!M43</f>
        <v/>
      </c>
      <c r="AL45" s="410"/>
      <c r="AM45" s="410"/>
      <c r="AN45" s="410"/>
      <c r="AO45" s="411"/>
    </row>
    <row r="46" spans="1:41" ht="18.75" customHeight="1">
      <c r="A46" s="58"/>
      <c r="B46" s="409" t="str">
        <f>Calcu!C44</f>
        <v/>
      </c>
      <c r="C46" s="410"/>
      <c r="D46" s="410"/>
      <c r="E46" s="410"/>
      <c r="F46" s="411"/>
      <c r="G46" s="409" t="str">
        <f>Calcu!G44</f>
        <v/>
      </c>
      <c r="H46" s="410"/>
      <c r="I46" s="410"/>
      <c r="J46" s="410"/>
      <c r="K46" s="411"/>
      <c r="L46" s="409" t="str">
        <f>Calcu!H44</f>
        <v/>
      </c>
      <c r="M46" s="410"/>
      <c r="N46" s="410"/>
      <c r="O46" s="410"/>
      <c r="P46" s="411"/>
      <c r="Q46" s="409" t="str">
        <f>Calcu!I44</f>
        <v/>
      </c>
      <c r="R46" s="410"/>
      <c r="S46" s="410"/>
      <c r="T46" s="410"/>
      <c r="U46" s="411"/>
      <c r="V46" s="409" t="str">
        <f>Calcu!J44</f>
        <v/>
      </c>
      <c r="W46" s="410"/>
      <c r="X46" s="410"/>
      <c r="Y46" s="410"/>
      <c r="Z46" s="411"/>
      <c r="AA46" s="409" t="str">
        <f>Calcu!K44</f>
        <v/>
      </c>
      <c r="AB46" s="410"/>
      <c r="AC46" s="410"/>
      <c r="AD46" s="410"/>
      <c r="AE46" s="411"/>
      <c r="AF46" s="409" t="str">
        <f>Calcu!L44</f>
        <v/>
      </c>
      <c r="AG46" s="410"/>
      <c r="AH46" s="410"/>
      <c r="AI46" s="410"/>
      <c r="AJ46" s="411"/>
      <c r="AK46" s="409" t="str">
        <f>Calcu!M44</f>
        <v/>
      </c>
      <c r="AL46" s="410"/>
      <c r="AM46" s="410"/>
      <c r="AN46" s="410"/>
      <c r="AO46" s="411"/>
    </row>
    <row r="47" spans="1:41" ht="18.75" customHeight="1">
      <c r="A47" s="58"/>
      <c r="B47" s="409" t="str">
        <f>Calcu!C45</f>
        <v/>
      </c>
      <c r="C47" s="410"/>
      <c r="D47" s="410"/>
      <c r="E47" s="410"/>
      <c r="F47" s="411"/>
      <c r="G47" s="409" t="str">
        <f>Calcu!G45</f>
        <v/>
      </c>
      <c r="H47" s="410"/>
      <c r="I47" s="410"/>
      <c r="J47" s="410"/>
      <c r="K47" s="411"/>
      <c r="L47" s="409" t="str">
        <f>Calcu!H45</f>
        <v/>
      </c>
      <c r="M47" s="410"/>
      <c r="N47" s="410"/>
      <c r="O47" s="410"/>
      <c r="P47" s="411"/>
      <c r="Q47" s="409" t="str">
        <f>Calcu!I45</f>
        <v/>
      </c>
      <c r="R47" s="410"/>
      <c r="S47" s="410"/>
      <c r="T47" s="410"/>
      <c r="U47" s="411"/>
      <c r="V47" s="409" t="str">
        <f>Calcu!J45</f>
        <v/>
      </c>
      <c r="W47" s="410"/>
      <c r="X47" s="410"/>
      <c r="Y47" s="410"/>
      <c r="Z47" s="411"/>
      <c r="AA47" s="409" t="str">
        <f>Calcu!K45</f>
        <v/>
      </c>
      <c r="AB47" s="410"/>
      <c r="AC47" s="410"/>
      <c r="AD47" s="410"/>
      <c r="AE47" s="411"/>
      <c r="AF47" s="409" t="str">
        <f>Calcu!L45</f>
        <v/>
      </c>
      <c r="AG47" s="410"/>
      <c r="AH47" s="410"/>
      <c r="AI47" s="410"/>
      <c r="AJ47" s="411"/>
      <c r="AK47" s="409" t="str">
        <f>Calcu!M45</f>
        <v/>
      </c>
      <c r="AL47" s="410"/>
      <c r="AM47" s="410"/>
      <c r="AN47" s="410"/>
      <c r="AO47" s="411"/>
    </row>
    <row r="48" spans="1:41" ht="18.75" customHeight="1">
      <c r="A48" s="58"/>
      <c r="B48" s="409" t="str">
        <f>Calcu!C46</f>
        <v/>
      </c>
      <c r="C48" s="410"/>
      <c r="D48" s="410"/>
      <c r="E48" s="410"/>
      <c r="F48" s="411"/>
      <c r="G48" s="409" t="str">
        <f>Calcu!G46</f>
        <v/>
      </c>
      <c r="H48" s="410"/>
      <c r="I48" s="410"/>
      <c r="J48" s="410"/>
      <c r="K48" s="411"/>
      <c r="L48" s="409" t="str">
        <f>Calcu!H46</f>
        <v/>
      </c>
      <c r="M48" s="410"/>
      <c r="N48" s="410"/>
      <c r="O48" s="410"/>
      <c r="P48" s="411"/>
      <c r="Q48" s="409" t="str">
        <f>Calcu!I46</f>
        <v/>
      </c>
      <c r="R48" s="410"/>
      <c r="S48" s="410"/>
      <c r="T48" s="410"/>
      <c r="U48" s="411"/>
      <c r="V48" s="409" t="str">
        <f>Calcu!J46</f>
        <v/>
      </c>
      <c r="W48" s="410"/>
      <c r="X48" s="410"/>
      <c r="Y48" s="410"/>
      <c r="Z48" s="411"/>
      <c r="AA48" s="409" t="str">
        <f>Calcu!K46</f>
        <v/>
      </c>
      <c r="AB48" s="410"/>
      <c r="AC48" s="410"/>
      <c r="AD48" s="410"/>
      <c r="AE48" s="411"/>
      <c r="AF48" s="409" t="str">
        <f>Calcu!L46</f>
        <v/>
      </c>
      <c r="AG48" s="410"/>
      <c r="AH48" s="410"/>
      <c r="AI48" s="410"/>
      <c r="AJ48" s="411"/>
      <c r="AK48" s="409" t="str">
        <f>Calcu!M46</f>
        <v/>
      </c>
      <c r="AL48" s="410"/>
      <c r="AM48" s="410"/>
      <c r="AN48" s="410"/>
      <c r="AO48" s="411"/>
    </row>
    <row r="49" spans="1:54" ht="18.75" customHeight="1">
      <c r="A49" s="58"/>
      <c r="B49" s="409" t="str">
        <f>Calcu!C47</f>
        <v/>
      </c>
      <c r="C49" s="410"/>
      <c r="D49" s="410"/>
      <c r="E49" s="410"/>
      <c r="F49" s="411"/>
      <c r="G49" s="409" t="str">
        <f>Calcu!G47</f>
        <v/>
      </c>
      <c r="H49" s="410"/>
      <c r="I49" s="410"/>
      <c r="J49" s="410"/>
      <c r="K49" s="411"/>
      <c r="L49" s="409" t="str">
        <f>Calcu!H47</f>
        <v/>
      </c>
      <c r="M49" s="410"/>
      <c r="N49" s="410"/>
      <c r="O49" s="410"/>
      <c r="P49" s="411"/>
      <c r="Q49" s="409" t="str">
        <f>Calcu!I47</f>
        <v/>
      </c>
      <c r="R49" s="410"/>
      <c r="S49" s="410"/>
      <c r="T49" s="410"/>
      <c r="U49" s="411"/>
      <c r="V49" s="409" t="str">
        <f>Calcu!J47</f>
        <v/>
      </c>
      <c r="W49" s="410"/>
      <c r="X49" s="410"/>
      <c r="Y49" s="410"/>
      <c r="Z49" s="411"/>
      <c r="AA49" s="409" t="str">
        <f>Calcu!K47</f>
        <v/>
      </c>
      <c r="AB49" s="410"/>
      <c r="AC49" s="410"/>
      <c r="AD49" s="410"/>
      <c r="AE49" s="411"/>
      <c r="AF49" s="409" t="str">
        <f>Calcu!L47</f>
        <v/>
      </c>
      <c r="AG49" s="410"/>
      <c r="AH49" s="410"/>
      <c r="AI49" s="410"/>
      <c r="AJ49" s="411"/>
      <c r="AK49" s="409" t="str">
        <f>Calcu!M47</f>
        <v/>
      </c>
      <c r="AL49" s="410"/>
      <c r="AM49" s="410"/>
      <c r="AN49" s="410"/>
      <c r="AO49" s="411"/>
    </row>
    <row r="50" spans="1:54" ht="18.75" customHeight="1">
      <c r="A50" s="58"/>
      <c r="B50" s="409" t="str">
        <f>Calcu!C48</f>
        <v/>
      </c>
      <c r="C50" s="410"/>
      <c r="D50" s="410"/>
      <c r="E50" s="410"/>
      <c r="F50" s="411"/>
      <c r="G50" s="409" t="str">
        <f>Calcu!G48</f>
        <v/>
      </c>
      <c r="H50" s="410"/>
      <c r="I50" s="410"/>
      <c r="J50" s="410"/>
      <c r="K50" s="411"/>
      <c r="L50" s="409" t="str">
        <f>Calcu!H48</f>
        <v/>
      </c>
      <c r="M50" s="410"/>
      <c r="N50" s="410"/>
      <c r="O50" s="410"/>
      <c r="P50" s="411"/>
      <c r="Q50" s="409" t="str">
        <f>Calcu!I48</f>
        <v/>
      </c>
      <c r="R50" s="410"/>
      <c r="S50" s="410"/>
      <c r="T50" s="410"/>
      <c r="U50" s="411"/>
      <c r="V50" s="409" t="str">
        <f>Calcu!J48</f>
        <v/>
      </c>
      <c r="W50" s="410"/>
      <c r="X50" s="410"/>
      <c r="Y50" s="410"/>
      <c r="Z50" s="411"/>
      <c r="AA50" s="409" t="str">
        <f>Calcu!K48</f>
        <v/>
      </c>
      <c r="AB50" s="410"/>
      <c r="AC50" s="410"/>
      <c r="AD50" s="410"/>
      <c r="AE50" s="411"/>
      <c r="AF50" s="409" t="str">
        <f>Calcu!L48</f>
        <v/>
      </c>
      <c r="AG50" s="410"/>
      <c r="AH50" s="410"/>
      <c r="AI50" s="410"/>
      <c r="AJ50" s="411"/>
      <c r="AK50" s="409" t="str">
        <f>Calcu!M48</f>
        <v/>
      </c>
      <c r="AL50" s="410"/>
      <c r="AM50" s="410"/>
      <c r="AN50" s="410"/>
      <c r="AO50" s="411"/>
    </row>
    <row r="51" spans="1:54" ht="18.75" customHeight="1">
      <c r="A51" s="58"/>
      <c r="B51" s="409" t="str">
        <f>Calcu!C49</f>
        <v/>
      </c>
      <c r="C51" s="410"/>
      <c r="D51" s="410"/>
      <c r="E51" s="410"/>
      <c r="F51" s="411"/>
      <c r="G51" s="409" t="str">
        <f>Calcu!G49</f>
        <v/>
      </c>
      <c r="H51" s="410"/>
      <c r="I51" s="410"/>
      <c r="J51" s="410"/>
      <c r="K51" s="411"/>
      <c r="L51" s="409" t="str">
        <f>Calcu!H49</f>
        <v/>
      </c>
      <c r="M51" s="410"/>
      <c r="N51" s="410"/>
      <c r="O51" s="410"/>
      <c r="P51" s="411"/>
      <c r="Q51" s="409" t="str">
        <f>Calcu!I49</f>
        <v/>
      </c>
      <c r="R51" s="410"/>
      <c r="S51" s="410"/>
      <c r="T51" s="410"/>
      <c r="U51" s="411"/>
      <c r="V51" s="409" t="str">
        <f>Calcu!J49</f>
        <v/>
      </c>
      <c r="W51" s="410"/>
      <c r="X51" s="410"/>
      <c r="Y51" s="410"/>
      <c r="Z51" s="411"/>
      <c r="AA51" s="409" t="str">
        <f>Calcu!K49</f>
        <v/>
      </c>
      <c r="AB51" s="410"/>
      <c r="AC51" s="410"/>
      <c r="AD51" s="410"/>
      <c r="AE51" s="411"/>
      <c r="AF51" s="409" t="str">
        <f>Calcu!L49</f>
        <v/>
      </c>
      <c r="AG51" s="410"/>
      <c r="AH51" s="410"/>
      <c r="AI51" s="410"/>
      <c r="AJ51" s="411"/>
      <c r="AK51" s="409" t="str">
        <f>Calcu!M49</f>
        <v/>
      </c>
      <c r="AL51" s="410"/>
      <c r="AM51" s="410"/>
      <c r="AN51" s="410"/>
      <c r="AO51" s="411"/>
    </row>
    <row r="52" spans="1:54" ht="18.75" customHeight="1">
      <c r="A52" s="58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</row>
    <row r="53" spans="1:54" ht="18.75" customHeight="1">
      <c r="A53" s="58" t="s">
        <v>128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4" ht="18.75" customHeight="1">
      <c r="A54" s="71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54" ht="18.75" customHeight="1">
      <c r="A55" s="71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1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1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</row>
    <row r="58" spans="1:54" ht="18.75" customHeight="1">
      <c r="A58" s="71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</row>
    <row r="59" spans="1:54" ht="18.75" customHeight="1">
      <c r="A59" s="71"/>
      <c r="B59" s="57"/>
      <c r="C59" s="474" t="s">
        <v>130</v>
      </c>
      <c r="D59" s="474"/>
      <c r="E59" s="474"/>
      <c r="F59" s="235" t="s">
        <v>129</v>
      </c>
      <c r="G59" s="57" t="str">
        <f>"표준온도에서 "&amp;$N$5&amp;"의 교정값"</f>
        <v>표준온도에서 LVDT의 교정값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W59" s="60"/>
      <c r="X59" s="60"/>
      <c r="Y59" s="60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</row>
    <row r="60" spans="1:54" ht="18.75" customHeight="1">
      <c r="A60" s="71"/>
      <c r="B60" s="57"/>
      <c r="C60" s="474" t="s">
        <v>324</v>
      </c>
      <c r="D60" s="474"/>
      <c r="E60" s="474"/>
      <c r="F60" s="235" t="s">
        <v>129</v>
      </c>
      <c r="G60" s="57" t="str">
        <f>$T$5&amp;"의 지시값"</f>
        <v>DMM의 지시값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1"/>
      <c r="B61" s="57"/>
      <c r="C61" s="474" t="s">
        <v>342</v>
      </c>
      <c r="D61" s="474"/>
      <c r="E61" s="474"/>
      <c r="F61" s="235" t="s">
        <v>343</v>
      </c>
      <c r="G61" s="57" t="s">
        <v>344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1"/>
      <c r="B62" s="57"/>
      <c r="C62" s="474" t="s">
        <v>345</v>
      </c>
      <c r="D62" s="474"/>
      <c r="E62" s="474"/>
      <c r="F62" s="235" t="s">
        <v>343</v>
      </c>
      <c r="G62" s="57" t="str">
        <f>$Z$5&amp;"의 교정값"</f>
        <v>게이지 블록의 교정값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1"/>
      <c r="B63" s="57"/>
      <c r="C63" s="474" t="s">
        <v>346</v>
      </c>
      <c r="D63" s="474"/>
      <c r="E63" s="474"/>
      <c r="F63" s="235" t="s">
        <v>129</v>
      </c>
      <c r="G63" s="57" t="str">
        <f>$T$5&amp;"의 지시값"</f>
        <v>DMM의 지시값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1"/>
      <c r="B64" s="57"/>
      <c r="C64" s="474" t="s">
        <v>347</v>
      </c>
      <c r="D64" s="474"/>
      <c r="E64" s="474"/>
      <c r="F64" s="235" t="s">
        <v>348</v>
      </c>
      <c r="G64" s="57" t="str">
        <f>$T$5&amp;"의 보정값"</f>
        <v>DMM의 보정값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1"/>
      <c r="B65" s="57"/>
      <c r="C65" s="474" t="s">
        <v>349</v>
      </c>
      <c r="D65" s="474"/>
      <c r="E65" s="474"/>
      <c r="F65" s="235" t="s">
        <v>348</v>
      </c>
      <c r="G65" s="57" t="str">
        <f>$Z$5&amp;"의 보정값"</f>
        <v>게이지 블록의 보정값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1"/>
      <c r="B66" s="57"/>
      <c r="C66" s="474" t="s">
        <v>350</v>
      </c>
      <c r="D66" s="474"/>
      <c r="E66" s="474"/>
      <c r="F66" s="235" t="s">
        <v>351</v>
      </c>
      <c r="G66" s="57" t="str">
        <f>$Z$5&amp;"의 명목값"</f>
        <v>게이지 블록의 명목값</v>
      </c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</row>
    <row r="67" spans="1:69" ht="18.75" customHeight="1">
      <c r="A67" s="71"/>
      <c r="B67" s="57"/>
      <c r="C67" s="474"/>
      <c r="D67" s="474"/>
      <c r="E67" s="474"/>
      <c r="F67" s="235" t="s">
        <v>343</v>
      </c>
      <c r="G67" s="57" t="str">
        <f>$N$5&amp;"와 "&amp;$Z$5&amp;"의 평균열팽창계수"</f>
        <v>LVDT와 게이지 블록의 평균열팽창계수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</row>
    <row r="68" spans="1:69" ht="18.75" customHeight="1">
      <c r="A68" s="71"/>
      <c r="B68" s="57"/>
      <c r="C68" s="474" t="s">
        <v>352</v>
      </c>
      <c r="D68" s="474"/>
      <c r="E68" s="474"/>
      <c r="F68" s="235" t="s">
        <v>353</v>
      </c>
      <c r="G68" s="57" t="str">
        <f>$N$5&amp;"와 "&amp;$Z$5&amp;"의 온도차이"</f>
        <v>LVDT와 게이지 블록의 온도차이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</row>
    <row r="69" spans="1:69" ht="18.75" customHeight="1">
      <c r="A69" s="71"/>
      <c r="B69" s="57"/>
      <c r="C69" s="474" t="s">
        <v>354</v>
      </c>
      <c r="D69" s="474"/>
      <c r="E69" s="474"/>
      <c r="F69" s="235" t="s">
        <v>351</v>
      </c>
      <c r="G69" s="57" t="str">
        <f>$N$5&amp;"와 "&amp;$Z$5&amp;"의 열팽창계수 차이"</f>
        <v>LVDT와 게이지 블록의 열팽창계수 차이</v>
      </c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</row>
    <row r="70" spans="1:69" ht="18.75" customHeight="1">
      <c r="A70" s="71"/>
      <c r="B70" s="57"/>
      <c r="C70" s="474" t="s">
        <v>355</v>
      </c>
      <c r="D70" s="474"/>
      <c r="E70" s="474"/>
      <c r="F70" s="235" t="s">
        <v>343</v>
      </c>
      <c r="G70" s="57" t="str">
        <f>$N$5&amp;"와 "&amp;$Z$5&amp;"의 평균 온도값과 기준온도와의 차"</f>
        <v>LVDT와 게이지 블록의 평균 온도값과 기준온도와의 차</v>
      </c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</row>
    <row r="71" spans="1:69" ht="18.75" customHeight="1">
      <c r="A71" s="71"/>
      <c r="B71" s="57"/>
      <c r="C71" s="474" t="s">
        <v>659</v>
      </c>
      <c r="D71" s="474"/>
      <c r="E71" s="474"/>
      <c r="F71" s="235" t="s">
        <v>351</v>
      </c>
      <c r="G71" s="57" t="str">
        <f>$T$5&amp;"의 분해능 한계에 대한 보정값 (기대값=0)"</f>
        <v>DMM의 분해능 한계에 대한 보정값 (기대값=0)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</row>
    <row r="72" spans="1:69" ht="18.75" customHeight="1">
      <c r="A72" s="71"/>
      <c r="B72" s="57"/>
      <c r="C72" s="474" t="s">
        <v>356</v>
      </c>
      <c r="D72" s="474"/>
      <c r="E72" s="474"/>
      <c r="F72" s="235" t="s">
        <v>351</v>
      </c>
      <c r="G72" s="57" t="s">
        <v>357</v>
      </c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</row>
    <row r="73" spans="1:69" ht="18.75" customHeight="1">
      <c r="A73" s="71"/>
      <c r="B73" s="57"/>
      <c r="C73" s="474" t="s">
        <v>358</v>
      </c>
      <c r="D73" s="474"/>
      <c r="E73" s="474"/>
      <c r="F73" s="235" t="s">
        <v>351</v>
      </c>
      <c r="G73" s="57" t="s">
        <v>359</v>
      </c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</row>
    <row r="74" spans="1:69" ht="18.75" customHeight="1">
      <c r="A74" s="71"/>
      <c r="B74" s="57"/>
      <c r="C74" s="237"/>
      <c r="D74" s="237"/>
      <c r="E74" s="23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</row>
    <row r="75" spans="1:69" ht="18.75" customHeight="1">
      <c r="A75" s="58" t="s">
        <v>360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69" ht="18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69" ht="18.75" customHeight="1">
      <c r="A77" s="57"/>
      <c r="B77" s="57"/>
      <c r="C77" s="57" t="s">
        <v>361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</row>
    <row r="78" spans="1:69" ht="18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69" ht="18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</row>
    <row r="80" spans="1:69" ht="18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</row>
    <row r="81" spans="1:46" ht="18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</row>
    <row r="82" spans="1:46" ht="18.75" customHeight="1">
      <c r="A82" s="61" t="s">
        <v>362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</row>
    <row r="83" spans="1:46" ht="18.75" customHeight="1">
      <c r="A83" s="57"/>
      <c r="B83" s="412"/>
      <c r="C83" s="413"/>
      <c r="D83" s="418"/>
      <c r="E83" s="419"/>
      <c r="F83" s="419"/>
      <c r="G83" s="420"/>
      <c r="H83" s="421">
        <v>1</v>
      </c>
      <c r="I83" s="421"/>
      <c r="J83" s="421"/>
      <c r="K83" s="421"/>
      <c r="L83" s="421"/>
      <c r="M83" s="421"/>
      <c r="N83" s="421"/>
      <c r="O83" s="418">
        <v>2</v>
      </c>
      <c r="P83" s="419"/>
      <c r="Q83" s="419"/>
      <c r="R83" s="419"/>
      <c r="S83" s="419"/>
      <c r="T83" s="419"/>
      <c r="U83" s="419"/>
      <c r="V83" s="420"/>
      <c r="W83" s="421">
        <v>3</v>
      </c>
      <c r="X83" s="421"/>
      <c r="Y83" s="421"/>
      <c r="Z83" s="421"/>
      <c r="AA83" s="421"/>
      <c r="AB83" s="418">
        <v>4</v>
      </c>
      <c r="AC83" s="419"/>
      <c r="AD83" s="419"/>
      <c r="AE83" s="419"/>
      <c r="AF83" s="419"/>
      <c r="AG83" s="419"/>
      <c r="AH83" s="420"/>
      <c r="AI83" s="418">
        <v>5</v>
      </c>
      <c r="AJ83" s="419"/>
      <c r="AK83" s="419"/>
      <c r="AL83" s="419"/>
      <c r="AM83" s="419"/>
      <c r="AN83" s="419"/>
      <c r="AO83" s="420"/>
      <c r="AP83" s="421">
        <v>6</v>
      </c>
      <c r="AQ83" s="421"/>
      <c r="AR83" s="421"/>
      <c r="AS83" s="421"/>
    </row>
    <row r="84" spans="1:46" ht="18.75" customHeight="1">
      <c r="A84" s="57"/>
      <c r="B84" s="414"/>
      <c r="C84" s="415"/>
      <c r="D84" s="412" t="s">
        <v>363</v>
      </c>
      <c r="E84" s="422"/>
      <c r="F84" s="422"/>
      <c r="G84" s="413"/>
      <c r="H84" s="423" t="s">
        <v>364</v>
      </c>
      <c r="I84" s="423"/>
      <c r="J84" s="423"/>
      <c r="K84" s="423"/>
      <c r="L84" s="423"/>
      <c r="M84" s="423"/>
      <c r="N84" s="423"/>
      <c r="O84" s="412" t="s">
        <v>365</v>
      </c>
      <c r="P84" s="422"/>
      <c r="Q84" s="422"/>
      <c r="R84" s="422"/>
      <c r="S84" s="422"/>
      <c r="T84" s="422"/>
      <c r="U84" s="422"/>
      <c r="V84" s="413"/>
      <c r="W84" s="423" t="s">
        <v>366</v>
      </c>
      <c r="X84" s="423"/>
      <c r="Y84" s="423"/>
      <c r="Z84" s="423"/>
      <c r="AA84" s="423"/>
      <c r="AB84" s="412" t="s">
        <v>367</v>
      </c>
      <c r="AC84" s="422"/>
      <c r="AD84" s="422"/>
      <c r="AE84" s="422"/>
      <c r="AF84" s="422"/>
      <c r="AG84" s="422"/>
      <c r="AH84" s="413"/>
      <c r="AI84" s="412" t="s">
        <v>368</v>
      </c>
      <c r="AJ84" s="422"/>
      <c r="AK84" s="422"/>
      <c r="AL84" s="422"/>
      <c r="AM84" s="422"/>
      <c r="AN84" s="422"/>
      <c r="AO84" s="413"/>
      <c r="AP84" s="423" t="s">
        <v>369</v>
      </c>
      <c r="AQ84" s="423"/>
      <c r="AR84" s="423"/>
      <c r="AS84" s="423"/>
    </row>
    <row r="85" spans="1:46" ht="18.75" customHeight="1">
      <c r="A85" s="57"/>
      <c r="B85" s="416"/>
      <c r="C85" s="417"/>
      <c r="D85" s="424" t="s">
        <v>370</v>
      </c>
      <c r="E85" s="425"/>
      <c r="F85" s="425"/>
      <c r="G85" s="426"/>
      <c r="H85" s="427" t="s">
        <v>371</v>
      </c>
      <c r="I85" s="427"/>
      <c r="J85" s="427"/>
      <c r="K85" s="427"/>
      <c r="L85" s="427"/>
      <c r="M85" s="427"/>
      <c r="N85" s="427"/>
      <c r="O85" s="428" t="s">
        <v>372</v>
      </c>
      <c r="P85" s="429"/>
      <c r="Q85" s="429"/>
      <c r="R85" s="429"/>
      <c r="S85" s="429"/>
      <c r="T85" s="429"/>
      <c r="U85" s="429"/>
      <c r="V85" s="430"/>
      <c r="W85" s="427"/>
      <c r="X85" s="427"/>
      <c r="Y85" s="427"/>
      <c r="Z85" s="427"/>
      <c r="AA85" s="427"/>
      <c r="AB85" s="428" t="s">
        <v>373</v>
      </c>
      <c r="AC85" s="429"/>
      <c r="AD85" s="429"/>
      <c r="AE85" s="429"/>
      <c r="AF85" s="429"/>
      <c r="AG85" s="429"/>
      <c r="AH85" s="430"/>
      <c r="AI85" s="428" t="s">
        <v>374</v>
      </c>
      <c r="AJ85" s="429"/>
      <c r="AK85" s="429"/>
      <c r="AL85" s="429"/>
      <c r="AM85" s="429"/>
      <c r="AN85" s="429"/>
      <c r="AO85" s="430"/>
      <c r="AP85" s="427"/>
      <c r="AQ85" s="427"/>
      <c r="AR85" s="427"/>
      <c r="AS85" s="427"/>
    </row>
    <row r="86" spans="1:46" ht="18.75" customHeight="1">
      <c r="A86" s="57"/>
      <c r="B86" s="421" t="s">
        <v>375</v>
      </c>
      <c r="C86" s="421"/>
      <c r="D86" s="439" t="s">
        <v>376</v>
      </c>
      <c r="E86" s="440"/>
      <c r="F86" s="440"/>
      <c r="G86" s="441"/>
      <c r="H86" s="442" t="e">
        <f ca="1">Calcu!E54</f>
        <v>#N/A</v>
      </c>
      <c r="I86" s="443"/>
      <c r="J86" s="443"/>
      <c r="K86" s="443"/>
      <c r="L86" s="443"/>
      <c r="M86" s="444" t="str">
        <f>Calcu!F54</f>
        <v>mm</v>
      </c>
      <c r="N86" s="445"/>
      <c r="O86" s="446">
        <f>Calcu!J54</f>
        <v>0</v>
      </c>
      <c r="P86" s="447"/>
      <c r="Q86" s="447"/>
      <c r="R86" s="447"/>
      <c r="S86" s="447"/>
      <c r="T86" s="437">
        <f>Calcu!K54</f>
        <v>0</v>
      </c>
      <c r="U86" s="444"/>
      <c r="V86" s="445"/>
      <c r="W86" s="421" t="str">
        <f>Calcu!L54</f>
        <v>t</v>
      </c>
      <c r="X86" s="421"/>
      <c r="Y86" s="421"/>
      <c r="Z86" s="421"/>
      <c r="AA86" s="421"/>
      <c r="AB86" s="431" t="e">
        <f ca="1">Calcu!O54</f>
        <v>#N/A</v>
      </c>
      <c r="AC86" s="432"/>
      <c r="AD86" s="432"/>
      <c r="AE86" s="432"/>
      <c r="AF86" s="433" t="str">
        <f>Calcu!P54</f>
        <v>μm/0</v>
      </c>
      <c r="AG86" s="433"/>
      <c r="AH86" s="434"/>
      <c r="AI86" s="435" t="e">
        <f ca="1">Calcu!Q54</f>
        <v>#N/A</v>
      </c>
      <c r="AJ86" s="436"/>
      <c r="AK86" s="436"/>
      <c r="AL86" s="436"/>
      <c r="AM86" s="437" t="str">
        <f>Calcu!R54</f>
        <v>μm</v>
      </c>
      <c r="AN86" s="437"/>
      <c r="AO86" s="438"/>
      <c r="AP86" s="421">
        <f>Calcu!S54</f>
        <v>4</v>
      </c>
      <c r="AQ86" s="421"/>
      <c r="AR86" s="421"/>
      <c r="AS86" s="421"/>
    </row>
    <row r="87" spans="1:46" ht="18.75" customHeight="1">
      <c r="A87" s="57"/>
      <c r="B87" s="421" t="s">
        <v>377</v>
      </c>
      <c r="C87" s="421"/>
      <c r="D87" s="439" t="s">
        <v>378</v>
      </c>
      <c r="E87" s="440"/>
      <c r="F87" s="440"/>
      <c r="G87" s="441"/>
      <c r="H87" s="442" t="e">
        <f ca="1">Calcu!E55</f>
        <v>#N/A</v>
      </c>
      <c r="I87" s="443"/>
      <c r="J87" s="443"/>
      <c r="K87" s="443"/>
      <c r="L87" s="443"/>
      <c r="M87" s="444" t="str">
        <f>Calcu!F55</f>
        <v>mm</v>
      </c>
      <c r="N87" s="445"/>
      <c r="O87" s="446" t="e">
        <f>Calcu!J55</f>
        <v>#DIV/0!</v>
      </c>
      <c r="P87" s="447"/>
      <c r="Q87" s="447"/>
      <c r="R87" s="447"/>
      <c r="S87" s="447"/>
      <c r="T87" s="437">
        <f>Calcu!K55</f>
        <v>0</v>
      </c>
      <c r="U87" s="444"/>
      <c r="V87" s="445"/>
      <c r="W87" s="421" t="str">
        <f>Calcu!L55</f>
        <v>정규</v>
      </c>
      <c r="X87" s="421"/>
      <c r="Y87" s="421"/>
      <c r="Z87" s="421"/>
      <c r="AA87" s="421"/>
      <c r="AB87" s="431" t="e">
        <f ca="1">Calcu!O55</f>
        <v>#N/A</v>
      </c>
      <c r="AC87" s="432"/>
      <c r="AD87" s="432"/>
      <c r="AE87" s="432"/>
      <c r="AF87" s="433" t="str">
        <f>Calcu!P55</f>
        <v>μm/0</v>
      </c>
      <c r="AG87" s="433"/>
      <c r="AH87" s="434"/>
      <c r="AI87" s="435" t="e">
        <f ca="1">Calcu!Q55</f>
        <v>#DIV/0!</v>
      </c>
      <c r="AJ87" s="436"/>
      <c r="AK87" s="436"/>
      <c r="AL87" s="436"/>
      <c r="AM87" s="437" t="str">
        <f>Calcu!R55</f>
        <v>μm</v>
      </c>
      <c r="AN87" s="437"/>
      <c r="AO87" s="438"/>
      <c r="AP87" s="421" t="str">
        <f>Calcu!S55</f>
        <v>∞</v>
      </c>
      <c r="AQ87" s="421"/>
      <c r="AR87" s="421"/>
      <c r="AS87" s="421"/>
    </row>
    <row r="88" spans="1:46" ht="18.75" customHeight="1">
      <c r="A88" s="57"/>
      <c r="B88" s="421" t="s">
        <v>379</v>
      </c>
      <c r="C88" s="421"/>
      <c r="D88" s="439" t="s">
        <v>380</v>
      </c>
      <c r="E88" s="440"/>
      <c r="F88" s="440"/>
      <c r="G88" s="441"/>
      <c r="H88" s="442" t="e">
        <f ca="1">Calcu!E56</f>
        <v>#N/A</v>
      </c>
      <c r="I88" s="443"/>
      <c r="J88" s="443"/>
      <c r="K88" s="443"/>
      <c r="L88" s="443"/>
      <c r="M88" s="444" t="str">
        <f>Calcu!F56</f>
        <v>mm</v>
      </c>
      <c r="N88" s="445"/>
      <c r="O88" s="435" t="e">
        <f ca="1">Calcu!J56</f>
        <v>#N/A</v>
      </c>
      <c r="P88" s="436"/>
      <c r="Q88" s="436"/>
      <c r="R88" s="436"/>
      <c r="S88" s="436"/>
      <c r="T88" s="437" t="str">
        <f>Calcu!K56</f>
        <v>μm</v>
      </c>
      <c r="U88" s="444"/>
      <c r="V88" s="445"/>
      <c r="W88" s="421" t="str">
        <f>Calcu!L56</f>
        <v>정규</v>
      </c>
      <c r="X88" s="421"/>
      <c r="Y88" s="421"/>
      <c r="Z88" s="421"/>
      <c r="AA88" s="421"/>
      <c r="AB88" s="418">
        <f>Calcu!O56</f>
        <v>-1</v>
      </c>
      <c r="AC88" s="419"/>
      <c r="AD88" s="419"/>
      <c r="AE88" s="419"/>
      <c r="AF88" s="419"/>
      <c r="AG88" s="419"/>
      <c r="AH88" s="420"/>
      <c r="AI88" s="435" t="e">
        <f ca="1">Calcu!Q56</f>
        <v>#N/A</v>
      </c>
      <c r="AJ88" s="436"/>
      <c r="AK88" s="436"/>
      <c r="AL88" s="436"/>
      <c r="AM88" s="437" t="str">
        <f>Calcu!R56</f>
        <v>μm</v>
      </c>
      <c r="AN88" s="437"/>
      <c r="AO88" s="438"/>
      <c r="AP88" s="421" t="str">
        <f>Calcu!S56</f>
        <v>∞</v>
      </c>
      <c r="AQ88" s="421"/>
      <c r="AR88" s="421"/>
      <c r="AS88" s="421"/>
    </row>
    <row r="89" spans="1:46" ht="18.75" customHeight="1">
      <c r="A89" s="57"/>
      <c r="B89" s="421" t="s">
        <v>381</v>
      </c>
      <c r="C89" s="421"/>
      <c r="D89" s="439"/>
      <c r="E89" s="440"/>
      <c r="F89" s="440"/>
      <c r="G89" s="441"/>
      <c r="H89" s="442" t="e">
        <f ca="1">Calcu!E57</f>
        <v>#N/A</v>
      </c>
      <c r="I89" s="443"/>
      <c r="J89" s="443"/>
      <c r="K89" s="443"/>
      <c r="L89" s="443"/>
      <c r="M89" s="444" t="str">
        <f>Calcu!F57</f>
        <v>/℃</v>
      </c>
      <c r="N89" s="445"/>
      <c r="O89" s="448">
        <f>Calcu!J57</f>
        <v>4.0824829046386305E-7</v>
      </c>
      <c r="P89" s="449"/>
      <c r="Q89" s="449"/>
      <c r="R89" s="449"/>
      <c r="S89" s="449"/>
      <c r="T89" s="437" t="str">
        <f>Calcu!K57</f>
        <v>/℃</v>
      </c>
      <c r="U89" s="444"/>
      <c r="V89" s="445"/>
      <c r="W89" s="421" t="str">
        <f>Calcu!L57</f>
        <v>삼각형</v>
      </c>
      <c r="X89" s="421"/>
      <c r="Y89" s="421"/>
      <c r="Z89" s="421"/>
      <c r="AA89" s="421"/>
      <c r="AB89" s="431">
        <f>Calcu!O57</f>
        <v>0</v>
      </c>
      <c r="AC89" s="432"/>
      <c r="AD89" s="432"/>
      <c r="AE89" s="432"/>
      <c r="AF89" s="433" t="str">
        <f>Calcu!P57</f>
        <v>℃·μm</v>
      </c>
      <c r="AG89" s="433"/>
      <c r="AH89" s="434"/>
      <c r="AI89" s="435">
        <f>Calcu!Q57</f>
        <v>0</v>
      </c>
      <c r="AJ89" s="436"/>
      <c r="AK89" s="436"/>
      <c r="AL89" s="436"/>
      <c r="AM89" s="437" t="str">
        <f>Calcu!R57</f>
        <v>μm</v>
      </c>
      <c r="AN89" s="437"/>
      <c r="AO89" s="438"/>
      <c r="AP89" s="421">
        <f>Calcu!S57</f>
        <v>100</v>
      </c>
      <c r="AQ89" s="421"/>
      <c r="AR89" s="421"/>
      <c r="AS89" s="421"/>
    </row>
    <row r="90" spans="1:46" ht="18.75" customHeight="1">
      <c r="A90" s="57"/>
      <c r="B90" s="421" t="s">
        <v>382</v>
      </c>
      <c r="C90" s="421"/>
      <c r="D90" s="439" t="s">
        <v>383</v>
      </c>
      <c r="E90" s="440"/>
      <c r="F90" s="440"/>
      <c r="G90" s="441"/>
      <c r="H90" s="442" t="str">
        <f>Calcu!E58</f>
        <v/>
      </c>
      <c r="I90" s="443"/>
      <c r="J90" s="443"/>
      <c r="K90" s="443"/>
      <c r="L90" s="443"/>
      <c r="M90" s="444" t="str">
        <f>Calcu!F58</f>
        <v>℃</v>
      </c>
      <c r="N90" s="445"/>
      <c r="O90" s="435">
        <f>Calcu!J58</f>
        <v>0.28867513459481292</v>
      </c>
      <c r="P90" s="436"/>
      <c r="Q90" s="436"/>
      <c r="R90" s="436"/>
      <c r="S90" s="436"/>
      <c r="T90" s="437" t="str">
        <f>Calcu!K58</f>
        <v>℃</v>
      </c>
      <c r="U90" s="444"/>
      <c r="V90" s="445"/>
      <c r="W90" s="421" t="str">
        <f>Calcu!L58</f>
        <v>직사각형</v>
      </c>
      <c r="X90" s="421"/>
      <c r="Y90" s="421"/>
      <c r="Z90" s="421"/>
      <c r="AA90" s="421"/>
      <c r="AB90" s="431" t="e">
        <f ca="1">Calcu!O58</f>
        <v>#N/A</v>
      </c>
      <c r="AC90" s="432"/>
      <c r="AD90" s="432"/>
      <c r="AE90" s="432"/>
      <c r="AF90" s="433" t="str">
        <f>Calcu!P58</f>
        <v>/℃·μm</v>
      </c>
      <c r="AG90" s="433"/>
      <c r="AH90" s="434"/>
      <c r="AI90" s="435" t="e">
        <f ca="1">Calcu!Q58</f>
        <v>#N/A</v>
      </c>
      <c r="AJ90" s="436"/>
      <c r="AK90" s="436"/>
      <c r="AL90" s="436"/>
      <c r="AM90" s="437" t="str">
        <f>Calcu!R58</f>
        <v>μm</v>
      </c>
      <c r="AN90" s="437"/>
      <c r="AO90" s="438"/>
      <c r="AP90" s="421">
        <f>Calcu!S58</f>
        <v>12</v>
      </c>
      <c r="AQ90" s="421"/>
      <c r="AR90" s="421"/>
      <c r="AS90" s="421"/>
    </row>
    <row r="91" spans="1:46" ht="18.75" customHeight="1">
      <c r="A91" s="57"/>
      <c r="B91" s="421" t="s">
        <v>384</v>
      </c>
      <c r="C91" s="421"/>
      <c r="D91" s="439" t="s">
        <v>354</v>
      </c>
      <c r="E91" s="440"/>
      <c r="F91" s="440"/>
      <c r="G91" s="441"/>
      <c r="H91" s="442" t="e">
        <f ca="1">Calcu!E59</f>
        <v>#N/A</v>
      </c>
      <c r="I91" s="443"/>
      <c r="J91" s="443"/>
      <c r="K91" s="443"/>
      <c r="L91" s="443"/>
      <c r="M91" s="444" t="str">
        <f>Calcu!F59</f>
        <v>/℃</v>
      </c>
      <c r="N91" s="445"/>
      <c r="O91" s="448">
        <f>Calcu!J59</f>
        <v>8.1649658092772609E-7</v>
      </c>
      <c r="P91" s="449"/>
      <c r="Q91" s="449"/>
      <c r="R91" s="449"/>
      <c r="S91" s="449"/>
      <c r="T91" s="437" t="str">
        <f>Calcu!K59</f>
        <v>/℃</v>
      </c>
      <c r="U91" s="444"/>
      <c r="V91" s="445"/>
      <c r="W91" s="421" t="str">
        <f>Calcu!L59</f>
        <v>삼각형</v>
      </c>
      <c r="X91" s="421"/>
      <c r="Y91" s="421"/>
      <c r="Z91" s="421"/>
      <c r="AA91" s="421"/>
      <c r="AB91" s="431">
        <f>Calcu!O59</f>
        <v>0</v>
      </c>
      <c r="AC91" s="432"/>
      <c r="AD91" s="432"/>
      <c r="AE91" s="432"/>
      <c r="AF91" s="433" t="str">
        <f>Calcu!P59</f>
        <v>℃·μm</v>
      </c>
      <c r="AG91" s="433"/>
      <c r="AH91" s="434"/>
      <c r="AI91" s="435">
        <f>Calcu!Q59</f>
        <v>0</v>
      </c>
      <c r="AJ91" s="436"/>
      <c r="AK91" s="436"/>
      <c r="AL91" s="436"/>
      <c r="AM91" s="437" t="str">
        <f>Calcu!R59</f>
        <v>μm</v>
      </c>
      <c r="AN91" s="437"/>
      <c r="AO91" s="438"/>
      <c r="AP91" s="421">
        <f>Calcu!S59</f>
        <v>100</v>
      </c>
      <c r="AQ91" s="421"/>
      <c r="AR91" s="421"/>
      <c r="AS91" s="421"/>
    </row>
    <row r="92" spans="1:46" ht="18.75" customHeight="1">
      <c r="A92" s="57"/>
      <c r="B92" s="421" t="s">
        <v>385</v>
      </c>
      <c r="C92" s="421"/>
      <c r="D92" s="439" t="s">
        <v>386</v>
      </c>
      <c r="E92" s="440"/>
      <c r="F92" s="440"/>
      <c r="G92" s="441"/>
      <c r="H92" s="442">
        <f>Calcu!E60</f>
        <v>0.1</v>
      </c>
      <c r="I92" s="443"/>
      <c r="J92" s="443"/>
      <c r="K92" s="443"/>
      <c r="L92" s="443"/>
      <c r="M92" s="444" t="str">
        <f>Calcu!F60</f>
        <v>℃</v>
      </c>
      <c r="N92" s="445"/>
      <c r="O92" s="435">
        <f>Calcu!J60</f>
        <v>0.57735026918962584</v>
      </c>
      <c r="P92" s="436"/>
      <c r="Q92" s="436"/>
      <c r="R92" s="436"/>
      <c r="S92" s="436"/>
      <c r="T92" s="437" t="str">
        <f>Calcu!K60</f>
        <v>℃</v>
      </c>
      <c r="U92" s="444"/>
      <c r="V92" s="445"/>
      <c r="W92" s="421" t="str">
        <f>Calcu!L60</f>
        <v>직사각형</v>
      </c>
      <c r="X92" s="421"/>
      <c r="Y92" s="421"/>
      <c r="Z92" s="421"/>
      <c r="AA92" s="421"/>
      <c r="AB92" s="431" t="e">
        <f ca="1">Calcu!O60</f>
        <v>#N/A</v>
      </c>
      <c r="AC92" s="432"/>
      <c r="AD92" s="432"/>
      <c r="AE92" s="432"/>
      <c r="AF92" s="433" t="str">
        <f>Calcu!P60</f>
        <v>/℃·μm</v>
      </c>
      <c r="AG92" s="433"/>
      <c r="AH92" s="434"/>
      <c r="AI92" s="435" t="e">
        <f ca="1">Calcu!Q60</f>
        <v>#N/A</v>
      </c>
      <c r="AJ92" s="436"/>
      <c r="AK92" s="436"/>
      <c r="AL92" s="436"/>
      <c r="AM92" s="437" t="str">
        <f>Calcu!R60</f>
        <v>μm</v>
      </c>
      <c r="AN92" s="437"/>
      <c r="AO92" s="438"/>
      <c r="AP92" s="421">
        <f>Calcu!S60</f>
        <v>12</v>
      </c>
      <c r="AQ92" s="421"/>
      <c r="AR92" s="421"/>
      <c r="AS92" s="421"/>
    </row>
    <row r="93" spans="1:46" ht="18.75" customHeight="1">
      <c r="A93" s="57"/>
      <c r="B93" s="421" t="s">
        <v>387</v>
      </c>
      <c r="C93" s="421"/>
      <c r="D93" s="439" t="s">
        <v>659</v>
      </c>
      <c r="E93" s="440"/>
      <c r="F93" s="440"/>
      <c r="G93" s="441"/>
      <c r="H93" s="442">
        <f>Calcu!E61</f>
        <v>0</v>
      </c>
      <c r="I93" s="443"/>
      <c r="J93" s="443"/>
      <c r="K93" s="443"/>
      <c r="L93" s="443"/>
      <c r="M93" s="444" t="str">
        <f>Calcu!F61</f>
        <v>mm</v>
      </c>
      <c r="N93" s="445"/>
      <c r="O93" s="446">
        <f>Calcu!J61</f>
        <v>0</v>
      </c>
      <c r="P93" s="447"/>
      <c r="Q93" s="447"/>
      <c r="R93" s="447"/>
      <c r="S93" s="447"/>
      <c r="T93" s="437">
        <f>Calcu!K61</f>
        <v>0</v>
      </c>
      <c r="U93" s="444"/>
      <c r="V93" s="445"/>
      <c r="W93" s="421" t="str">
        <f>Calcu!L61</f>
        <v>직사각형</v>
      </c>
      <c r="X93" s="421"/>
      <c r="Y93" s="421"/>
      <c r="Z93" s="421"/>
      <c r="AA93" s="421"/>
      <c r="AB93" s="431" t="e">
        <f ca="1">Calcu!O61</f>
        <v>#N/A</v>
      </c>
      <c r="AC93" s="432"/>
      <c r="AD93" s="432"/>
      <c r="AE93" s="432"/>
      <c r="AF93" s="433" t="str">
        <f>Calcu!P61</f>
        <v>μm/V</v>
      </c>
      <c r="AG93" s="433"/>
      <c r="AH93" s="434"/>
      <c r="AI93" s="435" t="e">
        <f ca="1">Calcu!Q61</f>
        <v>#N/A</v>
      </c>
      <c r="AJ93" s="436"/>
      <c r="AK93" s="436"/>
      <c r="AL93" s="436"/>
      <c r="AM93" s="437" t="str">
        <f>Calcu!R61</f>
        <v>μm</v>
      </c>
      <c r="AN93" s="437"/>
      <c r="AO93" s="438"/>
      <c r="AP93" s="421" t="str">
        <f>Calcu!S61</f>
        <v>∞</v>
      </c>
      <c r="AQ93" s="421"/>
      <c r="AR93" s="421"/>
      <c r="AS93" s="421"/>
    </row>
    <row r="94" spans="1:46" ht="18.75" customHeight="1">
      <c r="A94" s="57"/>
      <c r="B94" s="421" t="s">
        <v>388</v>
      </c>
      <c r="C94" s="421"/>
      <c r="D94" s="439" t="s">
        <v>389</v>
      </c>
      <c r="E94" s="440"/>
      <c r="F94" s="440"/>
      <c r="G94" s="441"/>
      <c r="H94" s="442">
        <f>Calcu!E62</f>
        <v>0</v>
      </c>
      <c r="I94" s="443"/>
      <c r="J94" s="443"/>
      <c r="K94" s="443"/>
      <c r="L94" s="443"/>
      <c r="M94" s="444" t="str">
        <f>Calcu!F62</f>
        <v>mm</v>
      </c>
      <c r="N94" s="445"/>
      <c r="O94" s="435">
        <f>Calcu!J62</f>
        <v>0</v>
      </c>
      <c r="P94" s="436"/>
      <c r="Q94" s="436"/>
      <c r="R94" s="436"/>
      <c r="S94" s="436"/>
      <c r="T94" s="437" t="str">
        <f>Calcu!K62</f>
        <v>μm</v>
      </c>
      <c r="U94" s="444"/>
      <c r="V94" s="445"/>
      <c r="W94" s="421" t="str">
        <f>Calcu!L62</f>
        <v>직사각형</v>
      </c>
      <c r="X94" s="421"/>
      <c r="Y94" s="421"/>
      <c r="Z94" s="421"/>
      <c r="AA94" s="421"/>
      <c r="AB94" s="418">
        <f>Calcu!O62</f>
        <v>1</v>
      </c>
      <c r="AC94" s="419"/>
      <c r="AD94" s="419"/>
      <c r="AE94" s="419"/>
      <c r="AF94" s="419"/>
      <c r="AG94" s="419"/>
      <c r="AH94" s="420"/>
      <c r="AI94" s="435">
        <f>Calcu!Q62</f>
        <v>0</v>
      </c>
      <c r="AJ94" s="436"/>
      <c r="AK94" s="436"/>
      <c r="AL94" s="436"/>
      <c r="AM94" s="437" t="str">
        <f>Calcu!R62</f>
        <v>μm</v>
      </c>
      <c r="AN94" s="437"/>
      <c r="AO94" s="438"/>
      <c r="AP94" s="421" t="str">
        <f>Calcu!S62</f>
        <v>∞</v>
      </c>
      <c r="AQ94" s="421"/>
      <c r="AR94" s="421"/>
      <c r="AS94" s="421"/>
    </row>
    <row r="95" spans="1:46" ht="18.75" customHeight="1">
      <c r="A95" s="57"/>
      <c r="B95" s="421" t="s">
        <v>390</v>
      </c>
      <c r="C95" s="421"/>
      <c r="D95" s="439" t="s">
        <v>391</v>
      </c>
      <c r="E95" s="440"/>
      <c r="F95" s="440"/>
      <c r="G95" s="441"/>
      <c r="H95" s="442">
        <f>Calcu!E63</f>
        <v>0</v>
      </c>
      <c r="I95" s="443"/>
      <c r="J95" s="443"/>
      <c r="K95" s="443"/>
      <c r="L95" s="443"/>
      <c r="M95" s="444" t="str">
        <f>Calcu!F63</f>
        <v>mm</v>
      </c>
      <c r="N95" s="445"/>
      <c r="O95" s="450" t="e">
        <f>Calcu!J63</f>
        <v>#DIV/0!</v>
      </c>
      <c r="P95" s="444"/>
      <c r="Q95" s="444"/>
      <c r="R95" s="444"/>
      <c r="S95" s="444"/>
      <c r="T95" s="437">
        <f>Calcu!K63</f>
        <v>0</v>
      </c>
      <c r="U95" s="444"/>
      <c r="V95" s="445"/>
      <c r="W95" s="421" t="str">
        <f>Calcu!L63</f>
        <v>정규</v>
      </c>
      <c r="X95" s="421"/>
      <c r="Y95" s="421"/>
      <c r="Z95" s="421"/>
      <c r="AA95" s="421"/>
      <c r="AB95" s="431" t="e">
        <f ca="1">Calcu!O63</f>
        <v>#N/A</v>
      </c>
      <c r="AC95" s="432"/>
      <c r="AD95" s="432"/>
      <c r="AE95" s="432"/>
      <c r="AF95" s="433" t="str">
        <f>Calcu!P63</f>
        <v>μm/V</v>
      </c>
      <c r="AG95" s="433"/>
      <c r="AH95" s="434"/>
      <c r="AI95" s="435" t="e">
        <f ca="1">Calcu!Q63</f>
        <v>#DIV/0!</v>
      </c>
      <c r="AJ95" s="436"/>
      <c r="AK95" s="436"/>
      <c r="AL95" s="436"/>
      <c r="AM95" s="437" t="str">
        <f>Calcu!R63</f>
        <v>μm</v>
      </c>
      <c r="AN95" s="437"/>
      <c r="AO95" s="438"/>
      <c r="AP95" s="421" t="str">
        <f>Calcu!S63</f>
        <v>∞</v>
      </c>
      <c r="AQ95" s="421"/>
      <c r="AR95" s="421"/>
      <c r="AS95" s="421"/>
    </row>
    <row r="96" spans="1:46" ht="18.75" customHeight="1">
      <c r="A96" s="57"/>
      <c r="B96" s="421" t="s">
        <v>392</v>
      </c>
      <c r="C96" s="421"/>
      <c r="D96" s="439" t="s">
        <v>393</v>
      </c>
      <c r="E96" s="440"/>
      <c r="F96" s="440"/>
      <c r="G96" s="441"/>
      <c r="H96" s="442" t="e">
        <f ca="1">Calcu!E64</f>
        <v>#N/A</v>
      </c>
      <c r="I96" s="443"/>
      <c r="J96" s="443"/>
      <c r="K96" s="443"/>
      <c r="L96" s="443"/>
      <c r="M96" s="444" t="str">
        <f>Calcu!F64</f>
        <v>mm</v>
      </c>
      <c r="N96" s="445"/>
      <c r="O96" s="454"/>
      <c r="P96" s="455"/>
      <c r="Q96" s="455"/>
      <c r="R96" s="455"/>
      <c r="S96" s="455"/>
      <c r="T96" s="455"/>
      <c r="U96" s="455"/>
      <c r="V96" s="456"/>
      <c r="W96" s="421"/>
      <c r="X96" s="421"/>
      <c r="Y96" s="421"/>
      <c r="Z96" s="421"/>
      <c r="AA96" s="421"/>
      <c r="AB96" s="418"/>
      <c r="AC96" s="419"/>
      <c r="AD96" s="419"/>
      <c r="AE96" s="419"/>
      <c r="AF96" s="419"/>
      <c r="AG96" s="419"/>
      <c r="AH96" s="420"/>
      <c r="AI96" s="435" t="e">
        <f ca="1">Calcu!Q64</f>
        <v>#N/A</v>
      </c>
      <c r="AJ96" s="436"/>
      <c r="AK96" s="436"/>
      <c r="AL96" s="436"/>
      <c r="AM96" s="437" t="str">
        <f>Calcu!R64</f>
        <v>μm</v>
      </c>
      <c r="AN96" s="437"/>
      <c r="AO96" s="438"/>
      <c r="AP96" s="421" t="e">
        <f ca="1">Calcu!S64</f>
        <v>#N/A</v>
      </c>
      <c r="AQ96" s="421"/>
      <c r="AR96" s="421"/>
      <c r="AS96" s="421"/>
    </row>
    <row r="97" spans="1:49" ht="18.75" customHeight="1">
      <c r="A97" s="57"/>
      <c r="B97" s="235"/>
      <c r="C97" s="235"/>
      <c r="D97" s="237"/>
      <c r="E97" s="237"/>
      <c r="F97" s="237"/>
      <c r="G97" s="237"/>
      <c r="H97" s="248"/>
      <c r="I97" s="248"/>
      <c r="J97" s="248"/>
      <c r="K97" s="248"/>
      <c r="L97" s="248"/>
      <c r="M97" s="240"/>
      <c r="N97" s="240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43"/>
      <c r="AI97" s="243"/>
      <c r="AJ97" s="243"/>
      <c r="AK97" s="243"/>
      <c r="AL97" s="243"/>
      <c r="AM97" s="239"/>
      <c r="AN97" s="239"/>
      <c r="AO97" s="239"/>
      <c r="AP97" s="235"/>
      <c r="AQ97" s="235"/>
      <c r="AR97" s="235"/>
      <c r="AS97" s="235"/>
      <c r="AT97" s="57"/>
    </row>
    <row r="98" spans="1:49" ht="18.75" customHeight="1">
      <c r="A98" s="58" t="s">
        <v>394</v>
      </c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</row>
    <row r="99" spans="1:49" ht="18.75" customHeight="1">
      <c r="A99" s="57"/>
      <c r="B99" s="61" t="str">
        <f>"1. "&amp;$T$5&amp;" 지시값의 표준불확도,"</f>
        <v>1. DMM 지시값의 표준불확도,</v>
      </c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188" t="s">
        <v>395</v>
      </c>
      <c r="P99" s="57"/>
      <c r="Q99" s="57"/>
      <c r="R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</row>
    <row r="100" spans="1:49" ht="18.75" customHeight="1">
      <c r="A100" s="57"/>
      <c r="C100" s="57" t="s">
        <v>396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</row>
    <row r="101" spans="1:49" ht="18.75" customHeight="1">
      <c r="A101" s="57"/>
      <c r="C101" s="61"/>
      <c r="D101" s="57" t="s">
        <v>397</v>
      </c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49" ht="18.75" customHeight="1">
      <c r="B102" s="57"/>
      <c r="C102" s="57" t="s">
        <v>398</v>
      </c>
      <c r="D102" s="57"/>
      <c r="E102" s="57"/>
      <c r="F102" s="57"/>
      <c r="G102" s="57"/>
      <c r="H102" s="57"/>
      <c r="I102" s="473" t="e">
        <f ca="1">H86</f>
        <v>#N/A</v>
      </c>
      <c r="J102" s="473"/>
      <c r="K102" s="473"/>
      <c r="L102" s="473"/>
      <c r="M102" s="473"/>
      <c r="N102" s="473" t="str">
        <f>M86</f>
        <v>mm</v>
      </c>
      <c r="O102" s="473"/>
      <c r="P102" s="240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</row>
    <row r="103" spans="1:49" ht="18.75" customHeight="1">
      <c r="B103" s="57"/>
      <c r="C103" s="57" t="s">
        <v>399</v>
      </c>
      <c r="D103" s="57"/>
      <c r="E103" s="57"/>
      <c r="F103" s="57"/>
      <c r="G103" s="57"/>
      <c r="H103" s="57"/>
      <c r="I103" s="57"/>
      <c r="J103" s="62" t="s">
        <v>400</v>
      </c>
      <c r="K103" s="57"/>
      <c r="L103" s="57"/>
      <c r="M103" s="57"/>
      <c r="N103" s="57"/>
      <c r="O103" s="57"/>
      <c r="P103" s="57"/>
      <c r="Q103" s="493">
        <f>Calcu!G54</f>
        <v>0</v>
      </c>
      <c r="R103" s="493"/>
      <c r="S103" s="493"/>
      <c r="T103" s="493"/>
      <c r="U103" s="500">
        <f>Calcu!K54</f>
        <v>0</v>
      </c>
      <c r="V103" s="500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R103" s="57"/>
      <c r="AS103" s="57"/>
      <c r="AT103" s="57"/>
      <c r="AU103" s="57"/>
    </row>
    <row r="104" spans="1:49" ht="18.75" customHeight="1">
      <c r="B104" s="57"/>
      <c r="C104" s="57"/>
      <c r="D104" s="57"/>
      <c r="E104" s="57"/>
      <c r="F104" s="57"/>
      <c r="G104" s="57"/>
      <c r="H104" s="57"/>
      <c r="I104" s="57"/>
      <c r="J104" s="57"/>
      <c r="K104" s="482" t="s">
        <v>559</v>
      </c>
      <c r="L104" s="482"/>
      <c r="M104" s="482"/>
      <c r="N104" s="474" t="s">
        <v>131</v>
      </c>
      <c r="O104" s="425" t="s">
        <v>401</v>
      </c>
      <c r="P104" s="425"/>
      <c r="Q104" s="474" t="s">
        <v>402</v>
      </c>
      <c r="R104" s="475">
        <f>Q103</f>
        <v>0</v>
      </c>
      <c r="S104" s="475"/>
      <c r="T104" s="475"/>
      <c r="U104" s="475"/>
      <c r="V104" s="501">
        <f>U103</f>
        <v>0</v>
      </c>
      <c r="W104" s="501"/>
      <c r="X104" s="474" t="s">
        <v>403</v>
      </c>
      <c r="Y104" s="493">
        <f>R104/SQRT(5)</f>
        <v>0</v>
      </c>
      <c r="Z104" s="493"/>
      <c r="AA104" s="493"/>
      <c r="AB104" s="493"/>
      <c r="AC104" s="497">
        <f>U103</f>
        <v>0</v>
      </c>
      <c r="AD104" s="497"/>
      <c r="AE104" s="239"/>
      <c r="AF104" s="57"/>
      <c r="AG104" s="57"/>
      <c r="AH104" s="57"/>
      <c r="AI104" s="57"/>
      <c r="AJ104" s="57"/>
      <c r="AK104" s="57"/>
      <c r="AL104" s="57"/>
      <c r="AM104" s="57"/>
      <c r="AT104" s="57"/>
      <c r="AU104" s="57"/>
      <c r="AV104" s="57"/>
      <c r="AW104" s="57"/>
    </row>
    <row r="105" spans="1:49" ht="18.75" customHeight="1">
      <c r="B105" s="57"/>
      <c r="C105" s="57"/>
      <c r="D105" s="57"/>
      <c r="E105" s="57"/>
      <c r="F105" s="57"/>
      <c r="G105" s="57"/>
      <c r="H105" s="57"/>
      <c r="I105" s="57"/>
      <c r="J105" s="57"/>
      <c r="K105" s="482"/>
      <c r="L105" s="482"/>
      <c r="M105" s="482"/>
      <c r="N105" s="474"/>
      <c r="O105" s="478"/>
      <c r="P105" s="478"/>
      <c r="Q105" s="474"/>
      <c r="R105" s="485"/>
      <c r="S105" s="485"/>
      <c r="T105" s="485"/>
      <c r="U105" s="485"/>
      <c r="V105" s="485"/>
      <c r="W105" s="485"/>
      <c r="X105" s="474"/>
      <c r="Y105" s="493"/>
      <c r="Z105" s="493"/>
      <c r="AA105" s="493"/>
      <c r="AB105" s="493"/>
      <c r="AC105" s="497"/>
      <c r="AD105" s="497"/>
      <c r="AE105" s="239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</row>
    <row r="106" spans="1:49" ht="18.75" customHeight="1">
      <c r="B106" s="57"/>
      <c r="C106" s="57" t="s">
        <v>404</v>
      </c>
      <c r="D106" s="57"/>
      <c r="E106" s="57"/>
      <c r="F106" s="57"/>
      <c r="G106" s="57"/>
      <c r="H106" s="57"/>
      <c r="I106" s="461" t="str">
        <f>W86</f>
        <v>t</v>
      </c>
      <c r="J106" s="461"/>
      <c r="K106" s="461"/>
      <c r="L106" s="461"/>
      <c r="M106" s="461"/>
      <c r="N106" s="461"/>
      <c r="O106" s="461"/>
      <c r="P106" s="461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</row>
    <row r="107" spans="1:49" ht="18.75" customHeight="1">
      <c r="B107" s="57"/>
      <c r="C107" s="462" t="s">
        <v>405</v>
      </c>
      <c r="D107" s="462"/>
      <c r="E107" s="462"/>
      <c r="F107" s="462"/>
      <c r="G107" s="462"/>
      <c r="H107" s="462"/>
      <c r="I107" s="234"/>
      <c r="J107" s="234"/>
      <c r="K107" s="57"/>
      <c r="L107" s="57"/>
      <c r="T107" s="486" t="e">
        <f ca="1">OFFSET(Calcu!N8,MATCH(Calcu!L3,Calcu!AA9:AA49,0),0)</f>
        <v>#N/A</v>
      </c>
      <c r="U107" s="486"/>
      <c r="V107" s="486"/>
      <c r="W107" s="486"/>
      <c r="X107" s="487" t="s">
        <v>406</v>
      </c>
      <c r="Y107" s="487"/>
      <c r="Z107" s="247" t="s">
        <v>407</v>
      </c>
      <c r="AA107" s="486" t="e">
        <f ca="1">OFFSET(Calcu!N8,MATCH(Calcu!L3,Calcu!AA9:AA49,0)-1,0)</f>
        <v>#N/A</v>
      </c>
      <c r="AB107" s="486"/>
      <c r="AC107" s="486"/>
      <c r="AD107" s="486"/>
      <c r="AE107" s="487" t="s">
        <v>408</v>
      </c>
      <c r="AF107" s="487"/>
      <c r="AG107" s="451" t="s">
        <v>402</v>
      </c>
      <c r="AH107" s="462" t="e">
        <f ca="1">(T107-AA107)/(T108-AA108)</f>
        <v>#N/A</v>
      </c>
      <c r="AI107" s="462"/>
      <c r="AJ107" s="462"/>
      <c r="AK107" s="462"/>
      <c r="AL107" s="462" t="str">
        <f>AE107&amp;"/"&amp;AE108</f>
        <v>mm/0</v>
      </c>
      <c r="AM107" s="462"/>
      <c r="AN107" s="462"/>
      <c r="AO107" s="234"/>
      <c r="AT107" s="234"/>
      <c r="AU107" s="234"/>
    </row>
    <row r="108" spans="1:49" ht="18.75" customHeight="1">
      <c r="B108" s="57"/>
      <c r="C108" s="462"/>
      <c r="D108" s="462"/>
      <c r="E108" s="462"/>
      <c r="F108" s="462"/>
      <c r="G108" s="462"/>
      <c r="H108" s="462"/>
      <c r="I108" s="236"/>
      <c r="J108" s="236"/>
      <c r="K108" s="57"/>
      <c r="L108" s="57"/>
      <c r="T108" s="462" t="e">
        <f ca="1">OFFSET(Calcu!L8,MATCH(Calcu!L3,Calcu!AA9:AA49,0),0)</f>
        <v>#N/A</v>
      </c>
      <c r="U108" s="462"/>
      <c r="V108" s="462"/>
      <c r="W108" s="462"/>
      <c r="X108" s="485">
        <f>AC104</f>
        <v>0</v>
      </c>
      <c r="Y108" s="498"/>
      <c r="Z108" s="235" t="s">
        <v>409</v>
      </c>
      <c r="AA108" s="462" t="e">
        <f ca="1">OFFSET(Calcu!L8,MATCH(Calcu!L3,Calcu!AA9:AA49,0)-1,0)</f>
        <v>#N/A</v>
      </c>
      <c r="AB108" s="462"/>
      <c r="AC108" s="462"/>
      <c r="AD108" s="462"/>
      <c r="AE108" s="485">
        <f>AC104</f>
        <v>0</v>
      </c>
      <c r="AF108" s="498"/>
      <c r="AG108" s="451"/>
      <c r="AH108" s="462"/>
      <c r="AI108" s="462"/>
      <c r="AJ108" s="462"/>
      <c r="AK108" s="462"/>
      <c r="AL108" s="462"/>
      <c r="AM108" s="462"/>
      <c r="AN108" s="462"/>
      <c r="AO108" s="234"/>
      <c r="AP108" s="234"/>
      <c r="AQ108" s="234"/>
      <c r="AR108" s="234"/>
      <c r="AS108" s="234"/>
      <c r="AT108" s="234"/>
      <c r="AU108" s="234"/>
    </row>
    <row r="109" spans="1:49" ht="18.75" customHeight="1">
      <c r="B109" s="57"/>
      <c r="C109" s="234"/>
      <c r="D109" s="234"/>
      <c r="E109" s="234"/>
      <c r="F109" s="234"/>
      <c r="G109" s="234"/>
      <c r="H109" s="234"/>
      <c r="I109" s="236"/>
      <c r="J109" s="451" t="s">
        <v>402</v>
      </c>
      <c r="K109" s="451"/>
      <c r="L109" s="462" t="e">
        <f ca="1">AB86</f>
        <v>#N/A</v>
      </c>
      <c r="M109" s="462"/>
      <c r="N109" s="462"/>
      <c r="O109" s="462"/>
      <c r="P109" s="234" t="str">
        <f>AF86</f>
        <v>μm/0</v>
      </c>
      <c r="U109" s="235"/>
      <c r="V109" s="235"/>
      <c r="W109" s="235"/>
      <c r="X109" s="239"/>
      <c r="Y109" s="234"/>
      <c r="Z109" s="235"/>
      <c r="AA109" s="235"/>
      <c r="AB109" s="235"/>
      <c r="AC109" s="235"/>
      <c r="AD109" s="235"/>
      <c r="AE109" s="239"/>
      <c r="AF109" s="234"/>
      <c r="AG109" s="235"/>
      <c r="AH109" s="235"/>
      <c r="AI109" s="235"/>
      <c r="AJ109" s="235"/>
      <c r="AK109" s="235"/>
      <c r="AL109" s="236"/>
      <c r="AM109" s="236"/>
      <c r="AN109" s="236"/>
      <c r="AO109" s="235"/>
      <c r="AP109" s="246"/>
      <c r="AQ109" s="246"/>
      <c r="AR109" s="246"/>
      <c r="AS109" s="236"/>
      <c r="AT109" s="236"/>
      <c r="AU109" s="236"/>
    </row>
    <row r="110" spans="1:49" ht="18.75" customHeight="1">
      <c r="B110" s="57"/>
      <c r="C110" s="57" t="s">
        <v>410</v>
      </c>
      <c r="D110" s="57"/>
      <c r="E110" s="57"/>
      <c r="F110" s="57"/>
      <c r="G110" s="57"/>
      <c r="H110" s="57"/>
      <c r="I110" s="57"/>
      <c r="J110" s="57"/>
      <c r="K110" s="238" t="s">
        <v>411</v>
      </c>
      <c r="L110" s="473" t="e">
        <f ca="1">L109</f>
        <v>#N/A</v>
      </c>
      <c r="M110" s="473"/>
      <c r="N110" s="473"/>
      <c r="O110" s="473"/>
      <c r="P110" s="461" t="str">
        <f>P109</f>
        <v>μm/0</v>
      </c>
      <c r="Q110" s="461"/>
      <c r="R110" s="461"/>
      <c r="S110" s="235" t="s">
        <v>412</v>
      </c>
      <c r="T110" s="493">
        <f>Y104</f>
        <v>0</v>
      </c>
      <c r="U110" s="493"/>
      <c r="V110" s="493"/>
      <c r="W110" s="493"/>
      <c r="X110" s="497">
        <f>AC104</f>
        <v>0</v>
      </c>
      <c r="Y110" s="473"/>
      <c r="Z110" s="238" t="s">
        <v>413</v>
      </c>
      <c r="AA110" s="73" t="s">
        <v>414</v>
      </c>
      <c r="AB110" s="479" t="e">
        <f ca="1">ABS(L110*T110)</f>
        <v>#N/A</v>
      </c>
      <c r="AC110" s="479"/>
      <c r="AD110" s="479"/>
      <c r="AE110" s="497" t="str">
        <f>AM86</f>
        <v>μm</v>
      </c>
      <c r="AF110" s="497"/>
      <c r="AG110" s="240"/>
      <c r="AP110" s="57"/>
      <c r="AQ110" s="57"/>
      <c r="AR110" s="57"/>
      <c r="AS110" s="57"/>
      <c r="AT110" s="57"/>
      <c r="AU110" s="57"/>
      <c r="AV110" s="57"/>
    </row>
    <row r="111" spans="1:49" ht="18.75" customHeight="1">
      <c r="B111" s="57"/>
      <c r="C111" s="57" t="s">
        <v>415</v>
      </c>
      <c r="D111" s="57"/>
      <c r="E111" s="57"/>
      <c r="F111" s="57"/>
      <c r="G111" s="57"/>
      <c r="H111" s="57"/>
      <c r="I111" s="113" t="s">
        <v>416</v>
      </c>
      <c r="J111" s="113"/>
      <c r="K111" s="113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57"/>
      <c r="AB111" s="57"/>
      <c r="AC111" s="57"/>
      <c r="AD111" s="57"/>
      <c r="AE111" s="57"/>
      <c r="AF111" s="57"/>
    </row>
    <row r="112" spans="1:49" ht="18.75" customHeight="1">
      <c r="B112" s="57"/>
      <c r="C112" s="57"/>
      <c r="D112" s="57"/>
      <c r="E112" s="57"/>
      <c r="F112" s="57"/>
      <c r="G112" s="57"/>
      <c r="H112" s="57"/>
      <c r="I112" s="113"/>
      <c r="J112" s="99"/>
      <c r="K112" s="113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57"/>
      <c r="AB112" s="57"/>
      <c r="AC112" s="57"/>
      <c r="AD112" s="57"/>
      <c r="AE112" s="57"/>
      <c r="AF112" s="57"/>
    </row>
    <row r="113" spans="1:46" ht="18.75" customHeight="1">
      <c r="A113" s="57"/>
      <c r="B113" s="61" t="str">
        <f>"2. "&amp;$T$5&amp;" 보정값의 표준불확도,"</f>
        <v>2. DMM 보정값의 표준불확도,</v>
      </c>
      <c r="C113" s="57"/>
      <c r="D113" s="57"/>
      <c r="E113" s="57"/>
      <c r="F113" s="57"/>
      <c r="G113" s="57"/>
      <c r="H113" s="57"/>
      <c r="I113" s="57"/>
      <c r="J113" s="57"/>
      <c r="K113" s="57"/>
      <c r="M113" s="57"/>
      <c r="O113" s="188" t="s">
        <v>417</v>
      </c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</row>
    <row r="114" spans="1:46" ht="18.75" customHeight="1">
      <c r="A114" s="57"/>
      <c r="B114" s="61"/>
      <c r="C114" s="57" t="str">
        <f>"※ 교정성적서에 주어진 "&amp;$T$5&amp;"의 측정불확도를 포함인자로 나누어 구한다."</f>
        <v>※ 교정성적서에 주어진 DMM의 측정불확도를 포함인자로 나누어 구한다.</v>
      </c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</row>
    <row r="115" spans="1:46" ht="18.75" customHeight="1">
      <c r="A115" s="57"/>
      <c r="B115" s="57"/>
      <c r="C115" s="57" t="s">
        <v>418</v>
      </c>
      <c r="D115" s="57"/>
      <c r="E115" s="57"/>
      <c r="F115" s="57"/>
      <c r="G115" s="57"/>
      <c r="H115" s="57"/>
      <c r="I115" s="472" t="e">
        <f ca="1">H87</f>
        <v>#N/A</v>
      </c>
      <c r="J115" s="472"/>
      <c r="K115" s="472"/>
      <c r="L115" s="472"/>
      <c r="M115" s="472"/>
      <c r="N115" s="473" t="str">
        <f>M86</f>
        <v>mm</v>
      </c>
      <c r="O115" s="473"/>
      <c r="P115" s="240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</row>
    <row r="116" spans="1:46" ht="18.75" customHeight="1">
      <c r="A116" s="57"/>
      <c r="B116" s="57"/>
      <c r="C116" s="57" t="s">
        <v>419</v>
      </c>
      <c r="D116" s="57"/>
      <c r="E116" s="57"/>
      <c r="F116" s="57"/>
      <c r="G116" s="57"/>
      <c r="H116" s="57"/>
      <c r="I116" s="57"/>
      <c r="J116" s="474" t="s">
        <v>560</v>
      </c>
      <c r="K116" s="474"/>
      <c r="L116" s="474"/>
      <c r="M116" s="474" t="s">
        <v>131</v>
      </c>
      <c r="N116" s="425" t="s">
        <v>420</v>
      </c>
      <c r="O116" s="425"/>
      <c r="P116" s="474" t="s">
        <v>421</v>
      </c>
      <c r="Q116" s="475">
        <f>Calcu!G55</f>
        <v>0</v>
      </c>
      <c r="R116" s="475"/>
      <c r="S116" s="475"/>
      <c r="T116" s="475"/>
      <c r="U116" s="476">
        <f>Calcu!K55</f>
        <v>0</v>
      </c>
      <c r="V116" s="476"/>
      <c r="W116" s="474" t="s">
        <v>422</v>
      </c>
      <c r="X116" s="473">
        <f>Q116/2</f>
        <v>0</v>
      </c>
      <c r="Y116" s="473"/>
      <c r="Z116" s="473"/>
      <c r="AA116" s="473"/>
      <c r="AB116" s="497">
        <f>U116</f>
        <v>0</v>
      </c>
      <c r="AC116" s="49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</row>
    <row r="117" spans="1:46" ht="18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474"/>
      <c r="K117" s="474"/>
      <c r="L117" s="474"/>
      <c r="M117" s="474"/>
      <c r="N117" s="478" t="s">
        <v>423</v>
      </c>
      <c r="O117" s="478"/>
      <c r="P117" s="474"/>
      <c r="Q117" s="422">
        <f>Calcu!I55</f>
        <v>0</v>
      </c>
      <c r="R117" s="422"/>
      <c r="S117" s="422"/>
      <c r="T117" s="422"/>
      <c r="U117" s="422"/>
      <c r="V117" s="422"/>
      <c r="W117" s="474"/>
      <c r="X117" s="473"/>
      <c r="Y117" s="473"/>
      <c r="Z117" s="473"/>
      <c r="AA117" s="473"/>
      <c r="AB117" s="497"/>
      <c r="AC117" s="49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</row>
    <row r="118" spans="1:46" ht="18.75" customHeight="1">
      <c r="A118" s="57"/>
      <c r="B118" s="57"/>
      <c r="C118" s="57" t="s">
        <v>424</v>
      </c>
      <c r="D118" s="57"/>
      <c r="E118" s="57"/>
      <c r="F118" s="57"/>
      <c r="G118" s="57"/>
      <c r="H118" s="57"/>
      <c r="I118" s="461" t="str">
        <f>W87</f>
        <v>정규</v>
      </c>
      <c r="J118" s="461"/>
      <c r="K118" s="461"/>
      <c r="L118" s="461"/>
      <c r="M118" s="461"/>
      <c r="N118" s="461"/>
      <c r="O118" s="461"/>
      <c r="P118" s="461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</row>
    <row r="119" spans="1:46" ht="18.75" customHeight="1">
      <c r="A119" s="57"/>
      <c r="B119" s="57"/>
      <c r="C119" s="462" t="s">
        <v>425</v>
      </c>
      <c r="D119" s="462"/>
      <c r="E119" s="462"/>
      <c r="F119" s="462"/>
      <c r="G119" s="462"/>
      <c r="H119" s="462"/>
      <c r="I119" s="234"/>
      <c r="J119" s="234"/>
      <c r="K119" s="57"/>
      <c r="L119" s="57"/>
      <c r="O119" s="468" t="e">
        <f ca="1">AB87</f>
        <v>#N/A</v>
      </c>
      <c r="P119" s="468"/>
      <c r="Q119" s="468"/>
      <c r="R119" s="468"/>
      <c r="S119" s="468"/>
      <c r="T119" s="462" t="str">
        <f>AF87</f>
        <v>μm/0</v>
      </c>
      <c r="U119" s="462"/>
      <c r="V119" s="462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</row>
    <row r="120" spans="1:46" ht="18.75" customHeight="1">
      <c r="A120" s="57"/>
      <c r="B120" s="57"/>
      <c r="C120" s="462"/>
      <c r="D120" s="462"/>
      <c r="E120" s="462"/>
      <c r="F120" s="462"/>
      <c r="G120" s="462"/>
      <c r="H120" s="462"/>
      <c r="I120" s="236"/>
      <c r="J120" s="236"/>
      <c r="K120" s="57"/>
      <c r="L120" s="57"/>
      <c r="O120" s="468"/>
      <c r="P120" s="468"/>
      <c r="Q120" s="468"/>
      <c r="R120" s="468"/>
      <c r="S120" s="468"/>
      <c r="T120" s="462"/>
      <c r="U120" s="462"/>
      <c r="V120" s="462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</row>
    <row r="121" spans="1:46" s="57" customFormat="1" ht="18.75" customHeight="1">
      <c r="C121" s="57" t="s">
        <v>426</v>
      </c>
      <c r="K121" s="238" t="s">
        <v>427</v>
      </c>
      <c r="L121" s="473" t="e">
        <f ca="1">O119</f>
        <v>#N/A</v>
      </c>
      <c r="M121" s="473"/>
      <c r="N121" s="473"/>
      <c r="O121" s="473"/>
      <c r="P121" s="473"/>
      <c r="Q121" s="502" t="str">
        <f>T119</f>
        <v>μm/0</v>
      </c>
      <c r="R121" s="461"/>
      <c r="S121" s="461"/>
      <c r="T121" s="235" t="s">
        <v>428</v>
      </c>
      <c r="U121" s="493">
        <f>X116</f>
        <v>0</v>
      </c>
      <c r="V121" s="493"/>
      <c r="W121" s="493"/>
      <c r="X121" s="493"/>
      <c r="Y121" s="497">
        <f>AB116</f>
        <v>0</v>
      </c>
      <c r="Z121" s="473"/>
      <c r="AA121" s="238" t="s">
        <v>429</v>
      </c>
      <c r="AB121" s="73" t="s">
        <v>422</v>
      </c>
      <c r="AC121" s="479" t="e">
        <f ca="1">ABS(L121*U121)</f>
        <v>#N/A</v>
      </c>
      <c r="AD121" s="479"/>
      <c r="AE121" s="479"/>
      <c r="AF121" s="497" t="str">
        <f>AM87</f>
        <v>μm</v>
      </c>
      <c r="AG121" s="497"/>
      <c r="AH121" s="240"/>
      <c r="AI121" s="56"/>
      <c r="AJ121" s="56"/>
      <c r="AK121" s="56"/>
      <c r="AL121" s="56"/>
      <c r="AM121" s="56"/>
    </row>
    <row r="122" spans="1:46" ht="18.75" customHeight="1">
      <c r="A122" s="57"/>
      <c r="B122" s="57"/>
      <c r="C122" s="234" t="s">
        <v>430</v>
      </c>
      <c r="D122" s="234"/>
      <c r="E122" s="234"/>
      <c r="F122" s="234"/>
      <c r="G122" s="234"/>
      <c r="I122" s="113" t="s">
        <v>431</v>
      </c>
      <c r="J122" s="57"/>
      <c r="K122" s="57"/>
      <c r="L122" s="57"/>
      <c r="M122" s="57"/>
      <c r="N122" s="57"/>
      <c r="O122" s="57"/>
      <c r="P122" s="57"/>
      <c r="Q122" s="57"/>
      <c r="R122" s="57"/>
      <c r="U122" s="177"/>
      <c r="V122" s="177"/>
      <c r="W122" s="57"/>
      <c r="Y122" s="57"/>
      <c r="Z122" s="57"/>
      <c r="AA122" s="57"/>
      <c r="AB122" s="57"/>
      <c r="AC122" s="57"/>
      <c r="AD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</row>
    <row r="123" spans="1:46" ht="18.75" customHeight="1">
      <c r="A123" s="57"/>
      <c r="B123" s="57"/>
      <c r="C123" s="234"/>
      <c r="D123" s="234"/>
      <c r="E123" s="234"/>
      <c r="F123" s="234"/>
      <c r="G123" s="234"/>
      <c r="H123" s="62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U123" s="177"/>
      <c r="V123" s="177"/>
      <c r="W123" s="57"/>
      <c r="X123" s="57"/>
      <c r="Y123" s="57"/>
      <c r="Z123" s="57"/>
      <c r="AA123" s="57"/>
      <c r="AB123" s="57"/>
      <c r="AC123" s="57"/>
      <c r="AD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</row>
    <row r="124" spans="1:46" ht="18.75" customHeight="1">
      <c r="A124" s="57"/>
      <c r="B124" s="61" t="str">
        <f>"3. "&amp;$Z$5&amp;" 보정값의 표준불확도,"</f>
        <v>3. 게이지 블록 보정값의 표준불확도,</v>
      </c>
      <c r="C124" s="57"/>
      <c r="D124" s="57"/>
      <c r="E124" s="57"/>
      <c r="F124" s="57"/>
      <c r="G124" s="57"/>
      <c r="H124" s="57"/>
      <c r="I124" s="57"/>
      <c r="J124" s="57"/>
      <c r="K124" s="57"/>
      <c r="M124" s="57"/>
      <c r="O124" s="57"/>
      <c r="P124" s="57"/>
      <c r="Q124" s="188" t="s">
        <v>432</v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</row>
    <row r="125" spans="1:46" ht="18.75" customHeight="1">
      <c r="A125" s="57"/>
      <c r="B125" s="61"/>
      <c r="C125" s="57" t="str">
        <f>"※ 교정성적서에 주어진 "&amp;$Z$5&amp;"의 측정불확도를 포함인자로 나누어 구한다."</f>
        <v>※ 교정성적서에 주어진 게이지 블록의 측정불확도를 포함인자로 나누어 구한다.</v>
      </c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</row>
    <row r="126" spans="1:46" ht="18.75" customHeight="1">
      <c r="A126" s="57"/>
      <c r="B126" s="57"/>
      <c r="C126" s="57" t="s">
        <v>433</v>
      </c>
      <c r="D126" s="57"/>
      <c r="E126" s="57"/>
      <c r="F126" s="57"/>
      <c r="G126" s="57"/>
      <c r="H126" s="57"/>
      <c r="I126" s="472" t="e">
        <f ca="1">H88</f>
        <v>#N/A</v>
      </c>
      <c r="J126" s="472"/>
      <c r="K126" s="472"/>
      <c r="L126" s="472"/>
      <c r="M126" s="472"/>
      <c r="N126" s="473" t="str">
        <f>M88</f>
        <v>mm</v>
      </c>
      <c r="O126" s="473"/>
      <c r="P126" s="240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</row>
    <row r="127" spans="1:46" ht="18.75" customHeight="1">
      <c r="A127" s="57"/>
      <c r="B127" s="61"/>
      <c r="C127" s="57" t="s">
        <v>434</v>
      </c>
      <c r="D127" s="57"/>
      <c r="E127" s="57"/>
      <c r="F127" s="57"/>
      <c r="G127" s="57"/>
      <c r="H127" s="57"/>
      <c r="I127" s="57"/>
      <c r="J127" s="474" t="s">
        <v>561</v>
      </c>
      <c r="K127" s="474"/>
      <c r="L127" s="474"/>
      <c r="M127" s="474" t="s">
        <v>131</v>
      </c>
      <c r="N127" s="425" t="s">
        <v>435</v>
      </c>
      <c r="O127" s="425"/>
      <c r="P127" s="474" t="s">
        <v>421</v>
      </c>
      <c r="Q127" s="176"/>
      <c r="R127" s="496" t="e">
        <f ca="1">Calcu!G56</f>
        <v>#N/A</v>
      </c>
      <c r="S127" s="496"/>
      <c r="T127" s="176"/>
      <c r="U127" s="176"/>
      <c r="V127" s="496" t="e">
        <f ca="1">Calcu!H56</f>
        <v>#N/A</v>
      </c>
      <c r="W127" s="496"/>
      <c r="X127" s="176"/>
      <c r="Y127" s="176"/>
      <c r="Z127" s="176"/>
      <c r="AA127" s="176"/>
      <c r="AB127" s="176"/>
      <c r="AC127" s="451" t="s">
        <v>422</v>
      </c>
      <c r="AD127" s="176"/>
      <c r="AE127" s="496" t="e">
        <f ca="1">R127</f>
        <v>#N/A</v>
      </c>
      <c r="AF127" s="496"/>
      <c r="AG127" s="176"/>
      <c r="AH127" s="176"/>
      <c r="AI127" s="496" t="e">
        <f ca="1">V127</f>
        <v>#N/A</v>
      </c>
      <c r="AJ127" s="496"/>
      <c r="AK127" s="176"/>
      <c r="AL127" s="496">
        <f>Calcu!L3</f>
        <v>0</v>
      </c>
      <c r="AM127" s="496"/>
      <c r="AN127" s="496"/>
      <c r="AO127" s="176" t="s">
        <v>406</v>
      </c>
      <c r="AP127" s="176"/>
      <c r="AQ127" s="176"/>
      <c r="AR127" s="176"/>
      <c r="AS127" s="176"/>
      <c r="AT127" s="57"/>
    </row>
    <row r="128" spans="1:46" ht="18.75" customHeight="1">
      <c r="A128" s="57"/>
      <c r="B128" s="61"/>
      <c r="C128" s="175"/>
      <c r="D128" s="57"/>
      <c r="E128" s="57"/>
      <c r="F128" s="57"/>
      <c r="G128" s="57"/>
      <c r="H128" s="57"/>
      <c r="I128" s="57"/>
      <c r="J128" s="474"/>
      <c r="K128" s="474"/>
      <c r="L128" s="474"/>
      <c r="M128" s="474"/>
      <c r="N128" s="478" t="s">
        <v>436</v>
      </c>
      <c r="O128" s="478"/>
      <c r="P128" s="474"/>
      <c r="Q128" s="422">
        <v>2</v>
      </c>
      <c r="R128" s="422"/>
      <c r="S128" s="422"/>
      <c r="T128" s="422"/>
      <c r="U128" s="422"/>
      <c r="V128" s="422"/>
      <c r="W128" s="422"/>
      <c r="X128" s="422"/>
      <c r="Y128" s="422"/>
      <c r="Z128" s="422"/>
      <c r="AA128" s="422"/>
      <c r="AB128" s="422"/>
      <c r="AC128" s="451"/>
      <c r="AD128" s="422">
        <v>2</v>
      </c>
      <c r="AE128" s="422"/>
      <c r="AF128" s="422"/>
      <c r="AG128" s="422"/>
      <c r="AH128" s="422"/>
      <c r="AI128" s="422"/>
      <c r="AJ128" s="422"/>
      <c r="AK128" s="422"/>
      <c r="AL128" s="422"/>
      <c r="AM128" s="422"/>
      <c r="AN128" s="422"/>
      <c r="AO128" s="422"/>
      <c r="AP128" s="422"/>
      <c r="AQ128" s="422"/>
      <c r="AR128" s="422"/>
      <c r="AS128" s="422"/>
      <c r="AT128" s="57"/>
    </row>
    <row r="129" spans="1:82" ht="18.75" customHeight="1">
      <c r="A129" s="57"/>
      <c r="B129" s="61"/>
      <c r="C129" s="175"/>
      <c r="D129" s="57"/>
      <c r="E129" s="57"/>
      <c r="F129" s="57"/>
      <c r="G129" s="57"/>
      <c r="H129" s="57"/>
      <c r="I129" s="57"/>
      <c r="J129" s="244"/>
      <c r="K129" s="244"/>
      <c r="L129" s="244"/>
      <c r="M129" s="237" t="s">
        <v>421</v>
      </c>
      <c r="N129" s="479" t="e">
        <f ca="1">SQRT(SUMSQ(AE127,AI127*AL127))/AD128/1000</f>
        <v>#N/A</v>
      </c>
      <c r="O129" s="479"/>
      <c r="P129" s="479"/>
      <c r="Q129" s="234" t="s">
        <v>437</v>
      </c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  <c r="AS129" s="57"/>
      <c r="AT129" s="57"/>
    </row>
    <row r="130" spans="1:82" ht="18.75" customHeight="1">
      <c r="A130" s="57"/>
      <c r="B130" s="57"/>
      <c r="C130" s="57" t="s">
        <v>438</v>
      </c>
      <c r="D130" s="57"/>
      <c r="E130" s="57"/>
      <c r="F130" s="57"/>
      <c r="G130" s="57"/>
      <c r="H130" s="57"/>
      <c r="I130" s="461" t="str">
        <f>W88</f>
        <v>정규</v>
      </c>
      <c r="J130" s="461"/>
      <c r="K130" s="461"/>
      <c r="L130" s="461"/>
      <c r="M130" s="461"/>
      <c r="N130" s="461"/>
      <c r="O130" s="461"/>
      <c r="P130" s="461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</row>
    <row r="131" spans="1:82" ht="18.75" customHeight="1">
      <c r="A131" s="57"/>
      <c r="B131" s="57"/>
      <c r="C131" s="462" t="s">
        <v>439</v>
      </c>
      <c r="D131" s="462"/>
      <c r="E131" s="462"/>
      <c r="F131" s="462"/>
      <c r="G131" s="462"/>
      <c r="H131" s="462"/>
      <c r="I131" s="234"/>
      <c r="J131" s="234"/>
      <c r="K131" s="57"/>
      <c r="L131" s="57"/>
      <c r="N131" s="461">
        <f>AB88</f>
        <v>-1</v>
      </c>
      <c r="O131" s="461"/>
      <c r="P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</row>
    <row r="132" spans="1:82" ht="18.75" customHeight="1">
      <c r="A132" s="57"/>
      <c r="B132" s="57"/>
      <c r="C132" s="462"/>
      <c r="D132" s="462"/>
      <c r="E132" s="462"/>
      <c r="F132" s="462"/>
      <c r="G132" s="462"/>
      <c r="H132" s="462"/>
      <c r="I132" s="236"/>
      <c r="J132" s="236"/>
      <c r="K132" s="57"/>
      <c r="L132" s="57"/>
      <c r="N132" s="461"/>
      <c r="O132" s="461"/>
      <c r="P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</row>
    <row r="133" spans="1:82" s="57" customFormat="1" ht="18.75" customHeight="1">
      <c r="C133" s="57" t="s">
        <v>440</v>
      </c>
      <c r="K133" s="238" t="s">
        <v>427</v>
      </c>
      <c r="L133" s="499">
        <f>N131</f>
        <v>-1</v>
      </c>
      <c r="M133" s="499"/>
      <c r="N133" s="235" t="s">
        <v>441</v>
      </c>
      <c r="O133" s="479" t="e">
        <f ca="1">N129</f>
        <v>#N/A</v>
      </c>
      <c r="P133" s="479"/>
      <c r="Q133" s="479"/>
      <c r="R133" s="497" t="str">
        <f>Q129</f>
        <v>μm</v>
      </c>
      <c r="S133" s="473"/>
      <c r="T133" s="238" t="s">
        <v>427</v>
      </c>
      <c r="U133" s="73" t="s">
        <v>422</v>
      </c>
      <c r="V133" s="479" t="e">
        <f ca="1">ABS(L133*O133)</f>
        <v>#N/A</v>
      </c>
      <c r="W133" s="479"/>
      <c r="X133" s="479"/>
      <c r="Y133" s="497" t="str">
        <f>R133</f>
        <v>μm</v>
      </c>
      <c r="Z133" s="473"/>
      <c r="AA133" s="240"/>
      <c r="AB133" s="234"/>
      <c r="AC133" s="234"/>
    </row>
    <row r="134" spans="1:82" ht="18.75" customHeight="1">
      <c r="A134" s="57"/>
      <c r="B134" s="57"/>
      <c r="C134" s="234" t="s">
        <v>442</v>
      </c>
      <c r="D134" s="234"/>
      <c r="E134" s="234"/>
      <c r="F134" s="234"/>
      <c r="G134" s="234"/>
      <c r="I134" s="113" t="s">
        <v>443</v>
      </c>
      <c r="J134" s="57"/>
      <c r="K134" s="57"/>
      <c r="L134" s="57"/>
      <c r="M134" s="57"/>
      <c r="N134" s="57"/>
      <c r="O134" s="57"/>
      <c r="P134" s="57"/>
      <c r="Q134" s="57"/>
      <c r="R134" s="57"/>
      <c r="U134" s="177"/>
      <c r="V134" s="177"/>
      <c r="W134" s="57"/>
      <c r="Y134" s="57"/>
      <c r="Z134" s="57"/>
      <c r="AA134" s="57"/>
      <c r="AB134" s="57"/>
      <c r="AC134" s="57"/>
      <c r="AD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</row>
    <row r="135" spans="1:82" ht="18.75" customHeight="1">
      <c r="A135" s="57"/>
      <c r="B135" s="57"/>
      <c r="C135" s="234"/>
      <c r="D135" s="234"/>
      <c r="E135" s="234"/>
      <c r="F135" s="234"/>
      <c r="G135" s="234"/>
      <c r="H135" s="62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U135" s="177"/>
      <c r="V135" s="177"/>
      <c r="W135" s="57"/>
      <c r="X135" s="57"/>
      <c r="Y135" s="57"/>
      <c r="Z135" s="57"/>
      <c r="AA135" s="57"/>
      <c r="AB135" s="57"/>
      <c r="AC135" s="57"/>
      <c r="AD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</row>
    <row r="136" spans="1:82" s="144" customFormat="1" ht="18.75" customHeight="1">
      <c r="A136" s="235"/>
      <c r="B136" s="58" t="str">
        <f>"4. "&amp;$N$5&amp;"와 "&amp;$Z$5&amp;"의 평균 열팽창계수에 의한 표준불확도,"</f>
        <v>4. LVDT와 게이지 블록의 평균 열팽창계수에 의한 표준불확도,</v>
      </c>
      <c r="C136" s="234"/>
      <c r="D136" s="234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  <c r="AA136" s="234"/>
      <c r="AB136" s="234"/>
      <c r="AC136" s="234"/>
      <c r="AD136" s="234"/>
      <c r="AE136" s="234"/>
      <c r="AF136" s="234"/>
      <c r="AG136" s="234"/>
      <c r="AH136" s="234"/>
      <c r="AI136" s="234"/>
      <c r="AJ136" s="234"/>
      <c r="AK136" s="234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5"/>
      <c r="AX136" s="235"/>
      <c r="AY136" s="234"/>
      <c r="AZ136" s="234"/>
      <c r="BA136" s="234"/>
      <c r="BB136" s="234"/>
      <c r="BC136" s="234"/>
      <c r="BD136" s="234"/>
      <c r="BE136" s="234"/>
      <c r="BF136" s="234"/>
      <c r="BG136" s="59"/>
      <c r="BH136" s="59"/>
      <c r="BI136" s="59"/>
      <c r="BJ136" s="59"/>
      <c r="BK136" s="59"/>
      <c r="BL136" s="59"/>
      <c r="BM136" s="59"/>
    </row>
    <row r="137" spans="1:82" s="144" customFormat="1" ht="18.75" customHeight="1">
      <c r="A137" s="251"/>
      <c r="B137" s="58"/>
      <c r="C137" s="234" t="str">
        <f>"※ "&amp;$N$5&amp;"와 "&amp;$Z$5&amp;"의 평균 열팽창계수 :"</f>
        <v>※ LVDT와 게이지 블록의 평균 열팽창계수 :</v>
      </c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145"/>
      <c r="W137" s="60"/>
      <c r="X137" s="234"/>
      <c r="Y137" s="60"/>
      <c r="Z137" s="235"/>
      <c r="AA137" s="234"/>
      <c r="AB137" s="235"/>
      <c r="AC137" s="235"/>
      <c r="AD137" s="146"/>
      <c r="AE137" s="235"/>
      <c r="AF137" s="235"/>
      <c r="AG137" s="234"/>
      <c r="AH137" s="234"/>
      <c r="AI137" s="234"/>
      <c r="AJ137" s="234"/>
      <c r="AK137" s="252"/>
      <c r="AL137" s="251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  <c r="AX137" s="251"/>
      <c r="AY137" s="252"/>
      <c r="AZ137" s="252"/>
      <c r="BA137" s="252"/>
      <c r="BB137" s="252"/>
      <c r="BC137" s="252"/>
      <c r="BD137" s="252"/>
      <c r="BE137" s="252"/>
      <c r="BF137" s="252"/>
      <c r="BG137" s="59"/>
      <c r="BH137" s="59"/>
      <c r="BI137" s="59"/>
      <c r="BJ137" s="59"/>
      <c r="BK137" s="59"/>
      <c r="BL137" s="59"/>
      <c r="BM137" s="59"/>
    </row>
    <row r="138" spans="1:82" s="144" customFormat="1" ht="18.75" customHeight="1">
      <c r="B138" s="235"/>
      <c r="C138" s="236" t="s">
        <v>444</v>
      </c>
      <c r="D138" s="235"/>
      <c r="E138" s="235"/>
      <c r="F138" s="235"/>
      <c r="G138" s="235"/>
      <c r="H138" s="471" t="e">
        <f ca="1">H89*10^6</f>
        <v>#N/A</v>
      </c>
      <c r="I138" s="471"/>
      <c r="J138" s="471"/>
      <c r="K138" s="240" t="s">
        <v>445</v>
      </c>
      <c r="L138" s="235"/>
      <c r="M138" s="235"/>
      <c r="N138" s="240"/>
      <c r="O138" s="240"/>
      <c r="P138" s="240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  <c r="AA138" s="234"/>
      <c r="AB138" s="234"/>
      <c r="AC138" s="234"/>
      <c r="AD138" s="234"/>
      <c r="AE138" s="234"/>
      <c r="AF138" s="60"/>
      <c r="AG138" s="234"/>
      <c r="AH138" s="234"/>
      <c r="AI138" s="234"/>
      <c r="AJ138" s="234"/>
      <c r="AK138" s="234"/>
      <c r="AL138" s="234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4"/>
      <c r="BA138" s="234"/>
      <c r="BB138" s="234"/>
      <c r="BC138" s="234"/>
      <c r="BD138" s="234"/>
      <c r="BE138" s="234"/>
      <c r="BF138" s="234"/>
      <c r="BG138" s="234"/>
      <c r="BH138" s="59"/>
      <c r="BI138" s="59"/>
      <c r="BJ138" s="59"/>
      <c r="BK138" s="59"/>
      <c r="BL138" s="59"/>
      <c r="BM138" s="59"/>
    </row>
    <row r="139" spans="1:82" s="144" customFormat="1" ht="18.75" customHeight="1">
      <c r="B139" s="235"/>
      <c r="C139" s="462" t="s">
        <v>446</v>
      </c>
      <c r="D139" s="462"/>
      <c r="E139" s="462"/>
      <c r="F139" s="462"/>
      <c r="G139" s="462"/>
      <c r="H139" s="462"/>
      <c r="I139" s="462"/>
      <c r="J139" s="461" t="s">
        <v>447</v>
      </c>
      <c r="K139" s="461"/>
      <c r="L139" s="461"/>
      <c r="M139" s="461"/>
      <c r="N139" s="461"/>
      <c r="O139" s="461"/>
      <c r="P139" s="461"/>
      <c r="Q139" s="461"/>
      <c r="R139" s="461"/>
      <c r="S139" s="461"/>
      <c r="T139" s="461"/>
      <c r="U139" s="461"/>
      <c r="V139" s="461"/>
      <c r="W139" s="461"/>
      <c r="X139" s="234"/>
      <c r="Y139" s="234"/>
      <c r="Z139" s="234"/>
      <c r="AA139" s="234"/>
      <c r="AB139" s="234"/>
      <c r="AC139" s="234"/>
      <c r="AD139" s="234"/>
      <c r="AE139" s="234"/>
      <c r="AF139" s="234"/>
      <c r="AG139" s="234"/>
      <c r="AH139" s="234"/>
      <c r="AI139" s="234"/>
      <c r="AJ139" s="234"/>
      <c r="AK139" s="235"/>
      <c r="AL139" s="235"/>
      <c r="AM139" s="235"/>
      <c r="AN139" s="234"/>
      <c r="AO139" s="234"/>
      <c r="AP139" s="234"/>
      <c r="AQ139" s="234"/>
      <c r="AR139" s="234"/>
      <c r="AS139" s="234"/>
      <c r="AT139" s="234"/>
      <c r="AU139" s="234"/>
      <c r="AV139" s="234"/>
      <c r="AW139" s="234"/>
      <c r="AX139" s="234"/>
      <c r="AY139" s="234"/>
      <c r="AZ139" s="234"/>
      <c r="BA139" s="234"/>
      <c r="BB139" s="234"/>
      <c r="BC139" s="234"/>
      <c r="BD139" s="234"/>
      <c r="BE139" s="234"/>
      <c r="BF139" s="234"/>
      <c r="BG139" s="234"/>
      <c r="BH139" s="59"/>
      <c r="BI139" s="59"/>
      <c r="BJ139" s="59"/>
      <c r="BK139" s="59"/>
      <c r="BL139" s="59"/>
      <c r="BM139" s="59"/>
      <c r="BN139" s="59"/>
    </row>
    <row r="140" spans="1:82" s="144" customFormat="1" ht="18.75" customHeight="1">
      <c r="B140" s="235"/>
      <c r="C140" s="462"/>
      <c r="D140" s="462"/>
      <c r="E140" s="462"/>
      <c r="F140" s="462"/>
      <c r="G140" s="462"/>
      <c r="H140" s="462"/>
      <c r="I140" s="462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234"/>
      <c r="Y140" s="234"/>
      <c r="Z140" s="234"/>
      <c r="AA140" s="234"/>
      <c r="AB140" s="234"/>
      <c r="AC140" s="234"/>
      <c r="AD140" s="234"/>
      <c r="AE140" s="234"/>
      <c r="AF140" s="235"/>
      <c r="AG140" s="234"/>
      <c r="AH140" s="234"/>
      <c r="AI140" s="234"/>
      <c r="AJ140" s="234"/>
      <c r="AK140" s="235"/>
      <c r="AL140" s="235"/>
      <c r="AM140" s="235"/>
      <c r="AN140" s="234"/>
      <c r="AO140" s="234"/>
      <c r="AP140" s="234"/>
      <c r="AQ140" s="234"/>
      <c r="AR140" s="234"/>
      <c r="AS140" s="235"/>
      <c r="AT140" s="234"/>
      <c r="AU140" s="234"/>
      <c r="AV140" s="234"/>
      <c r="AW140" s="234"/>
      <c r="AX140" s="234"/>
      <c r="AY140" s="234"/>
      <c r="AZ140" s="234"/>
      <c r="BA140" s="234"/>
      <c r="BB140" s="234"/>
      <c r="BC140" s="234"/>
      <c r="BD140" s="234"/>
      <c r="BE140" s="234"/>
      <c r="BF140" s="234"/>
      <c r="BG140" s="234"/>
      <c r="BH140" s="59"/>
      <c r="BI140" s="59"/>
      <c r="BJ140" s="59"/>
      <c r="BK140" s="59"/>
      <c r="BL140" s="59"/>
      <c r="BM140" s="59"/>
      <c r="BN140" s="59"/>
    </row>
    <row r="141" spans="1:82" s="144" customFormat="1" ht="18.75" customHeight="1">
      <c r="B141" s="235"/>
      <c r="C141" s="234"/>
      <c r="D141" s="234"/>
      <c r="E141" s="234"/>
      <c r="F141" s="234"/>
      <c r="G141" s="234"/>
      <c r="H141" s="234"/>
      <c r="I141" s="235"/>
      <c r="J141" s="461" t="s">
        <v>448</v>
      </c>
      <c r="K141" s="461"/>
      <c r="L141" s="461"/>
      <c r="M141" s="461"/>
      <c r="N141" s="461"/>
      <c r="O141" s="461"/>
      <c r="P141" s="461"/>
      <c r="Q141" s="461"/>
      <c r="R141" s="461"/>
      <c r="S141" s="461"/>
      <c r="T141" s="461"/>
      <c r="U141" s="461"/>
      <c r="V141" s="461"/>
      <c r="W141" s="461"/>
      <c r="X141" s="461"/>
      <c r="Y141" s="461"/>
      <c r="Z141" s="461"/>
      <c r="AA141" s="496" t="s">
        <v>449</v>
      </c>
      <c r="AB141" s="496"/>
      <c r="AC141" s="496"/>
      <c r="AD141" s="496"/>
      <c r="AE141" s="496"/>
      <c r="AF141" s="451" t="s">
        <v>450</v>
      </c>
      <c r="AG141" s="461" t="s">
        <v>451</v>
      </c>
      <c r="AH141" s="461"/>
      <c r="AI141" s="461"/>
      <c r="AJ141" s="461"/>
      <c r="AK141" s="461"/>
      <c r="AL141" s="461"/>
      <c r="AM141" s="235"/>
      <c r="AN141" s="234"/>
      <c r="AO141" s="234"/>
      <c r="AP141" s="234"/>
      <c r="AQ141" s="234"/>
      <c r="AR141" s="234"/>
      <c r="AS141" s="235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59"/>
      <c r="BI141" s="59"/>
      <c r="BJ141" s="59"/>
      <c r="BK141" s="59"/>
      <c r="BL141" s="59"/>
      <c r="BM141" s="59"/>
      <c r="BN141" s="59"/>
    </row>
    <row r="142" spans="1:82" s="144" customFormat="1" ht="18.75" customHeight="1">
      <c r="B142" s="235"/>
      <c r="C142" s="234"/>
      <c r="D142" s="234"/>
      <c r="E142" s="234"/>
      <c r="F142" s="234"/>
      <c r="G142" s="234"/>
      <c r="H142" s="234"/>
      <c r="I142" s="235"/>
      <c r="J142" s="461"/>
      <c r="K142" s="461"/>
      <c r="L142" s="461"/>
      <c r="M142" s="461"/>
      <c r="N142" s="461"/>
      <c r="O142" s="461"/>
      <c r="P142" s="461"/>
      <c r="Q142" s="461"/>
      <c r="R142" s="461"/>
      <c r="S142" s="461"/>
      <c r="T142" s="461"/>
      <c r="U142" s="461"/>
      <c r="V142" s="461"/>
      <c r="W142" s="461"/>
      <c r="X142" s="461"/>
      <c r="Y142" s="461"/>
      <c r="Z142" s="461"/>
      <c r="AA142" s="234"/>
      <c r="AB142" s="235"/>
      <c r="AC142" s="235"/>
      <c r="AD142" s="235"/>
      <c r="AE142" s="235"/>
      <c r="AF142" s="451"/>
      <c r="AG142" s="461"/>
      <c r="AH142" s="461"/>
      <c r="AI142" s="461"/>
      <c r="AJ142" s="461"/>
      <c r="AK142" s="461"/>
      <c r="AL142" s="461"/>
      <c r="AM142" s="235"/>
      <c r="AN142" s="234"/>
      <c r="AO142" s="234"/>
      <c r="AP142" s="234"/>
      <c r="AQ142" s="234"/>
      <c r="AR142" s="234"/>
      <c r="AS142" s="234"/>
      <c r="AT142" s="234"/>
      <c r="AU142" s="234"/>
      <c r="AV142" s="234"/>
      <c r="AW142" s="234"/>
      <c r="AX142" s="234"/>
      <c r="AY142" s="234"/>
      <c r="AZ142" s="234"/>
      <c r="BA142" s="234"/>
      <c r="BB142" s="234"/>
      <c r="BC142" s="234"/>
      <c r="BD142" s="234"/>
      <c r="BE142" s="234"/>
      <c r="BF142" s="234"/>
      <c r="BG142" s="234"/>
      <c r="BH142" s="59"/>
      <c r="BI142" s="59"/>
      <c r="BJ142" s="59"/>
      <c r="BK142" s="59"/>
      <c r="BL142" s="59"/>
      <c r="BM142" s="59"/>
      <c r="BN142" s="59"/>
    </row>
    <row r="143" spans="1:82" s="144" customFormat="1" ht="18.75" customHeight="1">
      <c r="B143" s="235"/>
      <c r="C143" s="234"/>
      <c r="D143" s="234"/>
      <c r="E143" s="234"/>
      <c r="F143" s="234"/>
      <c r="G143" s="234"/>
      <c r="H143" s="234"/>
      <c r="I143" s="235"/>
      <c r="K143" s="236" t="s">
        <v>452</v>
      </c>
      <c r="L143" s="236"/>
      <c r="M143" s="236"/>
      <c r="N143" s="236"/>
      <c r="O143" s="236"/>
      <c r="P143" s="236"/>
      <c r="Q143" s="236"/>
      <c r="R143" s="234"/>
      <c r="S143" s="234"/>
      <c r="T143" s="234"/>
      <c r="U143" s="234"/>
      <c r="V143" s="234"/>
      <c r="W143" s="234"/>
      <c r="X143" s="234"/>
      <c r="Y143" s="234"/>
      <c r="Z143" s="234"/>
      <c r="AA143" s="234"/>
      <c r="AB143" s="234"/>
      <c r="AC143" s="234"/>
      <c r="AD143" s="234"/>
      <c r="AE143" s="234"/>
      <c r="AF143" s="235"/>
      <c r="AG143" s="234"/>
      <c r="AH143" s="234"/>
      <c r="AI143" s="234"/>
      <c r="AJ143" s="235"/>
      <c r="AK143" s="235"/>
      <c r="AL143" s="235"/>
      <c r="AM143" s="235"/>
      <c r="AN143" s="234"/>
      <c r="AO143" s="234"/>
      <c r="AP143" s="234"/>
      <c r="AQ143" s="234"/>
      <c r="AR143" s="234"/>
      <c r="AS143" s="234"/>
      <c r="AT143" s="234"/>
      <c r="AU143" s="234"/>
      <c r="AV143" s="234"/>
      <c r="AW143" s="234"/>
      <c r="AX143" s="234"/>
      <c r="AY143" s="234"/>
      <c r="AZ143" s="234"/>
      <c r="BA143" s="234"/>
      <c r="BB143" s="234"/>
      <c r="BC143" s="234"/>
      <c r="BD143" s="234"/>
      <c r="BE143" s="234"/>
      <c r="BF143" s="234"/>
      <c r="BG143" s="235"/>
      <c r="BM143" s="59"/>
      <c r="BN143" s="59"/>
      <c r="BO143" s="59"/>
      <c r="BP143" s="59"/>
      <c r="BQ143" s="59"/>
      <c r="BR143" s="59"/>
      <c r="BW143" s="59"/>
      <c r="CD143" s="59"/>
    </row>
    <row r="144" spans="1:82" s="144" customFormat="1" ht="18.75" customHeight="1">
      <c r="B144" s="235"/>
      <c r="C144" s="234"/>
      <c r="D144" s="234"/>
      <c r="E144" s="234"/>
      <c r="F144" s="234"/>
      <c r="G144" s="234"/>
      <c r="H144" s="234"/>
      <c r="I144" s="113"/>
      <c r="J144" s="113"/>
      <c r="K144" s="113"/>
      <c r="L144" s="235"/>
      <c r="M144" s="113"/>
      <c r="N144" s="113"/>
      <c r="O144" s="113"/>
      <c r="P144" s="113"/>
      <c r="Q144" s="113"/>
      <c r="R144" s="113"/>
      <c r="S144" s="113"/>
      <c r="T144" s="113"/>
      <c r="U144" s="235"/>
      <c r="V144" s="147"/>
      <c r="W144" s="147"/>
      <c r="X144" s="147"/>
      <c r="Y144" s="235"/>
      <c r="AE144" s="235"/>
      <c r="AG144" s="461" t="s">
        <v>453</v>
      </c>
      <c r="AH144" s="461"/>
      <c r="AI144" s="461"/>
      <c r="AJ144" s="461"/>
      <c r="AK144" s="461"/>
      <c r="AL144" s="148"/>
      <c r="AM144" s="235"/>
      <c r="AN144" s="235"/>
      <c r="AO144" s="235"/>
      <c r="AU144" s="235"/>
      <c r="AV144" s="235"/>
      <c r="AW144" s="235"/>
      <c r="AX144" s="235"/>
      <c r="AY144" s="234"/>
      <c r="AZ144" s="234"/>
      <c r="BA144" s="234"/>
      <c r="BB144" s="234"/>
      <c r="BC144" s="234"/>
      <c r="BD144" s="234"/>
      <c r="BE144" s="234"/>
      <c r="BF144" s="234"/>
      <c r="BG144" s="235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CD144" s="59"/>
    </row>
    <row r="145" spans="2:69" s="144" customFormat="1" ht="18.75" customHeight="1">
      <c r="B145" s="235"/>
      <c r="C145" s="234"/>
      <c r="D145" s="234"/>
      <c r="E145" s="234"/>
      <c r="F145" s="234"/>
      <c r="G145" s="234"/>
      <c r="H145" s="234"/>
      <c r="I145" s="113"/>
      <c r="J145" s="113"/>
      <c r="K145" s="113"/>
      <c r="L145" s="235"/>
      <c r="M145" s="113"/>
      <c r="N145" s="113"/>
      <c r="O145" s="113"/>
      <c r="P145" s="113"/>
      <c r="Q145" s="113"/>
      <c r="R145" s="113"/>
      <c r="S145" s="113"/>
      <c r="T145" s="113"/>
      <c r="U145" s="235"/>
      <c r="V145" s="147"/>
      <c r="W145" s="147"/>
      <c r="X145" s="147"/>
      <c r="Y145" s="235"/>
      <c r="AE145" s="235"/>
      <c r="AG145" s="461"/>
      <c r="AH145" s="461"/>
      <c r="AI145" s="461"/>
      <c r="AJ145" s="461"/>
      <c r="AK145" s="461"/>
      <c r="AL145" s="148"/>
      <c r="AM145" s="235"/>
      <c r="AN145" s="235"/>
      <c r="AO145" s="235"/>
      <c r="AU145" s="235"/>
      <c r="AV145" s="235"/>
      <c r="AW145" s="235"/>
      <c r="AX145" s="235"/>
      <c r="AY145" s="234"/>
      <c r="AZ145" s="234"/>
      <c r="BA145" s="234"/>
      <c r="BB145" s="234"/>
      <c r="BC145" s="234"/>
      <c r="BD145" s="234"/>
      <c r="BE145" s="234"/>
      <c r="BF145" s="234"/>
      <c r="BG145" s="234"/>
      <c r="BH145" s="59"/>
      <c r="BI145" s="59"/>
      <c r="BJ145" s="59"/>
      <c r="BK145" s="59"/>
      <c r="BL145" s="59"/>
    </row>
    <row r="146" spans="2:69" s="144" customFormat="1" ht="18.75" customHeight="1">
      <c r="B146" s="235"/>
      <c r="C146" s="234" t="s">
        <v>454</v>
      </c>
      <c r="D146" s="234"/>
      <c r="E146" s="234"/>
      <c r="F146" s="234"/>
      <c r="G146" s="234"/>
      <c r="H146" s="234"/>
      <c r="I146" s="461" t="str">
        <f>W89</f>
        <v>삼각형</v>
      </c>
      <c r="J146" s="461"/>
      <c r="K146" s="461"/>
      <c r="L146" s="461"/>
      <c r="M146" s="461"/>
      <c r="N146" s="461"/>
      <c r="O146" s="461"/>
      <c r="P146" s="461"/>
      <c r="Q146" s="234"/>
      <c r="R146" s="234"/>
      <c r="S146" s="234"/>
      <c r="T146" s="234"/>
      <c r="U146" s="234"/>
      <c r="V146" s="234"/>
      <c r="W146" s="234"/>
      <c r="X146" s="234"/>
      <c r="Y146" s="234"/>
      <c r="Z146" s="235"/>
      <c r="AA146" s="235"/>
      <c r="AB146" s="235"/>
      <c r="AC146" s="235"/>
      <c r="AD146" s="235"/>
      <c r="AE146" s="235"/>
      <c r="AF146" s="235"/>
      <c r="AG146" s="235"/>
      <c r="AH146" s="234"/>
      <c r="AI146" s="234"/>
      <c r="AJ146" s="234"/>
      <c r="AK146" s="234"/>
      <c r="AL146" s="234"/>
      <c r="AM146" s="234"/>
      <c r="AN146" s="234"/>
      <c r="AO146" s="234"/>
      <c r="AP146" s="234"/>
      <c r="AQ146" s="234"/>
      <c r="AR146" s="234"/>
      <c r="AS146" s="234"/>
      <c r="AT146" s="234"/>
      <c r="AU146" s="234"/>
      <c r="AV146" s="234"/>
      <c r="AW146" s="234"/>
      <c r="AX146" s="234"/>
      <c r="AY146" s="234"/>
      <c r="AZ146" s="234"/>
      <c r="BA146" s="234"/>
      <c r="BB146" s="234"/>
      <c r="BC146" s="234"/>
      <c r="BD146" s="234"/>
      <c r="BE146" s="234"/>
      <c r="BF146" s="234"/>
      <c r="BG146" s="234"/>
      <c r="BH146" s="59"/>
      <c r="BI146" s="59"/>
      <c r="BJ146" s="59"/>
      <c r="BK146" s="59"/>
      <c r="BL146" s="59"/>
      <c r="BM146" s="59"/>
      <c r="BN146" s="59"/>
    </row>
    <row r="147" spans="2:69" s="144" customFormat="1" ht="18.75" customHeight="1">
      <c r="B147" s="235"/>
      <c r="C147" s="462" t="s">
        <v>455</v>
      </c>
      <c r="D147" s="462"/>
      <c r="E147" s="462"/>
      <c r="F147" s="462"/>
      <c r="G147" s="462"/>
      <c r="H147" s="462"/>
      <c r="I147" s="234"/>
      <c r="J147" s="234"/>
      <c r="K147" s="234"/>
      <c r="L147" s="234"/>
      <c r="M147" s="234"/>
      <c r="N147" s="234"/>
      <c r="O147" s="234"/>
      <c r="R147" s="481">
        <f>-Calcu!M57</f>
        <v>-0.5</v>
      </c>
      <c r="S147" s="481"/>
      <c r="T147" s="462" t="s">
        <v>456</v>
      </c>
      <c r="U147" s="462"/>
      <c r="V147" s="492">
        <f>Calcu!N57</f>
        <v>0</v>
      </c>
      <c r="W147" s="492"/>
      <c r="X147" s="492"/>
      <c r="Y147" s="462" t="s">
        <v>457</v>
      </c>
      <c r="Z147" s="462"/>
      <c r="AA147" s="451" t="s">
        <v>422</v>
      </c>
      <c r="AB147" s="473">
        <f>R147*V147</f>
        <v>0</v>
      </c>
      <c r="AC147" s="473"/>
      <c r="AD147" s="473"/>
      <c r="AE147" s="473"/>
      <c r="AF147" s="462" t="s">
        <v>458</v>
      </c>
      <c r="AG147" s="462"/>
      <c r="AH147" s="462"/>
      <c r="AI147" s="462"/>
      <c r="AJ147" s="462"/>
      <c r="AK147" s="462"/>
      <c r="AL147" s="462"/>
      <c r="AM147" s="234"/>
      <c r="AN147" s="234"/>
      <c r="AO147" s="234"/>
      <c r="AP147" s="234"/>
      <c r="AQ147" s="234"/>
      <c r="AR147" s="235"/>
      <c r="AS147" s="235"/>
      <c r="AT147" s="235"/>
      <c r="AU147" s="235"/>
      <c r="AV147" s="235"/>
      <c r="AW147" s="235"/>
      <c r="AX147" s="235"/>
      <c r="AY147" s="235"/>
      <c r="AZ147" s="235"/>
      <c r="BA147" s="235"/>
    </row>
    <row r="148" spans="2:69" s="144" customFormat="1" ht="18.75" customHeight="1">
      <c r="B148" s="235"/>
      <c r="C148" s="462"/>
      <c r="D148" s="462"/>
      <c r="E148" s="462"/>
      <c r="F148" s="462"/>
      <c r="G148" s="462"/>
      <c r="H148" s="462"/>
      <c r="I148" s="234"/>
      <c r="J148" s="234"/>
      <c r="K148" s="234"/>
      <c r="L148" s="234"/>
      <c r="M148" s="234"/>
      <c r="N148" s="234"/>
      <c r="O148" s="234"/>
      <c r="R148" s="481"/>
      <c r="S148" s="481"/>
      <c r="T148" s="462"/>
      <c r="U148" s="462"/>
      <c r="V148" s="492"/>
      <c r="W148" s="492"/>
      <c r="X148" s="492"/>
      <c r="Y148" s="462"/>
      <c r="Z148" s="462"/>
      <c r="AA148" s="451"/>
      <c r="AB148" s="473"/>
      <c r="AC148" s="473"/>
      <c r="AD148" s="473"/>
      <c r="AE148" s="473"/>
      <c r="AF148" s="462"/>
      <c r="AG148" s="462"/>
      <c r="AH148" s="462"/>
      <c r="AI148" s="462"/>
      <c r="AJ148" s="462"/>
      <c r="AK148" s="462"/>
      <c r="AL148" s="462"/>
      <c r="AM148" s="234"/>
      <c r="AN148" s="234"/>
      <c r="AO148" s="234"/>
      <c r="AP148" s="234"/>
      <c r="AQ148" s="234"/>
      <c r="AR148" s="235"/>
      <c r="AS148" s="235"/>
      <c r="AT148" s="235"/>
      <c r="AU148" s="235"/>
      <c r="AV148" s="235"/>
      <c r="AW148" s="235"/>
      <c r="AX148" s="235"/>
      <c r="AY148" s="235"/>
      <c r="AZ148" s="235"/>
      <c r="BA148" s="235"/>
    </row>
    <row r="149" spans="2:69" s="144" customFormat="1" ht="18.75" customHeight="1">
      <c r="B149" s="235"/>
      <c r="C149" s="234" t="s">
        <v>459</v>
      </c>
      <c r="D149" s="234"/>
      <c r="E149" s="234"/>
      <c r="F149" s="234"/>
      <c r="G149" s="234"/>
      <c r="H149" s="234"/>
      <c r="I149" s="234"/>
      <c r="J149" s="235"/>
      <c r="K149" s="57" t="s">
        <v>460</v>
      </c>
      <c r="L149" s="481">
        <f>AB147</f>
        <v>0</v>
      </c>
      <c r="M149" s="481"/>
      <c r="N149" s="481"/>
      <c r="O149" s="481"/>
      <c r="P149" s="148" t="s">
        <v>461</v>
      </c>
      <c r="Q149" s="235"/>
      <c r="R149" s="235"/>
      <c r="S149" s="235"/>
      <c r="T149" s="235"/>
      <c r="U149" s="235"/>
      <c r="V149" s="235"/>
      <c r="W149" s="235"/>
      <c r="X149" s="235"/>
      <c r="Y149" s="57" t="s">
        <v>462</v>
      </c>
      <c r="Z149" s="235" t="s">
        <v>421</v>
      </c>
      <c r="AA149" s="479">
        <f>ABS(L149*O89)</f>
        <v>0</v>
      </c>
      <c r="AB149" s="479"/>
      <c r="AC149" s="479"/>
      <c r="AD149" s="236" t="s">
        <v>463</v>
      </c>
      <c r="AE149" s="236"/>
      <c r="AF149" s="235"/>
      <c r="AG149" s="235"/>
      <c r="AH149" s="235"/>
      <c r="AI149" s="235"/>
      <c r="AJ149" s="235"/>
      <c r="AK149" s="235"/>
      <c r="AL149" s="235"/>
      <c r="AM149" s="235"/>
      <c r="AN149" s="235"/>
      <c r="AO149" s="235"/>
      <c r="AP149" s="235"/>
      <c r="AQ149" s="235"/>
      <c r="AR149" s="235"/>
      <c r="AS149" s="235"/>
      <c r="AT149" s="235"/>
      <c r="AU149" s="246"/>
      <c r="AV149" s="148"/>
      <c r="AW149" s="234"/>
      <c r="AX149" s="235"/>
      <c r="AY149" s="235"/>
      <c r="AZ149" s="235"/>
      <c r="BA149" s="235"/>
      <c r="BB149" s="235"/>
      <c r="BC149" s="235"/>
      <c r="BD149" s="235"/>
      <c r="BE149" s="235"/>
      <c r="BF149" s="235"/>
      <c r="BG149" s="235"/>
      <c r="BH149" s="59"/>
      <c r="BI149" s="59"/>
      <c r="BP149" s="236"/>
      <c r="BQ149" s="250"/>
    </row>
    <row r="150" spans="2:69" s="144" customFormat="1" ht="18.75" customHeight="1">
      <c r="B150" s="235"/>
      <c r="C150" s="462" t="s">
        <v>464</v>
      </c>
      <c r="D150" s="462"/>
      <c r="E150" s="462"/>
      <c r="F150" s="462"/>
      <c r="G150" s="462"/>
      <c r="H150" s="234"/>
      <c r="J150" s="234"/>
      <c r="K150" s="234"/>
      <c r="L150" s="234"/>
      <c r="M150" s="234"/>
      <c r="N150" s="234"/>
      <c r="O150" s="234"/>
      <c r="P150" s="234"/>
      <c r="Q150" s="234"/>
      <c r="R150" s="148"/>
      <c r="S150" s="234"/>
      <c r="T150" s="234"/>
      <c r="U150" s="234"/>
      <c r="W150" s="234"/>
      <c r="X150" s="234"/>
      <c r="Y150" s="234"/>
      <c r="Z150" s="234"/>
      <c r="AA150" s="57" t="s">
        <v>465</v>
      </c>
      <c r="AB150" s="234"/>
      <c r="AC150" s="234"/>
      <c r="AD150" s="234"/>
      <c r="AE150" s="235"/>
      <c r="AF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35"/>
      <c r="AV150" s="235"/>
      <c r="AW150" s="235"/>
      <c r="AX150" s="235"/>
      <c r="AY150" s="235"/>
      <c r="AZ150" s="235"/>
      <c r="BA150" s="235"/>
      <c r="BB150" s="235"/>
      <c r="BC150" s="235"/>
      <c r="BD150" s="235"/>
      <c r="BE150" s="235"/>
      <c r="BF150" s="235"/>
      <c r="BG150" s="235"/>
      <c r="BH150" s="59"/>
      <c r="BI150" s="59"/>
      <c r="BJ150" s="59"/>
      <c r="BK150" s="59"/>
      <c r="BL150" s="59"/>
    </row>
    <row r="151" spans="2:69" s="144" customFormat="1" ht="18.75" customHeight="1">
      <c r="B151" s="235"/>
      <c r="C151" s="462"/>
      <c r="D151" s="462"/>
      <c r="E151" s="462"/>
      <c r="F151" s="462"/>
      <c r="G151" s="462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148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  <c r="AD151" s="234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  <c r="AS151" s="235"/>
      <c r="AT151" s="235"/>
      <c r="AU151" s="235"/>
      <c r="AV151" s="235"/>
      <c r="AW151" s="235"/>
      <c r="AX151" s="235"/>
      <c r="AY151" s="235"/>
      <c r="AZ151" s="235"/>
      <c r="BA151" s="235"/>
      <c r="BB151" s="235"/>
      <c r="BC151" s="235"/>
      <c r="BD151" s="235"/>
      <c r="BE151" s="235"/>
      <c r="BF151" s="235"/>
      <c r="BG151" s="235"/>
      <c r="BH151" s="59"/>
      <c r="BI151" s="59"/>
      <c r="BJ151" s="59"/>
      <c r="BK151" s="59"/>
      <c r="BL151" s="59"/>
    </row>
    <row r="152" spans="2:69" s="144" customFormat="1" ht="18.75" customHeight="1">
      <c r="B152" s="235"/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148"/>
      <c r="S152" s="234"/>
      <c r="T152" s="234"/>
      <c r="U152" s="234"/>
      <c r="V152" s="234"/>
      <c r="W152" s="234"/>
      <c r="X152" s="234"/>
      <c r="Y152" s="234"/>
      <c r="Z152" s="234"/>
      <c r="AA152" s="234"/>
      <c r="AB152" s="461">
        <v>100</v>
      </c>
      <c r="AC152" s="461"/>
      <c r="AD152" s="234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  <c r="AS152" s="235"/>
      <c r="AT152" s="235"/>
      <c r="AU152" s="235"/>
      <c r="AV152" s="235"/>
      <c r="AW152" s="235"/>
      <c r="AX152" s="235"/>
      <c r="AY152" s="235"/>
      <c r="AZ152" s="235"/>
      <c r="BA152" s="235"/>
      <c r="BB152" s="235"/>
      <c r="BC152" s="235"/>
      <c r="BD152" s="235"/>
      <c r="BE152" s="235"/>
      <c r="BF152" s="235"/>
      <c r="BG152" s="235"/>
      <c r="BH152" s="59"/>
      <c r="BI152" s="59"/>
      <c r="BJ152" s="59"/>
      <c r="BK152" s="59"/>
      <c r="BL152" s="59"/>
    </row>
    <row r="153" spans="2:69" s="144" customFormat="1" ht="18.75" customHeight="1">
      <c r="B153" s="235"/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148"/>
      <c r="S153" s="234"/>
      <c r="T153" s="234"/>
      <c r="U153" s="234"/>
      <c r="V153" s="234"/>
      <c r="W153" s="234"/>
      <c r="X153" s="234"/>
      <c r="Y153" s="234"/>
      <c r="Z153" s="234"/>
      <c r="AA153" s="234"/>
      <c r="AB153" s="461"/>
      <c r="AC153" s="461"/>
      <c r="AD153" s="234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  <c r="AS153" s="235"/>
      <c r="AT153" s="235"/>
      <c r="AU153" s="235"/>
      <c r="AV153" s="235"/>
      <c r="AW153" s="235"/>
      <c r="AX153" s="235"/>
      <c r="AY153" s="235"/>
      <c r="AZ153" s="235"/>
      <c r="BA153" s="235"/>
      <c r="BB153" s="235"/>
      <c r="BC153" s="235"/>
      <c r="BD153" s="235"/>
      <c r="BE153" s="235"/>
      <c r="BF153" s="235"/>
      <c r="BG153" s="235"/>
      <c r="BH153" s="59"/>
      <c r="BI153" s="59"/>
      <c r="BJ153" s="59"/>
      <c r="BK153" s="59"/>
      <c r="BL153" s="59"/>
    </row>
    <row r="154" spans="2:69" s="144" customFormat="1" ht="18.75" customHeight="1">
      <c r="B154" s="235"/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148"/>
      <c r="S154" s="234"/>
      <c r="T154" s="234"/>
      <c r="U154" s="234"/>
      <c r="V154" s="234"/>
      <c r="W154" s="234"/>
      <c r="X154" s="234"/>
      <c r="Y154" s="234"/>
      <c r="Z154" s="234"/>
      <c r="AA154" s="234"/>
      <c r="AB154" s="234"/>
      <c r="AC154" s="234"/>
      <c r="AD154" s="234"/>
      <c r="AE154" s="235"/>
      <c r="AF154" s="235"/>
      <c r="AG154" s="235"/>
      <c r="AH154" s="235"/>
      <c r="AI154" s="235"/>
      <c r="AJ154" s="235"/>
      <c r="AK154" s="235"/>
      <c r="AL154" s="235"/>
      <c r="AM154" s="235"/>
      <c r="AN154" s="235"/>
      <c r="AO154" s="235"/>
      <c r="AP154" s="235"/>
      <c r="AQ154" s="235"/>
      <c r="AR154" s="235"/>
      <c r="AS154" s="235"/>
      <c r="AT154" s="235"/>
      <c r="AU154" s="235"/>
      <c r="AV154" s="235"/>
      <c r="AW154" s="235"/>
      <c r="AX154" s="235"/>
      <c r="AY154" s="235"/>
      <c r="AZ154" s="235"/>
      <c r="BA154" s="235"/>
      <c r="BB154" s="235"/>
      <c r="BC154" s="235"/>
      <c r="BD154" s="235"/>
      <c r="BE154" s="235"/>
      <c r="BF154" s="235"/>
      <c r="BG154" s="235"/>
      <c r="BH154" s="59"/>
      <c r="BI154" s="59"/>
      <c r="BJ154" s="59"/>
      <c r="BK154" s="59"/>
      <c r="BL154" s="59"/>
    </row>
    <row r="155" spans="2:69" s="144" customFormat="1" ht="18.75" customHeight="1">
      <c r="B155" s="235"/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148"/>
      <c r="S155" s="234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234"/>
      <c r="AD155" s="234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  <c r="AS155" s="235"/>
      <c r="AT155" s="235"/>
      <c r="AU155" s="235"/>
      <c r="AV155" s="235"/>
      <c r="AW155" s="235"/>
      <c r="AX155" s="235"/>
      <c r="AY155" s="235"/>
      <c r="AZ155" s="235"/>
      <c r="BA155" s="235"/>
      <c r="BB155" s="235"/>
      <c r="BC155" s="235"/>
      <c r="BD155" s="235"/>
      <c r="BE155" s="235"/>
      <c r="BF155" s="235"/>
      <c r="BG155" s="235"/>
      <c r="BH155" s="234"/>
      <c r="BI155" s="234"/>
      <c r="BJ155" s="234"/>
      <c r="BK155" s="234"/>
    </row>
    <row r="156" spans="2:69" s="144" customFormat="1" ht="18.75" customHeight="1">
      <c r="B156" s="58" t="str">
        <f>"5. "&amp;$N$5&amp;"와 "&amp;$Z$5&amp;"의 온도 차에 의한 표준불확도,"</f>
        <v>5. LVDT와 게이지 블록의 온도 차에 의한 표준불확도,</v>
      </c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58" t="s">
        <v>466</v>
      </c>
      <c r="Y156" s="234"/>
      <c r="Z156" s="234"/>
      <c r="AA156" s="234"/>
      <c r="AB156" s="234"/>
      <c r="AC156" s="234"/>
      <c r="AD156" s="234"/>
      <c r="AE156" s="234"/>
      <c r="AF156" s="234"/>
      <c r="AG156" s="234"/>
      <c r="AH156" s="235"/>
      <c r="AI156" s="235"/>
      <c r="AJ156" s="235"/>
      <c r="AK156" s="235"/>
      <c r="AL156" s="235"/>
      <c r="AM156" s="235"/>
      <c r="AN156" s="235"/>
      <c r="AO156" s="234"/>
      <c r="AP156" s="234"/>
      <c r="AQ156" s="234"/>
      <c r="AR156" s="234"/>
      <c r="AS156" s="234"/>
      <c r="AT156" s="234"/>
      <c r="AU156" s="234"/>
      <c r="AV156" s="234"/>
      <c r="AW156" s="234"/>
      <c r="AX156" s="234"/>
      <c r="AY156" s="234"/>
      <c r="AZ156" s="234"/>
      <c r="BA156" s="234"/>
      <c r="BB156" s="234"/>
      <c r="BC156" s="234"/>
      <c r="BD156" s="234"/>
      <c r="BE156" s="234"/>
      <c r="BF156" s="234"/>
      <c r="BG156" s="234"/>
      <c r="BH156" s="59"/>
      <c r="BI156" s="59"/>
      <c r="BJ156" s="59"/>
      <c r="BK156" s="59"/>
      <c r="BL156" s="59"/>
      <c r="BM156" s="59"/>
      <c r="BN156" s="59"/>
    </row>
    <row r="157" spans="2:69" s="144" customFormat="1" ht="18.75" customHeight="1">
      <c r="B157" s="58"/>
      <c r="C157" s="252" t="str">
        <f>"※ 열평형 상태에서 "&amp;$N$5&amp;"와 "&amp;$Z$5&amp;"의 온도차가 ±"&amp;N160&amp;" ℃ 이내에서 일치한다고"</f>
        <v>※ 열평형 상태에서 LVDT와 게이지 블록의 온도차가 ±0.5 ℃ 이내에서 일치한다고</v>
      </c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  <c r="AA157" s="252"/>
      <c r="AB157" s="252"/>
      <c r="AC157" s="252"/>
      <c r="AD157" s="252"/>
      <c r="AE157" s="252"/>
      <c r="AF157" s="252"/>
      <c r="AG157" s="252"/>
      <c r="AH157" s="252"/>
      <c r="AI157" s="252"/>
      <c r="AJ157" s="252"/>
      <c r="AK157" s="252"/>
      <c r="AL157" s="252"/>
      <c r="AM157" s="251"/>
      <c r="AN157" s="251"/>
      <c r="AO157" s="252"/>
      <c r="AP157" s="252"/>
      <c r="AQ157" s="252"/>
      <c r="AR157" s="252"/>
      <c r="AS157" s="252"/>
      <c r="AT157" s="252"/>
      <c r="AU157" s="252"/>
      <c r="AV157" s="252"/>
      <c r="AW157" s="252"/>
      <c r="AX157" s="252"/>
      <c r="AY157" s="252"/>
      <c r="AZ157" s="252"/>
      <c r="BA157" s="252"/>
      <c r="BB157" s="252"/>
      <c r="BC157" s="252"/>
      <c r="BD157" s="252"/>
      <c r="BE157" s="252"/>
      <c r="BF157" s="252"/>
      <c r="BG157" s="252"/>
      <c r="BH157" s="59"/>
      <c r="BI157" s="59"/>
      <c r="BJ157" s="59"/>
      <c r="BK157" s="59"/>
      <c r="BL157" s="59"/>
      <c r="BM157" s="59"/>
      <c r="BN157" s="59"/>
    </row>
    <row r="158" spans="2:69" s="144" customFormat="1" ht="18.75" customHeight="1">
      <c r="B158" s="58"/>
      <c r="C158" s="252"/>
      <c r="D158" s="252" t="s">
        <v>562</v>
      </c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  <c r="AA158" s="252"/>
      <c r="AB158" s="252"/>
      <c r="AC158" s="252"/>
      <c r="AD158" s="252"/>
      <c r="AE158" s="252"/>
      <c r="AF158" s="252"/>
      <c r="AG158" s="252"/>
      <c r="AH158" s="252"/>
      <c r="AI158" s="252"/>
      <c r="AJ158" s="252"/>
      <c r="AK158" s="252"/>
      <c r="AL158" s="252"/>
      <c r="AM158" s="251"/>
      <c r="AN158" s="251"/>
      <c r="AO158" s="252"/>
      <c r="AP158" s="252"/>
      <c r="AQ158" s="252"/>
      <c r="AR158" s="252"/>
      <c r="AS158" s="252"/>
      <c r="AT158" s="252"/>
      <c r="AU158" s="252"/>
      <c r="AV158" s="252"/>
      <c r="AW158" s="252"/>
      <c r="AX158" s="252"/>
      <c r="AY158" s="252"/>
      <c r="AZ158" s="252"/>
      <c r="BA158" s="252"/>
      <c r="BB158" s="252"/>
      <c r="BC158" s="252"/>
      <c r="BD158" s="252"/>
      <c r="BE158" s="252"/>
      <c r="BF158" s="252"/>
      <c r="BG158" s="252"/>
      <c r="BH158" s="59"/>
      <c r="BI158" s="59"/>
      <c r="BJ158" s="59"/>
      <c r="BK158" s="59"/>
      <c r="BL158" s="59"/>
      <c r="BM158" s="59"/>
      <c r="BN158" s="59"/>
    </row>
    <row r="159" spans="2:69" s="144" customFormat="1" ht="18.75" customHeight="1">
      <c r="B159" s="235"/>
      <c r="C159" s="236" t="s">
        <v>467</v>
      </c>
      <c r="D159" s="235"/>
      <c r="E159" s="235"/>
      <c r="F159" s="235"/>
      <c r="G159" s="235"/>
      <c r="H159" s="484" t="str">
        <f>H90</f>
        <v/>
      </c>
      <c r="I159" s="484"/>
      <c r="J159" s="484"/>
      <c r="K159" s="484"/>
      <c r="L159" s="484"/>
      <c r="M159" s="484"/>
      <c r="N159" s="484"/>
      <c r="O159" s="484"/>
      <c r="P159" s="240"/>
      <c r="Q159" s="234"/>
      <c r="R159" s="234"/>
      <c r="S159" s="234"/>
      <c r="T159" s="234"/>
      <c r="U159" s="234"/>
      <c r="V159" s="234"/>
      <c r="W159" s="235"/>
      <c r="X159" s="235"/>
      <c r="Y159" s="235"/>
      <c r="Z159" s="234"/>
      <c r="AA159" s="234"/>
      <c r="AB159" s="234"/>
      <c r="AC159" s="234"/>
      <c r="AD159" s="234"/>
      <c r="AE159" s="234"/>
      <c r="AF159" s="234"/>
      <c r="AG159" s="234"/>
      <c r="AH159" s="235"/>
      <c r="AI159" s="235"/>
      <c r="AJ159" s="235"/>
      <c r="AK159" s="235"/>
      <c r="AL159" s="235"/>
      <c r="AM159" s="235"/>
      <c r="AN159" s="235"/>
      <c r="AO159" s="234"/>
      <c r="AP159" s="234"/>
      <c r="AQ159" s="234"/>
      <c r="AR159" s="234"/>
      <c r="AS159" s="234"/>
      <c r="AT159" s="234"/>
      <c r="AU159" s="234"/>
      <c r="AV159" s="234"/>
      <c r="AW159" s="234"/>
      <c r="AX159" s="234"/>
      <c r="AY159" s="234"/>
      <c r="AZ159" s="234"/>
      <c r="BA159" s="234"/>
      <c r="BB159" s="234"/>
      <c r="BC159" s="234"/>
      <c r="BD159" s="234"/>
      <c r="BE159" s="234"/>
      <c r="BF159" s="234"/>
      <c r="BG159" s="234"/>
      <c r="BH159" s="59"/>
      <c r="BI159" s="59"/>
      <c r="BJ159" s="59"/>
      <c r="BK159" s="59"/>
      <c r="BL159" s="59"/>
      <c r="BM159" s="59"/>
    </row>
    <row r="160" spans="2:69" s="144" customFormat="1" ht="18.75" customHeight="1">
      <c r="B160" s="235"/>
      <c r="C160" s="462" t="s">
        <v>468</v>
      </c>
      <c r="D160" s="462"/>
      <c r="E160" s="462"/>
      <c r="F160" s="462"/>
      <c r="G160" s="462"/>
      <c r="H160" s="462"/>
      <c r="I160" s="462"/>
      <c r="J160" s="483" t="s">
        <v>563</v>
      </c>
      <c r="K160" s="483"/>
      <c r="L160" s="483"/>
      <c r="M160" s="451" t="s">
        <v>131</v>
      </c>
      <c r="N160" s="488">
        <f>Calcu!G58</f>
        <v>0.5</v>
      </c>
      <c r="O160" s="488"/>
      <c r="P160" s="254" t="s">
        <v>564</v>
      </c>
      <c r="Q160" s="254"/>
      <c r="R160" s="451" t="s">
        <v>469</v>
      </c>
      <c r="S160" s="479">
        <f>N160/SQRT(3)</f>
        <v>0.28867513459481292</v>
      </c>
      <c r="T160" s="479"/>
      <c r="U160" s="479"/>
      <c r="V160" s="473" t="s">
        <v>565</v>
      </c>
      <c r="W160" s="473"/>
      <c r="X160" s="253"/>
      <c r="AW160" s="234"/>
      <c r="AX160" s="234"/>
      <c r="AY160" s="234"/>
      <c r="AZ160" s="234"/>
      <c r="BA160" s="234"/>
      <c r="BB160" s="234"/>
      <c r="BC160" s="234"/>
      <c r="BD160" s="234"/>
      <c r="BE160" s="234"/>
      <c r="BF160" s="234"/>
      <c r="BG160" s="234"/>
      <c r="BH160" s="234"/>
      <c r="BI160" s="59"/>
      <c r="BJ160" s="59"/>
      <c r="BK160" s="59"/>
      <c r="BL160" s="59"/>
      <c r="BM160" s="59"/>
      <c r="BN160" s="59"/>
      <c r="BO160" s="59"/>
    </row>
    <row r="161" spans="2:67" s="144" customFormat="1" ht="18.75" customHeight="1">
      <c r="B161" s="235"/>
      <c r="C161" s="462"/>
      <c r="D161" s="462"/>
      <c r="E161" s="462"/>
      <c r="F161" s="462"/>
      <c r="G161" s="462"/>
      <c r="H161" s="462"/>
      <c r="I161" s="462"/>
      <c r="J161" s="483"/>
      <c r="K161" s="483"/>
      <c r="L161" s="483"/>
      <c r="M161" s="451"/>
      <c r="N161" s="235"/>
      <c r="O161" s="235"/>
      <c r="P161" s="235"/>
      <c r="Q161" s="234"/>
      <c r="R161" s="451"/>
      <c r="S161" s="479"/>
      <c r="T161" s="479"/>
      <c r="U161" s="479"/>
      <c r="V161" s="473"/>
      <c r="W161" s="473"/>
      <c r="X161" s="253"/>
      <c r="AW161" s="234"/>
      <c r="AX161" s="234"/>
      <c r="AY161" s="234"/>
      <c r="AZ161" s="234"/>
      <c r="BA161" s="234"/>
      <c r="BB161" s="234"/>
      <c r="BC161" s="234"/>
      <c r="BD161" s="234"/>
      <c r="BE161" s="234"/>
      <c r="BF161" s="234"/>
      <c r="BG161" s="234"/>
      <c r="BH161" s="234"/>
      <c r="BI161" s="59"/>
      <c r="BJ161" s="59"/>
      <c r="BK161" s="59"/>
      <c r="BL161" s="59"/>
      <c r="BM161" s="59"/>
      <c r="BN161" s="59"/>
      <c r="BO161" s="59"/>
    </row>
    <row r="162" spans="2:67" s="144" customFormat="1" ht="18.75" customHeight="1">
      <c r="B162" s="235"/>
      <c r="C162" s="234" t="s">
        <v>470</v>
      </c>
      <c r="D162" s="234"/>
      <c r="E162" s="234"/>
      <c r="F162" s="234"/>
      <c r="G162" s="234"/>
      <c r="H162" s="234"/>
      <c r="I162" s="461" t="str">
        <f>W90</f>
        <v>직사각형</v>
      </c>
      <c r="J162" s="461"/>
      <c r="K162" s="461"/>
      <c r="L162" s="461"/>
      <c r="M162" s="461"/>
      <c r="N162" s="461"/>
      <c r="O162" s="461"/>
      <c r="P162" s="461"/>
      <c r="Q162" s="234"/>
      <c r="R162" s="234"/>
      <c r="S162" s="234"/>
      <c r="T162" s="234"/>
      <c r="U162" s="234"/>
      <c r="V162" s="234"/>
      <c r="W162" s="234"/>
      <c r="X162" s="234"/>
      <c r="Y162" s="234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4"/>
      <c r="AQ162" s="234"/>
      <c r="AR162" s="234"/>
      <c r="AS162" s="234"/>
      <c r="AT162" s="234"/>
      <c r="AU162" s="234"/>
      <c r="AV162" s="234"/>
      <c r="AW162" s="234"/>
      <c r="AX162" s="234"/>
      <c r="AY162" s="234"/>
      <c r="AZ162" s="234"/>
      <c r="BA162" s="234"/>
      <c r="BB162" s="234"/>
      <c r="BC162" s="234"/>
      <c r="BD162" s="234"/>
      <c r="BE162" s="234"/>
      <c r="BF162" s="234"/>
      <c r="BG162" s="234"/>
      <c r="BH162" s="59"/>
      <c r="BI162" s="59"/>
      <c r="BJ162" s="59"/>
      <c r="BK162" s="59"/>
      <c r="BL162" s="59"/>
    </row>
    <row r="163" spans="2:67" s="144" customFormat="1" ht="18.75" customHeight="1">
      <c r="B163" s="235"/>
      <c r="C163" s="462" t="s">
        <v>471</v>
      </c>
      <c r="D163" s="462"/>
      <c r="E163" s="462"/>
      <c r="F163" s="462"/>
      <c r="G163" s="462"/>
      <c r="H163" s="462"/>
      <c r="I163" s="234"/>
      <c r="J163" s="234"/>
      <c r="K163" s="234"/>
      <c r="L163" s="234"/>
      <c r="M163" s="234"/>
      <c r="N163" s="234"/>
      <c r="O163" s="235"/>
      <c r="R163" s="462" t="e">
        <f ca="1">-H89*10^6</f>
        <v>#N/A</v>
      </c>
      <c r="S163" s="462"/>
      <c r="T163" s="462"/>
      <c r="U163" s="462" t="s">
        <v>445</v>
      </c>
      <c r="V163" s="462"/>
      <c r="W163" s="462"/>
      <c r="X163" s="462"/>
      <c r="Y163" s="451" t="s">
        <v>441</v>
      </c>
      <c r="Z163" s="492">
        <f>Calcu!N58</f>
        <v>0</v>
      </c>
      <c r="AA163" s="492"/>
      <c r="AB163" s="492"/>
      <c r="AC163" s="462" t="s">
        <v>437</v>
      </c>
      <c r="AD163" s="462"/>
      <c r="AE163" s="451" t="s">
        <v>402</v>
      </c>
      <c r="AF163" s="481" t="e">
        <f ca="1">R163*10^-6*Z163</f>
        <v>#N/A</v>
      </c>
      <c r="AG163" s="481"/>
      <c r="AH163" s="481"/>
      <c r="AI163" s="462" t="s">
        <v>472</v>
      </c>
      <c r="AJ163" s="462"/>
      <c r="AK163" s="462"/>
      <c r="AL163" s="462"/>
      <c r="AM163" s="462"/>
      <c r="AN163" s="462"/>
      <c r="AO163" s="462"/>
      <c r="AP163" s="234"/>
      <c r="AQ163" s="234"/>
      <c r="AR163" s="234"/>
      <c r="AS163" s="234"/>
      <c r="AT163" s="234"/>
      <c r="AU163" s="234"/>
      <c r="AV163" s="234"/>
      <c r="AW163" s="234"/>
      <c r="AX163" s="234"/>
      <c r="AY163" s="234"/>
      <c r="AZ163" s="234"/>
      <c r="BA163" s="234"/>
      <c r="BB163" s="234"/>
      <c r="BC163" s="235"/>
      <c r="BD163" s="235"/>
      <c r="BE163" s="235"/>
      <c r="BF163" s="235"/>
      <c r="BG163" s="235"/>
      <c r="BH163" s="235"/>
    </row>
    <row r="164" spans="2:67" s="144" customFormat="1" ht="18.75" customHeight="1">
      <c r="B164" s="235"/>
      <c r="C164" s="462"/>
      <c r="D164" s="462"/>
      <c r="E164" s="462"/>
      <c r="F164" s="462"/>
      <c r="G164" s="462"/>
      <c r="H164" s="462"/>
      <c r="I164" s="234"/>
      <c r="J164" s="234"/>
      <c r="K164" s="234"/>
      <c r="L164" s="234"/>
      <c r="M164" s="234"/>
      <c r="N164" s="234"/>
      <c r="O164" s="235"/>
      <c r="R164" s="462"/>
      <c r="S164" s="462"/>
      <c r="T164" s="462"/>
      <c r="U164" s="462"/>
      <c r="V164" s="462"/>
      <c r="W164" s="462"/>
      <c r="X164" s="462"/>
      <c r="Y164" s="451"/>
      <c r="Z164" s="492"/>
      <c r="AA164" s="492"/>
      <c r="AB164" s="492"/>
      <c r="AC164" s="462"/>
      <c r="AD164" s="462"/>
      <c r="AE164" s="451"/>
      <c r="AF164" s="481"/>
      <c r="AG164" s="481"/>
      <c r="AH164" s="481"/>
      <c r="AI164" s="462"/>
      <c r="AJ164" s="462"/>
      <c r="AK164" s="462"/>
      <c r="AL164" s="462"/>
      <c r="AM164" s="462"/>
      <c r="AN164" s="462"/>
      <c r="AO164" s="462"/>
      <c r="AP164" s="234"/>
      <c r="AQ164" s="234"/>
      <c r="AR164" s="234"/>
      <c r="AS164" s="234"/>
      <c r="AT164" s="234"/>
      <c r="AU164" s="234"/>
      <c r="AV164" s="234"/>
      <c r="AW164" s="234"/>
      <c r="AX164" s="234"/>
      <c r="AY164" s="234"/>
      <c r="AZ164" s="234"/>
      <c r="BA164" s="234"/>
      <c r="BB164" s="234"/>
      <c r="BC164" s="235"/>
      <c r="BD164" s="235"/>
      <c r="BE164" s="235"/>
      <c r="BF164" s="235"/>
      <c r="BG164" s="235"/>
      <c r="BH164" s="235"/>
    </row>
    <row r="165" spans="2:67" s="144" customFormat="1" ht="18.75" customHeight="1">
      <c r="B165" s="235"/>
      <c r="C165" s="234" t="s">
        <v>473</v>
      </c>
      <c r="D165" s="234"/>
      <c r="E165" s="234"/>
      <c r="F165" s="234"/>
      <c r="G165" s="234"/>
      <c r="H165" s="234"/>
      <c r="I165" s="234"/>
      <c r="J165" s="235"/>
      <c r="K165" s="57" t="s">
        <v>474</v>
      </c>
      <c r="L165" s="481" t="e">
        <f ca="1">AF163</f>
        <v>#N/A</v>
      </c>
      <c r="M165" s="481"/>
      <c r="N165" s="481"/>
      <c r="O165" s="148" t="s">
        <v>475</v>
      </c>
      <c r="P165" s="235"/>
      <c r="Q165" s="235"/>
      <c r="R165" s="235" t="s">
        <v>476</v>
      </c>
      <c r="S165" s="489">
        <f>S160</f>
        <v>0.28867513459481292</v>
      </c>
      <c r="T165" s="489"/>
      <c r="U165" s="489"/>
      <c r="V165" s="489"/>
      <c r="W165" s="57" t="s">
        <v>474</v>
      </c>
      <c r="X165" s="235" t="s">
        <v>469</v>
      </c>
      <c r="Y165" s="479" t="e">
        <f ca="1">ABS(L165*S165)</f>
        <v>#N/A</v>
      </c>
      <c r="Z165" s="479"/>
      <c r="AA165" s="479"/>
      <c r="AB165" s="236" t="s">
        <v>477</v>
      </c>
      <c r="AC165" s="236"/>
      <c r="AD165" s="235"/>
      <c r="AE165" s="235"/>
      <c r="AF165" s="242"/>
      <c r="AG165" s="235"/>
      <c r="AH165" s="235"/>
      <c r="AI165" s="235"/>
      <c r="AJ165" s="235"/>
      <c r="AK165" s="235"/>
      <c r="AL165" s="235"/>
      <c r="AM165" s="235"/>
      <c r="AN165" s="235"/>
      <c r="AO165" s="235"/>
      <c r="AP165" s="149"/>
      <c r="AQ165" s="149"/>
      <c r="AR165" s="149"/>
      <c r="AS165" s="234"/>
      <c r="AT165" s="234"/>
      <c r="AU165" s="234"/>
      <c r="AV165" s="150"/>
      <c r="AW165" s="150"/>
      <c r="AX165" s="150"/>
      <c r="AY165" s="150"/>
      <c r="AZ165" s="150"/>
      <c r="BA165" s="150"/>
      <c r="BB165" s="235"/>
      <c r="BC165" s="235"/>
      <c r="BD165" s="235"/>
      <c r="BE165" s="235"/>
      <c r="BF165" s="235"/>
      <c r="BG165" s="235"/>
    </row>
    <row r="166" spans="2:67" s="144" customFormat="1" ht="18.75" customHeight="1">
      <c r="B166" s="235"/>
      <c r="C166" s="462" t="s">
        <v>478</v>
      </c>
      <c r="D166" s="462"/>
      <c r="E166" s="462"/>
      <c r="F166" s="462"/>
      <c r="G166" s="462"/>
      <c r="H166" s="234"/>
      <c r="J166" s="234"/>
      <c r="K166" s="234"/>
      <c r="L166" s="234"/>
      <c r="M166" s="234"/>
      <c r="N166" s="234"/>
      <c r="O166" s="234"/>
      <c r="P166" s="234"/>
      <c r="Q166" s="234"/>
      <c r="R166" s="148"/>
      <c r="S166" s="234"/>
      <c r="T166" s="234"/>
      <c r="U166" s="234"/>
      <c r="W166" s="57" t="s">
        <v>479</v>
      </c>
      <c r="X166" s="234"/>
      <c r="Y166" s="234"/>
      <c r="Z166" s="234"/>
      <c r="AA166" s="234"/>
      <c r="AB166" s="234"/>
      <c r="AC166" s="234"/>
      <c r="AD166" s="234"/>
      <c r="AE166" s="235"/>
      <c r="AF166" s="235"/>
      <c r="AG166" s="235"/>
      <c r="AH166" s="235"/>
      <c r="AI166" s="235"/>
      <c r="AJ166" s="235"/>
      <c r="AK166" s="235"/>
      <c r="AL166" s="235"/>
      <c r="AM166" s="235"/>
      <c r="AN166" s="235"/>
      <c r="AO166" s="235"/>
      <c r="AP166" s="235"/>
      <c r="AQ166" s="235"/>
      <c r="AR166" s="235"/>
      <c r="AS166" s="235"/>
      <c r="AT166" s="235"/>
      <c r="AU166" s="234"/>
      <c r="AV166" s="235"/>
      <c r="AW166" s="235"/>
      <c r="AX166" s="235"/>
      <c r="AY166" s="235"/>
      <c r="AZ166" s="235"/>
      <c r="BA166" s="235"/>
      <c r="BB166" s="235"/>
      <c r="BC166" s="235"/>
      <c r="BD166" s="235"/>
      <c r="BE166" s="235"/>
      <c r="BF166" s="235"/>
      <c r="BG166" s="235"/>
    </row>
    <row r="167" spans="2:67" s="144" customFormat="1" ht="18.75" customHeight="1">
      <c r="B167" s="235"/>
      <c r="C167" s="462"/>
      <c r="D167" s="462"/>
      <c r="E167" s="462"/>
      <c r="F167" s="462"/>
      <c r="G167" s="462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148"/>
      <c r="S167" s="234"/>
      <c r="T167" s="234"/>
      <c r="U167" s="234"/>
      <c r="V167" s="234"/>
      <c r="W167" s="234"/>
      <c r="X167" s="234"/>
      <c r="Y167" s="234"/>
      <c r="Z167" s="234"/>
      <c r="AA167" s="234"/>
      <c r="AB167" s="234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  <c r="AS167" s="235"/>
      <c r="AT167" s="235"/>
      <c r="AU167" s="235"/>
      <c r="AV167" s="235"/>
      <c r="AW167" s="235"/>
      <c r="AX167" s="235"/>
      <c r="AY167" s="235"/>
      <c r="AZ167" s="235"/>
      <c r="BA167" s="235"/>
      <c r="BB167" s="235"/>
      <c r="BC167" s="235"/>
      <c r="BD167" s="235"/>
      <c r="BE167" s="235"/>
      <c r="BF167" s="235"/>
      <c r="BG167" s="235"/>
    </row>
    <row r="168" spans="2:67" s="144" customFormat="1" ht="18.75" customHeight="1">
      <c r="B168" s="235"/>
      <c r="C168" s="234"/>
      <c r="D168" s="234"/>
      <c r="E168" s="234"/>
      <c r="F168" s="234"/>
      <c r="G168" s="235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  <c r="AA168" s="235"/>
      <c r="AB168" s="235"/>
      <c r="AC168" s="235"/>
      <c r="AD168" s="235"/>
      <c r="AE168" s="235"/>
      <c r="AF168" s="235"/>
      <c r="AG168" s="235"/>
      <c r="AH168" s="235"/>
      <c r="AI168" s="235"/>
      <c r="AJ168" s="235"/>
      <c r="AK168" s="235"/>
      <c r="AL168" s="235"/>
      <c r="AM168" s="235"/>
      <c r="AN168" s="235"/>
      <c r="AO168" s="235"/>
      <c r="AP168" s="235"/>
      <c r="AQ168" s="235"/>
      <c r="AR168" s="235"/>
      <c r="AS168" s="235"/>
      <c r="AT168" s="235"/>
      <c r="AU168" s="235"/>
      <c r="AV168" s="235"/>
      <c r="AW168" s="235"/>
      <c r="AX168" s="235"/>
      <c r="AY168" s="235"/>
      <c r="AZ168" s="235"/>
      <c r="BA168" s="235"/>
      <c r="BB168" s="235"/>
      <c r="BC168" s="235"/>
      <c r="BD168" s="235"/>
      <c r="BE168" s="235"/>
      <c r="BF168" s="235"/>
      <c r="BG168" s="235"/>
    </row>
    <row r="169" spans="2:67" s="144" customFormat="1" ht="18.75" customHeight="1">
      <c r="B169" s="58" t="str">
        <f>"6. "&amp;$N$5&amp;"와 "&amp;$Z$5&amp;"의 열팽창계수 차에 의한 표준불확도,"</f>
        <v>6. LVDT와 게이지 블록의 열팽창계수 차에 의한 표준불확도,</v>
      </c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189" t="s">
        <v>480</v>
      </c>
      <c r="AB169" s="234"/>
      <c r="AC169" s="234"/>
      <c r="AD169" s="234"/>
      <c r="AE169" s="234"/>
      <c r="AF169" s="234"/>
      <c r="AG169" s="234"/>
      <c r="AH169" s="234"/>
      <c r="AI169" s="234"/>
      <c r="AJ169" s="234"/>
      <c r="AK169" s="234"/>
      <c r="AL169" s="234"/>
      <c r="AM169" s="234"/>
      <c r="AN169" s="234"/>
      <c r="AO169" s="234"/>
      <c r="AP169" s="234"/>
      <c r="AQ169" s="234"/>
      <c r="AR169" s="234"/>
      <c r="AS169" s="234"/>
      <c r="AT169" s="234"/>
      <c r="AU169" s="234"/>
      <c r="AV169" s="234"/>
      <c r="AW169" s="234"/>
      <c r="AX169" s="234"/>
      <c r="AY169" s="234"/>
      <c r="AZ169" s="234"/>
      <c r="BA169" s="234"/>
      <c r="BB169" s="235"/>
      <c r="BC169" s="235"/>
      <c r="BD169" s="235"/>
      <c r="BE169" s="235"/>
      <c r="BF169" s="235"/>
      <c r="BG169" s="235"/>
    </row>
    <row r="170" spans="2:67" s="144" customFormat="1" ht="18.75" customHeight="1">
      <c r="B170" s="58"/>
      <c r="C170" s="234" t="str">
        <f>"※ "&amp;$N$5&amp;"와 "&amp;$Z$5&amp;"의 열팽창계수 차이 :"</f>
        <v>※ LVDT와 게이지 블록의 열팽창계수 차이 :</v>
      </c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5"/>
      <c r="T170" s="234"/>
      <c r="U170" s="234" t="s">
        <v>483</v>
      </c>
      <c r="V170" s="234"/>
      <c r="W170" s="234"/>
      <c r="X170" s="234"/>
      <c r="Y170" s="234"/>
      <c r="Z170" s="234"/>
      <c r="AA170" s="234"/>
      <c r="AB170" s="234"/>
      <c r="AC170" s="234"/>
      <c r="AD170" s="235"/>
      <c r="AE170" s="235"/>
      <c r="AF170" s="235"/>
      <c r="AG170" s="235"/>
      <c r="AH170" s="234"/>
      <c r="AI170" s="234"/>
      <c r="AJ170" s="234"/>
      <c r="AK170" s="234"/>
      <c r="AL170" s="252"/>
      <c r="AM170" s="252"/>
      <c r="AN170" s="252"/>
      <c r="AO170" s="252"/>
      <c r="AP170" s="252"/>
      <c r="AQ170" s="252"/>
      <c r="AR170" s="252"/>
      <c r="AS170" s="252"/>
      <c r="AT170" s="252"/>
      <c r="AU170" s="252"/>
      <c r="AV170" s="252"/>
      <c r="AW170" s="252"/>
      <c r="AX170" s="252"/>
      <c r="AY170" s="252"/>
      <c r="AZ170" s="252"/>
      <c r="BA170" s="252"/>
      <c r="BB170" s="251"/>
      <c r="BC170" s="251"/>
      <c r="BD170" s="251"/>
      <c r="BE170" s="251"/>
      <c r="BF170" s="251"/>
      <c r="BG170" s="251"/>
    </row>
    <row r="171" spans="2:67" s="144" customFormat="1" ht="18.75" customHeight="1">
      <c r="B171" s="235"/>
      <c r="C171" s="236" t="s">
        <v>481</v>
      </c>
      <c r="D171" s="235"/>
      <c r="E171" s="235"/>
      <c r="F171" s="235"/>
      <c r="G171" s="235"/>
      <c r="H171" s="471" t="e">
        <f ca="1">H91*10^6</f>
        <v>#N/A</v>
      </c>
      <c r="I171" s="471"/>
      <c r="J171" s="471"/>
      <c r="K171" s="240" t="s">
        <v>445</v>
      </c>
      <c r="L171" s="240"/>
      <c r="M171" s="240"/>
      <c r="N171" s="240"/>
      <c r="O171" s="240"/>
      <c r="P171" s="240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234"/>
      <c r="AG171" s="234"/>
      <c r="AH171" s="234"/>
      <c r="AI171" s="234"/>
      <c r="AJ171" s="234"/>
      <c r="AK171" s="234"/>
      <c r="AL171" s="234"/>
      <c r="AM171" s="234"/>
      <c r="AN171" s="234"/>
      <c r="AO171" s="234"/>
      <c r="AP171" s="234"/>
      <c r="AQ171" s="234"/>
      <c r="AR171" s="234"/>
      <c r="AS171" s="234"/>
      <c r="AT171" s="235"/>
      <c r="AU171" s="235"/>
      <c r="AV171" s="235"/>
      <c r="AW171" s="235"/>
      <c r="AX171" s="235"/>
      <c r="AY171" s="235"/>
      <c r="AZ171" s="235"/>
      <c r="BA171" s="235"/>
      <c r="BB171" s="235"/>
      <c r="BC171" s="235"/>
      <c r="BD171" s="235"/>
      <c r="BE171" s="235"/>
      <c r="BF171" s="235"/>
      <c r="BG171" s="235"/>
    </row>
    <row r="172" spans="2:67" s="144" customFormat="1" ht="18.75" customHeight="1">
      <c r="B172" s="235"/>
      <c r="C172" s="234" t="s">
        <v>482</v>
      </c>
      <c r="D172" s="234"/>
      <c r="E172" s="234"/>
      <c r="F172" s="234"/>
      <c r="G172" s="234"/>
      <c r="H172" s="234"/>
      <c r="I172" s="235"/>
      <c r="J172" s="234" t="s">
        <v>484</v>
      </c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5"/>
      <c r="V172" s="235"/>
      <c r="W172" s="60"/>
      <c r="X172" s="234"/>
      <c r="Y172" s="234"/>
      <c r="Z172" s="234"/>
      <c r="AA172" s="234"/>
      <c r="AB172" s="234"/>
      <c r="AC172" s="234"/>
      <c r="AD172" s="234"/>
      <c r="AE172" s="234"/>
      <c r="AF172" s="234"/>
      <c r="AG172" s="234"/>
      <c r="AH172" s="234"/>
      <c r="AI172" s="234"/>
      <c r="AJ172" s="234"/>
      <c r="AK172" s="234"/>
      <c r="AL172" s="235"/>
      <c r="AM172" s="235"/>
      <c r="AN172" s="235"/>
      <c r="AO172" s="234"/>
      <c r="AP172" s="234"/>
      <c r="AQ172" s="234"/>
      <c r="AR172" s="234"/>
      <c r="AS172" s="234"/>
      <c r="AT172" s="234"/>
      <c r="AU172" s="234"/>
      <c r="AV172" s="234"/>
      <c r="AW172" s="234"/>
      <c r="AX172" s="234"/>
      <c r="AY172" s="234"/>
      <c r="AZ172" s="234"/>
      <c r="BA172" s="234"/>
      <c r="BB172" s="234"/>
      <c r="BC172" s="234"/>
      <c r="BD172" s="234"/>
      <c r="BE172" s="234"/>
      <c r="BF172" s="234"/>
      <c r="BG172" s="234"/>
      <c r="BH172" s="59"/>
      <c r="BI172" s="59"/>
      <c r="BJ172" s="59"/>
      <c r="BK172" s="59"/>
      <c r="BL172" s="59"/>
      <c r="BM172" s="59"/>
    </row>
    <row r="173" spans="2:67" s="144" customFormat="1" ht="18.75" customHeight="1">
      <c r="B173" s="235"/>
      <c r="C173" s="234"/>
      <c r="D173" s="234"/>
      <c r="E173" s="234"/>
      <c r="F173" s="234"/>
      <c r="G173" s="234"/>
      <c r="H173" s="234"/>
      <c r="I173" s="235"/>
      <c r="J173" s="234" t="s">
        <v>485</v>
      </c>
      <c r="K173" s="234"/>
      <c r="L173" s="234"/>
      <c r="M173" s="234"/>
      <c r="N173" s="234"/>
      <c r="O173" s="234"/>
      <c r="P173" s="234"/>
      <c r="Q173" s="234"/>
      <c r="R173" s="234"/>
      <c r="S173" s="234"/>
      <c r="T173" s="235"/>
      <c r="U173" s="234"/>
      <c r="V173" s="60"/>
      <c r="W173" s="234"/>
      <c r="X173" s="234"/>
      <c r="Y173" s="234"/>
      <c r="Z173" s="234"/>
      <c r="AA173" s="234"/>
      <c r="AB173" s="234"/>
      <c r="AC173" s="234"/>
      <c r="AD173" s="235"/>
      <c r="AE173" s="234"/>
      <c r="AF173" s="234"/>
      <c r="AG173" s="234"/>
      <c r="AH173" s="234"/>
      <c r="AI173" s="234"/>
      <c r="AJ173" s="234"/>
      <c r="AK173" s="235"/>
      <c r="AL173" s="235"/>
      <c r="AM173" s="235"/>
      <c r="AN173" s="235"/>
      <c r="AO173" s="234"/>
      <c r="AP173" s="234"/>
      <c r="AQ173" s="234"/>
      <c r="AR173" s="234"/>
      <c r="AS173" s="234"/>
      <c r="AT173" s="234"/>
      <c r="AU173" s="234"/>
      <c r="AV173" s="234"/>
      <c r="AW173" s="234"/>
      <c r="AX173" s="234"/>
      <c r="AY173" s="234"/>
      <c r="AZ173" s="234"/>
      <c r="BA173" s="234"/>
      <c r="BB173" s="234"/>
      <c r="BC173" s="234"/>
      <c r="BD173" s="234"/>
      <c r="BE173" s="234"/>
      <c r="BF173" s="234"/>
      <c r="BG173" s="234"/>
      <c r="BH173" s="59"/>
      <c r="BI173" s="59"/>
      <c r="BJ173" s="59"/>
      <c r="BK173" s="59"/>
      <c r="BL173" s="59"/>
      <c r="BM173" s="59"/>
      <c r="BN173" s="59"/>
    </row>
    <row r="174" spans="2:67" s="144" customFormat="1" ht="18.75" customHeight="1">
      <c r="B174" s="235"/>
      <c r="C174" s="234"/>
      <c r="D174" s="234"/>
      <c r="E174" s="234"/>
      <c r="F174" s="234"/>
      <c r="G174" s="234"/>
      <c r="H174" s="234"/>
      <c r="I174" s="235"/>
      <c r="K174" s="236" t="s">
        <v>486</v>
      </c>
      <c r="L174" s="236"/>
      <c r="M174" s="236"/>
      <c r="N174" s="236"/>
      <c r="O174" s="236"/>
      <c r="P174" s="236"/>
      <c r="Q174" s="236"/>
      <c r="R174" s="236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  <c r="AD174" s="234"/>
      <c r="AE174" s="234"/>
      <c r="AF174" s="147"/>
      <c r="AG174" s="234"/>
      <c r="AH174" s="234"/>
      <c r="AI174" s="234"/>
      <c r="AJ174" s="234"/>
      <c r="AK174" s="235"/>
      <c r="AL174" s="235"/>
      <c r="AM174" s="235"/>
      <c r="AN174" s="235"/>
      <c r="AO174" s="234"/>
      <c r="AP174" s="234"/>
      <c r="AQ174" s="234"/>
      <c r="AR174" s="234"/>
      <c r="AS174" s="234"/>
      <c r="AT174" s="234"/>
      <c r="AU174" s="234"/>
      <c r="AV174" s="234"/>
      <c r="AW174" s="234"/>
      <c r="AX174" s="234"/>
      <c r="AY174" s="234"/>
      <c r="AZ174" s="234"/>
      <c r="BA174" s="234"/>
      <c r="BB174" s="234"/>
      <c r="BC174" s="234"/>
      <c r="BD174" s="234"/>
      <c r="BE174" s="234"/>
      <c r="BF174" s="234"/>
      <c r="BG174" s="234"/>
      <c r="BH174" s="59"/>
      <c r="BI174" s="59"/>
      <c r="BJ174" s="59"/>
      <c r="BK174" s="59"/>
      <c r="BL174" s="59"/>
      <c r="BM174" s="59"/>
      <c r="BN174" s="59"/>
    </row>
    <row r="175" spans="2:67" s="144" customFormat="1" ht="18.75" customHeight="1">
      <c r="B175" s="235"/>
      <c r="C175" s="234"/>
      <c r="D175" s="234"/>
      <c r="E175" s="234"/>
      <c r="F175" s="234"/>
      <c r="G175" s="234"/>
      <c r="H175" s="234"/>
      <c r="I175" s="235"/>
      <c r="J175" s="235"/>
      <c r="K175" s="113"/>
      <c r="L175" s="113"/>
      <c r="M175" s="235"/>
      <c r="N175" s="235"/>
      <c r="O175" s="235"/>
      <c r="P175" s="235"/>
      <c r="Q175" s="235"/>
      <c r="R175" s="235"/>
      <c r="S175" s="234"/>
      <c r="T175" s="234"/>
      <c r="U175" s="234"/>
      <c r="V175" s="234"/>
      <c r="W175" s="234"/>
      <c r="X175" s="234"/>
      <c r="Y175" s="235"/>
      <c r="Z175" s="234"/>
      <c r="AA175" s="147"/>
      <c r="AB175" s="147"/>
      <c r="AC175" s="147"/>
      <c r="AD175" s="147"/>
      <c r="AE175" s="147"/>
      <c r="AF175" s="235"/>
      <c r="AG175" s="147"/>
      <c r="AH175" s="147"/>
      <c r="AI175" s="147"/>
      <c r="AJ175" s="147"/>
      <c r="AK175" s="235"/>
      <c r="AL175" s="148"/>
      <c r="AM175" s="148"/>
      <c r="AN175" s="148"/>
      <c r="AO175" s="148"/>
      <c r="AP175" s="234"/>
      <c r="AQ175" s="234"/>
      <c r="AR175" s="234"/>
      <c r="AS175" s="234"/>
      <c r="AT175" s="234"/>
      <c r="AU175" s="234"/>
      <c r="AV175" s="234"/>
      <c r="AW175" s="234"/>
      <c r="AX175" s="234"/>
      <c r="AY175" s="234"/>
      <c r="AZ175" s="234"/>
      <c r="BA175" s="234"/>
      <c r="BB175" s="234"/>
      <c r="BC175" s="234"/>
      <c r="BD175" s="234"/>
      <c r="BE175" s="234"/>
      <c r="BF175" s="234"/>
      <c r="BG175" s="234"/>
      <c r="BH175" s="59"/>
      <c r="BI175" s="59"/>
      <c r="BJ175" s="59"/>
      <c r="BK175" s="59"/>
      <c r="BL175" s="59"/>
    </row>
    <row r="176" spans="2:67" s="144" customFormat="1" ht="18.75" customHeight="1">
      <c r="B176" s="235"/>
      <c r="C176" s="234" t="s">
        <v>487</v>
      </c>
      <c r="D176" s="234"/>
      <c r="E176" s="234"/>
      <c r="F176" s="234"/>
      <c r="G176" s="234"/>
      <c r="H176" s="234"/>
      <c r="I176" s="461" t="str">
        <f>W91</f>
        <v>삼각형</v>
      </c>
      <c r="J176" s="461"/>
      <c r="K176" s="461"/>
      <c r="L176" s="461"/>
      <c r="M176" s="461"/>
      <c r="N176" s="461"/>
      <c r="O176" s="461"/>
      <c r="P176" s="461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5"/>
      <c r="AB176" s="235"/>
      <c r="AC176" s="235"/>
      <c r="AD176" s="235"/>
      <c r="AE176" s="235"/>
      <c r="AF176" s="114"/>
      <c r="AG176" s="235"/>
      <c r="AH176" s="235"/>
      <c r="AI176" s="234"/>
      <c r="AJ176" s="234"/>
      <c r="AK176" s="234"/>
      <c r="AL176" s="234"/>
      <c r="AM176" s="234"/>
      <c r="AN176" s="234"/>
      <c r="AO176" s="234"/>
      <c r="AP176" s="234"/>
      <c r="AQ176" s="234"/>
      <c r="AR176" s="234"/>
      <c r="AS176" s="234"/>
      <c r="AT176" s="234"/>
      <c r="AU176" s="234"/>
      <c r="AV176" s="234"/>
      <c r="AW176" s="234"/>
      <c r="AX176" s="234"/>
      <c r="AY176" s="234"/>
      <c r="AZ176" s="234"/>
      <c r="BA176" s="234"/>
      <c r="BB176" s="234"/>
      <c r="BC176" s="234"/>
      <c r="BD176" s="234"/>
      <c r="BE176" s="234"/>
      <c r="BF176" s="234"/>
      <c r="BG176" s="234"/>
      <c r="BH176" s="59"/>
      <c r="BI176" s="59"/>
      <c r="BJ176" s="59"/>
      <c r="BK176" s="59"/>
      <c r="BL176" s="59"/>
      <c r="BM176" s="59"/>
      <c r="BN176" s="59"/>
    </row>
    <row r="177" spans="2:74" s="144" customFormat="1" ht="18.75" customHeight="1">
      <c r="B177" s="235"/>
      <c r="C177" s="462" t="s">
        <v>488</v>
      </c>
      <c r="D177" s="462"/>
      <c r="E177" s="462"/>
      <c r="F177" s="462"/>
      <c r="G177" s="462"/>
      <c r="H177" s="462"/>
      <c r="I177" s="234"/>
      <c r="J177" s="235"/>
      <c r="K177" s="234"/>
      <c r="L177" s="234"/>
      <c r="M177" s="234"/>
      <c r="N177" s="234"/>
      <c r="O177" s="234"/>
      <c r="P177" s="234"/>
      <c r="S177" s="473">
        <f>-H92</f>
        <v>-0.1</v>
      </c>
      <c r="T177" s="473"/>
      <c r="U177" s="462" t="s">
        <v>489</v>
      </c>
      <c r="V177" s="462"/>
      <c r="W177" s="492">
        <f>Calcu!N59</f>
        <v>0</v>
      </c>
      <c r="X177" s="492"/>
      <c r="Y177" s="492"/>
      <c r="Z177" s="462" t="s">
        <v>457</v>
      </c>
      <c r="AA177" s="462"/>
      <c r="AB177" s="451" t="s">
        <v>421</v>
      </c>
      <c r="AC177" s="481">
        <f>S177*W177</f>
        <v>0</v>
      </c>
      <c r="AD177" s="481"/>
      <c r="AE177" s="481"/>
      <c r="AF177" s="481"/>
      <c r="AG177" s="462" t="s">
        <v>490</v>
      </c>
      <c r="AH177" s="462"/>
      <c r="AI177" s="462"/>
      <c r="AJ177" s="462"/>
      <c r="AK177" s="462"/>
      <c r="AL177" s="462"/>
      <c r="AM177" s="462"/>
      <c r="AN177" s="235"/>
      <c r="AO177" s="235"/>
      <c r="AP177" s="235"/>
      <c r="AQ177" s="235"/>
      <c r="AR177" s="235"/>
      <c r="AS177" s="235"/>
      <c r="AT177" s="235"/>
      <c r="AU177" s="235"/>
      <c r="AV177" s="235"/>
      <c r="AW177" s="235"/>
      <c r="AX177" s="235"/>
      <c r="AY177" s="235"/>
      <c r="AZ177" s="235"/>
      <c r="BA177" s="234"/>
      <c r="BB177" s="234"/>
      <c r="BC177" s="234"/>
    </row>
    <row r="178" spans="2:74" s="144" customFormat="1" ht="18.75" customHeight="1">
      <c r="B178" s="235"/>
      <c r="C178" s="462"/>
      <c r="D178" s="462"/>
      <c r="E178" s="462"/>
      <c r="F178" s="462"/>
      <c r="G178" s="462"/>
      <c r="H178" s="462"/>
      <c r="I178" s="234"/>
      <c r="J178" s="234"/>
      <c r="K178" s="234"/>
      <c r="L178" s="234"/>
      <c r="M178" s="234"/>
      <c r="N178" s="234"/>
      <c r="O178" s="234"/>
      <c r="P178" s="235"/>
      <c r="S178" s="473"/>
      <c r="T178" s="473"/>
      <c r="U178" s="462"/>
      <c r="V178" s="462"/>
      <c r="W178" s="492"/>
      <c r="X178" s="492"/>
      <c r="Y178" s="492"/>
      <c r="Z178" s="462"/>
      <c r="AA178" s="462"/>
      <c r="AB178" s="451"/>
      <c r="AC178" s="481"/>
      <c r="AD178" s="481"/>
      <c r="AE178" s="481"/>
      <c r="AF178" s="481"/>
      <c r="AG178" s="462"/>
      <c r="AH178" s="462"/>
      <c r="AI178" s="462"/>
      <c r="AJ178" s="462"/>
      <c r="AK178" s="462"/>
      <c r="AL178" s="462"/>
      <c r="AM178" s="462"/>
      <c r="AN178" s="235"/>
      <c r="AO178" s="235"/>
      <c r="AP178" s="235"/>
      <c r="AQ178" s="235"/>
      <c r="AR178" s="235"/>
      <c r="AS178" s="235"/>
      <c r="AT178" s="235"/>
      <c r="AU178" s="235"/>
      <c r="AV178" s="235"/>
      <c r="AW178" s="235"/>
      <c r="AX178" s="235"/>
      <c r="AY178" s="235"/>
      <c r="AZ178" s="235"/>
      <c r="BA178" s="234"/>
      <c r="BB178" s="234"/>
      <c r="BC178" s="234"/>
    </row>
    <row r="179" spans="2:74" s="144" customFormat="1" ht="18.75" customHeight="1">
      <c r="B179" s="235"/>
      <c r="C179" s="234" t="s">
        <v>491</v>
      </c>
      <c r="D179" s="234"/>
      <c r="E179" s="234"/>
      <c r="F179" s="234"/>
      <c r="G179" s="234"/>
      <c r="H179" s="234"/>
      <c r="I179" s="234"/>
      <c r="J179" s="235"/>
      <c r="K179" s="57" t="s">
        <v>462</v>
      </c>
      <c r="L179" s="481">
        <f>AC177</f>
        <v>0</v>
      </c>
      <c r="M179" s="481"/>
      <c r="N179" s="481"/>
      <c r="O179" s="481"/>
      <c r="P179" s="148" t="s">
        <v>492</v>
      </c>
      <c r="Q179" s="235"/>
      <c r="R179" s="235"/>
      <c r="S179" s="235"/>
      <c r="T179" s="235"/>
      <c r="U179" s="235"/>
      <c r="V179" s="235"/>
      <c r="W179" s="235"/>
      <c r="X179" s="235"/>
      <c r="Y179" s="57" t="s">
        <v>493</v>
      </c>
      <c r="Z179" s="235" t="s">
        <v>469</v>
      </c>
      <c r="AA179" s="479">
        <f>ABS(L179*O91)</f>
        <v>0</v>
      </c>
      <c r="AB179" s="479"/>
      <c r="AC179" s="479"/>
      <c r="AD179" s="236" t="s">
        <v>437</v>
      </c>
      <c r="AE179" s="236"/>
      <c r="AF179" s="235"/>
      <c r="AG179" s="235"/>
      <c r="AH179" s="235"/>
      <c r="AI179" s="235"/>
      <c r="AJ179" s="235"/>
      <c r="AK179" s="235"/>
      <c r="AL179" s="235"/>
      <c r="AM179" s="235"/>
      <c r="AN179" s="235"/>
      <c r="AO179" s="235"/>
      <c r="AP179" s="235"/>
      <c r="AQ179" s="235"/>
      <c r="AR179" s="235"/>
      <c r="AS179" s="148"/>
      <c r="AT179" s="234"/>
      <c r="AU179" s="234"/>
      <c r="AV179" s="234"/>
      <c r="AW179" s="246"/>
      <c r="AX179" s="148"/>
      <c r="AY179" s="234"/>
      <c r="AZ179" s="234"/>
      <c r="BA179" s="234"/>
      <c r="BB179" s="234"/>
      <c r="BC179" s="234"/>
      <c r="BD179" s="234"/>
      <c r="BE179" s="235"/>
      <c r="BF179" s="234"/>
      <c r="BG179" s="234"/>
      <c r="BH179" s="59"/>
      <c r="BI179" s="59"/>
      <c r="BJ179" s="59"/>
    </row>
    <row r="180" spans="2:74" s="144" customFormat="1" ht="18.75" customHeight="1">
      <c r="B180" s="235"/>
      <c r="C180" s="462" t="s">
        <v>494</v>
      </c>
      <c r="D180" s="462"/>
      <c r="E180" s="462"/>
      <c r="F180" s="462"/>
      <c r="G180" s="462"/>
      <c r="H180" s="234"/>
      <c r="J180" s="234"/>
      <c r="K180" s="234"/>
      <c r="L180" s="234"/>
      <c r="M180" s="234"/>
      <c r="N180" s="234"/>
      <c r="O180" s="234"/>
      <c r="P180" s="234"/>
      <c r="Q180" s="234"/>
      <c r="R180" s="148"/>
      <c r="S180" s="234"/>
      <c r="T180" s="234"/>
      <c r="U180" s="234"/>
      <c r="W180" s="234"/>
      <c r="X180" s="234"/>
      <c r="Y180" s="234"/>
      <c r="Z180" s="234"/>
      <c r="AA180" s="57" t="s">
        <v>495</v>
      </c>
      <c r="AB180" s="234"/>
      <c r="AC180" s="234"/>
      <c r="AD180" s="234"/>
      <c r="AE180" s="235"/>
      <c r="AF180" s="235"/>
      <c r="AH180" s="235"/>
      <c r="AI180" s="235"/>
      <c r="AJ180" s="235"/>
      <c r="AK180" s="235"/>
      <c r="AL180" s="235"/>
      <c r="AM180" s="235"/>
      <c r="AN180" s="235"/>
      <c r="AO180" s="235"/>
      <c r="AP180" s="235"/>
      <c r="AQ180" s="235"/>
      <c r="AR180" s="235"/>
      <c r="AS180" s="235"/>
      <c r="AT180" s="235"/>
      <c r="AU180" s="235"/>
      <c r="AV180" s="235"/>
      <c r="AW180" s="235"/>
      <c r="AX180" s="235"/>
      <c r="AY180" s="235"/>
      <c r="AZ180" s="235"/>
      <c r="BA180" s="235"/>
      <c r="BB180" s="235"/>
      <c r="BC180" s="235"/>
      <c r="BD180" s="235"/>
      <c r="BE180" s="235"/>
      <c r="BF180" s="235"/>
      <c r="BG180" s="235"/>
      <c r="BH180" s="59"/>
      <c r="BI180" s="59"/>
      <c r="BJ180" s="59"/>
      <c r="BK180" s="59"/>
      <c r="BL180" s="59"/>
    </row>
    <row r="181" spans="2:74" s="144" customFormat="1" ht="18.75" customHeight="1">
      <c r="B181" s="235"/>
      <c r="C181" s="462"/>
      <c r="D181" s="462"/>
      <c r="E181" s="462"/>
      <c r="F181" s="462"/>
      <c r="G181" s="462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148"/>
      <c r="S181" s="234"/>
      <c r="T181" s="234"/>
      <c r="U181" s="234"/>
      <c r="V181" s="234"/>
      <c r="W181" s="234"/>
      <c r="X181" s="234"/>
      <c r="Y181" s="234"/>
      <c r="Z181" s="234"/>
      <c r="AA181" s="234"/>
      <c r="AB181" s="234"/>
      <c r="AC181" s="234"/>
      <c r="AD181" s="234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  <c r="AP181" s="235"/>
      <c r="AQ181" s="235"/>
      <c r="AR181" s="235"/>
      <c r="AS181" s="235"/>
      <c r="AT181" s="235"/>
      <c r="AU181" s="235"/>
      <c r="AV181" s="235"/>
      <c r="AW181" s="235"/>
      <c r="AX181" s="235"/>
      <c r="AY181" s="235"/>
      <c r="AZ181" s="235"/>
      <c r="BA181" s="235"/>
      <c r="BB181" s="235"/>
      <c r="BC181" s="235"/>
      <c r="BD181" s="235"/>
      <c r="BE181" s="235"/>
      <c r="BF181" s="235"/>
      <c r="BG181" s="235"/>
      <c r="BH181" s="59"/>
      <c r="BI181" s="59"/>
      <c r="BJ181" s="59"/>
      <c r="BK181" s="59"/>
      <c r="BL181" s="59"/>
    </row>
    <row r="182" spans="2:74" s="144" customFormat="1" ht="18.75" customHeight="1">
      <c r="B182" s="235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148"/>
      <c r="S182" s="234"/>
      <c r="T182" s="234"/>
      <c r="U182" s="234"/>
      <c r="V182" s="234"/>
      <c r="W182" s="234"/>
      <c r="X182" s="234"/>
      <c r="Y182" s="234"/>
      <c r="Z182" s="461">
        <v>100</v>
      </c>
      <c r="AA182" s="461"/>
      <c r="AD182" s="234"/>
      <c r="AE182" s="235"/>
      <c r="AF182" s="235"/>
      <c r="AG182" s="235"/>
      <c r="AH182" s="235"/>
      <c r="AI182" s="235"/>
      <c r="AJ182" s="235"/>
      <c r="AK182" s="235"/>
      <c r="AL182" s="235"/>
      <c r="AM182" s="235"/>
      <c r="AN182" s="235"/>
      <c r="AO182" s="235"/>
      <c r="AP182" s="235"/>
      <c r="AQ182" s="235"/>
      <c r="AR182" s="235"/>
      <c r="AS182" s="235"/>
      <c r="AT182" s="235"/>
      <c r="AU182" s="235"/>
      <c r="AV182" s="235"/>
      <c r="AW182" s="235"/>
      <c r="AX182" s="235"/>
      <c r="AY182" s="235"/>
      <c r="AZ182" s="235"/>
      <c r="BA182" s="235"/>
      <c r="BB182" s="235"/>
      <c r="BC182" s="235"/>
      <c r="BD182" s="235"/>
      <c r="BE182" s="235"/>
      <c r="BF182" s="235"/>
      <c r="BG182" s="235"/>
      <c r="BH182" s="59"/>
      <c r="BI182" s="59"/>
      <c r="BJ182" s="59"/>
      <c r="BK182" s="59"/>
      <c r="BL182" s="59"/>
    </row>
    <row r="183" spans="2:74" s="144" customFormat="1" ht="18.75" customHeight="1">
      <c r="B183" s="235"/>
      <c r="C183" s="234"/>
      <c r="D183" s="234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148"/>
      <c r="S183" s="234"/>
      <c r="T183" s="234"/>
      <c r="U183" s="234"/>
      <c r="V183" s="234"/>
      <c r="W183" s="234"/>
      <c r="X183" s="234"/>
      <c r="Y183" s="234"/>
      <c r="Z183" s="461"/>
      <c r="AA183" s="461"/>
      <c r="AD183" s="234"/>
      <c r="AE183" s="235"/>
      <c r="AF183" s="235"/>
      <c r="AG183" s="235"/>
      <c r="AH183" s="235"/>
      <c r="AI183" s="235"/>
      <c r="AJ183" s="235"/>
      <c r="AK183" s="235"/>
      <c r="AL183" s="235"/>
      <c r="AM183" s="235"/>
      <c r="AN183" s="235"/>
      <c r="AO183" s="235"/>
      <c r="AP183" s="235"/>
      <c r="AQ183" s="235"/>
      <c r="AR183" s="235"/>
      <c r="AS183" s="235"/>
      <c r="AT183" s="235"/>
      <c r="AU183" s="235"/>
      <c r="AV183" s="235"/>
      <c r="AW183" s="235"/>
      <c r="AX183" s="235"/>
      <c r="AY183" s="235"/>
      <c r="AZ183" s="235"/>
      <c r="BA183" s="235"/>
      <c r="BB183" s="235"/>
      <c r="BC183" s="235"/>
      <c r="BD183" s="235"/>
      <c r="BE183" s="235"/>
      <c r="BF183" s="235"/>
      <c r="BG183" s="235"/>
      <c r="BH183" s="59"/>
      <c r="BI183" s="59"/>
      <c r="BJ183" s="59"/>
      <c r="BK183" s="59"/>
      <c r="BL183" s="59"/>
    </row>
    <row r="184" spans="2:74" s="144" customFormat="1" ht="18.75" customHeight="1">
      <c r="B184" s="235"/>
      <c r="C184" s="234"/>
      <c r="D184" s="234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148"/>
      <c r="S184" s="234"/>
      <c r="T184" s="234"/>
      <c r="U184" s="234"/>
      <c r="V184" s="234"/>
      <c r="W184" s="234"/>
      <c r="X184" s="234"/>
      <c r="Y184" s="234"/>
      <c r="Z184" s="234"/>
      <c r="AA184" s="234"/>
      <c r="AB184" s="234"/>
      <c r="AC184" s="234"/>
      <c r="AD184" s="234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  <c r="AS184" s="235"/>
      <c r="AT184" s="235"/>
      <c r="AU184" s="235"/>
      <c r="AV184" s="235"/>
      <c r="AW184" s="235"/>
      <c r="AX184" s="235"/>
      <c r="AY184" s="235"/>
      <c r="AZ184" s="235"/>
      <c r="BA184" s="235"/>
      <c r="BB184" s="235"/>
      <c r="BC184" s="235"/>
      <c r="BD184" s="235"/>
      <c r="BE184" s="235"/>
      <c r="BF184" s="235"/>
      <c r="BG184" s="235"/>
      <c r="BH184" s="59"/>
      <c r="BI184" s="59"/>
      <c r="BJ184" s="59"/>
      <c r="BK184" s="59"/>
      <c r="BL184" s="59"/>
    </row>
    <row r="185" spans="2:74" s="144" customFormat="1" ht="18.75" customHeight="1">
      <c r="B185" s="235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148"/>
      <c r="S185" s="234"/>
      <c r="T185" s="234"/>
      <c r="U185" s="234"/>
      <c r="V185" s="234"/>
      <c r="W185" s="234"/>
      <c r="X185" s="234"/>
      <c r="Y185" s="234"/>
      <c r="Z185" s="234"/>
      <c r="AA185" s="234"/>
      <c r="AB185" s="234"/>
      <c r="AC185" s="234"/>
      <c r="AD185" s="234"/>
      <c r="AE185" s="235"/>
      <c r="AF185" s="235"/>
      <c r="AG185" s="235"/>
      <c r="AH185" s="235"/>
      <c r="AI185" s="235"/>
      <c r="AJ185" s="235"/>
      <c r="AK185" s="235"/>
      <c r="AL185" s="235"/>
      <c r="AM185" s="235"/>
      <c r="AN185" s="235"/>
      <c r="AO185" s="235"/>
      <c r="AP185" s="235"/>
      <c r="AQ185" s="235"/>
      <c r="AR185" s="235"/>
      <c r="AS185" s="235"/>
      <c r="AT185" s="235"/>
      <c r="AU185" s="235"/>
      <c r="AV185" s="235"/>
      <c r="AW185" s="235"/>
      <c r="AX185" s="235"/>
      <c r="AY185" s="235"/>
      <c r="AZ185" s="235"/>
      <c r="BA185" s="235"/>
      <c r="BB185" s="235"/>
      <c r="BC185" s="235"/>
      <c r="BD185" s="235"/>
      <c r="BE185" s="235"/>
      <c r="BF185" s="235"/>
      <c r="BG185" s="235"/>
      <c r="BH185" s="234"/>
      <c r="BI185" s="234"/>
      <c r="BJ185" s="234"/>
      <c r="BK185" s="234"/>
    </row>
    <row r="186" spans="2:74" s="144" customFormat="1" ht="18.75" customHeight="1">
      <c r="B186" s="58" t="str">
        <f>"7. "&amp;$N$5&amp;"와 "&amp;$Z$5&amp;"의 평균온도와 기준 온도와의 차이에 의한 표준불확도,"</f>
        <v>7. LVDT와 게이지 블록의 평균온도와 기준 온도와의 차이에 의한 표준불확도,</v>
      </c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  <c r="AA186" s="234"/>
      <c r="AB186" s="234"/>
      <c r="AC186" s="234"/>
      <c r="AD186" s="234"/>
      <c r="AE186" s="234"/>
      <c r="AF186" s="189" t="s">
        <v>496</v>
      </c>
      <c r="AH186" s="234"/>
      <c r="AI186" s="234"/>
      <c r="AJ186" s="234"/>
      <c r="AK186" s="234"/>
      <c r="AL186" s="234"/>
      <c r="AM186" s="234"/>
      <c r="AN186" s="234"/>
      <c r="AO186" s="234"/>
      <c r="AP186" s="234"/>
      <c r="AQ186" s="234"/>
      <c r="AR186" s="234"/>
      <c r="AS186" s="234"/>
      <c r="AT186" s="234"/>
      <c r="AU186" s="234"/>
      <c r="AV186" s="234"/>
      <c r="AW186" s="234"/>
      <c r="AX186" s="234"/>
      <c r="AY186" s="234"/>
      <c r="AZ186" s="234"/>
      <c r="BA186" s="234"/>
      <c r="BB186" s="234"/>
      <c r="BC186" s="234"/>
      <c r="BD186" s="234"/>
      <c r="BE186" s="234"/>
      <c r="BF186" s="234"/>
      <c r="BG186" s="234"/>
      <c r="BH186" s="59"/>
      <c r="BI186" s="59"/>
      <c r="BJ186" s="59"/>
      <c r="BK186" s="59"/>
      <c r="BL186" s="59"/>
      <c r="BM186" s="59"/>
      <c r="BN186" s="59"/>
    </row>
    <row r="187" spans="2:74" s="144" customFormat="1" ht="18.75" customHeight="1">
      <c r="B187" s="58"/>
      <c r="C187" s="252" t="str">
        <f>"※ 측정실 공기중의 온도를 측정하였고, 측정에 사용된 온도계의 불확도가 "&amp;N190&amp;" ℃를 넘지 않으므로,"</f>
        <v>※ 측정실 공기중의 온도를 측정하였고, 측정에 사용된 온도계의 불확도가 1 ℃를 넘지 않으므로,</v>
      </c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2"/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252"/>
      <c r="Z187" s="252"/>
      <c r="AA187" s="252"/>
      <c r="AB187" s="252"/>
      <c r="AC187" s="252"/>
      <c r="AD187" s="252"/>
      <c r="AE187" s="252"/>
      <c r="AF187" s="252"/>
      <c r="AG187" s="252"/>
      <c r="AH187" s="252"/>
      <c r="AI187" s="252"/>
      <c r="AJ187" s="252"/>
      <c r="AK187" s="252"/>
      <c r="AL187" s="252"/>
      <c r="AM187" s="252"/>
      <c r="AN187" s="252"/>
      <c r="AO187" s="252"/>
      <c r="AP187" s="252"/>
      <c r="AQ187" s="252"/>
      <c r="AR187" s="252"/>
      <c r="AS187" s="252"/>
      <c r="AT187" s="252"/>
      <c r="AU187" s="252"/>
      <c r="AV187" s="252"/>
      <c r="AW187" s="252"/>
      <c r="AX187" s="252"/>
      <c r="AY187" s="252"/>
      <c r="AZ187" s="252"/>
      <c r="BA187" s="252"/>
      <c r="BB187" s="252"/>
      <c r="BC187" s="252"/>
      <c r="BD187" s="252"/>
      <c r="BE187" s="252"/>
      <c r="BF187" s="252"/>
      <c r="BG187" s="252"/>
      <c r="BH187" s="59"/>
      <c r="BI187" s="59"/>
      <c r="BJ187" s="59"/>
      <c r="BK187" s="59"/>
      <c r="BL187" s="59"/>
      <c r="BM187" s="59"/>
      <c r="BN187" s="59"/>
    </row>
    <row r="188" spans="2:74" s="144" customFormat="1" ht="18.75" customHeight="1">
      <c r="B188" s="58"/>
      <c r="C188" s="252"/>
      <c r="D188" s="252" t="s">
        <v>566</v>
      </c>
      <c r="E188" s="252"/>
      <c r="F188" s="252"/>
      <c r="G188" s="252"/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2"/>
      <c r="Z188" s="252"/>
      <c r="AA188" s="252"/>
      <c r="AB188" s="252"/>
      <c r="AC188" s="252"/>
      <c r="AD188" s="252"/>
      <c r="AE188" s="252"/>
      <c r="AF188" s="252"/>
      <c r="AG188" s="252"/>
      <c r="AH188" s="252"/>
      <c r="AI188" s="252"/>
      <c r="AJ188" s="252"/>
      <c r="AK188" s="252"/>
      <c r="AL188" s="252"/>
      <c r="AM188" s="252"/>
      <c r="AN188" s="252"/>
      <c r="AO188" s="252"/>
      <c r="AP188" s="252"/>
      <c r="AQ188" s="252"/>
      <c r="AR188" s="252"/>
      <c r="AS188" s="252"/>
      <c r="AT188" s="252"/>
      <c r="AU188" s="252"/>
      <c r="AV188" s="252"/>
      <c r="AW188" s="252"/>
      <c r="AX188" s="252"/>
      <c r="AY188" s="252"/>
      <c r="AZ188" s="252"/>
      <c r="BA188" s="252"/>
      <c r="BB188" s="252"/>
      <c r="BC188" s="252"/>
      <c r="BD188" s="252"/>
      <c r="BE188" s="252"/>
      <c r="BF188" s="252"/>
      <c r="BG188" s="252"/>
      <c r="BH188" s="59"/>
      <c r="BI188" s="59"/>
      <c r="BJ188" s="59"/>
      <c r="BK188" s="59"/>
      <c r="BL188" s="59"/>
      <c r="BM188" s="59"/>
      <c r="BN188" s="59"/>
    </row>
    <row r="189" spans="2:74" s="144" customFormat="1" ht="18.75" customHeight="1">
      <c r="B189" s="235"/>
      <c r="C189" s="236" t="s">
        <v>497</v>
      </c>
      <c r="D189" s="235"/>
      <c r="E189" s="235"/>
      <c r="F189" s="235"/>
      <c r="G189" s="235"/>
      <c r="H189" s="484">
        <f>H92</f>
        <v>0.1</v>
      </c>
      <c r="I189" s="484"/>
      <c r="J189" s="484"/>
      <c r="K189" s="484"/>
      <c r="L189" s="484"/>
      <c r="M189" s="484"/>
      <c r="N189" s="484"/>
      <c r="O189" s="484"/>
      <c r="P189" s="240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  <c r="AA189" s="234"/>
      <c r="AB189" s="234"/>
      <c r="AC189" s="234"/>
      <c r="AD189" s="234"/>
      <c r="AE189" s="234"/>
      <c r="AF189" s="234"/>
      <c r="AG189" s="234"/>
      <c r="AH189" s="234"/>
      <c r="AI189" s="234"/>
      <c r="AJ189" s="234"/>
      <c r="AK189" s="234"/>
      <c r="AL189" s="234"/>
      <c r="AM189" s="234"/>
      <c r="AN189" s="234"/>
      <c r="AO189" s="234"/>
      <c r="AP189" s="234"/>
      <c r="AQ189" s="234"/>
      <c r="AR189" s="234"/>
      <c r="AS189" s="234"/>
      <c r="AT189" s="234"/>
      <c r="AU189" s="234"/>
      <c r="AV189" s="234"/>
      <c r="AW189" s="234"/>
      <c r="AX189" s="234"/>
      <c r="AY189" s="234"/>
      <c r="AZ189" s="234"/>
      <c r="BA189" s="234"/>
      <c r="BB189" s="234"/>
      <c r="BC189" s="234"/>
      <c r="BD189" s="234"/>
      <c r="BE189" s="234"/>
      <c r="BF189" s="234"/>
      <c r="BG189" s="234"/>
      <c r="BH189" s="59"/>
      <c r="BI189" s="59"/>
      <c r="BJ189" s="59"/>
      <c r="BK189" s="59"/>
      <c r="BL189" s="59"/>
      <c r="BM189" s="59"/>
    </row>
    <row r="190" spans="2:74" s="144" customFormat="1" ht="18.75" customHeight="1">
      <c r="B190" s="235"/>
      <c r="C190" s="462" t="s">
        <v>498</v>
      </c>
      <c r="D190" s="462"/>
      <c r="E190" s="462"/>
      <c r="F190" s="462"/>
      <c r="G190" s="462"/>
      <c r="H190" s="462"/>
      <c r="I190" s="462"/>
      <c r="J190" s="483" t="s">
        <v>567</v>
      </c>
      <c r="K190" s="483"/>
      <c r="L190" s="483"/>
      <c r="M190" s="451" t="s">
        <v>131</v>
      </c>
      <c r="N190" s="494">
        <f>Calcu!G60</f>
        <v>1</v>
      </c>
      <c r="O190" s="494"/>
      <c r="P190" s="494"/>
      <c r="Q190" s="451" t="s">
        <v>469</v>
      </c>
      <c r="R190" s="495">
        <f>N190/SQRT(3)</f>
        <v>0.57735026918962584</v>
      </c>
      <c r="S190" s="495"/>
      <c r="T190" s="495"/>
      <c r="U190" s="495"/>
      <c r="V190" s="495"/>
      <c r="W190" s="495"/>
      <c r="X190" s="151"/>
      <c r="Y190" s="152"/>
      <c r="Z190" s="152"/>
      <c r="AY190" s="234"/>
      <c r="AZ190" s="234"/>
      <c r="BA190" s="234"/>
      <c r="BB190" s="234"/>
      <c r="BC190" s="234"/>
      <c r="BD190" s="234"/>
      <c r="BE190" s="234"/>
      <c r="BF190" s="234"/>
      <c r="BG190" s="234"/>
      <c r="BH190" s="234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</row>
    <row r="191" spans="2:74" s="144" customFormat="1" ht="18.75" customHeight="1">
      <c r="B191" s="235"/>
      <c r="C191" s="462"/>
      <c r="D191" s="462"/>
      <c r="E191" s="462"/>
      <c r="F191" s="462"/>
      <c r="G191" s="462"/>
      <c r="H191" s="462"/>
      <c r="I191" s="462"/>
      <c r="J191" s="483"/>
      <c r="K191" s="483"/>
      <c r="L191" s="483"/>
      <c r="M191" s="451"/>
      <c r="N191" s="241"/>
      <c r="O191" s="241"/>
      <c r="P191" s="241"/>
      <c r="Q191" s="451"/>
      <c r="R191" s="495"/>
      <c r="S191" s="495"/>
      <c r="T191" s="495"/>
      <c r="U191" s="495"/>
      <c r="V191" s="495"/>
      <c r="W191" s="495"/>
      <c r="X191" s="151"/>
      <c r="Y191" s="152"/>
      <c r="Z191" s="152"/>
      <c r="AY191" s="234"/>
      <c r="AZ191" s="234"/>
      <c r="BA191" s="234"/>
      <c r="BB191" s="234"/>
      <c r="BC191" s="234"/>
      <c r="BD191" s="234"/>
      <c r="BE191" s="234"/>
      <c r="BF191" s="234"/>
      <c r="BG191" s="234"/>
      <c r="BH191" s="234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</row>
    <row r="192" spans="2:74" s="144" customFormat="1" ht="18.75" customHeight="1">
      <c r="B192" s="235"/>
      <c r="C192" s="234" t="s">
        <v>499</v>
      </c>
      <c r="D192" s="234"/>
      <c r="E192" s="234"/>
      <c r="F192" s="234"/>
      <c r="G192" s="234"/>
      <c r="H192" s="234"/>
      <c r="I192" s="461" t="str">
        <f>W92</f>
        <v>직사각형</v>
      </c>
      <c r="J192" s="461"/>
      <c r="K192" s="461"/>
      <c r="L192" s="461"/>
      <c r="M192" s="461"/>
      <c r="N192" s="461"/>
      <c r="O192" s="461"/>
      <c r="P192" s="461"/>
      <c r="Q192" s="234"/>
      <c r="R192" s="234"/>
      <c r="S192" s="234"/>
      <c r="T192" s="234"/>
      <c r="U192" s="234"/>
      <c r="V192" s="234"/>
      <c r="W192" s="234"/>
      <c r="X192" s="234"/>
      <c r="Y192" s="234"/>
      <c r="Z192" s="235"/>
      <c r="AA192" s="235"/>
      <c r="AB192" s="235"/>
      <c r="AC192" s="235"/>
      <c r="AD192" s="235"/>
      <c r="AE192" s="235"/>
      <c r="AF192" s="235"/>
      <c r="AG192" s="235"/>
      <c r="AH192" s="234"/>
      <c r="AI192" s="234"/>
      <c r="AJ192" s="234"/>
      <c r="AK192" s="234"/>
      <c r="AL192" s="234"/>
      <c r="AM192" s="234"/>
      <c r="AN192" s="234"/>
      <c r="AO192" s="234"/>
      <c r="AP192" s="234"/>
      <c r="AQ192" s="234"/>
      <c r="AR192" s="234"/>
      <c r="AS192" s="234"/>
      <c r="AT192" s="234"/>
      <c r="AU192" s="234"/>
      <c r="AV192" s="234"/>
      <c r="AW192" s="234"/>
      <c r="AX192" s="234"/>
      <c r="AY192" s="234"/>
      <c r="AZ192" s="234"/>
      <c r="BA192" s="234"/>
      <c r="BB192" s="234"/>
      <c r="BC192" s="234"/>
      <c r="BD192" s="234"/>
      <c r="BE192" s="234"/>
      <c r="BF192" s="235"/>
      <c r="BG192" s="234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</row>
    <row r="193" spans="2:73" s="144" customFormat="1" ht="18.75" customHeight="1">
      <c r="B193" s="235"/>
      <c r="C193" s="462" t="s">
        <v>500</v>
      </c>
      <c r="D193" s="462"/>
      <c r="E193" s="462"/>
      <c r="F193" s="462"/>
      <c r="G193" s="462"/>
      <c r="H193" s="462"/>
      <c r="I193" s="234"/>
      <c r="J193" s="234"/>
      <c r="K193" s="234"/>
      <c r="L193" s="234"/>
      <c r="M193" s="234"/>
      <c r="N193" s="234"/>
      <c r="O193" s="235"/>
      <c r="S193" s="471" t="e">
        <f ca="1">-H91*10^6</f>
        <v>#N/A</v>
      </c>
      <c r="T193" s="471"/>
      <c r="U193" s="471"/>
      <c r="V193" s="462" t="s">
        <v>501</v>
      </c>
      <c r="W193" s="462"/>
      <c r="X193" s="462"/>
      <c r="Y193" s="462"/>
      <c r="Z193" s="451" t="s">
        <v>502</v>
      </c>
      <c r="AA193" s="492">
        <f>Calcu!N60</f>
        <v>0</v>
      </c>
      <c r="AB193" s="492"/>
      <c r="AC193" s="492"/>
      <c r="AD193" s="462" t="s">
        <v>477</v>
      </c>
      <c r="AE193" s="462"/>
      <c r="AF193" s="451" t="s">
        <v>402</v>
      </c>
      <c r="AG193" s="481" t="e">
        <f ca="1">S193*10^-6*AA193</f>
        <v>#N/A</v>
      </c>
      <c r="AH193" s="481"/>
      <c r="AI193" s="481"/>
      <c r="AJ193" s="462" t="s">
        <v>472</v>
      </c>
      <c r="AK193" s="462"/>
      <c r="AL193" s="462"/>
      <c r="AM193" s="462"/>
      <c r="AN193" s="462"/>
      <c r="AO193" s="462"/>
      <c r="AP193" s="462"/>
      <c r="AQ193" s="234"/>
      <c r="AR193" s="234"/>
      <c r="AS193" s="234"/>
      <c r="AT193" s="234"/>
      <c r="AU193" s="234"/>
      <c r="AV193" s="234"/>
      <c r="AW193" s="234"/>
      <c r="AX193" s="234"/>
      <c r="AY193" s="234"/>
      <c r="AZ193" s="234"/>
      <c r="BA193" s="234"/>
      <c r="BB193" s="234"/>
      <c r="BC193" s="234"/>
      <c r="BD193" s="234"/>
      <c r="BE193" s="234"/>
      <c r="BF193" s="234"/>
      <c r="BG193" s="234"/>
      <c r="BH193" s="59"/>
      <c r="BI193" s="59"/>
      <c r="BJ193" s="59"/>
      <c r="BK193" s="59"/>
      <c r="BL193" s="59"/>
      <c r="BM193" s="59"/>
    </row>
    <row r="194" spans="2:73" s="144" customFormat="1" ht="18.75" customHeight="1">
      <c r="B194" s="235"/>
      <c r="C194" s="462"/>
      <c r="D194" s="462"/>
      <c r="E194" s="462"/>
      <c r="F194" s="462"/>
      <c r="G194" s="462"/>
      <c r="H194" s="462"/>
      <c r="I194" s="234"/>
      <c r="J194" s="234"/>
      <c r="K194" s="234"/>
      <c r="L194" s="234"/>
      <c r="M194" s="234"/>
      <c r="N194" s="234"/>
      <c r="O194" s="234"/>
      <c r="S194" s="471"/>
      <c r="T194" s="471"/>
      <c r="U194" s="471"/>
      <c r="V194" s="462"/>
      <c r="W194" s="462"/>
      <c r="X194" s="462"/>
      <c r="Y194" s="462"/>
      <c r="Z194" s="451"/>
      <c r="AA194" s="492"/>
      <c r="AB194" s="492"/>
      <c r="AC194" s="492"/>
      <c r="AD194" s="462"/>
      <c r="AE194" s="462"/>
      <c r="AF194" s="451"/>
      <c r="AG194" s="481"/>
      <c r="AH194" s="481"/>
      <c r="AI194" s="481"/>
      <c r="AJ194" s="462"/>
      <c r="AK194" s="462"/>
      <c r="AL194" s="462"/>
      <c r="AM194" s="462"/>
      <c r="AN194" s="462"/>
      <c r="AO194" s="462"/>
      <c r="AP194" s="462"/>
      <c r="AQ194" s="234"/>
      <c r="AR194" s="234"/>
      <c r="AS194" s="234"/>
      <c r="AT194" s="234"/>
      <c r="AU194" s="234"/>
      <c r="AV194" s="234"/>
      <c r="AW194" s="234"/>
      <c r="AX194" s="234"/>
      <c r="AY194" s="234"/>
      <c r="AZ194" s="234"/>
      <c r="BA194" s="234"/>
      <c r="BB194" s="234"/>
      <c r="BC194" s="234"/>
      <c r="BD194" s="234"/>
      <c r="BE194" s="234"/>
      <c r="BF194" s="234"/>
      <c r="BG194" s="234"/>
      <c r="BH194" s="59"/>
      <c r="BI194" s="59"/>
      <c r="BJ194" s="59"/>
      <c r="BK194" s="59"/>
      <c r="BL194" s="59"/>
      <c r="BM194" s="59"/>
    </row>
    <row r="195" spans="2:73" s="144" customFormat="1" ht="18.75" customHeight="1">
      <c r="B195" s="235"/>
      <c r="C195" s="234" t="s">
        <v>503</v>
      </c>
      <c r="D195" s="234"/>
      <c r="E195" s="234"/>
      <c r="F195" s="234"/>
      <c r="G195" s="234"/>
      <c r="H195" s="234"/>
      <c r="I195" s="234"/>
      <c r="J195" s="235"/>
      <c r="K195" s="57" t="s">
        <v>493</v>
      </c>
      <c r="L195" s="481" t="e">
        <f ca="1">AG193</f>
        <v>#N/A</v>
      </c>
      <c r="M195" s="481"/>
      <c r="N195" s="481"/>
      <c r="O195" s="148" t="s">
        <v>475</v>
      </c>
      <c r="P195" s="235"/>
      <c r="Q195" s="235"/>
      <c r="R195" s="235" t="s">
        <v>502</v>
      </c>
      <c r="S195" s="489">
        <f>R190</f>
        <v>0.57735026918962584</v>
      </c>
      <c r="T195" s="489"/>
      <c r="U195" s="489"/>
      <c r="V195" s="489"/>
      <c r="W195" s="57" t="s">
        <v>504</v>
      </c>
      <c r="X195" s="235" t="s">
        <v>505</v>
      </c>
      <c r="Y195" s="479" t="e">
        <f ca="1">ABS(L195*S195)</f>
        <v>#N/A</v>
      </c>
      <c r="Z195" s="479"/>
      <c r="AA195" s="479"/>
      <c r="AB195" s="236" t="s">
        <v>506</v>
      </c>
      <c r="AC195" s="236"/>
      <c r="AD195" s="235"/>
      <c r="AE195" s="235"/>
      <c r="AF195" s="242"/>
      <c r="AG195" s="235"/>
      <c r="AH195" s="235"/>
      <c r="AI195" s="234"/>
      <c r="AJ195" s="235"/>
      <c r="AK195" s="234"/>
      <c r="AL195" s="235"/>
      <c r="AM195" s="235"/>
      <c r="AN195" s="235"/>
      <c r="AO195" s="234"/>
      <c r="AP195" s="234"/>
      <c r="AQ195" s="234"/>
      <c r="AR195" s="234"/>
      <c r="AS195" s="234"/>
      <c r="AT195" s="234"/>
      <c r="AU195" s="234"/>
      <c r="AV195" s="234"/>
      <c r="AW195" s="234"/>
      <c r="AX195" s="234"/>
      <c r="AY195" s="234"/>
      <c r="AZ195" s="234"/>
      <c r="BA195" s="234"/>
      <c r="BB195" s="234"/>
      <c r="BC195" s="234"/>
      <c r="BD195" s="234"/>
      <c r="BE195" s="234"/>
      <c r="BF195" s="234"/>
      <c r="BG195" s="234"/>
      <c r="BH195" s="59"/>
      <c r="BI195" s="59"/>
      <c r="BJ195" s="59"/>
      <c r="BK195" s="59"/>
    </row>
    <row r="196" spans="2:73" s="144" customFormat="1" ht="18.75" customHeight="1">
      <c r="B196" s="235"/>
      <c r="C196" s="462" t="s">
        <v>507</v>
      </c>
      <c r="D196" s="462"/>
      <c r="E196" s="462"/>
      <c r="F196" s="462"/>
      <c r="G196" s="462"/>
      <c r="H196" s="234"/>
      <c r="J196" s="234"/>
      <c r="K196" s="234"/>
      <c r="L196" s="234"/>
      <c r="M196" s="234"/>
      <c r="N196" s="234"/>
      <c r="O196" s="234"/>
      <c r="P196" s="234"/>
      <c r="Q196" s="234"/>
      <c r="R196" s="148"/>
      <c r="S196" s="234"/>
      <c r="T196" s="234"/>
      <c r="U196" s="234"/>
      <c r="W196" s="57" t="s">
        <v>508</v>
      </c>
      <c r="X196" s="234"/>
      <c r="Y196" s="234"/>
      <c r="Z196" s="234"/>
      <c r="AA196" s="234"/>
      <c r="AB196" s="234"/>
      <c r="AC196" s="234"/>
      <c r="AD196" s="234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  <c r="AS196" s="235"/>
      <c r="AT196" s="235"/>
      <c r="AU196" s="235"/>
      <c r="AV196" s="235"/>
      <c r="AW196" s="235"/>
      <c r="AX196" s="235"/>
      <c r="AY196" s="235"/>
      <c r="AZ196" s="235"/>
      <c r="BA196" s="235"/>
      <c r="BB196" s="235"/>
      <c r="BC196" s="235"/>
      <c r="BD196" s="235"/>
      <c r="BE196" s="235"/>
      <c r="BF196" s="235"/>
      <c r="BG196" s="235"/>
      <c r="BH196" s="59"/>
      <c r="BI196" s="59"/>
      <c r="BJ196" s="59"/>
      <c r="BK196" s="59"/>
      <c r="BP196" s="59"/>
      <c r="BS196" s="59"/>
      <c r="BT196" s="59"/>
      <c r="BU196" s="59"/>
    </row>
    <row r="197" spans="2:73" s="144" customFormat="1" ht="18.75" customHeight="1">
      <c r="B197" s="235"/>
      <c r="C197" s="462"/>
      <c r="D197" s="462"/>
      <c r="E197" s="462"/>
      <c r="F197" s="462"/>
      <c r="G197" s="462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148"/>
      <c r="S197" s="234"/>
      <c r="T197" s="234"/>
      <c r="U197" s="234"/>
      <c r="V197" s="234"/>
      <c r="W197" s="234"/>
      <c r="X197" s="234"/>
      <c r="Y197" s="234"/>
      <c r="Z197" s="234"/>
      <c r="AA197" s="234"/>
      <c r="AB197" s="234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  <c r="AS197" s="235"/>
      <c r="AT197" s="235"/>
      <c r="AU197" s="235"/>
      <c r="AV197" s="235"/>
      <c r="AW197" s="235"/>
      <c r="AX197" s="235"/>
      <c r="AY197" s="235"/>
      <c r="AZ197" s="235"/>
      <c r="BA197" s="235"/>
      <c r="BB197" s="235"/>
      <c r="BC197" s="235"/>
      <c r="BD197" s="235"/>
      <c r="BE197" s="235"/>
      <c r="BF197" s="235"/>
      <c r="BG197" s="235"/>
      <c r="BH197" s="59"/>
      <c r="BI197" s="59"/>
      <c r="BJ197" s="59"/>
      <c r="BK197" s="59"/>
      <c r="BP197" s="59"/>
      <c r="BS197" s="59"/>
      <c r="BT197" s="59"/>
      <c r="BU197" s="59"/>
    </row>
    <row r="198" spans="2:73" s="144" customFormat="1" ht="18.75" customHeight="1">
      <c r="B198" s="235"/>
      <c r="C198" s="234"/>
      <c r="D198" s="234"/>
      <c r="E198" s="234"/>
      <c r="F198" s="234"/>
      <c r="G198" s="235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  <c r="AS198" s="235"/>
      <c r="AT198" s="235"/>
      <c r="AU198" s="235"/>
      <c r="AV198" s="235"/>
      <c r="AW198" s="235"/>
      <c r="AX198" s="235"/>
      <c r="AY198" s="235"/>
      <c r="AZ198" s="235"/>
      <c r="BA198" s="235"/>
      <c r="BB198" s="235"/>
      <c r="BC198" s="235"/>
      <c r="BD198" s="235"/>
      <c r="BE198" s="235"/>
      <c r="BF198" s="235"/>
      <c r="BG198" s="235"/>
    </row>
    <row r="199" spans="2:73" s="144" customFormat="1" ht="18.75" customHeight="1">
      <c r="B199" s="58" t="str">
        <f>"8. "&amp;$T$5&amp;"의 분해능에 의한 표준불확도,"</f>
        <v>8. DMM의 분해능에 의한 표준불확도,</v>
      </c>
      <c r="D199" s="234"/>
      <c r="E199" s="234"/>
      <c r="F199" s="234"/>
      <c r="G199" s="235"/>
      <c r="H199" s="234"/>
      <c r="I199" s="234"/>
      <c r="J199" s="234"/>
      <c r="K199" s="234"/>
      <c r="L199" s="234"/>
      <c r="M199" s="234"/>
      <c r="N199" s="234"/>
      <c r="O199" s="234"/>
      <c r="P199" s="234"/>
      <c r="Q199" s="189" t="s">
        <v>660</v>
      </c>
      <c r="R199" s="234"/>
      <c r="T199" s="234"/>
      <c r="U199" s="234"/>
      <c r="V199" s="234"/>
      <c r="W199" s="234"/>
      <c r="X199" s="234"/>
      <c r="Y199" s="234"/>
      <c r="Z199" s="234"/>
      <c r="AA199" s="234"/>
      <c r="AB199" s="234"/>
      <c r="AC199" s="234"/>
      <c r="AD199" s="234"/>
      <c r="AE199" s="235"/>
      <c r="AF199" s="234"/>
      <c r="AG199" s="235"/>
      <c r="AH199" s="235"/>
      <c r="AI199" s="235"/>
      <c r="AJ199" s="235"/>
      <c r="AK199" s="235"/>
      <c r="AL199" s="235"/>
      <c r="AM199" s="235"/>
      <c r="AN199" s="235"/>
      <c r="AO199" s="235"/>
      <c r="AP199" s="235"/>
      <c r="AQ199" s="235"/>
      <c r="AR199" s="235"/>
      <c r="AS199" s="235"/>
      <c r="AT199" s="235"/>
      <c r="AU199" s="235"/>
      <c r="AV199" s="235"/>
      <c r="AW199" s="235"/>
      <c r="AX199" s="235"/>
      <c r="AY199" s="235"/>
      <c r="AZ199" s="235"/>
      <c r="BA199" s="235"/>
      <c r="BB199" s="235"/>
      <c r="BC199" s="235"/>
      <c r="BD199" s="235"/>
      <c r="BE199" s="235"/>
      <c r="BF199" s="235"/>
      <c r="BG199" s="235"/>
    </row>
    <row r="200" spans="2:73" s="144" customFormat="1" ht="18.75" customHeight="1">
      <c r="B200" s="58"/>
      <c r="C200" s="234" t="str">
        <f>"※ "&amp;$T$5&amp;" 분해능의 반범위에 직사각형 확률분포를 적용하여 계산한다."</f>
        <v>※ DMM 분해능의 반범위에 직사각형 확률분포를 적용하여 계산한다.</v>
      </c>
      <c r="D200" s="252"/>
      <c r="E200" s="252"/>
      <c r="F200" s="252"/>
      <c r="G200" s="251"/>
      <c r="H200" s="252"/>
      <c r="I200" s="252"/>
      <c r="J200" s="252"/>
      <c r="K200" s="252"/>
      <c r="L200" s="252"/>
      <c r="M200" s="252"/>
      <c r="N200" s="252"/>
      <c r="O200" s="252"/>
      <c r="P200" s="252"/>
      <c r="Q200" s="189"/>
      <c r="R200" s="252"/>
      <c r="T200" s="252"/>
      <c r="U200" s="252"/>
      <c r="V200" s="252"/>
      <c r="W200" s="252"/>
      <c r="X200" s="252"/>
      <c r="Y200" s="252"/>
      <c r="Z200" s="252"/>
      <c r="AA200" s="252"/>
      <c r="AB200" s="252"/>
      <c r="AC200" s="252"/>
      <c r="AD200" s="252"/>
      <c r="AE200" s="251"/>
      <c r="AF200" s="252"/>
      <c r="AG200" s="251"/>
      <c r="AH200" s="251"/>
      <c r="AI200" s="251"/>
      <c r="AJ200" s="251"/>
      <c r="AK200" s="251"/>
      <c r="AL200" s="251"/>
      <c r="AM200" s="251"/>
      <c r="AN200" s="251"/>
      <c r="AO200" s="251"/>
      <c r="AP200" s="251"/>
      <c r="AQ200" s="251"/>
      <c r="AR200" s="251"/>
      <c r="AS200" s="251"/>
      <c r="AT200" s="251"/>
      <c r="AU200" s="251"/>
      <c r="AV200" s="251"/>
      <c r="AW200" s="251"/>
      <c r="AX200" s="251"/>
      <c r="AY200" s="251"/>
      <c r="AZ200" s="251"/>
      <c r="BA200" s="251"/>
      <c r="BB200" s="251"/>
      <c r="BC200" s="251"/>
      <c r="BD200" s="251"/>
      <c r="BE200" s="251"/>
      <c r="BF200" s="251"/>
      <c r="BG200" s="251"/>
    </row>
    <row r="201" spans="2:73" s="144" customFormat="1" ht="18.75" customHeight="1">
      <c r="B201" s="235"/>
      <c r="C201" s="236" t="s">
        <v>509</v>
      </c>
      <c r="D201" s="235"/>
      <c r="E201" s="235"/>
      <c r="F201" s="235"/>
      <c r="G201" s="235"/>
      <c r="H201" s="458">
        <v>0</v>
      </c>
      <c r="I201" s="458"/>
      <c r="J201" s="458"/>
      <c r="K201" s="458"/>
      <c r="L201" s="458"/>
      <c r="M201" s="458"/>
      <c r="N201" s="458"/>
      <c r="O201" s="458"/>
      <c r="P201" s="240"/>
      <c r="Q201" s="234"/>
      <c r="R201" s="234"/>
      <c r="S201" s="234"/>
      <c r="T201" s="234"/>
      <c r="U201" s="234"/>
      <c r="V201" s="234"/>
      <c r="W201" s="234"/>
      <c r="AC201" s="234"/>
      <c r="AD201" s="234"/>
      <c r="AE201" s="234"/>
      <c r="AF201" s="234"/>
      <c r="AG201" s="234"/>
      <c r="AH201" s="234"/>
      <c r="AI201" s="235"/>
      <c r="AJ201" s="235"/>
      <c r="AK201" s="235"/>
      <c r="AL201" s="235"/>
      <c r="AM201" s="235"/>
      <c r="AN201" s="235"/>
      <c r="AO201" s="235"/>
      <c r="AP201" s="235"/>
      <c r="AQ201" s="235"/>
      <c r="AR201" s="235"/>
      <c r="AS201" s="234"/>
      <c r="AT201" s="234"/>
      <c r="AU201" s="234"/>
      <c r="AV201" s="234"/>
      <c r="AW201" s="234"/>
      <c r="AX201" s="234"/>
      <c r="AY201" s="235"/>
      <c r="AZ201" s="235"/>
      <c r="BA201" s="235"/>
      <c r="BB201" s="235"/>
      <c r="BC201" s="235"/>
      <c r="BD201" s="235"/>
      <c r="BE201" s="235"/>
      <c r="BF201" s="235"/>
      <c r="BG201" s="235"/>
    </row>
    <row r="202" spans="2:73" s="144" customFormat="1" ht="18.75" customHeight="1">
      <c r="B202" s="235"/>
      <c r="C202" s="234" t="s">
        <v>510</v>
      </c>
      <c r="D202" s="234"/>
      <c r="E202" s="234"/>
      <c r="F202" s="234"/>
      <c r="G202" s="234"/>
      <c r="H202" s="234"/>
      <c r="I202" s="235"/>
      <c r="J202" s="252" t="s">
        <v>568</v>
      </c>
      <c r="K202" s="234"/>
      <c r="L202" s="234"/>
      <c r="M202" s="234"/>
      <c r="N202" s="234"/>
      <c r="O202" s="234"/>
      <c r="P202" s="473">
        <f>Calcu!G61</f>
        <v>0</v>
      </c>
      <c r="Q202" s="473"/>
      <c r="R202" s="473"/>
      <c r="S202" s="473"/>
      <c r="T202" s="473">
        <f>Calcu!K61</f>
        <v>0</v>
      </c>
      <c r="U202" s="473"/>
      <c r="AD202" s="234"/>
      <c r="AE202" s="234"/>
      <c r="AF202" s="235"/>
      <c r="AG202" s="235"/>
      <c r="AH202" s="235"/>
      <c r="AI202" s="235"/>
      <c r="AJ202" s="235"/>
      <c r="AK202" s="235"/>
      <c r="AL202" s="235"/>
      <c r="AM202" s="235"/>
      <c r="AN202" s="234"/>
      <c r="AO202" s="234"/>
      <c r="AP202" s="234"/>
      <c r="AQ202" s="234"/>
      <c r="AR202" s="234"/>
      <c r="AS202" s="234"/>
      <c r="AT202" s="234"/>
      <c r="AU202" s="234"/>
      <c r="AV202" s="234"/>
      <c r="AW202" s="234"/>
      <c r="AX202" s="234"/>
      <c r="AY202" s="235"/>
      <c r="AZ202" s="235"/>
      <c r="BA202" s="235"/>
      <c r="BB202" s="235"/>
      <c r="BC202" s="235"/>
      <c r="BD202" s="235"/>
      <c r="BE202" s="235"/>
      <c r="BF202" s="235"/>
      <c r="BG202" s="235"/>
    </row>
    <row r="203" spans="2:73" s="144" customFormat="1" ht="18.75" customHeight="1">
      <c r="B203" s="235"/>
      <c r="C203" s="234"/>
      <c r="D203" s="234"/>
      <c r="E203" s="234"/>
      <c r="F203" s="234"/>
      <c r="G203" s="234"/>
      <c r="H203" s="252"/>
      <c r="I203" s="258"/>
      <c r="J203" s="234"/>
      <c r="K203" s="464" t="s">
        <v>661</v>
      </c>
      <c r="L203" s="464"/>
      <c r="M203" s="464"/>
      <c r="N203" s="451" t="s">
        <v>131</v>
      </c>
      <c r="O203" s="490" t="s">
        <v>511</v>
      </c>
      <c r="P203" s="491"/>
      <c r="Q203" s="491"/>
      <c r="R203" s="491"/>
      <c r="S203" s="451" t="s">
        <v>131</v>
      </c>
      <c r="T203" s="475">
        <f>P202</f>
        <v>0</v>
      </c>
      <c r="U203" s="475"/>
      <c r="V203" s="475"/>
      <c r="W203" s="475"/>
      <c r="X203" s="245">
        <f>T202</f>
        <v>0</v>
      </c>
      <c r="Y203" s="247"/>
      <c r="Z203" s="465" t="s">
        <v>131</v>
      </c>
      <c r="AA203" s="493">
        <f>T203/2/SQRT(3)</f>
        <v>0</v>
      </c>
      <c r="AB203" s="493"/>
      <c r="AC203" s="493"/>
      <c r="AD203" s="493"/>
      <c r="AE203" s="493">
        <f>T202</f>
        <v>0</v>
      </c>
      <c r="AF203" s="493"/>
      <c r="AG203" s="235"/>
      <c r="AH203" s="235"/>
      <c r="AI203" s="235"/>
      <c r="AJ203" s="235"/>
      <c r="AK203" s="235"/>
      <c r="AL203" s="235"/>
      <c r="AM203" s="235"/>
      <c r="AN203" s="235"/>
      <c r="AO203" s="235"/>
      <c r="AP203" s="235"/>
      <c r="AQ203" s="235"/>
      <c r="AR203" s="234"/>
      <c r="AS203" s="234"/>
      <c r="AT203" s="234"/>
      <c r="AU203" s="234"/>
      <c r="AV203" s="234"/>
      <c r="AW203" s="234"/>
      <c r="AX203" s="234"/>
      <c r="AY203" s="234"/>
      <c r="AZ203" s="235"/>
      <c r="BA203" s="235"/>
      <c r="BB203" s="235"/>
      <c r="BC203" s="235"/>
      <c r="BD203" s="235"/>
      <c r="BE203" s="235"/>
      <c r="BF203" s="235"/>
      <c r="BG203" s="235"/>
      <c r="BH203" s="235"/>
    </row>
    <row r="204" spans="2:73" s="144" customFormat="1" ht="18.75" customHeight="1">
      <c r="B204" s="235"/>
      <c r="C204" s="234"/>
      <c r="D204" s="234"/>
      <c r="E204" s="234"/>
      <c r="F204" s="234"/>
      <c r="G204" s="234"/>
      <c r="H204" s="252"/>
      <c r="I204" s="258"/>
      <c r="J204" s="234"/>
      <c r="K204" s="464"/>
      <c r="L204" s="464"/>
      <c r="M204" s="464"/>
      <c r="N204" s="451"/>
      <c r="O204" s="470"/>
      <c r="P204" s="470"/>
      <c r="Q204" s="470"/>
      <c r="R204" s="470"/>
      <c r="S204" s="451"/>
      <c r="T204" s="470"/>
      <c r="U204" s="470"/>
      <c r="V204" s="470"/>
      <c r="W204" s="470"/>
      <c r="X204" s="470"/>
      <c r="Y204" s="470"/>
      <c r="Z204" s="465"/>
      <c r="AA204" s="493"/>
      <c r="AB204" s="493"/>
      <c r="AC204" s="493"/>
      <c r="AD204" s="493"/>
      <c r="AE204" s="493"/>
      <c r="AF204" s="493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4"/>
      <c r="AS204" s="234"/>
      <c r="AT204" s="234"/>
      <c r="AU204" s="234"/>
      <c r="AV204" s="234"/>
      <c r="AW204" s="234"/>
      <c r="AX204" s="234"/>
      <c r="AY204" s="234"/>
      <c r="AZ204" s="235"/>
      <c r="BA204" s="235"/>
      <c r="BB204" s="235"/>
      <c r="BC204" s="235"/>
      <c r="BD204" s="235"/>
      <c r="BE204" s="235"/>
      <c r="BF204" s="235"/>
      <c r="BG204" s="235"/>
      <c r="BH204" s="235"/>
    </row>
    <row r="205" spans="2:73" s="144" customFormat="1" ht="18.75" customHeight="1">
      <c r="B205" s="235"/>
      <c r="C205" s="234" t="s">
        <v>512</v>
      </c>
      <c r="D205" s="234"/>
      <c r="E205" s="234"/>
      <c r="F205" s="234"/>
      <c r="G205" s="234"/>
      <c r="H205" s="234"/>
      <c r="I205" s="461" t="str">
        <f>W93</f>
        <v>직사각형</v>
      </c>
      <c r="J205" s="461"/>
      <c r="K205" s="461"/>
      <c r="L205" s="461"/>
      <c r="M205" s="461"/>
      <c r="N205" s="461"/>
      <c r="O205" s="461"/>
      <c r="P205" s="461"/>
      <c r="Q205" s="234"/>
      <c r="R205" s="234"/>
      <c r="S205" s="234"/>
      <c r="T205" s="234"/>
      <c r="U205" s="234"/>
      <c r="V205" s="234"/>
      <c r="W205" s="234"/>
      <c r="X205" s="234"/>
      <c r="Y205" s="234"/>
      <c r="Z205" s="235"/>
      <c r="AA205" s="235"/>
      <c r="AB205" s="235"/>
      <c r="AC205" s="235"/>
      <c r="AD205" s="235"/>
      <c r="AE205" s="235"/>
      <c r="AF205" s="235"/>
      <c r="AG205" s="235"/>
      <c r="AH205" s="234"/>
      <c r="AI205" s="234"/>
      <c r="AJ205" s="234"/>
      <c r="AK205" s="234"/>
      <c r="AL205" s="234"/>
      <c r="AM205" s="234"/>
      <c r="AN205" s="234"/>
      <c r="AO205" s="234"/>
      <c r="AP205" s="234"/>
      <c r="AQ205" s="234"/>
      <c r="AR205" s="234"/>
      <c r="AS205" s="234"/>
      <c r="AT205" s="234"/>
      <c r="AU205" s="234"/>
      <c r="AV205" s="234"/>
      <c r="AW205" s="234"/>
      <c r="AX205" s="234"/>
      <c r="AY205" s="235"/>
      <c r="AZ205" s="235"/>
      <c r="BA205" s="235"/>
      <c r="BB205" s="235"/>
      <c r="BC205" s="235"/>
      <c r="BD205" s="235"/>
      <c r="BE205" s="235"/>
      <c r="BF205" s="235"/>
      <c r="BG205" s="235"/>
    </row>
    <row r="206" spans="2:73" s="144" customFormat="1" ht="18.75" customHeight="1">
      <c r="B206" s="235"/>
      <c r="C206" s="462" t="s">
        <v>513</v>
      </c>
      <c r="D206" s="462"/>
      <c r="E206" s="462"/>
      <c r="F206" s="462"/>
      <c r="G206" s="462"/>
      <c r="H206" s="462"/>
      <c r="I206" s="234"/>
      <c r="J206" s="234"/>
      <c r="K206" s="234"/>
      <c r="L206" s="234"/>
      <c r="M206" s="234"/>
      <c r="N206" s="234"/>
      <c r="O206" s="473" t="e">
        <f ca="1">AB93</f>
        <v>#N/A</v>
      </c>
      <c r="P206" s="473"/>
      <c r="Q206" s="473"/>
      <c r="R206" s="473"/>
      <c r="S206" s="462" t="str">
        <f>AF93</f>
        <v>μm/V</v>
      </c>
      <c r="T206" s="462"/>
      <c r="U206" s="462"/>
      <c r="V206" s="234"/>
      <c r="W206" s="234"/>
      <c r="X206" s="234"/>
      <c r="Y206" s="234"/>
      <c r="Z206" s="154"/>
      <c r="AA206" s="154"/>
      <c r="AB206" s="234"/>
      <c r="AC206" s="234"/>
      <c r="AD206" s="234"/>
      <c r="AE206" s="234"/>
      <c r="AF206" s="234"/>
      <c r="AG206" s="234"/>
      <c r="AH206" s="234"/>
      <c r="AI206" s="234"/>
      <c r="AJ206" s="234"/>
      <c r="AK206" s="234"/>
      <c r="AL206" s="235"/>
      <c r="AM206" s="235"/>
      <c r="AN206" s="235"/>
      <c r="AO206" s="234"/>
      <c r="AP206" s="234"/>
      <c r="AQ206" s="234"/>
      <c r="AR206" s="234"/>
      <c r="AS206" s="234"/>
      <c r="AT206" s="234"/>
      <c r="AU206" s="234"/>
      <c r="AV206" s="234"/>
      <c r="AW206" s="234"/>
      <c r="AX206" s="234"/>
      <c r="AY206" s="235"/>
      <c r="AZ206" s="235"/>
      <c r="BA206" s="235"/>
      <c r="BB206" s="235"/>
      <c r="BC206" s="235"/>
      <c r="BD206" s="235"/>
      <c r="BE206" s="235"/>
      <c r="BF206" s="235"/>
      <c r="BG206" s="235"/>
    </row>
    <row r="207" spans="2:73" s="144" customFormat="1" ht="18.75" customHeight="1">
      <c r="B207" s="235"/>
      <c r="C207" s="462"/>
      <c r="D207" s="462"/>
      <c r="E207" s="462"/>
      <c r="F207" s="462"/>
      <c r="G207" s="462"/>
      <c r="H207" s="462"/>
      <c r="I207" s="234"/>
      <c r="J207" s="234"/>
      <c r="K207" s="234"/>
      <c r="L207" s="234"/>
      <c r="M207" s="234"/>
      <c r="N207" s="234"/>
      <c r="O207" s="473"/>
      <c r="P207" s="473"/>
      <c r="Q207" s="473"/>
      <c r="R207" s="473"/>
      <c r="S207" s="462"/>
      <c r="T207" s="462"/>
      <c r="U207" s="462"/>
      <c r="V207" s="234"/>
      <c r="W207" s="234"/>
      <c r="X207" s="234"/>
      <c r="Y207" s="234"/>
      <c r="Z207" s="154"/>
      <c r="AA207" s="154"/>
      <c r="AB207" s="234"/>
      <c r="AC207" s="234"/>
      <c r="AD207" s="234"/>
      <c r="AE207" s="234"/>
      <c r="AF207" s="234"/>
      <c r="AG207" s="234"/>
      <c r="AH207" s="234"/>
      <c r="AI207" s="234"/>
      <c r="AJ207" s="234"/>
      <c r="AK207" s="234"/>
      <c r="AL207" s="235"/>
      <c r="AM207" s="235"/>
      <c r="AN207" s="235"/>
      <c r="AO207" s="234"/>
      <c r="AP207" s="234"/>
      <c r="AQ207" s="234"/>
      <c r="AR207" s="234"/>
      <c r="AS207" s="234"/>
      <c r="AT207" s="234"/>
      <c r="AU207" s="234"/>
      <c r="AV207" s="234"/>
      <c r="AW207" s="234"/>
      <c r="AX207" s="234"/>
      <c r="AY207" s="235"/>
      <c r="AZ207" s="235"/>
      <c r="BA207" s="235"/>
      <c r="BB207" s="235"/>
      <c r="BC207" s="235"/>
      <c r="BD207" s="235"/>
      <c r="BE207" s="235"/>
      <c r="BF207" s="235"/>
      <c r="BG207" s="235"/>
    </row>
    <row r="208" spans="2:73" s="144" customFormat="1" ht="18.75" customHeight="1">
      <c r="B208" s="235"/>
      <c r="C208" s="234" t="s">
        <v>514</v>
      </c>
      <c r="D208" s="234"/>
      <c r="E208" s="234"/>
      <c r="F208" s="234"/>
      <c r="G208" s="234"/>
      <c r="H208" s="234"/>
      <c r="I208" s="234"/>
      <c r="J208" s="235"/>
      <c r="K208" s="235" t="s">
        <v>515</v>
      </c>
      <c r="L208" s="462" t="e">
        <f ca="1">O206</f>
        <v>#N/A</v>
      </c>
      <c r="M208" s="462"/>
      <c r="N208" s="462"/>
      <c r="O208" s="462"/>
      <c r="P208" s="462" t="str">
        <f>S206</f>
        <v>μm/V</v>
      </c>
      <c r="Q208" s="462"/>
      <c r="R208" s="462"/>
      <c r="S208" s="235" t="s">
        <v>79</v>
      </c>
      <c r="T208" s="480">
        <f>AA203</f>
        <v>0</v>
      </c>
      <c r="U208" s="480"/>
      <c r="V208" s="480"/>
      <c r="W208" s="480"/>
      <c r="X208" s="481">
        <f>AE203</f>
        <v>0</v>
      </c>
      <c r="Y208" s="481"/>
      <c r="Z208" s="235" t="s">
        <v>516</v>
      </c>
      <c r="AA208" s="235" t="s">
        <v>517</v>
      </c>
      <c r="AB208" s="457" t="e">
        <f ca="1">L208*T208</f>
        <v>#N/A</v>
      </c>
      <c r="AC208" s="457"/>
      <c r="AD208" s="457"/>
      <c r="AE208" s="457"/>
      <c r="AF208" s="457"/>
      <c r="AG208" s="155"/>
      <c r="AH208" s="155"/>
      <c r="AI208" s="148"/>
      <c r="AJ208" s="235"/>
      <c r="AK208" s="234"/>
      <c r="AL208" s="235"/>
      <c r="AM208" s="235"/>
      <c r="AN208" s="235"/>
      <c r="AO208" s="235"/>
      <c r="AP208" s="235"/>
      <c r="AQ208" s="234"/>
      <c r="AR208" s="235"/>
      <c r="AS208" s="235"/>
      <c r="AT208" s="235"/>
      <c r="AU208" s="234"/>
      <c r="AV208" s="234"/>
      <c r="AW208" s="234"/>
      <c r="AX208" s="234"/>
      <c r="AY208" s="234"/>
      <c r="AZ208" s="234"/>
      <c r="BA208" s="234"/>
      <c r="BB208" s="234"/>
      <c r="BC208" s="234"/>
      <c r="BD208" s="234"/>
      <c r="BE208" s="235"/>
      <c r="BF208" s="235"/>
      <c r="BG208" s="235"/>
      <c r="BH208" s="235"/>
      <c r="BI208" s="235"/>
      <c r="BJ208" s="235"/>
      <c r="BK208" s="235"/>
      <c r="BL208" s="235"/>
      <c r="BM208" s="235"/>
    </row>
    <row r="209" spans="2:60" s="144" customFormat="1" ht="18.75" customHeight="1">
      <c r="B209" s="235"/>
      <c r="C209" s="462" t="s">
        <v>518</v>
      </c>
      <c r="D209" s="462"/>
      <c r="E209" s="462"/>
      <c r="F209" s="462"/>
      <c r="G209" s="462"/>
      <c r="H209" s="234"/>
      <c r="J209" s="234"/>
      <c r="K209" s="234"/>
      <c r="L209" s="234"/>
      <c r="M209" s="234"/>
      <c r="N209" s="234"/>
      <c r="O209" s="234"/>
      <c r="P209" s="234"/>
      <c r="Q209" s="234"/>
      <c r="R209" s="148"/>
      <c r="S209" s="234"/>
      <c r="T209" s="234"/>
      <c r="U209" s="234"/>
      <c r="W209" s="234"/>
      <c r="X209" s="57" t="s">
        <v>519</v>
      </c>
      <c r="Y209" s="234"/>
      <c r="Z209" s="234"/>
      <c r="AA209" s="234"/>
      <c r="AB209" s="234"/>
      <c r="AC209" s="234"/>
      <c r="AD209" s="234"/>
      <c r="AE209" s="235"/>
      <c r="AF209" s="235"/>
      <c r="AG209" s="235"/>
      <c r="AH209" s="235"/>
      <c r="AI209" s="235"/>
      <c r="AJ209" s="235"/>
      <c r="AK209" s="235"/>
      <c r="AL209" s="235"/>
      <c r="AM209" s="235"/>
      <c r="AN209" s="235"/>
      <c r="AO209" s="235"/>
      <c r="AP209" s="235"/>
      <c r="AQ209" s="235"/>
      <c r="AR209" s="235"/>
      <c r="AS209" s="235"/>
      <c r="AT209" s="235"/>
      <c r="AU209" s="235"/>
      <c r="AV209" s="235"/>
      <c r="AW209" s="235"/>
      <c r="AX209" s="235"/>
      <c r="AY209" s="235"/>
      <c r="AZ209" s="235"/>
      <c r="BA209" s="235"/>
      <c r="BB209" s="235"/>
      <c r="BC209" s="235"/>
      <c r="BD209" s="235"/>
      <c r="BE209" s="235"/>
      <c r="BF209" s="235"/>
      <c r="BG209" s="235"/>
    </row>
    <row r="210" spans="2:60" s="144" customFormat="1" ht="18.75" customHeight="1">
      <c r="B210" s="235"/>
      <c r="C210" s="462"/>
      <c r="D210" s="462"/>
      <c r="E210" s="462"/>
      <c r="F210" s="462"/>
      <c r="G210" s="462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148"/>
      <c r="S210" s="234"/>
      <c r="T210" s="234"/>
      <c r="U210" s="234"/>
      <c r="V210" s="234"/>
      <c r="W210" s="234"/>
      <c r="X210" s="234"/>
      <c r="Y210" s="234"/>
      <c r="Z210" s="234"/>
      <c r="AA210" s="234"/>
      <c r="AB210" s="234"/>
      <c r="AC210" s="234"/>
      <c r="AD210" s="234"/>
      <c r="AE210" s="235"/>
      <c r="AF210" s="235"/>
      <c r="AG210" s="235"/>
      <c r="AH210" s="235"/>
      <c r="AI210" s="235"/>
      <c r="AJ210" s="235"/>
      <c r="AK210" s="235"/>
      <c r="AL210" s="235"/>
      <c r="AM210" s="235"/>
      <c r="AN210" s="235"/>
      <c r="AO210" s="235"/>
      <c r="AP210" s="235"/>
      <c r="AQ210" s="235"/>
      <c r="AR210" s="235"/>
      <c r="AS210" s="235"/>
      <c r="AT210" s="235"/>
      <c r="AU210" s="235"/>
      <c r="AV210" s="235"/>
      <c r="AW210" s="235"/>
      <c r="AX210" s="235"/>
      <c r="AY210" s="235"/>
      <c r="AZ210" s="235"/>
      <c r="BA210" s="235"/>
      <c r="BB210" s="235"/>
      <c r="BC210" s="235"/>
      <c r="BD210" s="235"/>
      <c r="BE210" s="235"/>
      <c r="BF210" s="235"/>
      <c r="BG210" s="235"/>
    </row>
    <row r="211" spans="2:60" s="144" customFormat="1" ht="18.75" customHeight="1">
      <c r="B211" s="235"/>
      <c r="C211" s="58"/>
      <c r="D211" s="234"/>
      <c r="E211" s="234"/>
      <c r="F211" s="234"/>
      <c r="G211" s="235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  <c r="AD211" s="234"/>
      <c r="AE211" s="235"/>
      <c r="AF211" s="234"/>
      <c r="AG211" s="235"/>
      <c r="AH211" s="235"/>
      <c r="AI211" s="235"/>
      <c r="AJ211" s="235"/>
      <c r="AK211" s="235"/>
      <c r="AL211" s="235"/>
      <c r="AM211" s="235"/>
      <c r="AN211" s="235"/>
      <c r="AO211" s="235"/>
      <c r="AP211" s="235"/>
      <c r="AQ211" s="235"/>
      <c r="AR211" s="235"/>
      <c r="AS211" s="235"/>
      <c r="AT211" s="235"/>
      <c r="AU211" s="235"/>
      <c r="AV211" s="235"/>
      <c r="AW211" s="235"/>
      <c r="AX211" s="235"/>
      <c r="AY211" s="235"/>
      <c r="AZ211" s="235"/>
      <c r="BA211" s="235"/>
      <c r="BB211" s="235"/>
      <c r="BC211" s="235"/>
      <c r="BD211" s="235"/>
      <c r="BE211" s="235"/>
      <c r="BF211" s="235"/>
      <c r="BG211" s="235"/>
    </row>
    <row r="212" spans="2:60" s="144" customFormat="1" ht="18.75" customHeight="1">
      <c r="B212" s="58" t="str">
        <f>"9. "&amp;$N$5&amp;" 설치시 여현오차에 의한 표준불확도,"</f>
        <v>9. LVDT 설치시 여현오차에 의한 표준불확도,</v>
      </c>
      <c r="C212" s="234"/>
      <c r="E212" s="234"/>
      <c r="F212" s="234"/>
      <c r="G212" s="235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190" t="s">
        <v>520</v>
      </c>
      <c r="V212" s="234"/>
      <c r="X212" s="234"/>
      <c r="Y212" s="234"/>
      <c r="AA212" s="234"/>
      <c r="AB212" s="234"/>
      <c r="AC212" s="234"/>
      <c r="AD212" s="234"/>
      <c r="AE212" s="235"/>
      <c r="AF212" s="234"/>
      <c r="AG212" s="235"/>
      <c r="AH212" s="235"/>
      <c r="AI212" s="235"/>
      <c r="AJ212" s="235"/>
      <c r="AK212" s="235"/>
      <c r="AL212" s="235"/>
      <c r="AM212" s="235"/>
      <c r="AN212" s="235"/>
      <c r="AO212" s="235"/>
      <c r="AP212" s="235"/>
      <c r="AQ212" s="235"/>
      <c r="AR212" s="235"/>
      <c r="AS212" s="235"/>
      <c r="AT212" s="235"/>
      <c r="AU212" s="235"/>
      <c r="AV212" s="235"/>
      <c r="AW212" s="235"/>
      <c r="AX212" s="235"/>
      <c r="AY212" s="235"/>
      <c r="AZ212" s="235"/>
      <c r="BA212" s="235"/>
      <c r="BB212" s="235"/>
      <c r="BC212" s="235"/>
      <c r="BD212" s="235"/>
      <c r="BE212" s="235"/>
      <c r="BF212" s="235"/>
      <c r="BG212" s="235"/>
    </row>
    <row r="213" spans="2:60" s="144" customFormat="1" ht="18.75" customHeight="1">
      <c r="B213" s="58"/>
      <c r="C213" s="252" t="str">
        <f>"※ "&amp;$N$5&amp;" 교정시 "&amp;$N$5&amp;" 축과 기준기의 축이 나란하도록 설치하여야 하나 정확히 일치되지 않으면"</f>
        <v>※ LVDT 교정시 LVDT 축과 기준기의 축이 나란하도록 설치하여야 하나 정확히 일치되지 않으면</v>
      </c>
      <c r="D213" s="252"/>
      <c r="E213" s="252"/>
      <c r="F213" s="252"/>
      <c r="G213" s="252"/>
      <c r="H213" s="252"/>
      <c r="I213" s="252"/>
      <c r="J213" s="252"/>
      <c r="K213" s="252"/>
      <c r="L213" s="252"/>
      <c r="M213" s="252"/>
      <c r="N213" s="252"/>
      <c r="O213" s="252"/>
      <c r="P213" s="252"/>
      <c r="Q213" s="252"/>
      <c r="R213" s="252"/>
      <c r="S213" s="252"/>
      <c r="T213" s="252"/>
      <c r="U213" s="252"/>
      <c r="V213" s="252"/>
      <c r="W213" s="252"/>
      <c r="X213" s="252"/>
      <c r="Y213" s="252"/>
      <c r="Z213" s="252"/>
      <c r="AA213" s="252"/>
      <c r="AB213" s="252"/>
      <c r="AC213" s="252"/>
      <c r="AD213" s="252"/>
      <c r="AE213" s="252"/>
      <c r="AF213" s="252"/>
      <c r="AG213" s="252"/>
      <c r="AH213" s="252"/>
      <c r="AI213" s="252"/>
      <c r="AJ213" s="252"/>
      <c r="AK213" s="252"/>
      <c r="AL213" s="252"/>
      <c r="AM213" s="252"/>
      <c r="AN213" s="252"/>
      <c r="AO213" s="252"/>
      <c r="AP213" s="252"/>
      <c r="AQ213" s="252"/>
      <c r="AR213" s="252"/>
      <c r="AS213" s="252"/>
      <c r="AT213" s="252"/>
      <c r="AU213" s="235"/>
      <c r="AV213" s="235"/>
      <c r="AW213" s="235"/>
      <c r="AX213" s="235"/>
      <c r="AY213" s="235"/>
      <c r="AZ213" s="235"/>
      <c r="BA213" s="235"/>
      <c r="BB213" s="235"/>
      <c r="BC213" s="235"/>
      <c r="BD213" s="235"/>
      <c r="BE213" s="235"/>
      <c r="BF213" s="235"/>
      <c r="BG213" s="235"/>
    </row>
    <row r="214" spans="2:60" s="144" customFormat="1" ht="18.75" customHeight="1">
      <c r="B214" s="58"/>
      <c r="C214" s="252"/>
      <c r="D214" s="252" t="s">
        <v>569</v>
      </c>
      <c r="E214" s="252"/>
      <c r="F214" s="252"/>
      <c r="G214" s="252"/>
      <c r="H214" s="252"/>
      <c r="I214" s="252"/>
      <c r="J214" s="252"/>
      <c r="K214" s="252"/>
      <c r="L214" s="252"/>
      <c r="M214" s="252"/>
      <c r="N214" s="252"/>
      <c r="O214" s="252"/>
      <c r="P214" s="252"/>
      <c r="Q214" s="252"/>
      <c r="R214" s="252"/>
      <c r="S214" s="252"/>
      <c r="T214" s="252"/>
      <c r="U214" s="252"/>
      <c r="V214" s="252"/>
      <c r="W214" s="252"/>
      <c r="X214" s="252"/>
      <c r="Y214" s="252"/>
      <c r="Z214" s="252"/>
      <c r="AA214" s="252"/>
      <c r="AB214" s="252"/>
      <c r="AC214" s="252"/>
      <c r="AD214" s="252"/>
      <c r="AE214" s="252"/>
      <c r="AF214" s="252"/>
      <c r="AG214" s="252"/>
      <c r="AH214" s="252"/>
      <c r="AI214" s="252"/>
      <c r="AJ214" s="252"/>
      <c r="AK214" s="252"/>
      <c r="AL214" s="252"/>
      <c r="AM214" s="252"/>
      <c r="AN214" s="252"/>
      <c r="AO214" s="252"/>
      <c r="AP214" s="252"/>
      <c r="AQ214" s="252"/>
      <c r="AR214" s="252"/>
      <c r="AS214" s="252"/>
      <c r="AT214" s="252"/>
      <c r="AU214" s="235"/>
      <c r="AV214" s="235"/>
      <c r="AW214" s="235"/>
      <c r="AX214" s="235"/>
      <c r="AY214" s="235"/>
      <c r="AZ214" s="235"/>
      <c r="BA214" s="235"/>
      <c r="BB214" s="235"/>
      <c r="BC214" s="235"/>
      <c r="BD214" s="235"/>
      <c r="BE214" s="235"/>
      <c r="BF214" s="235"/>
      <c r="BG214" s="235"/>
    </row>
    <row r="215" spans="2:60" s="144" customFormat="1" ht="18.75" customHeight="1">
      <c r="B215" s="235"/>
      <c r="C215" s="236" t="s">
        <v>521</v>
      </c>
      <c r="D215" s="235"/>
      <c r="E215" s="235"/>
      <c r="F215" s="235"/>
      <c r="G215" s="235"/>
      <c r="H215" s="458">
        <v>0</v>
      </c>
      <c r="I215" s="458"/>
      <c r="J215" s="458"/>
      <c r="K215" s="458"/>
      <c r="L215" s="458"/>
      <c r="M215" s="458"/>
      <c r="N215" s="458"/>
      <c r="O215" s="458"/>
      <c r="P215" s="240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  <c r="AA215" s="234"/>
      <c r="AB215" s="234"/>
      <c r="AC215" s="234"/>
      <c r="AD215" s="234"/>
      <c r="AE215" s="234"/>
      <c r="AF215" s="234"/>
      <c r="AG215" s="234"/>
      <c r="AH215" s="234"/>
      <c r="AI215" s="234"/>
      <c r="AJ215" s="234"/>
      <c r="AK215" s="234"/>
      <c r="AL215" s="234"/>
      <c r="AM215" s="234"/>
      <c r="AN215" s="234"/>
      <c r="AO215" s="234"/>
      <c r="AP215" s="234"/>
      <c r="AQ215" s="234"/>
      <c r="AR215" s="234"/>
      <c r="AS215" s="234"/>
      <c r="AT215" s="234"/>
      <c r="AU215" s="234"/>
      <c r="AV215" s="234"/>
      <c r="AW215" s="234"/>
      <c r="AX215" s="234"/>
      <c r="AY215" s="235"/>
      <c r="AZ215" s="235"/>
      <c r="BA215" s="235"/>
      <c r="BB215" s="235"/>
      <c r="BC215" s="235"/>
      <c r="BD215" s="235"/>
      <c r="BE215" s="235"/>
      <c r="BF215" s="235"/>
      <c r="BG215" s="235"/>
    </row>
    <row r="216" spans="2:60" s="144" customFormat="1" ht="18.75" customHeight="1">
      <c r="B216" s="235"/>
      <c r="C216" s="234" t="s">
        <v>522</v>
      </c>
      <c r="D216" s="234"/>
      <c r="E216" s="234"/>
      <c r="F216" s="234"/>
      <c r="G216" s="234"/>
      <c r="H216" s="234"/>
      <c r="I216" s="235"/>
      <c r="J216" s="236" t="s">
        <v>523</v>
      </c>
      <c r="K216" s="156"/>
      <c r="L216" s="156"/>
      <c r="M216" s="156"/>
      <c r="N216" s="156"/>
      <c r="O216" s="459">
        <f>Calcu!G62</f>
        <v>0</v>
      </c>
      <c r="P216" s="459"/>
      <c r="Q216" s="459"/>
      <c r="R216" s="460" t="str">
        <f>Calcu!K62</f>
        <v>μm</v>
      </c>
      <c r="S216" s="460"/>
      <c r="T216" s="249"/>
      <c r="BB216" s="235"/>
      <c r="BC216" s="235"/>
      <c r="BD216" s="235"/>
      <c r="BE216" s="235"/>
      <c r="BF216" s="235"/>
      <c r="BG216" s="235"/>
    </row>
    <row r="217" spans="2:60" s="144" customFormat="1" ht="18.75" customHeight="1">
      <c r="B217" s="235"/>
      <c r="C217" s="234"/>
      <c r="D217" s="234"/>
      <c r="E217" s="234"/>
      <c r="F217" s="234"/>
      <c r="G217" s="234"/>
      <c r="H217" s="234"/>
      <c r="J217" s="258"/>
      <c r="K217" s="464" t="s">
        <v>570</v>
      </c>
      <c r="L217" s="464"/>
      <c r="M217" s="464"/>
      <c r="N217" s="465" t="s">
        <v>131</v>
      </c>
      <c r="O217" s="463">
        <f>O216</f>
        <v>0</v>
      </c>
      <c r="P217" s="463"/>
      <c r="Q217" s="463"/>
      <c r="R217" s="255" t="str">
        <f>R216</f>
        <v>μm</v>
      </c>
      <c r="S217" s="255"/>
      <c r="T217" s="465" t="s">
        <v>524</v>
      </c>
      <c r="U217" s="479">
        <f>O217/SQRT(3)</f>
        <v>0</v>
      </c>
      <c r="V217" s="479"/>
      <c r="W217" s="479"/>
      <c r="X217" s="469" t="str">
        <f>R216</f>
        <v>μm</v>
      </c>
      <c r="Y217" s="469"/>
      <c r="Z217" s="152"/>
      <c r="AA217" s="152"/>
      <c r="AB217" s="234"/>
      <c r="AC217" s="234"/>
      <c r="AD217" s="234"/>
      <c r="AE217" s="234"/>
      <c r="AF217" s="234"/>
      <c r="AG217" s="234"/>
      <c r="AH217" s="234"/>
      <c r="AI217" s="234"/>
      <c r="AJ217" s="234"/>
      <c r="AK217" s="234"/>
      <c r="AL217" s="234"/>
      <c r="AM217" s="234"/>
      <c r="AN217" s="235"/>
      <c r="AO217" s="235"/>
      <c r="AP217" s="235"/>
      <c r="AQ217" s="235"/>
      <c r="AR217" s="234"/>
      <c r="AS217" s="234"/>
      <c r="AT217" s="234"/>
      <c r="AU217" s="234"/>
      <c r="AV217" s="234"/>
      <c r="AW217" s="234"/>
      <c r="AX217" s="234"/>
      <c r="AY217" s="234"/>
      <c r="AZ217" s="235"/>
      <c r="BA217" s="235"/>
      <c r="BB217" s="235"/>
      <c r="BC217" s="235"/>
      <c r="BD217" s="235"/>
      <c r="BE217" s="235"/>
      <c r="BF217" s="235"/>
      <c r="BG217" s="235"/>
      <c r="BH217" s="235"/>
    </row>
    <row r="218" spans="2:60" s="144" customFormat="1" ht="18.75" customHeight="1">
      <c r="B218" s="235"/>
      <c r="C218" s="234"/>
      <c r="D218" s="234"/>
      <c r="E218" s="234"/>
      <c r="F218" s="234"/>
      <c r="G218" s="234"/>
      <c r="H218" s="234"/>
      <c r="I218" s="258"/>
      <c r="J218" s="258"/>
      <c r="K218" s="464"/>
      <c r="L218" s="464"/>
      <c r="M218" s="464"/>
      <c r="N218" s="465"/>
      <c r="O218" s="470"/>
      <c r="P218" s="470"/>
      <c r="Q218" s="470"/>
      <c r="R218" s="470"/>
      <c r="S218" s="470"/>
      <c r="T218" s="465"/>
      <c r="U218" s="479"/>
      <c r="V218" s="479"/>
      <c r="W218" s="479"/>
      <c r="X218" s="469"/>
      <c r="Y218" s="469"/>
      <c r="Z218" s="152"/>
      <c r="AA218" s="152"/>
      <c r="AB218" s="234"/>
      <c r="AC218" s="234"/>
      <c r="AD218" s="234"/>
      <c r="AE218" s="234"/>
      <c r="AF218" s="234"/>
      <c r="AG218" s="234"/>
      <c r="AH218" s="234"/>
      <c r="AI218" s="234"/>
      <c r="AJ218" s="234"/>
      <c r="AK218" s="234"/>
      <c r="AL218" s="234"/>
      <c r="AM218" s="234"/>
      <c r="AN218" s="235"/>
      <c r="AO218" s="235"/>
      <c r="AP218" s="235"/>
      <c r="AQ218" s="235"/>
      <c r="AR218" s="234"/>
      <c r="AS218" s="234"/>
      <c r="AT218" s="234"/>
      <c r="AU218" s="234"/>
      <c r="AV218" s="234"/>
      <c r="AW218" s="234"/>
      <c r="AX218" s="234"/>
      <c r="AY218" s="234"/>
      <c r="AZ218" s="235"/>
      <c r="BA218" s="235"/>
      <c r="BB218" s="235"/>
      <c r="BC218" s="235"/>
      <c r="BD218" s="235"/>
      <c r="BE218" s="235"/>
      <c r="BF218" s="235"/>
      <c r="BG218" s="235"/>
      <c r="BH218" s="235"/>
    </row>
    <row r="219" spans="2:60" s="144" customFormat="1" ht="18.75" customHeight="1">
      <c r="B219" s="235"/>
      <c r="C219" s="234" t="s">
        <v>525</v>
      </c>
      <c r="D219" s="234"/>
      <c r="E219" s="234"/>
      <c r="F219" s="234"/>
      <c r="G219" s="234"/>
      <c r="H219" s="234"/>
      <c r="I219" s="461" t="str">
        <f>W94</f>
        <v>직사각형</v>
      </c>
      <c r="J219" s="461"/>
      <c r="K219" s="461"/>
      <c r="L219" s="461"/>
      <c r="M219" s="461"/>
      <c r="N219" s="461"/>
      <c r="O219" s="461"/>
      <c r="P219" s="461"/>
      <c r="Q219" s="234"/>
      <c r="R219" s="234"/>
      <c r="S219" s="234"/>
      <c r="T219" s="234"/>
      <c r="U219" s="234"/>
      <c r="V219" s="234"/>
      <c r="W219" s="234"/>
      <c r="X219" s="234"/>
      <c r="Y219" s="234"/>
      <c r="Z219" s="235"/>
      <c r="AA219" s="235"/>
      <c r="AB219" s="235"/>
      <c r="AC219" s="235"/>
      <c r="AD219" s="235"/>
      <c r="AE219" s="235"/>
      <c r="AF219" s="235"/>
      <c r="AG219" s="235"/>
      <c r="AH219" s="234"/>
      <c r="AI219" s="234"/>
      <c r="AJ219" s="234"/>
      <c r="AK219" s="234"/>
      <c r="AL219" s="235"/>
      <c r="AM219" s="235"/>
      <c r="AN219" s="235"/>
      <c r="AO219" s="235"/>
      <c r="AP219" s="235"/>
      <c r="AQ219" s="235"/>
      <c r="AR219" s="235"/>
      <c r="AS219" s="234"/>
      <c r="AT219" s="234"/>
      <c r="AU219" s="234"/>
      <c r="AV219" s="234"/>
      <c r="AW219" s="234"/>
      <c r="AX219" s="234"/>
      <c r="AY219" s="235"/>
      <c r="AZ219" s="235"/>
      <c r="BA219" s="235"/>
      <c r="BB219" s="235"/>
      <c r="BC219" s="235"/>
      <c r="BD219" s="235"/>
      <c r="BE219" s="235"/>
      <c r="BF219" s="235"/>
      <c r="BG219" s="235"/>
    </row>
    <row r="220" spans="2:60" s="144" customFormat="1" ht="18.75" customHeight="1">
      <c r="B220" s="235"/>
      <c r="C220" s="462" t="s">
        <v>526</v>
      </c>
      <c r="D220" s="462"/>
      <c r="E220" s="462"/>
      <c r="F220" s="462"/>
      <c r="G220" s="462"/>
      <c r="H220" s="462"/>
      <c r="I220" s="234"/>
      <c r="J220" s="234"/>
      <c r="K220" s="234"/>
      <c r="L220" s="234"/>
      <c r="M220" s="234"/>
      <c r="N220" s="451">
        <f>AB94</f>
        <v>1</v>
      </c>
      <c r="O220" s="451"/>
      <c r="P220" s="153"/>
      <c r="Q220" s="153"/>
      <c r="R220" s="153"/>
      <c r="S220" s="234"/>
      <c r="T220" s="234"/>
      <c r="U220" s="234"/>
      <c r="V220" s="234"/>
      <c r="W220" s="234"/>
      <c r="X220" s="234"/>
      <c r="Y220" s="234"/>
      <c r="Z220" s="154"/>
      <c r="AA220" s="154"/>
      <c r="AB220" s="234"/>
      <c r="AC220" s="234"/>
      <c r="AD220" s="234"/>
      <c r="AE220" s="234"/>
      <c r="AF220" s="234"/>
      <c r="AG220" s="234"/>
      <c r="AH220" s="234"/>
      <c r="AI220" s="234"/>
      <c r="AJ220" s="234"/>
      <c r="AK220" s="234"/>
      <c r="AL220" s="235"/>
      <c r="AM220" s="235"/>
      <c r="AN220" s="235"/>
      <c r="AO220" s="234"/>
      <c r="AP220" s="234"/>
      <c r="AQ220" s="234"/>
      <c r="AR220" s="234"/>
      <c r="AS220" s="234"/>
      <c r="AT220" s="234"/>
      <c r="AU220" s="234"/>
      <c r="AV220" s="234"/>
      <c r="AW220" s="234"/>
      <c r="AX220" s="234"/>
      <c r="AY220" s="235"/>
      <c r="AZ220" s="235"/>
      <c r="BA220" s="235"/>
      <c r="BB220" s="235"/>
      <c r="BC220" s="235"/>
      <c r="BD220" s="235"/>
      <c r="BE220" s="235"/>
      <c r="BF220" s="235"/>
      <c r="BG220" s="235"/>
    </row>
    <row r="221" spans="2:60" s="144" customFormat="1" ht="18.75" customHeight="1">
      <c r="B221" s="235"/>
      <c r="C221" s="462"/>
      <c r="D221" s="462"/>
      <c r="E221" s="462"/>
      <c r="F221" s="462"/>
      <c r="G221" s="462"/>
      <c r="H221" s="462"/>
      <c r="I221" s="234"/>
      <c r="J221" s="234"/>
      <c r="K221" s="234"/>
      <c r="L221" s="234"/>
      <c r="M221" s="234"/>
      <c r="N221" s="451"/>
      <c r="O221" s="451"/>
      <c r="P221" s="153"/>
      <c r="Q221" s="153"/>
      <c r="R221" s="153"/>
      <c r="S221" s="234"/>
      <c r="T221" s="234"/>
      <c r="U221" s="234"/>
      <c r="V221" s="234"/>
      <c r="W221" s="234"/>
      <c r="X221" s="234"/>
      <c r="Y221" s="234"/>
      <c r="Z221" s="154"/>
      <c r="AA221" s="154"/>
      <c r="AB221" s="234"/>
      <c r="AC221" s="234"/>
      <c r="AD221" s="234"/>
      <c r="AE221" s="234"/>
      <c r="AF221" s="234"/>
      <c r="AG221" s="234"/>
      <c r="AH221" s="234"/>
      <c r="AI221" s="234"/>
      <c r="AJ221" s="234"/>
      <c r="AK221" s="234"/>
      <c r="AL221" s="235"/>
      <c r="AM221" s="235"/>
      <c r="AN221" s="235"/>
      <c r="AO221" s="234"/>
      <c r="AP221" s="234"/>
      <c r="AQ221" s="234"/>
      <c r="AR221" s="234"/>
      <c r="AS221" s="234"/>
      <c r="AT221" s="234"/>
      <c r="AU221" s="234"/>
      <c r="AV221" s="234"/>
      <c r="AW221" s="234"/>
      <c r="AX221" s="234"/>
      <c r="AY221" s="235"/>
      <c r="AZ221" s="235"/>
      <c r="BA221" s="235"/>
      <c r="BB221" s="235"/>
      <c r="BC221" s="235"/>
      <c r="BD221" s="235"/>
      <c r="BE221" s="235"/>
      <c r="BF221" s="235"/>
      <c r="BG221" s="235"/>
    </row>
    <row r="222" spans="2:60" s="144" customFormat="1" ht="18.75" customHeight="1">
      <c r="B222" s="235"/>
      <c r="C222" s="234" t="s">
        <v>527</v>
      </c>
      <c r="D222" s="234"/>
      <c r="E222" s="234"/>
      <c r="F222" s="234"/>
      <c r="G222" s="234"/>
      <c r="H222" s="234"/>
      <c r="I222" s="234"/>
      <c r="J222" s="235"/>
      <c r="K222" s="235" t="s">
        <v>504</v>
      </c>
      <c r="L222" s="451">
        <v>1</v>
      </c>
      <c r="M222" s="451"/>
      <c r="N222" s="235" t="s">
        <v>79</v>
      </c>
      <c r="O222" s="467">
        <f>U217</f>
        <v>0</v>
      </c>
      <c r="P222" s="467"/>
      <c r="Q222" s="467"/>
      <c r="R222" s="466" t="str">
        <f>X217</f>
        <v>μm</v>
      </c>
      <c r="S222" s="466"/>
      <c r="T222" s="235" t="s">
        <v>504</v>
      </c>
      <c r="U222" s="235" t="s">
        <v>131</v>
      </c>
      <c r="V222" s="467">
        <f>ABS(L222*O222)</f>
        <v>0</v>
      </c>
      <c r="W222" s="467"/>
      <c r="X222" s="467"/>
      <c r="Y222" s="466" t="str">
        <f>R222</f>
        <v>μm</v>
      </c>
      <c r="Z222" s="466"/>
      <c r="AA222" s="155"/>
      <c r="AB222" s="155"/>
      <c r="AC222" s="148"/>
      <c r="AD222" s="235"/>
      <c r="AE222" s="234"/>
      <c r="AF222" s="235"/>
      <c r="AG222" s="235"/>
      <c r="AH222" s="235"/>
      <c r="AI222" s="235"/>
      <c r="AJ222" s="235"/>
      <c r="AK222" s="234"/>
      <c r="AL222" s="235"/>
      <c r="AM222" s="235"/>
      <c r="AN222" s="235"/>
      <c r="AO222" s="234"/>
      <c r="AP222" s="234"/>
      <c r="AQ222" s="234"/>
      <c r="AR222" s="234"/>
      <c r="AS222" s="234"/>
      <c r="AT222" s="234"/>
      <c r="AU222" s="234"/>
      <c r="AV222" s="234"/>
      <c r="AW222" s="234"/>
      <c r="AX222" s="234"/>
      <c r="AY222" s="235"/>
      <c r="AZ222" s="235"/>
      <c r="BA222" s="235"/>
      <c r="BB222" s="235"/>
      <c r="BC222" s="235"/>
      <c r="BD222" s="235"/>
      <c r="BE222" s="235"/>
      <c r="BF222" s="235"/>
      <c r="BG222" s="235"/>
    </row>
    <row r="223" spans="2:60" s="144" customFormat="1" ht="18.75" customHeight="1">
      <c r="B223" s="235"/>
      <c r="C223" s="462" t="s">
        <v>528</v>
      </c>
      <c r="D223" s="462"/>
      <c r="E223" s="462"/>
      <c r="F223" s="462"/>
      <c r="G223" s="462"/>
      <c r="H223" s="234"/>
      <c r="J223" s="234"/>
      <c r="K223" s="234"/>
      <c r="L223" s="234"/>
      <c r="M223" s="234"/>
      <c r="N223" s="234"/>
      <c r="O223" s="234"/>
      <c r="P223" s="234"/>
      <c r="Q223" s="234"/>
      <c r="R223" s="148"/>
      <c r="S223" s="234"/>
      <c r="T223" s="234"/>
      <c r="U223" s="234"/>
      <c r="W223" s="234"/>
      <c r="X223" s="57" t="s">
        <v>529</v>
      </c>
      <c r="Y223" s="234"/>
      <c r="Z223" s="234"/>
      <c r="AA223" s="234"/>
      <c r="AB223" s="234"/>
      <c r="AC223" s="234"/>
      <c r="AD223" s="234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  <c r="AS223" s="235"/>
      <c r="AT223" s="235"/>
      <c r="AU223" s="235"/>
      <c r="AV223" s="235"/>
      <c r="AW223" s="235"/>
      <c r="AX223" s="235"/>
      <c r="AY223" s="235"/>
      <c r="AZ223" s="235"/>
      <c r="BA223" s="235"/>
      <c r="BB223" s="235"/>
      <c r="BC223" s="235"/>
      <c r="BD223" s="235"/>
      <c r="BE223" s="235"/>
      <c r="BF223" s="235"/>
      <c r="BG223" s="235"/>
    </row>
    <row r="224" spans="2:60" s="144" customFormat="1" ht="18.75" customHeight="1">
      <c r="B224" s="235"/>
      <c r="C224" s="462"/>
      <c r="D224" s="462"/>
      <c r="E224" s="462"/>
      <c r="F224" s="462"/>
      <c r="G224" s="462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148"/>
      <c r="S224" s="234"/>
      <c r="T224" s="234"/>
      <c r="U224" s="234"/>
      <c r="V224" s="234"/>
      <c r="W224" s="234"/>
      <c r="X224" s="234"/>
      <c r="Y224" s="234"/>
      <c r="Z224" s="234"/>
      <c r="AA224" s="234"/>
      <c r="AB224" s="234"/>
      <c r="AC224" s="234"/>
      <c r="AD224" s="234"/>
      <c r="AE224" s="235"/>
      <c r="AF224" s="234"/>
      <c r="AG224" s="235"/>
      <c r="AH224" s="235"/>
      <c r="AI224" s="235"/>
      <c r="AJ224" s="235"/>
      <c r="AK224" s="235"/>
      <c r="AL224" s="235"/>
      <c r="AM224" s="235"/>
      <c r="AN224" s="235"/>
      <c r="AO224" s="235"/>
      <c r="AP224" s="235"/>
      <c r="AQ224" s="235"/>
      <c r="AR224" s="235"/>
      <c r="AS224" s="235"/>
      <c r="AT224" s="235"/>
      <c r="AU224" s="235"/>
      <c r="AV224" s="235"/>
      <c r="AW224" s="235"/>
      <c r="AX224" s="235"/>
      <c r="AY224" s="235"/>
      <c r="AZ224" s="235"/>
      <c r="BA224" s="235"/>
      <c r="BB224" s="235"/>
      <c r="BC224" s="235"/>
      <c r="BD224" s="235"/>
      <c r="BE224" s="235"/>
      <c r="BF224" s="235"/>
      <c r="BG224" s="235"/>
    </row>
    <row r="225" spans="1:67" s="144" customFormat="1" ht="18.75" customHeight="1">
      <c r="B225" s="235"/>
      <c r="C225" s="234"/>
      <c r="D225" s="234"/>
      <c r="E225" s="234"/>
      <c r="F225" s="234"/>
      <c r="G225" s="235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  <c r="AA225" s="234"/>
      <c r="AB225" s="234"/>
      <c r="AC225" s="234"/>
      <c r="AD225" s="234"/>
      <c r="AE225" s="235"/>
      <c r="AF225" s="234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  <c r="AS225" s="235"/>
      <c r="AT225" s="235"/>
      <c r="AU225" s="235"/>
      <c r="AV225" s="235"/>
      <c r="AW225" s="235"/>
      <c r="AX225" s="235"/>
      <c r="AY225" s="235"/>
      <c r="AZ225" s="235"/>
      <c r="BA225" s="235"/>
      <c r="BB225" s="235"/>
      <c r="BC225" s="235"/>
      <c r="BD225" s="235"/>
      <c r="BE225" s="235"/>
      <c r="BF225" s="235"/>
      <c r="BG225" s="235"/>
    </row>
    <row r="226" spans="1:67" ht="18.75" customHeight="1">
      <c r="A226" s="57"/>
      <c r="B226" s="61" t="s">
        <v>530</v>
      </c>
      <c r="C226" s="57"/>
      <c r="D226" s="57"/>
      <c r="E226" s="57"/>
      <c r="F226" s="57"/>
      <c r="G226" s="57"/>
      <c r="H226" s="57"/>
      <c r="I226" s="57"/>
      <c r="J226" s="57"/>
      <c r="K226" s="57"/>
      <c r="M226" s="57"/>
      <c r="O226" s="188" t="s">
        <v>531</v>
      </c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</row>
    <row r="227" spans="1:67" ht="18.75" customHeight="1">
      <c r="A227" s="57"/>
      <c r="B227" s="61"/>
      <c r="C227" s="57" t="s">
        <v>532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</row>
    <row r="228" spans="1:67" ht="18.75" customHeight="1">
      <c r="A228" s="57"/>
      <c r="B228" s="57"/>
      <c r="C228" s="57" t="s">
        <v>533</v>
      </c>
      <c r="D228" s="57"/>
      <c r="E228" s="57"/>
      <c r="F228" s="57"/>
      <c r="G228" s="57"/>
      <c r="H228" s="57"/>
      <c r="I228" s="472">
        <f>H95</f>
        <v>0</v>
      </c>
      <c r="J228" s="472"/>
      <c r="K228" s="472"/>
      <c r="L228" s="472"/>
      <c r="M228" s="472"/>
      <c r="N228" s="473" t="str">
        <f>M95</f>
        <v>mm</v>
      </c>
      <c r="O228" s="473"/>
      <c r="P228" s="240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</row>
    <row r="229" spans="1:67" ht="18.75" customHeight="1">
      <c r="A229" s="57"/>
      <c r="B229" s="57"/>
      <c r="C229" s="477" t="s">
        <v>534</v>
      </c>
      <c r="D229" s="477"/>
      <c r="E229" s="477"/>
      <c r="F229" s="477"/>
      <c r="G229" s="477"/>
      <c r="H229" s="477"/>
      <c r="I229" s="477"/>
      <c r="J229" s="474" t="s">
        <v>571</v>
      </c>
      <c r="K229" s="474"/>
      <c r="L229" s="474"/>
      <c r="M229" s="474" t="s">
        <v>131</v>
      </c>
      <c r="N229" s="425" t="s">
        <v>535</v>
      </c>
      <c r="O229" s="425"/>
      <c r="P229" s="474" t="s">
        <v>469</v>
      </c>
      <c r="Q229" s="475">
        <f>Calcu!G63</f>
        <v>0</v>
      </c>
      <c r="R229" s="475"/>
      <c r="S229" s="475"/>
      <c r="T229" s="475"/>
      <c r="U229" s="476">
        <f>Calcu!K63</f>
        <v>0</v>
      </c>
      <c r="V229" s="476"/>
      <c r="W229" s="474" t="s">
        <v>517</v>
      </c>
      <c r="X229" s="473">
        <f>Q229/2</f>
        <v>0</v>
      </c>
      <c r="Y229" s="473"/>
      <c r="Z229" s="473"/>
      <c r="AA229" s="473"/>
      <c r="AB229" s="497">
        <f>U229</f>
        <v>0</v>
      </c>
      <c r="AC229" s="49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</row>
    <row r="230" spans="1:67" ht="18.75" customHeight="1">
      <c r="A230" s="57"/>
      <c r="B230" s="57"/>
      <c r="C230" s="477"/>
      <c r="D230" s="477"/>
      <c r="E230" s="477"/>
      <c r="F230" s="477"/>
      <c r="G230" s="477"/>
      <c r="H230" s="477"/>
      <c r="I230" s="477"/>
      <c r="J230" s="474"/>
      <c r="K230" s="474"/>
      <c r="L230" s="474"/>
      <c r="M230" s="474"/>
      <c r="N230" s="478" t="s">
        <v>536</v>
      </c>
      <c r="O230" s="478"/>
      <c r="P230" s="474"/>
      <c r="Q230" s="422">
        <f>Calcu!I63</f>
        <v>0</v>
      </c>
      <c r="R230" s="422"/>
      <c r="S230" s="422"/>
      <c r="T230" s="422"/>
      <c r="U230" s="422"/>
      <c r="V230" s="422"/>
      <c r="W230" s="474"/>
      <c r="X230" s="473"/>
      <c r="Y230" s="473"/>
      <c r="Z230" s="473"/>
      <c r="AA230" s="473"/>
      <c r="AB230" s="497"/>
      <c r="AC230" s="49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</row>
    <row r="231" spans="1:67" ht="18.75" customHeight="1">
      <c r="A231" s="57"/>
      <c r="B231" s="57"/>
      <c r="C231" s="57" t="s">
        <v>537</v>
      </c>
      <c r="D231" s="57"/>
      <c r="E231" s="57"/>
      <c r="F231" s="57"/>
      <c r="G231" s="57"/>
      <c r="H231" s="57"/>
      <c r="I231" s="461" t="str">
        <f>W95</f>
        <v>정규</v>
      </c>
      <c r="J231" s="461"/>
      <c r="K231" s="461"/>
      <c r="L231" s="461"/>
      <c r="M231" s="461"/>
      <c r="N231" s="461"/>
      <c r="O231" s="461"/>
      <c r="P231" s="461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</row>
    <row r="232" spans="1:67" ht="18.75" customHeight="1">
      <c r="A232" s="57"/>
      <c r="B232" s="57"/>
      <c r="C232" s="462" t="s">
        <v>538</v>
      </c>
      <c r="D232" s="462"/>
      <c r="E232" s="462"/>
      <c r="F232" s="462"/>
      <c r="G232" s="462"/>
      <c r="H232" s="462"/>
      <c r="I232" s="234"/>
      <c r="J232" s="234"/>
      <c r="K232" s="57"/>
      <c r="L232" s="57"/>
      <c r="O232" s="468" t="e">
        <f ca="1">AB95</f>
        <v>#N/A</v>
      </c>
      <c r="P232" s="468"/>
      <c r="Q232" s="468"/>
      <c r="R232" s="468"/>
      <c r="S232" s="468"/>
      <c r="T232" s="462" t="str">
        <f>AF95</f>
        <v>μm/V</v>
      </c>
      <c r="U232" s="462"/>
      <c r="V232" s="462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</row>
    <row r="233" spans="1:67" ht="18.75" customHeight="1">
      <c r="A233" s="57"/>
      <c r="B233" s="57"/>
      <c r="C233" s="462"/>
      <c r="D233" s="462"/>
      <c r="E233" s="462"/>
      <c r="F233" s="462"/>
      <c r="G233" s="462"/>
      <c r="H233" s="462"/>
      <c r="I233" s="236"/>
      <c r="J233" s="236"/>
      <c r="K233" s="57"/>
      <c r="L233" s="57"/>
      <c r="O233" s="468"/>
      <c r="P233" s="468"/>
      <c r="Q233" s="468"/>
      <c r="R233" s="468"/>
      <c r="S233" s="468"/>
      <c r="T233" s="462"/>
      <c r="U233" s="462"/>
      <c r="V233" s="462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</row>
    <row r="234" spans="1:67" s="57" customFormat="1" ht="18.75" customHeight="1">
      <c r="C234" s="57" t="s">
        <v>539</v>
      </c>
      <c r="K234" s="238" t="s">
        <v>540</v>
      </c>
      <c r="L234" s="473" t="e">
        <f ca="1">O232</f>
        <v>#N/A</v>
      </c>
      <c r="M234" s="473"/>
      <c r="N234" s="473"/>
      <c r="O234" s="473"/>
      <c r="P234" s="473"/>
      <c r="Q234" s="502" t="str">
        <f>T232</f>
        <v>μm/V</v>
      </c>
      <c r="R234" s="461"/>
      <c r="S234" s="461"/>
      <c r="T234" s="235" t="s">
        <v>541</v>
      </c>
      <c r="U234" s="473">
        <f>X229</f>
        <v>0</v>
      </c>
      <c r="V234" s="473"/>
      <c r="W234" s="473"/>
      <c r="X234" s="473"/>
      <c r="Y234" s="497">
        <f>AB229</f>
        <v>0</v>
      </c>
      <c r="Z234" s="473"/>
      <c r="AA234" s="238" t="s">
        <v>325</v>
      </c>
      <c r="AB234" s="73" t="s">
        <v>131</v>
      </c>
      <c r="AC234" s="479" t="e">
        <f ca="1">ABS(L234*U234)</f>
        <v>#N/A</v>
      </c>
      <c r="AD234" s="479"/>
      <c r="AE234" s="479"/>
      <c r="AF234" s="497" t="str">
        <f>AM95</f>
        <v>μm</v>
      </c>
      <c r="AG234" s="497"/>
      <c r="AH234" s="240"/>
      <c r="AI234" s="56"/>
      <c r="AJ234" s="56"/>
      <c r="AK234" s="56"/>
      <c r="AL234" s="56"/>
      <c r="AM234" s="56"/>
    </row>
    <row r="235" spans="1:67" ht="18.75" customHeight="1">
      <c r="A235" s="57"/>
      <c r="B235" s="57"/>
      <c r="C235" s="234" t="s">
        <v>542</v>
      </c>
      <c r="D235" s="234"/>
      <c r="E235" s="234"/>
      <c r="F235" s="234"/>
      <c r="G235" s="234"/>
      <c r="I235" s="113" t="s">
        <v>543</v>
      </c>
      <c r="J235" s="57"/>
      <c r="K235" s="57"/>
      <c r="L235" s="57"/>
      <c r="M235" s="57"/>
      <c r="N235" s="57"/>
      <c r="O235" s="57"/>
      <c r="P235" s="57"/>
      <c r="Q235" s="57"/>
      <c r="R235" s="57"/>
      <c r="U235" s="177"/>
      <c r="V235" s="177"/>
      <c r="W235" s="57"/>
      <c r="Y235" s="57"/>
      <c r="Z235" s="57"/>
      <c r="AA235" s="57"/>
      <c r="AB235" s="57"/>
      <c r="AC235" s="57"/>
      <c r="AD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</row>
    <row r="236" spans="1:67" s="144" customFormat="1" ht="18.75" customHeight="1">
      <c r="B236" s="235"/>
      <c r="C236" s="234"/>
      <c r="D236" s="234"/>
      <c r="E236" s="234"/>
      <c r="F236" s="234"/>
      <c r="G236" s="235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  <c r="AA236" s="234"/>
      <c r="AB236" s="234"/>
      <c r="AC236" s="234"/>
      <c r="AD236" s="234"/>
      <c r="AE236" s="235"/>
      <c r="AF236" s="234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  <c r="AS236" s="235"/>
      <c r="AT236" s="235"/>
      <c r="AU236" s="235"/>
      <c r="AV236" s="235"/>
      <c r="AW236" s="235"/>
      <c r="AX236" s="235"/>
      <c r="AY236" s="235"/>
      <c r="AZ236" s="235"/>
      <c r="BA236" s="235"/>
      <c r="BB236" s="235"/>
      <c r="BC236" s="235"/>
      <c r="BD236" s="235"/>
      <c r="BE236" s="235"/>
      <c r="BF236" s="235"/>
      <c r="BG236" s="235"/>
    </row>
    <row r="237" spans="1:67" s="144" customFormat="1" ht="18.75" customHeight="1">
      <c r="A237" s="58" t="s">
        <v>544</v>
      </c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  <c r="AS237" s="235"/>
      <c r="AT237" s="235"/>
      <c r="AU237" s="235"/>
      <c r="AV237" s="235"/>
      <c r="AW237" s="235"/>
      <c r="AX237" s="235"/>
      <c r="AY237" s="235"/>
      <c r="AZ237" s="235"/>
      <c r="BA237" s="235"/>
      <c r="BB237" s="235"/>
      <c r="BC237" s="235"/>
      <c r="BD237" s="235"/>
      <c r="BE237" s="235"/>
      <c r="BF237" s="235"/>
    </row>
    <row r="238" spans="1:67" s="144" customFormat="1" ht="18.75" customHeight="1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4"/>
      <c r="AF238" s="235"/>
      <c r="AG238" s="235"/>
      <c r="AH238" s="235"/>
      <c r="AI238" s="235"/>
      <c r="AJ238" s="235"/>
      <c r="AK238" s="235"/>
      <c r="AL238" s="235"/>
      <c r="AM238" s="235"/>
      <c r="AN238" s="235"/>
      <c r="AO238" s="235"/>
      <c r="AP238" s="235"/>
      <c r="AQ238" s="235"/>
      <c r="AR238" s="235"/>
      <c r="AS238" s="235"/>
      <c r="AT238" s="235"/>
      <c r="AU238" s="235"/>
      <c r="AV238" s="235"/>
      <c r="AW238" s="235"/>
      <c r="AX238" s="235"/>
      <c r="AY238" s="235"/>
      <c r="AZ238" s="235"/>
      <c r="BA238" s="235"/>
      <c r="BB238" s="235"/>
      <c r="BC238" s="235"/>
      <c r="BD238" s="235"/>
      <c r="BE238" s="235"/>
      <c r="BF238" s="235"/>
    </row>
    <row r="239" spans="1:67" s="59" customFormat="1" ht="18.75" customHeight="1">
      <c r="C239" s="234"/>
      <c r="D239" s="234"/>
      <c r="E239" s="235" t="s">
        <v>517</v>
      </c>
      <c r="F239" s="503" t="e">
        <f ca="1">AI86</f>
        <v>#N/A</v>
      </c>
      <c r="G239" s="503"/>
      <c r="H239" s="503"/>
      <c r="I239" s="234" t="s">
        <v>545</v>
      </c>
      <c r="J239" s="234"/>
      <c r="K239" s="451" t="s">
        <v>546</v>
      </c>
      <c r="L239" s="451"/>
      <c r="M239" s="503" t="e">
        <f ca="1">AI87</f>
        <v>#DIV/0!</v>
      </c>
      <c r="N239" s="503"/>
      <c r="O239" s="503"/>
      <c r="P239" s="234" t="s">
        <v>545</v>
      </c>
      <c r="Q239" s="234"/>
      <c r="R239" s="451" t="s">
        <v>547</v>
      </c>
      <c r="S239" s="451"/>
      <c r="T239" s="503" t="e">
        <f ca="1">AI88</f>
        <v>#N/A</v>
      </c>
      <c r="U239" s="503"/>
      <c r="V239" s="503"/>
      <c r="W239" s="234" t="s">
        <v>545</v>
      </c>
      <c r="X239" s="234"/>
      <c r="Y239" s="451" t="s">
        <v>326</v>
      </c>
      <c r="Z239" s="451"/>
      <c r="AA239" s="503">
        <f>AI89</f>
        <v>0</v>
      </c>
      <c r="AB239" s="503"/>
      <c r="AC239" s="503"/>
      <c r="AD239" s="234" t="s">
        <v>545</v>
      </c>
      <c r="AE239" s="234"/>
      <c r="AF239" s="451" t="s">
        <v>546</v>
      </c>
      <c r="AG239" s="451"/>
      <c r="AH239" s="503" t="e">
        <f ca="1">AI90</f>
        <v>#N/A</v>
      </c>
      <c r="AI239" s="503"/>
      <c r="AJ239" s="503"/>
      <c r="AK239" s="234" t="s">
        <v>545</v>
      </c>
      <c r="AL239" s="234"/>
      <c r="AM239" s="451" t="s">
        <v>548</v>
      </c>
      <c r="AN239" s="451"/>
      <c r="AO239" s="503">
        <f>AI91</f>
        <v>0</v>
      </c>
      <c r="AP239" s="503"/>
      <c r="AQ239" s="503"/>
      <c r="AR239" s="234" t="s">
        <v>118</v>
      </c>
      <c r="AS239" s="234"/>
      <c r="BA239" s="234"/>
      <c r="BB239" s="234"/>
      <c r="BC239" s="234"/>
      <c r="BD239" s="234"/>
      <c r="BE239" s="234"/>
      <c r="BF239" s="234"/>
      <c r="BG239" s="234"/>
      <c r="BH239" s="234"/>
    </row>
    <row r="240" spans="1:67" s="59" customFormat="1" ht="18.75" customHeight="1">
      <c r="C240" s="234"/>
      <c r="D240" s="234"/>
      <c r="E240" s="234"/>
      <c r="F240" s="451" t="s">
        <v>326</v>
      </c>
      <c r="G240" s="451"/>
      <c r="H240" s="503" t="e">
        <f ca="1">AI92</f>
        <v>#N/A</v>
      </c>
      <c r="I240" s="503"/>
      <c r="J240" s="503"/>
      <c r="K240" s="234" t="s">
        <v>549</v>
      </c>
      <c r="L240" s="234"/>
      <c r="M240" s="451" t="s">
        <v>548</v>
      </c>
      <c r="N240" s="451"/>
      <c r="O240" s="503" t="e">
        <f ca="1">AI93</f>
        <v>#N/A</v>
      </c>
      <c r="P240" s="503"/>
      <c r="Q240" s="503"/>
      <c r="R240" s="234" t="s">
        <v>118</v>
      </c>
      <c r="S240" s="234"/>
      <c r="T240" s="451" t="s">
        <v>548</v>
      </c>
      <c r="U240" s="451"/>
      <c r="V240" s="503">
        <f>AI94</f>
        <v>0</v>
      </c>
      <c r="W240" s="503"/>
      <c r="X240" s="503"/>
      <c r="Y240" s="234" t="s">
        <v>545</v>
      </c>
      <c r="Z240" s="234"/>
      <c r="AA240" s="451" t="s">
        <v>548</v>
      </c>
      <c r="AB240" s="451"/>
      <c r="AC240" s="503" t="e">
        <f ca="1">AI95</f>
        <v>#DIV/0!</v>
      </c>
      <c r="AD240" s="503"/>
      <c r="AE240" s="503"/>
      <c r="AF240" s="234" t="s">
        <v>457</v>
      </c>
      <c r="AG240" s="234"/>
      <c r="AI240" s="234"/>
      <c r="AJ240" s="234"/>
      <c r="AK240" s="63"/>
      <c r="AL240" s="63"/>
      <c r="AM240" s="63"/>
      <c r="AN240" s="234"/>
      <c r="AO240" s="234"/>
      <c r="AP240" s="234"/>
      <c r="AQ240" s="234"/>
      <c r="AR240" s="234"/>
      <c r="AS240" s="234"/>
      <c r="AT240" s="234"/>
      <c r="AU240" s="234"/>
      <c r="AV240" s="234"/>
      <c r="AW240" s="234"/>
      <c r="AX240" s="234"/>
      <c r="AY240" s="234"/>
      <c r="AZ240" s="234"/>
      <c r="BA240" s="234"/>
      <c r="BB240" s="234"/>
      <c r="BC240" s="234"/>
      <c r="BD240" s="234"/>
      <c r="BE240" s="234"/>
      <c r="BF240" s="234"/>
      <c r="BG240" s="234"/>
      <c r="BH240" s="234"/>
      <c r="BI240" s="234"/>
      <c r="BJ240" s="234"/>
      <c r="BK240" s="234"/>
      <c r="BL240" s="234"/>
      <c r="BM240" s="234"/>
      <c r="BN240" s="234"/>
      <c r="BO240" s="234"/>
    </row>
    <row r="241" spans="1:67" s="59" customFormat="1" ht="18.75" customHeight="1">
      <c r="C241" s="234"/>
      <c r="D241" s="234"/>
      <c r="E241" s="235" t="s">
        <v>131</v>
      </c>
      <c r="F241" s="503" t="e">
        <f ca="1">AI96</f>
        <v>#N/A</v>
      </c>
      <c r="G241" s="503"/>
      <c r="H241" s="503"/>
      <c r="I241" s="234" t="s">
        <v>545</v>
      </c>
      <c r="J241" s="234"/>
      <c r="K241" s="234"/>
      <c r="L241" s="234"/>
      <c r="M241" s="157"/>
      <c r="N241" s="157"/>
      <c r="O241" s="157"/>
      <c r="P241" s="157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  <c r="AB241" s="234"/>
      <c r="AC241" s="234"/>
      <c r="AD241" s="234"/>
      <c r="AE241" s="234"/>
      <c r="AF241" s="234"/>
      <c r="AG241" s="235"/>
      <c r="AH241" s="234"/>
      <c r="AI241" s="234"/>
      <c r="AJ241" s="234"/>
      <c r="AK241" s="234"/>
      <c r="AL241" s="234"/>
      <c r="AM241" s="234"/>
      <c r="AN241" s="234"/>
      <c r="AO241" s="234"/>
      <c r="AP241" s="234"/>
      <c r="AQ241" s="234"/>
      <c r="AR241" s="234"/>
      <c r="AS241" s="234"/>
      <c r="AT241" s="234"/>
      <c r="AU241" s="234"/>
      <c r="AV241" s="234"/>
      <c r="AW241" s="234"/>
      <c r="AX241" s="234"/>
      <c r="AY241" s="234"/>
      <c r="AZ241" s="234"/>
      <c r="BA241" s="234"/>
      <c r="BB241" s="234"/>
      <c r="BC241" s="234"/>
      <c r="BD241" s="234"/>
      <c r="BE241" s="234"/>
      <c r="BF241" s="234"/>
      <c r="BG241" s="234"/>
      <c r="BH241" s="234"/>
    </row>
    <row r="242" spans="1:67" s="59" customFormat="1" ht="18.75" customHeight="1">
      <c r="A242" s="234"/>
      <c r="B242" s="234"/>
      <c r="C242" s="234"/>
      <c r="D242" s="143"/>
      <c r="I242" s="235"/>
      <c r="J242" s="235"/>
      <c r="K242" s="158"/>
      <c r="L242" s="158"/>
      <c r="M242" s="158"/>
      <c r="N242" s="158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  <c r="AA242" s="234"/>
      <c r="AB242" s="234"/>
      <c r="AC242" s="234"/>
      <c r="AD242" s="234"/>
      <c r="AE242" s="234"/>
      <c r="AF242" s="234"/>
      <c r="AG242" s="234"/>
      <c r="AH242" s="234"/>
      <c r="AI242" s="234"/>
      <c r="AJ242" s="234"/>
      <c r="AK242" s="234"/>
      <c r="AL242" s="234"/>
      <c r="AM242" s="234"/>
      <c r="AN242" s="234"/>
      <c r="AO242" s="234"/>
      <c r="AP242" s="234"/>
      <c r="AQ242" s="234"/>
      <c r="AR242" s="234"/>
      <c r="AS242" s="234"/>
      <c r="AT242" s="234"/>
      <c r="AU242" s="234"/>
      <c r="AV242" s="234"/>
      <c r="AW242" s="234"/>
      <c r="AX242" s="234"/>
      <c r="AY242" s="234"/>
      <c r="AZ242" s="234"/>
      <c r="BA242" s="234"/>
      <c r="BB242" s="234"/>
      <c r="BC242" s="234"/>
      <c r="BD242" s="234"/>
      <c r="BE242" s="234"/>
      <c r="BF242" s="234"/>
    </row>
    <row r="243" spans="1:67" s="144" customFormat="1" ht="18.75" customHeight="1">
      <c r="A243" s="235"/>
      <c r="B243" s="235"/>
      <c r="C243" s="235"/>
      <c r="D243" s="246" t="s">
        <v>612</v>
      </c>
      <c r="E243" s="262" t="s">
        <v>131</v>
      </c>
      <c r="F243" s="503" t="e">
        <f ca="1">F241</f>
        <v>#N/A</v>
      </c>
      <c r="G243" s="503"/>
      <c r="H243" s="503"/>
      <c r="I243" s="234" t="s">
        <v>545</v>
      </c>
      <c r="J243" s="157"/>
      <c r="K243" s="157"/>
      <c r="L243" s="157"/>
      <c r="M243" s="157"/>
      <c r="N243" s="235"/>
      <c r="O243" s="235"/>
      <c r="P243" s="234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4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  <c r="AS243" s="235"/>
      <c r="AT243" s="235"/>
      <c r="AU243" s="235"/>
      <c r="AV243" s="235"/>
      <c r="AW243" s="235"/>
      <c r="AX243" s="235"/>
      <c r="AY243" s="235"/>
      <c r="AZ243" s="235"/>
      <c r="BA243" s="235"/>
      <c r="BB243" s="235"/>
      <c r="BC243" s="235"/>
      <c r="BD243" s="235"/>
      <c r="BE243" s="235"/>
      <c r="BF243" s="235"/>
    </row>
    <row r="244" spans="1:67" s="234" customFormat="1" ht="18.75" customHeight="1"/>
    <row r="245" spans="1:67" ht="18.75" customHeight="1">
      <c r="A245" s="58" t="s">
        <v>327</v>
      </c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</row>
    <row r="246" spans="1:67" ht="18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256"/>
      <c r="M246" s="504" t="e">
        <f ca="1">F243</f>
        <v>#N/A</v>
      </c>
      <c r="N246" s="504"/>
      <c r="O246" s="504"/>
      <c r="P246" s="504"/>
      <c r="Q246" s="504"/>
      <c r="R246" s="504"/>
      <c r="S246" s="504"/>
      <c r="T246" s="504"/>
      <c r="U246" s="504"/>
      <c r="V246" s="504"/>
      <c r="W246" s="504"/>
      <c r="X246" s="504"/>
      <c r="Y246" s="504"/>
      <c r="Z246" s="504"/>
      <c r="AA246" s="504"/>
      <c r="AB246" s="504"/>
      <c r="AC246" s="504"/>
      <c r="AD246" s="504"/>
      <c r="AE246" s="504"/>
      <c r="AF246" s="504"/>
      <c r="AG246" s="504"/>
      <c r="AH246" s="504"/>
      <c r="AI246" s="504"/>
      <c r="AJ246" s="504"/>
      <c r="AK246" s="504"/>
      <c r="AL246" s="257"/>
      <c r="AM246" s="451" t="s">
        <v>131</v>
      </c>
      <c r="AN246" s="505" t="str">
        <f>TRIM(Calcu!S62)</f>
        <v>∞</v>
      </c>
      <c r="AO246" s="505"/>
      <c r="AP246" s="57"/>
      <c r="AQ246" s="57"/>
      <c r="AR246" s="57"/>
      <c r="AS246" s="57"/>
      <c r="AT246" s="234"/>
      <c r="AU246" s="234"/>
      <c r="AX246" s="159"/>
      <c r="AY246" s="159"/>
      <c r="AZ246" s="159"/>
      <c r="BA246" s="159"/>
      <c r="BB246" s="1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</row>
    <row r="247" spans="1:67" ht="18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178"/>
      <c r="M247" s="506" t="e">
        <f ca="1">AI86</f>
        <v>#N/A</v>
      </c>
      <c r="N247" s="506"/>
      <c r="O247" s="506"/>
      <c r="P247" s="506"/>
      <c r="Q247" s="451" t="s">
        <v>548</v>
      </c>
      <c r="R247" s="506" t="e">
        <f ca="1">AI87</f>
        <v>#DIV/0!</v>
      </c>
      <c r="S247" s="506"/>
      <c r="T247" s="506"/>
      <c r="U247" s="506"/>
      <c r="V247" s="451" t="s">
        <v>546</v>
      </c>
      <c r="W247" s="504" t="e">
        <f ca="1">AI88</f>
        <v>#N/A</v>
      </c>
      <c r="X247" s="504"/>
      <c r="Y247" s="504"/>
      <c r="Z247" s="504"/>
      <c r="AA247" s="451" t="s">
        <v>547</v>
      </c>
      <c r="AB247" s="506">
        <f>AI89</f>
        <v>0</v>
      </c>
      <c r="AC247" s="506"/>
      <c r="AD247" s="506"/>
      <c r="AE247" s="506"/>
      <c r="AF247" s="451" t="s">
        <v>326</v>
      </c>
      <c r="AG247" s="504" t="e">
        <f ca="1">AI90</f>
        <v>#N/A</v>
      </c>
      <c r="AH247" s="504"/>
      <c r="AI247" s="504"/>
      <c r="AJ247" s="504"/>
      <c r="AM247" s="451"/>
      <c r="AN247" s="505"/>
      <c r="AO247" s="505"/>
      <c r="AP247" s="57"/>
      <c r="AQ247" s="57"/>
      <c r="AR247" s="57"/>
      <c r="AS247" s="57"/>
      <c r="AT247" s="57"/>
      <c r="AU247" s="57"/>
      <c r="AX247" s="159"/>
      <c r="AY247" s="159"/>
      <c r="AZ247" s="159"/>
      <c r="BA247" s="159"/>
      <c r="BB247" s="159"/>
    </row>
    <row r="248" spans="1:67" ht="18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451">
        <f>AP86</f>
        <v>4</v>
      </c>
      <c r="N248" s="451"/>
      <c r="O248" s="451"/>
      <c r="P248" s="451"/>
      <c r="Q248" s="451"/>
      <c r="R248" s="451" t="str">
        <f>AP87</f>
        <v>∞</v>
      </c>
      <c r="S248" s="451"/>
      <c r="T248" s="451"/>
      <c r="U248" s="451"/>
      <c r="V248" s="451"/>
      <c r="W248" s="451" t="str">
        <f>AP88</f>
        <v>∞</v>
      </c>
      <c r="X248" s="451"/>
      <c r="Y248" s="451"/>
      <c r="Z248" s="451"/>
      <c r="AA248" s="451"/>
      <c r="AB248" s="451">
        <f>AP89</f>
        <v>100</v>
      </c>
      <c r="AC248" s="451"/>
      <c r="AD248" s="451"/>
      <c r="AE248" s="451"/>
      <c r="AF248" s="451"/>
      <c r="AG248" s="422">
        <f>AP90</f>
        <v>12</v>
      </c>
      <c r="AH248" s="422"/>
      <c r="AI248" s="422"/>
      <c r="AJ248" s="422"/>
      <c r="AZ248" s="57"/>
      <c r="BA248" s="57"/>
      <c r="BB248" s="57"/>
      <c r="BC248" s="57"/>
      <c r="BD248" s="57"/>
      <c r="BE248" s="57"/>
      <c r="BF248" s="57"/>
      <c r="BG248" s="57"/>
      <c r="BH248" s="57"/>
    </row>
    <row r="249" spans="1:67" ht="18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235"/>
      <c r="M249" s="451" t="s">
        <v>326</v>
      </c>
      <c r="N249" s="504">
        <f>AI91</f>
        <v>0</v>
      </c>
      <c r="O249" s="504"/>
      <c r="P249" s="504"/>
      <c r="Q249" s="504"/>
      <c r="R249" s="451" t="s">
        <v>548</v>
      </c>
      <c r="S249" s="504" t="e">
        <f ca="1">AI92</f>
        <v>#N/A</v>
      </c>
      <c r="T249" s="504"/>
      <c r="U249" s="504"/>
      <c r="V249" s="504"/>
      <c r="W249" s="451" t="s">
        <v>546</v>
      </c>
      <c r="X249" s="504" t="e">
        <f ca="1">AI93</f>
        <v>#N/A</v>
      </c>
      <c r="Y249" s="504"/>
      <c r="Z249" s="504"/>
      <c r="AA249" s="504"/>
      <c r="AB249" s="451" t="s">
        <v>548</v>
      </c>
      <c r="AC249" s="504">
        <f>AI94</f>
        <v>0</v>
      </c>
      <c r="AD249" s="504"/>
      <c r="AE249" s="504"/>
      <c r="AF249" s="504"/>
      <c r="AG249" s="451" t="s">
        <v>548</v>
      </c>
      <c r="AH249" s="504" t="e">
        <f ca="1">AI95</f>
        <v>#DIV/0!</v>
      </c>
      <c r="AI249" s="504"/>
      <c r="AJ249" s="504"/>
      <c r="AK249" s="504"/>
      <c r="AL249" s="235"/>
      <c r="AM249" s="235"/>
      <c r="AN249" s="235"/>
      <c r="AO249" s="235"/>
      <c r="AP249" s="235"/>
      <c r="AQ249" s="235"/>
      <c r="AR249" s="235"/>
      <c r="AS249" s="235"/>
      <c r="AT249" s="235"/>
      <c r="AU249" s="235"/>
      <c r="AV249" s="235"/>
      <c r="AW249" s="235"/>
      <c r="AX249" s="235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</row>
    <row r="250" spans="1:67" ht="18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235"/>
      <c r="M250" s="451"/>
      <c r="N250" s="451">
        <f>AP91</f>
        <v>100</v>
      </c>
      <c r="O250" s="451"/>
      <c r="P250" s="451"/>
      <c r="Q250" s="451"/>
      <c r="R250" s="451"/>
      <c r="S250" s="451">
        <f>AP92</f>
        <v>12</v>
      </c>
      <c r="T250" s="451"/>
      <c r="U250" s="451"/>
      <c r="V250" s="451"/>
      <c r="W250" s="451"/>
      <c r="X250" s="451" t="str">
        <f>AP93</f>
        <v>∞</v>
      </c>
      <c r="Y250" s="451"/>
      <c r="Z250" s="451"/>
      <c r="AA250" s="451"/>
      <c r="AB250" s="451"/>
      <c r="AC250" s="451" t="str">
        <f>AP94</f>
        <v>∞</v>
      </c>
      <c r="AD250" s="451"/>
      <c r="AE250" s="451"/>
      <c r="AF250" s="451"/>
      <c r="AG250" s="451"/>
      <c r="AH250" s="451" t="str">
        <f>AP95</f>
        <v>∞</v>
      </c>
      <c r="AI250" s="451"/>
      <c r="AJ250" s="451"/>
      <c r="AK250" s="451"/>
      <c r="AL250" s="235"/>
      <c r="AM250" s="235"/>
      <c r="AN250" s="235"/>
      <c r="AO250" s="235"/>
      <c r="AP250" s="235"/>
      <c r="AQ250" s="235"/>
      <c r="AR250" s="235"/>
      <c r="AS250" s="235"/>
      <c r="AT250" s="235"/>
      <c r="AU250" s="235"/>
      <c r="AV250" s="235"/>
      <c r="AW250" s="235"/>
      <c r="AX250" s="235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</row>
    <row r="251" spans="1:67" ht="18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</row>
    <row r="252" spans="1:67" ht="18.75" customHeight="1">
      <c r="A252" s="58" t="s">
        <v>550</v>
      </c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</row>
    <row r="253" spans="1:67" ht="18.75" customHeight="1">
      <c r="A253" s="58"/>
      <c r="B253" s="57" t="s">
        <v>551</v>
      </c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</row>
    <row r="254" spans="1:67" ht="18.75" customHeight="1">
      <c r="A254" s="58"/>
      <c r="B254" s="57"/>
      <c r="C254" s="57" t="s">
        <v>552</v>
      </c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</row>
    <row r="255" spans="1:67" ht="18.75" customHeight="1">
      <c r="A255" s="58"/>
      <c r="B255" s="57"/>
      <c r="C255" s="56" t="s">
        <v>553</v>
      </c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</row>
    <row r="256" spans="1:67" ht="18.75" customHeight="1">
      <c r="A256" s="58"/>
      <c r="B256" s="57"/>
      <c r="C256" s="234" t="s">
        <v>554</v>
      </c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</row>
    <row r="257" spans="1:56" ht="18.75" customHeight="1">
      <c r="A257" s="58"/>
      <c r="B257" s="57"/>
      <c r="D257" s="57"/>
      <c r="E257" s="246"/>
      <c r="F257" s="57"/>
      <c r="G257" s="244"/>
      <c r="H257" s="235"/>
      <c r="I257" s="235"/>
      <c r="J257" s="235"/>
      <c r="R257" s="246"/>
      <c r="S257" s="160"/>
      <c r="T257" s="160"/>
      <c r="U257" s="160"/>
      <c r="V257" s="160"/>
      <c r="W257" s="160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</row>
    <row r="258" spans="1:56" ht="18.75" customHeight="1">
      <c r="A258" s="58"/>
      <c r="B258" s="57" t="s">
        <v>551</v>
      </c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</row>
    <row r="259" spans="1:56" ht="18.75" customHeight="1">
      <c r="A259" s="58"/>
      <c r="B259" s="57"/>
      <c r="C259" s="57" t="s">
        <v>555</v>
      </c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</row>
    <row r="260" spans="1:56" ht="18.75" customHeight="1">
      <c r="B260" s="57"/>
      <c r="C260" s="57" t="s">
        <v>556</v>
      </c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</row>
    <row r="261" spans="1:56" ht="18.75" customHeight="1">
      <c r="A261" s="57"/>
      <c r="B261" s="57"/>
      <c r="C261" s="56" t="s">
        <v>557</v>
      </c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</row>
    <row r="262" spans="1:56" ht="18.75" customHeight="1">
      <c r="A262" s="57"/>
      <c r="B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</row>
    <row r="263" spans="1:56" ht="18.75" customHeight="1">
      <c r="A263" s="57"/>
      <c r="B263" s="57"/>
      <c r="C263" s="57"/>
      <c r="D263" s="57"/>
      <c r="E263" s="60"/>
      <c r="F263" s="57"/>
      <c r="G263" s="57"/>
      <c r="H263" s="244" t="s">
        <v>558</v>
      </c>
      <c r="I263" s="451" t="e">
        <f ca="1">Calcu!E79</f>
        <v>#N/A</v>
      </c>
      <c r="J263" s="451"/>
      <c r="K263" s="451"/>
      <c r="L263" s="238" t="s">
        <v>132</v>
      </c>
      <c r="M263" s="452" t="e">
        <f ca="1">F243</f>
        <v>#N/A</v>
      </c>
      <c r="N263" s="452"/>
      <c r="O263" s="452"/>
      <c r="P263" s="452"/>
      <c r="Q263" s="235" t="s">
        <v>517</v>
      </c>
      <c r="R263" s="452" t="e">
        <f ca="1">I263*M263</f>
        <v>#N/A</v>
      </c>
      <c r="S263" s="452"/>
      <c r="T263" s="452"/>
      <c r="U263" s="452"/>
      <c r="V263" s="235" t="s">
        <v>328</v>
      </c>
      <c r="W263" s="453" t="e">
        <f ca="1">I263*M263</f>
        <v>#N/A</v>
      </c>
      <c r="X263" s="453"/>
      <c r="Y263" s="453"/>
      <c r="Z263" s="453"/>
      <c r="AL263" s="57"/>
      <c r="AM263" s="57"/>
      <c r="AN263" s="57"/>
      <c r="AO263" s="57"/>
      <c r="AP263" s="57"/>
      <c r="AQ263" s="57"/>
      <c r="AR263" s="57"/>
      <c r="AS263" s="57"/>
      <c r="AT263" s="57"/>
    </row>
    <row r="269" spans="1:56" s="69" customFormat="1" ht="31.5">
      <c r="A269" s="68" t="s">
        <v>634</v>
      </c>
    </row>
    <row r="270" spans="1:56" s="69" customFormat="1" ht="18.75" customHeight="1"/>
    <row r="271" spans="1:56" s="69" customFormat="1" ht="18.75" customHeight="1">
      <c r="A271" s="70" t="s">
        <v>330</v>
      </c>
    </row>
    <row r="272" spans="1:56" s="69" customFormat="1" ht="18.75" customHeight="1">
      <c r="B272" s="396" t="s">
        <v>60</v>
      </c>
      <c r="C272" s="396"/>
      <c r="D272" s="396"/>
      <c r="E272" s="396"/>
      <c r="F272" s="396"/>
      <c r="G272" s="396"/>
      <c r="H272" s="397" t="s">
        <v>331</v>
      </c>
      <c r="I272" s="397"/>
      <c r="J272" s="397"/>
      <c r="K272" s="397"/>
      <c r="L272" s="397"/>
      <c r="M272" s="397"/>
      <c r="N272" s="396" t="s">
        <v>332</v>
      </c>
      <c r="O272" s="396"/>
      <c r="P272" s="396"/>
      <c r="Q272" s="396"/>
      <c r="R272" s="396"/>
      <c r="S272" s="396"/>
      <c r="T272" s="396" t="s">
        <v>333</v>
      </c>
      <c r="U272" s="396"/>
      <c r="V272" s="396"/>
      <c r="W272" s="396"/>
      <c r="X272" s="396"/>
      <c r="Y272" s="396"/>
      <c r="Z272" s="396" t="s">
        <v>146</v>
      </c>
      <c r="AA272" s="396"/>
      <c r="AB272" s="396"/>
      <c r="AC272" s="396"/>
      <c r="AD272" s="396"/>
      <c r="AE272" s="396"/>
    </row>
    <row r="273" spans="1:44" s="69" customFormat="1" ht="18.75" customHeight="1">
      <c r="B273" s="398">
        <f>Calcu_ADJ!I3</f>
        <v>0</v>
      </c>
      <c r="C273" s="398"/>
      <c r="D273" s="398"/>
      <c r="E273" s="398"/>
      <c r="F273" s="398"/>
      <c r="G273" s="398"/>
      <c r="H273" s="399">
        <f>Calcu_ADJ!J3</f>
        <v>1</v>
      </c>
      <c r="I273" s="399"/>
      <c r="J273" s="399"/>
      <c r="K273" s="399"/>
      <c r="L273" s="399"/>
      <c r="M273" s="399"/>
      <c r="N273" s="398" t="s">
        <v>334</v>
      </c>
      <c r="O273" s="398"/>
      <c r="P273" s="398"/>
      <c r="Q273" s="398"/>
      <c r="R273" s="398"/>
      <c r="S273" s="398"/>
      <c r="T273" s="398" t="s">
        <v>335</v>
      </c>
      <c r="U273" s="398"/>
      <c r="V273" s="398"/>
      <c r="W273" s="398"/>
      <c r="X273" s="398"/>
      <c r="Y273" s="398"/>
      <c r="Z273" s="398" t="str">
        <f>Calcu_ADJ!D3</f>
        <v>게이지 블록</v>
      </c>
      <c r="AA273" s="398"/>
      <c r="AB273" s="398"/>
      <c r="AC273" s="398"/>
      <c r="AD273" s="398"/>
      <c r="AE273" s="398"/>
    </row>
    <row r="274" spans="1:44" s="69" customFormat="1" ht="18.75" customHeight="1"/>
    <row r="275" spans="1:44" ht="18.75" customHeight="1">
      <c r="A275" s="58" t="s">
        <v>336</v>
      </c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76"/>
      <c r="AJ275" s="276"/>
      <c r="AK275" s="276"/>
      <c r="AL275" s="276"/>
      <c r="AM275" s="276"/>
      <c r="AN275" s="276"/>
      <c r="AO275" s="276"/>
      <c r="AP275" s="276"/>
      <c r="AQ275" s="276"/>
      <c r="AR275" s="276"/>
    </row>
    <row r="276" spans="1:44" ht="18.75" customHeight="1">
      <c r="A276" s="58"/>
      <c r="B276" s="400" t="s">
        <v>93</v>
      </c>
      <c r="C276" s="401"/>
      <c r="D276" s="401"/>
      <c r="E276" s="401"/>
      <c r="F276" s="402"/>
      <c r="G276" s="406" t="str">
        <f>$T$273&amp;" 지시값"</f>
        <v>DMM 지시값</v>
      </c>
      <c r="H276" s="407"/>
      <c r="I276" s="407"/>
      <c r="J276" s="407"/>
      <c r="K276" s="407"/>
      <c r="L276" s="407"/>
      <c r="M276" s="407"/>
      <c r="N276" s="407"/>
      <c r="O276" s="407"/>
      <c r="P276" s="407"/>
      <c r="Q276" s="407"/>
      <c r="R276" s="407"/>
      <c r="S276" s="407"/>
      <c r="T276" s="407"/>
      <c r="U276" s="407"/>
      <c r="V276" s="407"/>
      <c r="W276" s="407"/>
      <c r="X276" s="407"/>
      <c r="Y276" s="407"/>
      <c r="Z276" s="407"/>
      <c r="AA276" s="407"/>
      <c r="AB276" s="407"/>
      <c r="AC276" s="407"/>
      <c r="AD276" s="407"/>
      <c r="AE276" s="408"/>
      <c r="AF276" s="400" t="s">
        <v>337</v>
      </c>
      <c r="AG276" s="401"/>
      <c r="AH276" s="401"/>
      <c r="AI276" s="401"/>
      <c r="AJ276" s="402"/>
      <c r="AK276" s="400" t="s">
        <v>338</v>
      </c>
      <c r="AL276" s="401"/>
      <c r="AM276" s="401"/>
      <c r="AN276" s="401"/>
      <c r="AO276" s="402"/>
    </row>
    <row r="277" spans="1:44" ht="18.75" customHeight="1">
      <c r="A277" s="58"/>
      <c r="B277" s="403"/>
      <c r="C277" s="404"/>
      <c r="D277" s="404"/>
      <c r="E277" s="404"/>
      <c r="F277" s="405"/>
      <c r="G277" s="406" t="s">
        <v>339</v>
      </c>
      <c r="H277" s="407"/>
      <c r="I277" s="407"/>
      <c r="J277" s="407"/>
      <c r="K277" s="408"/>
      <c r="L277" s="406" t="s">
        <v>195</v>
      </c>
      <c r="M277" s="407"/>
      <c r="N277" s="407"/>
      <c r="O277" s="407"/>
      <c r="P277" s="408"/>
      <c r="Q277" s="406" t="s">
        <v>340</v>
      </c>
      <c r="R277" s="407"/>
      <c r="S277" s="407"/>
      <c r="T277" s="407"/>
      <c r="U277" s="408"/>
      <c r="V277" s="406" t="s">
        <v>341</v>
      </c>
      <c r="W277" s="407"/>
      <c r="X277" s="407"/>
      <c r="Y277" s="407"/>
      <c r="Z277" s="408"/>
      <c r="AA277" s="406" t="s">
        <v>323</v>
      </c>
      <c r="AB277" s="407"/>
      <c r="AC277" s="407"/>
      <c r="AD277" s="407"/>
      <c r="AE277" s="408"/>
      <c r="AF277" s="403"/>
      <c r="AG277" s="404"/>
      <c r="AH277" s="404"/>
      <c r="AI277" s="404"/>
      <c r="AJ277" s="405"/>
      <c r="AK277" s="403"/>
      <c r="AL277" s="404"/>
      <c r="AM277" s="404"/>
      <c r="AN277" s="404"/>
      <c r="AO277" s="405"/>
    </row>
    <row r="278" spans="1:44" ht="18.75" customHeight="1">
      <c r="A278" s="58"/>
      <c r="B278" s="406" t="s">
        <v>213</v>
      </c>
      <c r="C278" s="407"/>
      <c r="D278" s="407"/>
      <c r="E278" s="407"/>
      <c r="F278" s="408"/>
      <c r="G278" s="406">
        <f>B273</f>
        <v>0</v>
      </c>
      <c r="H278" s="407"/>
      <c r="I278" s="407"/>
      <c r="J278" s="407"/>
      <c r="K278" s="408"/>
      <c r="L278" s="406">
        <f>G278</f>
        <v>0</v>
      </c>
      <c r="M278" s="407"/>
      <c r="N278" s="407"/>
      <c r="O278" s="407"/>
      <c r="P278" s="408"/>
      <c r="Q278" s="406">
        <f>L278</f>
        <v>0</v>
      </c>
      <c r="R278" s="407"/>
      <c r="S278" s="407"/>
      <c r="T278" s="407"/>
      <c r="U278" s="408"/>
      <c r="V278" s="406">
        <f>Q278</f>
        <v>0</v>
      </c>
      <c r="W278" s="407"/>
      <c r="X278" s="407"/>
      <c r="Y278" s="407"/>
      <c r="Z278" s="408"/>
      <c r="AA278" s="406">
        <f>V278</f>
        <v>0</v>
      </c>
      <c r="AB278" s="407"/>
      <c r="AC278" s="407"/>
      <c r="AD278" s="407"/>
      <c r="AE278" s="408"/>
      <c r="AF278" s="406">
        <f>AA278</f>
        <v>0</v>
      </c>
      <c r="AG278" s="407"/>
      <c r="AH278" s="407"/>
      <c r="AI278" s="407"/>
      <c r="AJ278" s="408"/>
      <c r="AK278" s="406">
        <f>AF278</f>
        <v>0</v>
      </c>
      <c r="AL278" s="407"/>
      <c r="AM278" s="407"/>
      <c r="AN278" s="407"/>
      <c r="AO278" s="408"/>
    </row>
    <row r="279" spans="1:44" ht="18.75" customHeight="1">
      <c r="A279" s="58"/>
      <c r="B279" s="409" t="str">
        <f>Calcu_ADJ!C9</f>
        <v/>
      </c>
      <c r="C279" s="410"/>
      <c r="D279" s="410"/>
      <c r="E279" s="410"/>
      <c r="F279" s="411"/>
      <c r="G279" s="409" t="str">
        <f>Calcu_ADJ!G9</f>
        <v/>
      </c>
      <c r="H279" s="410"/>
      <c r="I279" s="410"/>
      <c r="J279" s="410"/>
      <c r="K279" s="411"/>
      <c r="L279" s="409" t="str">
        <f>Calcu_ADJ!H9</f>
        <v/>
      </c>
      <c r="M279" s="410"/>
      <c r="N279" s="410"/>
      <c r="O279" s="410"/>
      <c r="P279" s="411"/>
      <c r="Q279" s="409" t="str">
        <f>Calcu_ADJ!I9</f>
        <v/>
      </c>
      <c r="R279" s="410"/>
      <c r="S279" s="410"/>
      <c r="T279" s="410"/>
      <c r="U279" s="411"/>
      <c r="V279" s="409" t="str">
        <f>Calcu_ADJ!J9</f>
        <v/>
      </c>
      <c r="W279" s="410"/>
      <c r="X279" s="410"/>
      <c r="Y279" s="410"/>
      <c r="Z279" s="411"/>
      <c r="AA279" s="409" t="str">
        <f>Calcu_ADJ!K9</f>
        <v/>
      </c>
      <c r="AB279" s="410"/>
      <c r="AC279" s="410"/>
      <c r="AD279" s="410"/>
      <c r="AE279" s="411"/>
      <c r="AF279" s="409" t="str">
        <f>Calcu_ADJ!L9</f>
        <v/>
      </c>
      <c r="AG279" s="410"/>
      <c r="AH279" s="410"/>
      <c r="AI279" s="410"/>
      <c r="AJ279" s="411"/>
      <c r="AK279" s="409" t="str">
        <f>Calcu_ADJ!M9</f>
        <v/>
      </c>
      <c r="AL279" s="410"/>
      <c r="AM279" s="410"/>
      <c r="AN279" s="410"/>
      <c r="AO279" s="411"/>
    </row>
    <row r="280" spans="1:44" ht="18.75" customHeight="1">
      <c r="A280" s="58"/>
      <c r="B280" s="409" t="str">
        <f>Calcu_ADJ!C10</f>
        <v/>
      </c>
      <c r="C280" s="410"/>
      <c r="D280" s="410"/>
      <c r="E280" s="410"/>
      <c r="F280" s="411"/>
      <c r="G280" s="409" t="str">
        <f>Calcu_ADJ!G10</f>
        <v/>
      </c>
      <c r="H280" s="410"/>
      <c r="I280" s="410"/>
      <c r="J280" s="410"/>
      <c r="K280" s="411"/>
      <c r="L280" s="409" t="str">
        <f>Calcu_ADJ!H10</f>
        <v/>
      </c>
      <c r="M280" s="410"/>
      <c r="N280" s="410"/>
      <c r="O280" s="410"/>
      <c r="P280" s="411"/>
      <c r="Q280" s="409" t="str">
        <f>Calcu_ADJ!I10</f>
        <v/>
      </c>
      <c r="R280" s="410"/>
      <c r="S280" s="410"/>
      <c r="T280" s="410"/>
      <c r="U280" s="411"/>
      <c r="V280" s="409" t="str">
        <f>Calcu_ADJ!J10</f>
        <v/>
      </c>
      <c r="W280" s="410"/>
      <c r="X280" s="410"/>
      <c r="Y280" s="410"/>
      <c r="Z280" s="411"/>
      <c r="AA280" s="409" t="str">
        <f>Calcu_ADJ!K10</f>
        <v/>
      </c>
      <c r="AB280" s="410"/>
      <c r="AC280" s="410"/>
      <c r="AD280" s="410"/>
      <c r="AE280" s="411"/>
      <c r="AF280" s="409" t="str">
        <f>Calcu_ADJ!L10</f>
        <v/>
      </c>
      <c r="AG280" s="410"/>
      <c r="AH280" s="410"/>
      <c r="AI280" s="410"/>
      <c r="AJ280" s="411"/>
      <c r="AK280" s="409" t="str">
        <f>Calcu_ADJ!M10</f>
        <v/>
      </c>
      <c r="AL280" s="410"/>
      <c r="AM280" s="410"/>
      <c r="AN280" s="410"/>
      <c r="AO280" s="411"/>
    </row>
    <row r="281" spans="1:44" ht="18.75" customHeight="1">
      <c r="A281" s="58"/>
      <c r="B281" s="409" t="str">
        <f>Calcu_ADJ!C11</f>
        <v/>
      </c>
      <c r="C281" s="410"/>
      <c r="D281" s="410"/>
      <c r="E281" s="410"/>
      <c r="F281" s="411"/>
      <c r="G281" s="409" t="str">
        <f>Calcu_ADJ!G11</f>
        <v/>
      </c>
      <c r="H281" s="410"/>
      <c r="I281" s="410"/>
      <c r="J281" s="410"/>
      <c r="K281" s="411"/>
      <c r="L281" s="409" t="str">
        <f>Calcu_ADJ!H11</f>
        <v/>
      </c>
      <c r="M281" s="410"/>
      <c r="N281" s="410"/>
      <c r="O281" s="410"/>
      <c r="P281" s="411"/>
      <c r="Q281" s="409" t="str">
        <f>Calcu_ADJ!I11</f>
        <v/>
      </c>
      <c r="R281" s="410"/>
      <c r="S281" s="410"/>
      <c r="T281" s="410"/>
      <c r="U281" s="411"/>
      <c r="V281" s="409" t="str">
        <f>Calcu_ADJ!J11</f>
        <v/>
      </c>
      <c r="W281" s="410"/>
      <c r="X281" s="410"/>
      <c r="Y281" s="410"/>
      <c r="Z281" s="411"/>
      <c r="AA281" s="409" t="str">
        <f>Calcu_ADJ!K11</f>
        <v/>
      </c>
      <c r="AB281" s="410"/>
      <c r="AC281" s="410"/>
      <c r="AD281" s="410"/>
      <c r="AE281" s="411"/>
      <c r="AF281" s="409" t="str">
        <f>Calcu_ADJ!L11</f>
        <v/>
      </c>
      <c r="AG281" s="410"/>
      <c r="AH281" s="410"/>
      <c r="AI281" s="410"/>
      <c r="AJ281" s="411"/>
      <c r="AK281" s="409" t="str">
        <f>Calcu_ADJ!M11</f>
        <v/>
      </c>
      <c r="AL281" s="410"/>
      <c r="AM281" s="410"/>
      <c r="AN281" s="410"/>
      <c r="AO281" s="411"/>
    </row>
    <row r="282" spans="1:44" ht="18.75" customHeight="1">
      <c r="A282" s="58"/>
      <c r="B282" s="409" t="str">
        <f>Calcu_ADJ!C12</f>
        <v/>
      </c>
      <c r="C282" s="410"/>
      <c r="D282" s="410"/>
      <c r="E282" s="410"/>
      <c r="F282" s="411"/>
      <c r="G282" s="409" t="str">
        <f>Calcu_ADJ!G12</f>
        <v/>
      </c>
      <c r="H282" s="410"/>
      <c r="I282" s="410"/>
      <c r="J282" s="410"/>
      <c r="K282" s="411"/>
      <c r="L282" s="409" t="str">
        <f>Calcu_ADJ!H12</f>
        <v/>
      </c>
      <c r="M282" s="410"/>
      <c r="N282" s="410"/>
      <c r="O282" s="410"/>
      <c r="P282" s="411"/>
      <c r="Q282" s="409" t="str">
        <f>Calcu_ADJ!I12</f>
        <v/>
      </c>
      <c r="R282" s="410"/>
      <c r="S282" s="410"/>
      <c r="T282" s="410"/>
      <c r="U282" s="411"/>
      <c r="V282" s="409" t="str">
        <f>Calcu_ADJ!J12</f>
        <v/>
      </c>
      <c r="W282" s="410"/>
      <c r="X282" s="410"/>
      <c r="Y282" s="410"/>
      <c r="Z282" s="411"/>
      <c r="AA282" s="409" t="str">
        <f>Calcu_ADJ!K12</f>
        <v/>
      </c>
      <c r="AB282" s="410"/>
      <c r="AC282" s="410"/>
      <c r="AD282" s="410"/>
      <c r="AE282" s="411"/>
      <c r="AF282" s="409" t="str">
        <f>Calcu_ADJ!L12</f>
        <v/>
      </c>
      <c r="AG282" s="410"/>
      <c r="AH282" s="410"/>
      <c r="AI282" s="410"/>
      <c r="AJ282" s="411"/>
      <c r="AK282" s="409" t="str">
        <f>Calcu_ADJ!M12</f>
        <v/>
      </c>
      <c r="AL282" s="410"/>
      <c r="AM282" s="410"/>
      <c r="AN282" s="410"/>
      <c r="AO282" s="411"/>
    </row>
    <row r="283" spans="1:44" ht="18.75" customHeight="1">
      <c r="A283" s="58"/>
      <c r="B283" s="409" t="str">
        <f>Calcu_ADJ!C13</f>
        <v/>
      </c>
      <c r="C283" s="410"/>
      <c r="D283" s="410"/>
      <c r="E283" s="410"/>
      <c r="F283" s="411"/>
      <c r="G283" s="409" t="str">
        <f>Calcu_ADJ!G13</f>
        <v/>
      </c>
      <c r="H283" s="410"/>
      <c r="I283" s="410"/>
      <c r="J283" s="410"/>
      <c r="K283" s="411"/>
      <c r="L283" s="409" t="str">
        <f>Calcu_ADJ!H13</f>
        <v/>
      </c>
      <c r="M283" s="410"/>
      <c r="N283" s="410"/>
      <c r="O283" s="410"/>
      <c r="P283" s="411"/>
      <c r="Q283" s="409" t="str">
        <f>Calcu_ADJ!I13</f>
        <v/>
      </c>
      <c r="R283" s="410"/>
      <c r="S283" s="410"/>
      <c r="T283" s="410"/>
      <c r="U283" s="411"/>
      <c r="V283" s="409" t="str">
        <f>Calcu_ADJ!J13</f>
        <v/>
      </c>
      <c r="W283" s="410"/>
      <c r="X283" s="410"/>
      <c r="Y283" s="410"/>
      <c r="Z283" s="411"/>
      <c r="AA283" s="409" t="str">
        <f>Calcu_ADJ!K13</f>
        <v/>
      </c>
      <c r="AB283" s="410"/>
      <c r="AC283" s="410"/>
      <c r="AD283" s="410"/>
      <c r="AE283" s="411"/>
      <c r="AF283" s="409" t="str">
        <f>Calcu_ADJ!L13</f>
        <v/>
      </c>
      <c r="AG283" s="410"/>
      <c r="AH283" s="410"/>
      <c r="AI283" s="410"/>
      <c r="AJ283" s="411"/>
      <c r="AK283" s="409" t="str">
        <f>Calcu_ADJ!M13</f>
        <v/>
      </c>
      <c r="AL283" s="410"/>
      <c r="AM283" s="410"/>
      <c r="AN283" s="410"/>
      <c r="AO283" s="411"/>
    </row>
    <row r="284" spans="1:44" ht="18.75" customHeight="1">
      <c r="A284" s="58"/>
      <c r="B284" s="409" t="str">
        <f>Calcu_ADJ!C14</f>
        <v/>
      </c>
      <c r="C284" s="410"/>
      <c r="D284" s="410"/>
      <c r="E284" s="410"/>
      <c r="F284" s="411"/>
      <c r="G284" s="409" t="str">
        <f>Calcu_ADJ!G14</f>
        <v/>
      </c>
      <c r="H284" s="410"/>
      <c r="I284" s="410"/>
      <c r="J284" s="410"/>
      <c r="K284" s="411"/>
      <c r="L284" s="409" t="str">
        <f>Calcu_ADJ!H14</f>
        <v/>
      </c>
      <c r="M284" s="410"/>
      <c r="N284" s="410"/>
      <c r="O284" s="410"/>
      <c r="P284" s="411"/>
      <c r="Q284" s="409" t="str">
        <f>Calcu_ADJ!I14</f>
        <v/>
      </c>
      <c r="R284" s="410"/>
      <c r="S284" s="410"/>
      <c r="T284" s="410"/>
      <c r="U284" s="411"/>
      <c r="V284" s="409" t="str">
        <f>Calcu_ADJ!J14</f>
        <v/>
      </c>
      <c r="W284" s="410"/>
      <c r="X284" s="410"/>
      <c r="Y284" s="410"/>
      <c r="Z284" s="411"/>
      <c r="AA284" s="409" t="str">
        <f>Calcu_ADJ!K14</f>
        <v/>
      </c>
      <c r="AB284" s="410"/>
      <c r="AC284" s="410"/>
      <c r="AD284" s="410"/>
      <c r="AE284" s="411"/>
      <c r="AF284" s="409" t="str">
        <f>Calcu_ADJ!L14</f>
        <v/>
      </c>
      <c r="AG284" s="410"/>
      <c r="AH284" s="410"/>
      <c r="AI284" s="410"/>
      <c r="AJ284" s="411"/>
      <c r="AK284" s="409" t="str">
        <f>Calcu_ADJ!M14</f>
        <v/>
      </c>
      <c r="AL284" s="410"/>
      <c r="AM284" s="410"/>
      <c r="AN284" s="410"/>
      <c r="AO284" s="411"/>
    </row>
    <row r="285" spans="1:44" ht="18.75" customHeight="1">
      <c r="A285" s="58"/>
      <c r="B285" s="409" t="str">
        <f>Calcu_ADJ!C15</f>
        <v/>
      </c>
      <c r="C285" s="410"/>
      <c r="D285" s="410"/>
      <c r="E285" s="410"/>
      <c r="F285" s="411"/>
      <c r="G285" s="409" t="str">
        <f>Calcu_ADJ!G15</f>
        <v/>
      </c>
      <c r="H285" s="410"/>
      <c r="I285" s="410"/>
      <c r="J285" s="410"/>
      <c r="K285" s="411"/>
      <c r="L285" s="409" t="str">
        <f>Calcu_ADJ!H15</f>
        <v/>
      </c>
      <c r="M285" s="410"/>
      <c r="N285" s="410"/>
      <c r="O285" s="410"/>
      <c r="P285" s="411"/>
      <c r="Q285" s="409" t="str">
        <f>Calcu_ADJ!I15</f>
        <v/>
      </c>
      <c r="R285" s="410"/>
      <c r="S285" s="410"/>
      <c r="T285" s="410"/>
      <c r="U285" s="411"/>
      <c r="V285" s="409" t="str">
        <f>Calcu_ADJ!J15</f>
        <v/>
      </c>
      <c r="W285" s="410"/>
      <c r="X285" s="410"/>
      <c r="Y285" s="410"/>
      <c r="Z285" s="411"/>
      <c r="AA285" s="409" t="str">
        <f>Calcu_ADJ!K15</f>
        <v/>
      </c>
      <c r="AB285" s="410"/>
      <c r="AC285" s="410"/>
      <c r="AD285" s="410"/>
      <c r="AE285" s="411"/>
      <c r="AF285" s="409" t="str">
        <f>Calcu_ADJ!L15</f>
        <v/>
      </c>
      <c r="AG285" s="410"/>
      <c r="AH285" s="410"/>
      <c r="AI285" s="410"/>
      <c r="AJ285" s="411"/>
      <c r="AK285" s="409" t="str">
        <f>Calcu_ADJ!M15</f>
        <v/>
      </c>
      <c r="AL285" s="410"/>
      <c r="AM285" s="410"/>
      <c r="AN285" s="410"/>
      <c r="AO285" s="411"/>
    </row>
    <row r="286" spans="1:44" ht="18.75" customHeight="1">
      <c r="A286" s="58"/>
      <c r="B286" s="409" t="str">
        <f>Calcu_ADJ!C16</f>
        <v/>
      </c>
      <c r="C286" s="410"/>
      <c r="D286" s="410"/>
      <c r="E286" s="410"/>
      <c r="F286" s="411"/>
      <c r="G286" s="409" t="str">
        <f>Calcu_ADJ!G16</f>
        <v/>
      </c>
      <c r="H286" s="410"/>
      <c r="I286" s="410"/>
      <c r="J286" s="410"/>
      <c r="K286" s="411"/>
      <c r="L286" s="409" t="str">
        <f>Calcu_ADJ!H16</f>
        <v/>
      </c>
      <c r="M286" s="410"/>
      <c r="N286" s="410"/>
      <c r="O286" s="410"/>
      <c r="P286" s="411"/>
      <c r="Q286" s="409" t="str">
        <f>Calcu_ADJ!I16</f>
        <v/>
      </c>
      <c r="R286" s="410"/>
      <c r="S286" s="410"/>
      <c r="T286" s="410"/>
      <c r="U286" s="411"/>
      <c r="V286" s="409" t="str">
        <f>Calcu_ADJ!J16</f>
        <v/>
      </c>
      <c r="W286" s="410"/>
      <c r="X286" s="410"/>
      <c r="Y286" s="410"/>
      <c r="Z286" s="411"/>
      <c r="AA286" s="409" t="str">
        <f>Calcu_ADJ!K16</f>
        <v/>
      </c>
      <c r="AB286" s="410"/>
      <c r="AC286" s="410"/>
      <c r="AD286" s="410"/>
      <c r="AE286" s="411"/>
      <c r="AF286" s="409" t="str">
        <f>Calcu_ADJ!L16</f>
        <v/>
      </c>
      <c r="AG286" s="410"/>
      <c r="AH286" s="410"/>
      <c r="AI286" s="410"/>
      <c r="AJ286" s="411"/>
      <c r="AK286" s="409" t="str">
        <f>Calcu_ADJ!M16</f>
        <v/>
      </c>
      <c r="AL286" s="410"/>
      <c r="AM286" s="410"/>
      <c r="AN286" s="410"/>
      <c r="AO286" s="411"/>
    </row>
    <row r="287" spans="1:44" ht="18.75" customHeight="1">
      <c r="A287" s="58"/>
      <c r="B287" s="409" t="str">
        <f>Calcu_ADJ!C17</f>
        <v/>
      </c>
      <c r="C287" s="410"/>
      <c r="D287" s="410"/>
      <c r="E287" s="410"/>
      <c r="F287" s="411"/>
      <c r="G287" s="409" t="str">
        <f>Calcu_ADJ!G17</f>
        <v/>
      </c>
      <c r="H287" s="410"/>
      <c r="I287" s="410"/>
      <c r="J287" s="410"/>
      <c r="K287" s="411"/>
      <c r="L287" s="409" t="str">
        <f>Calcu_ADJ!H17</f>
        <v/>
      </c>
      <c r="M287" s="410"/>
      <c r="N287" s="410"/>
      <c r="O287" s="410"/>
      <c r="P287" s="411"/>
      <c r="Q287" s="409" t="str">
        <f>Calcu_ADJ!I17</f>
        <v/>
      </c>
      <c r="R287" s="410"/>
      <c r="S287" s="410"/>
      <c r="T287" s="410"/>
      <c r="U287" s="411"/>
      <c r="V287" s="409" t="str">
        <f>Calcu_ADJ!J17</f>
        <v/>
      </c>
      <c r="W287" s="410"/>
      <c r="X287" s="410"/>
      <c r="Y287" s="410"/>
      <c r="Z287" s="411"/>
      <c r="AA287" s="409" t="str">
        <f>Calcu_ADJ!K17</f>
        <v/>
      </c>
      <c r="AB287" s="410"/>
      <c r="AC287" s="410"/>
      <c r="AD287" s="410"/>
      <c r="AE287" s="411"/>
      <c r="AF287" s="409" t="str">
        <f>Calcu_ADJ!L17</f>
        <v/>
      </c>
      <c r="AG287" s="410"/>
      <c r="AH287" s="410"/>
      <c r="AI287" s="410"/>
      <c r="AJ287" s="411"/>
      <c r="AK287" s="409" t="str">
        <f>Calcu_ADJ!M17</f>
        <v/>
      </c>
      <c r="AL287" s="410"/>
      <c r="AM287" s="410"/>
      <c r="AN287" s="410"/>
      <c r="AO287" s="411"/>
    </row>
    <row r="288" spans="1:44" ht="18.75" customHeight="1">
      <c r="A288" s="58"/>
      <c r="B288" s="409" t="str">
        <f>Calcu_ADJ!C18</f>
        <v/>
      </c>
      <c r="C288" s="410"/>
      <c r="D288" s="410"/>
      <c r="E288" s="410"/>
      <c r="F288" s="411"/>
      <c r="G288" s="409" t="str">
        <f>Calcu_ADJ!G18</f>
        <v/>
      </c>
      <c r="H288" s="410"/>
      <c r="I288" s="410"/>
      <c r="J288" s="410"/>
      <c r="K288" s="411"/>
      <c r="L288" s="409" t="str">
        <f>Calcu_ADJ!H18</f>
        <v/>
      </c>
      <c r="M288" s="410"/>
      <c r="N288" s="410"/>
      <c r="O288" s="410"/>
      <c r="P288" s="411"/>
      <c r="Q288" s="409" t="str">
        <f>Calcu_ADJ!I18</f>
        <v/>
      </c>
      <c r="R288" s="410"/>
      <c r="S288" s="410"/>
      <c r="T288" s="410"/>
      <c r="U288" s="411"/>
      <c r="V288" s="409" t="str">
        <f>Calcu_ADJ!J18</f>
        <v/>
      </c>
      <c r="W288" s="410"/>
      <c r="X288" s="410"/>
      <c r="Y288" s="410"/>
      <c r="Z288" s="411"/>
      <c r="AA288" s="409" t="str">
        <f>Calcu_ADJ!K18</f>
        <v/>
      </c>
      <c r="AB288" s="410"/>
      <c r="AC288" s="410"/>
      <c r="AD288" s="410"/>
      <c r="AE288" s="411"/>
      <c r="AF288" s="409" t="str">
        <f>Calcu_ADJ!L18</f>
        <v/>
      </c>
      <c r="AG288" s="410"/>
      <c r="AH288" s="410"/>
      <c r="AI288" s="410"/>
      <c r="AJ288" s="411"/>
      <c r="AK288" s="409" t="str">
        <f>Calcu_ADJ!M18</f>
        <v/>
      </c>
      <c r="AL288" s="410"/>
      <c r="AM288" s="410"/>
      <c r="AN288" s="410"/>
      <c r="AO288" s="411"/>
    </row>
    <row r="289" spans="1:41" ht="18.75" customHeight="1">
      <c r="A289" s="58"/>
      <c r="B289" s="409" t="str">
        <f>Calcu_ADJ!C19</f>
        <v/>
      </c>
      <c r="C289" s="410"/>
      <c r="D289" s="410"/>
      <c r="E289" s="410"/>
      <c r="F289" s="411"/>
      <c r="G289" s="409" t="str">
        <f>Calcu_ADJ!G19</f>
        <v/>
      </c>
      <c r="H289" s="410"/>
      <c r="I289" s="410"/>
      <c r="J289" s="410"/>
      <c r="K289" s="411"/>
      <c r="L289" s="409" t="str">
        <f>Calcu_ADJ!H19</f>
        <v/>
      </c>
      <c r="M289" s="410"/>
      <c r="N289" s="410"/>
      <c r="O289" s="410"/>
      <c r="P289" s="411"/>
      <c r="Q289" s="409" t="str">
        <f>Calcu_ADJ!I19</f>
        <v/>
      </c>
      <c r="R289" s="410"/>
      <c r="S289" s="410"/>
      <c r="T289" s="410"/>
      <c r="U289" s="411"/>
      <c r="V289" s="409" t="str">
        <f>Calcu_ADJ!J19</f>
        <v/>
      </c>
      <c r="W289" s="410"/>
      <c r="X289" s="410"/>
      <c r="Y289" s="410"/>
      <c r="Z289" s="411"/>
      <c r="AA289" s="409" t="str">
        <f>Calcu_ADJ!K19</f>
        <v/>
      </c>
      <c r="AB289" s="410"/>
      <c r="AC289" s="410"/>
      <c r="AD289" s="410"/>
      <c r="AE289" s="411"/>
      <c r="AF289" s="409" t="str">
        <f>Calcu_ADJ!L19</f>
        <v/>
      </c>
      <c r="AG289" s="410"/>
      <c r="AH289" s="410"/>
      <c r="AI289" s="410"/>
      <c r="AJ289" s="411"/>
      <c r="AK289" s="409" t="str">
        <f>Calcu_ADJ!M19</f>
        <v/>
      </c>
      <c r="AL289" s="410"/>
      <c r="AM289" s="410"/>
      <c r="AN289" s="410"/>
      <c r="AO289" s="411"/>
    </row>
    <row r="290" spans="1:41" ht="18.75" customHeight="1">
      <c r="A290" s="58"/>
      <c r="B290" s="409" t="str">
        <f>Calcu_ADJ!C20</f>
        <v/>
      </c>
      <c r="C290" s="410"/>
      <c r="D290" s="410"/>
      <c r="E290" s="410"/>
      <c r="F290" s="411"/>
      <c r="G290" s="409" t="str">
        <f>Calcu_ADJ!G20</f>
        <v/>
      </c>
      <c r="H290" s="410"/>
      <c r="I290" s="410"/>
      <c r="J290" s="410"/>
      <c r="K290" s="411"/>
      <c r="L290" s="409" t="str">
        <f>Calcu_ADJ!H20</f>
        <v/>
      </c>
      <c r="M290" s="410"/>
      <c r="N290" s="410"/>
      <c r="O290" s="410"/>
      <c r="P290" s="411"/>
      <c r="Q290" s="409" t="str">
        <f>Calcu_ADJ!I20</f>
        <v/>
      </c>
      <c r="R290" s="410"/>
      <c r="S290" s="410"/>
      <c r="T290" s="410"/>
      <c r="U290" s="411"/>
      <c r="V290" s="409" t="str">
        <f>Calcu_ADJ!J20</f>
        <v/>
      </c>
      <c r="W290" s="410"/>
      <c r="X290" s="410"/>
      <c r="Y290" s="410"/>
      <c r="Z290" s="411"/>
      <c r="AA290" s="409" t="str">
        <f>Calcu_ADJ!K20</f>
        <v/>
      </c>
      <c r="AB290" s="410"/>
      <c r="AC290" s="410"/>
      <c r="AD290" s="410"/>
      <c r="AE290" s="411"/>
      <c r="AF290" s="409" t="str">
        <f>Calcu_ADJ!L20</f>
        <v/>
      </c>
      <c r="AG290" s="410"/>
      <c r="AH290" s="410"/>
      <c r="AI290" s="410"/>
      <c r="AJ290" s="411"/>
      <c r="AK290" s="409" t="str">
        <f>Calcu_ADJ!M20</f>
        <v/>
      </c>
      <c r="AL290" s="410"/>
      <c r="AM290" s="410"/>
      <c r="AN290" s="410"/>
      <c r="AO290" s="411"/>
    </row>
    <row r="291" spans="1:41" ht="18.75" customHeight="1">
      <c r="A291" s="58"/>
      <c r="B291" s="409" t="str">
        <f>Calcu_ADJ!C21</f>
        <v/>
      </c>
      <c r="C291" s="410"/>
      <c r="D291" s="410"/>
      <c r="E291" s="410"/>
      <c r="F291" s="411"/>
      <c r="G291" s="409" t="str">
        <f>Calcu_ADJ!G21</f>
        <v/>
      </c>
      <c r="H291" s="410"/>
      <c r="I291" s="410"/>
      <c r="J291" s="410"/>
      <c r="K291" s="411"/>
      <c r="L291" s="409" t="str">
        <f>Calcu_ADJ!H21</f>
        <v/>
      </c>
      <c r="M291" s="410"/>
      <c r="N291" s="410"/>
      <c r="O291" s="410"/>
      <c r="P291" s="411"/>
      <c r="Q291" s="409" t="str">
        <f>Calcu_ADJ!I21</f>
        <v/>
      </c>
      <c r="R291" s="410"/>
      <c r="S291" s="410"/>
      <c r="T291" s="410"/>
      <c r="U291" s="411"/>
      <c r="V291" s="409" t="str">
        <f>Calcu_ADJ!J21</f>
        <v/>
      </c>
      <c r="W291" s="410"/>
      <c r="X291" s="410"/>
      <c r="Y291" s="410"/>
      <c r="Z291" s="411"/>
      <c r="AA291" s="409" t="str">
        <f>Calcu_ADJ!K21</f>
        <v/>
      </c>
      <c r="AB291" s="410"/>
      <c r="AC291" s="410"/>
      <c r="AD291" s="410"/>
      <c r="AE291" s="411"/>
      <c r="AF291" s="409" t="str">
        <f>Calcu_ADJ!L21</f>
        <v/>
      </c>
      <c r="AG291" s="410"/>
      <c r="AH291" s="410"/>
      <c r="AI291" s="410"/>
      <c r="AJ291" s="411"/>
      <c r="AK291" s="409" t="str">
        <f>Calcu_ADJ!M21</f>
        <v/>
      </c>
      <c r="AL291" s="410"/>
      <c r="AM291" s="410"/>
      <c r="AN291" s="410"/>
      <c r="AO291" s="411"/>
    </row>
    <row r="292" spans="1:41" ht="18.75" customHeight="1">
      <c r="A292" s="58"/>
      <c r="B292" s="409" t="str">
        <f>Calcu_ADJ!C22</f>
        <v/>
      </c>
      <c r="C292" s="410"/>
      <c r="D292" s="410"/>
      <c r="E292" s="410"/>
      <c r="F292" s="411"/>
      <c r="G292" s="409" t="str">
        <f>Calcu_ADJ!G22</f>
        <v/>
      </c>
      <c r="H292" s="410"/>
      <c r="I292" s="410"/>
      <c r="J292" s="410"/>
      <c r="K292" s="411"/>
      <c r="L292" s="409" t="str">
        <f>Calcu_ADJ!H22</f>
        <v/>
      </c>
      <c r="M292" s="410"/>
      <c r="N292" s="410"/>
      <c r="O292" s="410"/>
      <c r="P292" s="411"/>
      <c r="Q292" s="409" t="str">
        <f>Calcu_ADJ!I22</f>
        <v/>
      </c>
      <c r="R292" s="410"/>
      <c r="S292" s="410"/>
      <c r="T292" s="410"/>
      <c r="U292" s="411"/>
      <c r="V292" s="409" t="str">
        <f>Calcu_ADJ!J22</f>
        <v/>
      </c>
      <c r="W292" s="410"/>
      <c r="X292" s="410"/>
      <c r="Y292" s="410"/>
      <c r="Z292" s="411"/>
      <c r="AA292" s="409" t="str">
        <f>Calcu_ADJ!K22</f>
        <v/>
      </c>
      <c r="AB292" s="410"/>
      <c r="AC292" s="410"/>
      <c r="AD292" s="410"/>
      <c r="AE292" s="411"/>
      <c r="AF292" s="409" t="str">
        <f>Calcu_ADJ!L22</f>
        <v/>
      </c>
      <c r="AG292" s="410"/>
      <c r="AH292" s="410"/>
      <c r="AI292" s="410"/>
      <c r="AJ292" s="411"/>
      <c r="AK292" s="409" t="str">
        <f>Calcu_ADJ!M22</f>
        <v/>
      </c>
      <c r="AL292" s="410"/>
      <c r="AM292" s="410"/>
      <c r="AN292" s="410"/>
      <c r="AO292" s="411"/>
    </row>
    <row r="293" spans="1:41" ht="18.75" customHeight="1">
      <c r="A293" s="58"/>
      <c r="B293" s="409" t="str">
        <f>Calcu_ADJ!C23</f>
        <v/>
      </c>
      <c r="C293" s="410"/>
      <c r="D293" s="410"/>
      <c r="E293" s="410"/>
      <c r="F293" s="411"/>
      <c r="G293" s="409" t="str">
        <f>Calcu_ADJ!G23</f>
        <v/>
      </c>
      <c r="H293" s="410"/>
      <c r="I293" s="410"/>
      <c r="J293" s="410"/>
      <c r="K293" s="411"/>
      <c r="L293" s="409" t="str">
        <f>Calcu_ADJ!H23</f>
        <v/>
      </c>
      <c r="M293" s="410"/>
      <c r="N293" s="410"/>
      <c r="O293" s="410"/>
      <c r="P293" s="411"/>
      <c r="Q293" s="409" t="str">
        <f>Calcu_ADJ!I23</f>
        <v/>
      </c>
      <c r="R293" s="410"/>
      <c r="S293" s="410"/>
      <c r="T293" s="410"/>
      <c r="U293" s="411"/>
      <c r="V293" s="409" t="str">
        <f>Calcu_ADJ!J23</f>
        <v/>
      </c>
      <c r="W293" s="410"/>
      <c r="X293" s="410"/>
      <c r="Y293" s="410"/>
      <c r="Z293" s="411"/>
      <c r="AA293" s="409" t="str">
        <f>Calcu_ADJ!K23</f>
        <v/>
      </c>
      <c r="AB293" s="410"/>
      <c r="AC293" s="410"/>
      <c r="AD293" s="410"/>
      <c r="AE293" s="411"/>
      <c r="AF293" s="409" t="str">
        <f>Calcu_ADJ!L23</f>
        <v/>
      </c>
      <c r="AG293" s="410"/>
      <c r="AH293" s="410"/>
      <c r="AI293" s="410"/>
      <c r="AJ293" s="411"/>
      <c r="AK293" s="409" t="str">
        <f>Calcu_ADJ!M23</f>
        <v/>
      </c>
      <c r="AL293" s="410"/>
      <c r="AM293" s="410"/>
      <c r="AN293" s="410"/>
      <c r="AO293" s="411"/>
    </row>
    <row r="294" spans="1:41" ht="18.75" customHeight="1">
      <c r="A294" s="58"/>
      <c r="B294" s="409" t="str">
        <f>Calcu_ADJ!C24</f>
        <v/>
      </c>
      <c r="C294" s="410"/>
      <c r="D294" s="410"/>
      <c r="E294" s="410"/>
      <c r="F294" s="411"/>
      <c r="G294" s="409" t="str">
        <f>Calcu_ADJ!G24</f>
        <v/>
      </c>
      <c r="H294" s="410"/>
      <c r="I294" s="410"/>
      <c r="J294" s="410"/>
      <c r="K294" s="411"/>
      <c r="L294" s="409" t="str">
        <f>Calcu_ADJ!H24</f>
        <v/>
      </c>
      <c r="M294" s="410"/>
      <c r="N294" s="410"/>
      <c r="O294" s="410"/>
      <c r="P294" s="411"/>
      <c r="Q294" s="409" t="str">
        <f>Calcu_ADJ!I24</f>
        <v/>
      </c>
      <c r="R294" s="410"/>
      <c r="S294" s="410"/>
      <c r="T294" s="410"/>
      <c r="U294" s="411"/>
      <c r="V294" s="409" t="str">
        <f>Calcu_ADJ!J24</f>
        <v/>
      </c>
      <c r="W294" s="410"/>
      <c r="X294" s="410"/>
      <c r="Y294" s="410"/>
      <c r="Z294" s="411"/>
      <c r="AA294" s="409" t="str">
        <f>Calcu_ADJ!K24</f>
        <v/>
      </c>
      <c r="AB294" s="410"/>
      <c r="AC294" s="410"/>
      <c r="AD294" s="410"/>
      <c r="AE294" s="411"/>
      <c r="AF294" s="409" t="str">
        <f>Calcu_ADJ!L24</f>
        <v/>
      </c>
      <c r="AG294" s="410"/>
      <c r="AH294" s="410"/>
      <c r="AI294" s="410"/>
      <c r="AJ294" s="411"/>
      <c r="AK294" s="409" t="str">
        <f>Calcu_ADJ!M24</f>
        <v/>
      </c>
      <c r="AL294" s="410"/>
      <c r="AM294" s="410"/>
      <c r="AN294" s="410"/>
      <c r="AO294" s="411"/>
    </row>
    <row r="295" spans="1:41" ht="18.75" customHeight="1">
      <c r="A295" s="58"/>
      <c r="B295" s="409" t="str">
        <f>Calcu_ADJ!C25</f>
        <v/>
      </c>
      <c r="C295" s="410"/>
      <c r="D295" s="410"/>
      <c r="E295" s="410"/>
      <c r="F295" s="411"/>
      <c r="G295" s="409" t="str">
        <f>Calcu_ADJ!G25</f>
        <v/>
      </c>
      <c r="H295" s="410"/>
      <c r="I295" s="410"/>
      <c r="J295" s="410"/>
      <c r="K295" s="411"/>
      <c r="L295" s="409" t="str">
        <f>Calcu_ADJ!H25</f>
        <v/>
      </c>
      <c r="M295" s="410"/>
      <c r="N295" s="410"/>
      <c r="O295" s="410"/>
      <c r="P295" s="411"/>
      <c r="Q295" s="409" t="str">
        <f>Calcu_ADJ!I25</f>
        <v/>
      </c>
      <c r="R295" s="410"/>
      <c r="S295" s="410"/>
      <c r="T295" s="410"/>
      <c r="U295" s="411"/>
      <c r="V295" s="409" t="str">
        <f>Calcu_ADJ!J25</f>
        <v/>
      </c>
      <c r="W295" s="410"/>
      <c r="X295" s="410"/>
      <c r="Y295" s="410"/>
      <c r="Z295" s="411"/>
      <c r="AA295" s="409" t="str">
        <f>Calcu_ADJ!K25</f>
        <v/>
      </c>
      <c r="AB295" s="410"/>
      <c r="AC295" s="410"/>
      <c r="AD295" s="410"/>
      <c r="AE295" s="411"/>
      <c r="AF295" s="409" t="str">
        <f>Calcu_ADJ!L25</f>
        <v/>
      </c>
      <c r="AG295" s="410"/>
      <c r="AH295" s="410"/>
      <c r="AI295" s="410"/>
      <c r="AJ295" s="411"/>
      <c r="AK295" s="409" t="str">
        <f>Calcu_ADJ!M25</f>
        <v/>
      </c>
      <c r="AL295" s="410"/>
      <c r="AM295" s="410"/>
      <c r="AN295" s="410"/>
      <c r="AO295" s="411"/>
    </row>
    <row r="296" spans="1:41" ht="18.75" customHeight="1">
      <c r="A296" s="58"/>
      <c r="B296" s="409" t="str">
        <f>Calcu_ADJ!C26</f>
        <v/>
      </c>
      <c r="C296" s="410"/>
      <c r="D296" s="410"/>
      <c r="E296" s="410"/>
      <c r="F296" s="411"/>
      <c r="G296" s="409" t="str">
        <f>Calcu_ADJ!G26</f>
        <v/>
      </c>
      <c r="H296" s="410"/>
      <c r="I296" s="410"/>
      <c r="J296" s="410"/>
      <c r="K296" s="411"/>
      <c r="L296" s="409" t="str">
        <f>Calcu_ADJ!H26</f>
        <v/>
      </c>
      <c r="M296" s="410"/>
      <c r="N296" s="410"/>
      <c r="O296" s="410"/>
      <c r="P296" s="411"/>
      <c r="Q296" s="409" t="str">
        <f>Calcu_ADJ!I26</f>
        <v/>
      </c>
      <c r="R296" s="410"/>
      <c r="S296" s="410"/>
      <c r="T296" s="410"/>
      <c r="U296" s="411"/>
      <c r="V296" s="409" t="str">
        <f>Calcu_ADJ!J26</f>
        <v/>
      </c>
      <c r="W296" s="410"/>
      <c r="X296" s="410"/>
      <c r="Y296" s="410"/>
      <c r="Z296" s="411"/>
      <c r="AA296" s="409" t="str">
        <f>Calcu_ADJ!K26</f>
        <v/>
      </c>
      <c r="AB296" s="410"/>
      <c r="AC296" s="410"/>
      <c r="AD296" s="410"/>
      <c r="AE296" s="411"/>
      <c r="AF296" s="409" t="str">
        <f>Calcu_ADJ!L26</f>
        <v/>
      </c>
      <c r="AG296" s="410"/>
      <c r="AH296" s="410"/>
      <c r="AI296" s="410"/>
      <c r="AJ296" s="411"/>
      <c r="AK296" s="409" t="str">
        <f>Calcu_ADJ!M26</f>
        <v/>
      </c>
      <c r="AL296" s="410"/>
      <c r="AM296" s="410"/>
      <c r="AN296" s="410"/>
      <c r="AO296" s="411"/>
    </row>
    <row r="297" spans="1:41" ht="18.75" customHeight="1">
      <c r="A297" s="58"/>
      <c r="B297" s="409" t="str">
        <f>Calcu_ADJ!C27</f>
        <v/>
      </c>
      <c r="C297" s="410"/>
      <c r="D297" s="410"/>
      <c r="E297" s="410"/>
      <c r="F297" s="411"/>
      <c r="G297" s="409" t="str">
        <f>Calcu_ADJ!G27</f>
        <v/>
      </c>
      <c r="H297" s="410"/>
      <c r="I297" s="410"/>
      <c r="J297" s="410"/>
      <c r="K297" s="411"/>
      <c r="L297" s="409" t="str">
        <f>Calcu_ADJ!H27</f>
        <v/>
      </c>
      <c r="M297" s="410"/>
      <c r="N297" s="410"/>
      <c r="O297" s="410"/>
      <c r="P297" s="411"/>
      <c r="Q297" s="409" t="str">
        <f>Calcu_ADJ!I27</f>
        <v/>
      </c>
      <c r="R297" s="410"/>
      <c r="S297" s="410"/>
      <c r="T297" s="410"/>
      <c r="U297" s="411"/>
      <c r="V297" s="409" t="str">
        <f>Calcu_ADJ!J27</f>
        <v/>
      </c>
      <c r="W297" s="410"/>
      <c r="X297" s="410"/>
      <c r="Y297" s="410"/>
      <c r="Z297" s="411"/>
      <c r="AA297" s="409" t="str">
        <f>Calcu_ADJ!K27</f>
        <v/>
      </c>
      <c r="AB297" s="410"/>
      <c r="AC297" s="410"/>
      <c r="AD297" s="410"/>
      <c r="AE297" s="411"/>
      <c r="AF297" s="409" t="str">
        <f>Calcu_ADJ!L27</f>
        <v/>
      </c>
      <c r="AG297" s="410"/>
      <c r="AH297" s="410"/>
      <c r="AI297" s="410"/>
      <c r="AJ297" s="411"/>
      <c r="AK297" s="409" t="str">
        <f>Calcu_ADJ!M27</f>
        <v/>
      </c>
      <c r="AL297" s="410"/>
      <c r="AM297" s="410"/>
      <c r="AN297" s="410"/>
      <c r="AO297" s="411"/>
    </row>
    <row r="298" spans="1:41" ht="18.75" customHeight="1">
      <c r="A298" s="58"/>
      <c r="B298" s="409" t="str">
        <f>Calcu_ADJ!C28</f>
        <v/>
      </c>
      <c r="C298" s="410"/>
      <c r="D298" s="410"/>
      <c r="E298" s="410"/>
      <c r="F298" s="411"/>
      <c r="G298" s="409" t="str">
        <f>Calcu_ADJ!G28</f>
        <v/>
      </c>
      <c r="H298" s="410"/>
      <c r="I298" s="410"/>
      <c r="J298" s="410"/>
      <c r="K298" s="411"/>
      <c r="L298" s="409" t="str">
        <f>Calcu_ADJ!H28</f>
        <v/>
      </c>
      <c r="M298" s="410"/>
      <c r="N298" s="410"/>
      <c r="O298" s="410"/>
      <c r="P298" s="411"/>
      <c r="Q298" s="409" t="str">
        <f>Calcu_ADJ!I28</f>
        <v/>
      </c>
      <c r="R298" s="410"/>
      <c r="S298" s="410"/>
      <c r="T298" s="410"/>
      <c r="U298" s="411"/>
      <c r="V298" s="409" t="str">
        <f>Calcu_ADJ!J28</f>
        <v/>
      </c>
      <c r="W298" s="410"/>
      <c r="X298" s="410"/>
      <c r="Y298" s="410"/>
      <c r="Z298" s="411"/>
      <c r="AA298" s="409" t="str">
        <f>Calcu_ADJ!K28</f>
        <v/>
      </c>
      <c r="AB298" s="410"/>
      <c r="AC298" s="410"/>
      <c r="AD298" s="410"/>
      <c r="AE298" s="411"/>
      <c r="AF298" s="409" t="str">
        <f>Calcu_ADJ!L28</f>
        <v/>
      </c>
      <c r="AG298" s="410"/>
      <c r="AH298" s="410"/>
      <c r="AI298" s="410"/>
      <c r="AJ298" s="411"/>
      <c r="AK298" s="409" t="str">
        <f>Calcu_ADJ!M28</f>
        <v/>
      </c>
      <c r="AL298" s="410"/>
      <c r="AM298" s="410"/>
      <c r="AN298" s="410"/>
      <c r="AO298" s="411"/>
    </row>
    <row r="299" spans="1:41" ht="18.75" customHeight="1">
      <c r="A299" s="58"/>
      <c r="B299" s="409" t="str">
        <f>Calcu_ADJ!C29</f>
        <v/>
      </c>
      <c r="C299" s="410"/>
      <c r="D299" s="410"/>
      <c r="E299" s="410"/>
      <c r="F299" s="411"/>
      <c r="G299" s="409" t="str">
        <f>Calcu_ADJ!G29</f>
        <v/>
      </c>
      <c r="H299" s="410"/>
      <c r="I299" s="410"/>
      <c r="J299" s="410"/>
      <c r="K299" s="411"/>
      <c r="L299" s="409" t="str">
        <f>Calcu_ADJ!H29</f>
        <v/>
      </c>
      <c r="M299" s="410"/>
      <c r="N299" s="410"/>
      <c r="O299" s="410"/>
      <c r="P299" s="411"/>
      <c r="Q299" s="409" t="str">
        <f>Calcu_ADJ!I29</f>
        <v/>
      </c>
      <c r="R299" s="410"/>
      <c r="S299" s="410"/>
      <c r="T299" s="410"/>
      <c r="U299" s="411"/>
      <c r="V299" s="409" t="str">
        <f>Calcu_ADJ!J29</f>
        <v/>
      </c>
      <c r="W299" s="410"/>
      <c r="X299" s="410"/>
      <c r="Y299" s="410"/>
      <c r="Z299" s="411"/>
      <c r="AA299" s="409" t="str">
        <f>Calcu_ADJ!K29</f>
        <v/>
      </c>
      <c r="AB299" s="410"/>
      <c r="AC299" s="410"/>
      <c r="AD299" s="410"/>
      <c r="AE299" s="411"/>
      <c r="AF299" s="409" t="str">
        <f>Calcu_ADJ!L29</f>
        <v/>
      </c>
      <c r="AG299" s="410"/>
      <c r="AH299" s="410"/>
      <c r="AI299" s="410"/>
      <c r="AJ299" s="411"/>
      <c r="AK299" s="409" t="str">
        <f>Calcu_ADJ!M29</f>
        <v/>
      </c>
      <c r="AL299" s="410"/>
      <c r="AM299" s="410"/>
      <c r="AN299" s="410"/>
      <c r="AO299" s="411"/>
    </row>
    <row r="300" spans="1:41" ht="18.75" customHeight="1">
      <c r="A300" s="58"/>
      <c r="B300" s="409" t="str">
        <f>Calcu_ADJ!C30</f>
        <v/>
      </c>
      <c r="C300" s="410"/>
      <c r="D300" s="410"/>
      <c r="E300" s="410"/>
      <c r="F300" s="411"/>
      <c r="G300" s="409" t="str">
        <f>Calcu_ADJ!G30</f>
        <v/>
      </c>
      <c r="H300" s="410"/>
      <c r="I300" s="410"/>
      <c r="J300" s="410"/>
      <c r="K300" s="411"/>
      <c r="L300" s="409" t="str">
        <f>Calcu_ADJ!H30</f>
        <v/>
      </c>
      <c r="M300" s="410"/>
      <c r="N300" s="410"/>
      <c r="O300" s="410"/>
      <c r="P300" s="411"/>
      <c r="Q300" s="409" t="str">
        <f>Calcu_ADJ!I30</f>
        <v/>
      </c>
      <c r="R300" s="410"/>
      <c r="S300" s="410"/>
      <c r="T300" s="410"/>
      <c r="U300" s="411"/>
      <c r="V300" s="409" t="str">
        <f>Calcu_ADJ!J30</f>
        <v/>
      </c>
      <c r="W300" s="410"/>
      <c r="X300" s="410"/>
      <c r="Y300" s="410"/>
      <c r="Z300" s="411"/>
      <c r="AA300" s="409" t="str">
        <f>Calcu_ADJ!K30</f>
        <v/>
      </c>
      <c r="AB300" s="410"/>
      <c r="AC300" s="410"/>
      <c r="AD300" s="410"/>
      <c r="AE300" s="411"/>
      <c r="AF300" s="409" t="str">
        <f>Calcu_ADJ!L30</f>
        <v/>
      </c>
      <c r="AG300" s="410"/>
      <c r="AH300" s="410"/>
      <c r="AI300" s="410"/>
      <c r="AJ300" s="411"/>
      <c r="AK300" s="409" t="str">
        <f>Calcu_ADJ!M30</f>
        <v/>
      </c>
      <c r="AL300" s="410"/>
      <c r="AM300" s="410"/>
      <c r="AN300" s="410"/>
      <c r="AO300" s="411"/>
    </row>
    <row r="301" spans="1:41" ht="18.75" customHeight="1">
      <c r="A301" s="58"/>
      <c r="B301" s="409" t="str">
        <f>Calcu_ADJ!C31</f>
        <v/>
      </c>
      <c r="C301" s="410"/>
      <c r="D301" s="410"/>
      <c r="E301" s="410"/>
      <c r="F301" s="411"/>
      <c r="G301" s="409" t="str">
        <f>Calcu_ADJ!G31</f>
        <v/>
      </c>
      <c r="H301" s="410"/>
      <c r="I301" s="410"/>
      <c r="J301" s="410"/>
      <c r="K301" s="411"/>
      <c r="L301" s="409" t="str">
        <f>Calcu_ADJ!H31</f>
        <v/>
      </c>
      <c r="M301" s="410"/>
      <c r="N301" s="410"/>
      <c r="O301" s="410"/>
      <c r="P301" s="411"/>
      <c r="Q301" s="409" t="str">
        <f>Calcu_ADJ!I31</f>
        <v/>
      </c>
      <c r="R301" s="410"/>
      <c r="S301" s="410"/>
      <c r="T301" s="410"/>
      <c r="U301" s="411"/>
      <c r="V301" s="409" t="str">
        <f>Calcu_ADJ!J31</f>
        <v/>
      </c>
      <c r="W301" s="410"/>
      <c r="X301" s="410"/>
      <c r="Y301" s="410"/>
      <c r="Z301" s="411"/>
      <c r="AA301" s="409" t="str">
        <f>Calcu_ADJ!K31</f>
        <v/>
      </c>
      <c r="AB301" s="410"/>
      <c r="AC301" s="410"/>
      <c r="AD301" s="410"/>
      <c r="AE301" s="411"/>
      <c r="AF301" s="409" t="str">
        <f>Calcu_ADJ!L31</f>
        <v/>
      </c>
      <c r="AG301" s="410"/>
      <c r="AH301" s="410"/>
      <c r="AI301" s="410"/>
      <c r="AJ301" s="411"/>
      <c r="AK301" s="409" t="str">
        <f>Calcu_ADJ!M31</f>
        <v/>
      </c>
      <c r="AL301" s="410"/>
      <c r="AM301" s="410"/>
      <c r="AN301" s="410"/>
      <c r="AO301" s="411"/>
    </row>
    <row r="302" spans="1:41" ht="18.75" customHeight="1">
      <c r="A302" s="58"/>
      <c r="B302" s="409" t="str">
        <f>Calcu_ADJ!C32</f>
        <v/>
      </c>
      <c r="C302" s="410"/>
      <c r="D302" s="410"/>
      <c r="E302" s="410"/>
      <c r="F302" s="411"/>
      <c r="G302" s="409" t="str">
        <f>Calcu_ADJ!G32</f>
        <v/>
      </c>
      <c r="H302" s="410"/>
      <c r="I302" s="410"/>
      <c r="J302" s="410"/>
      <c r="K302" s="411"/>
      <c r="L302" s="409" t="str">
        <f>Calcu_ADJ!H32</f>
        <v/>
      </c>
      <c r="M302" s="410"/>
      <c r="N302" s="410"/>
      <c r="O302" s="410"/>
      <c r="P302" s="411"/>
      <c r="Q302" s="409" t="str">
        <f>Calcu_ADJ!I32</f>
        <v/>
      </c>
      <c r="R302" s="410"/>
      <c r="S302" s="410"/>
      <c r="T302" s="410"/>
      <c r="U302" s="411"/>
      <c r="V302" s="409" t="str">
        <f>Calcu_ADJ!J32</f>
        <v/>
      </c>
      <c r="W302" s="410"/>
      <c r="X302" s="410"/>
      <c r="Y302" s="410"/>
      <c r="Z302" s="411"/>
      <c r="AA302" s="409" t="str">
        <f>Calcu_ADJ!K32</f>
        <v/>
      </c>
      <c r="AB302" s="410"/>
      <c r="AC302" s="410"/>
      <c r="AD302" s="410"/>
      <c r="AE302" s="411"/>
      <c r="AF302" s="409" t="str">
        <f>Calcu_ADJ!L32</f>
        <v/>
      </c>
      <c r="AG302" s="410"/>
      <c r="AH302" s="410"/>
      <c r="AI302" s="410"/>
      <c r="AJ302" s="411"/>
      <c r="AK302" s="409" t="str">
        <f>Calcu_ADJ!M32</f>
        <v/>
      </c>
      <c r="AL302" s="410"/>
      <c r="AM302" s="410"/>
      <c r="AN302" s="410"/>
      <c r="AO302" s="411"/>
    </row>
    <row r="303" spans="1:41" ht="18.75" customHeight="1">
      <c r="A303" s="58"/>
      <c r="B303" s="409" t="str">
        <f>Calcu_ADJ!C33</f>
        <v/>
      </c>
      <c r="C303" s="410"/>
      <c r="D303" s="410"/>
      <c r="E303" s="410"/>
      <c r="F303" s="411"/>
      <c r="G303" s="409" t="str">
        <f>Calcu_ADJ!G33</f>
        <v/>
      </c>
      <c r="H303" s="410"/>
      <c r="I303" s="410"/>
      <c r="J303" s="410"/>
      <c r="K303" s="411"/>
      <c r="L303" s="409" t="str">
        <f>Calcu_ADJ!H33</f>
        <v/>
      </c>
      <c r="M303" s="410"/>
      <c r="N303" s="410"/>
      <c r="O303" s="410"/>
      <c r="P303" s="411"/>
      <c r="Q303" s="409" t="str">
        <f>Calcu_ADJ!I33</f>
        <v/>
      </c>
      <c r="R303" s="410"/>
      <c r="S303" s="410"/>
      <c r="T303" s="410"/>
      <c r="U303" s="411"/>
      <c r="V303" s="409" t="str">
        <f>Calcu_ADJ!J33</f>
        <v/>
      </c>
      <c r="W303" s="410"/>
      <c r="X303" s="410"/>
      <c r="Y303" s="410"/>
      <c r="Z303" s="411"/>
      <c r="AA303" s="409" t="str">
        <f>Calcu_ADJ!K33</f>
        <v/>
      </c>
      <c r="AB303" s="410"/>
      <c r="AC303" s="410"/>
      <c r="AD303" s="410"/>
      <c r="AE303" s="411"/>
      <c r="AF303" s="409" t="str">
        <f>Calcu_ADJ!L33</f>
        <v/>
      </c>
      <c r="AG303" s="410"/>
      <c r="AH303" s="410"/>
      <c r="AI303" s="410"/>
      <c r="AJ303" s="411"/>
      <c r="AK303" s="409" t="str">
        <f>Calcu_ADJ!M33</f>
        <v/>
      </c>
      <c r="AL303" s="410"/>
      <c r="AM303" s="410"/>
      <c r="AN303" s="410"/>
      <c r="AO303" s="411"/>
    </row>
    <row r="304" spans="1:41" ht="18.75" customHeight="1">
      <c r="A304" s="58"/>
      <c r="B304" s="409" t="str">
        <f>Calcu_ADJ!C34</f>
        <v/>
      </c>
      <c r="C304" s="410"/>
      <c r="D304" s="410"/>
      <c r="E304" s="410"/>
      <c r="F304" s="411"/>
      <c r="G304" s="409" t="str">
        <f>Calcu_ADJ!G34</f>
        <v/>
      </c>
      <c r="H304" s="410"/>
      <c r="I304" s="410"/>
      <c r="J304" s="410"/>
      <c r="K304" s="411"/>
      <c r="L304" s="409" t="str">
        <f>Calcu_ADJ!H34</f>
        <v/>
      </c>
      <c r="M304" s="410"/>
      <c r="N304" s="410"/>
      <c r="O304" s="410"/>
      <c r="P304" s="411"/>
      <c r="Q304" s="409" t="str">
        <f>Calcu_ADJ!I34</f>
        <v/>
      </c>
      <c r="R304" s="410"/>
      <c r="S304" s="410"/>
      <c r="T304" s="410"/>
      <c r="U304" s="411"/>
      <c r="V304" s="409" t="str">
        <f>Calcu_ADJ!J34</f>
        <v/>
      </c>
      <c r="W304" s="410"/>
      <c r="X304" s="410"/>
      <c r="Y304" s="410"/>
      <c r="Z304" s="411"/>
      <c r="AA304" s="409" t="str">
        <f>Calcu_ADJ!K34</f>
        <v/>
      </c>
      <c r="AB304" s="410"/>
      <c r="AC304" s="410"/>
      <c r="AD304" s="410"/>
      <c r="AE304" s="411"/>
      <c r="AF304" s="409" t="str">
        <f>Calcu_ADJ!L34</f>
        <v/>
      </c>
      <c r="AG304" s="410"/>
      <c r="AH304" s="410"/>
      <c r="AI304" s="410"/>
      <c r="AJ304" s="411"/>
      <c r="AK304" s="409" t="str">
        <f>Calcu_ADJ!M34</f>
        <v/>
      </c>
      <c r="AL304" s="410"/>
      <c r="AM304" s="410"/>
      <c r="AN304" s="410"/>
      <c r="AO304" s="411"/>
    </row>
    <row r="305" spans="1:46" ht="18.75" customHeight="1">
      <c r="A305" s="58"/>
      <c r="B305" s="409" t="str">
        <f>Calcu_ADJ!C35</f>
        <v/>
      </c>
      <c r="C305" s="410"/>
      <c r="D305" s="410"/>
      <c r="E305" s="410"/>
      <c r="F305" s="411"/>
      <c r="G305" s="409" t="str">
        <f>Calcu_ADJ!G35</f>
        <v/>
      </c>
      <c r="H305" s="410"/>
      <c r="I305" s="410"/>
      <c r="J305" s="410"/>
      <c r="K305" s="411"/>
      <c r="L305" s="409" t="str">
        <f>Calcu_ADJ!H35</f>
        <v/>
      </c>
      <c r="M305" s="410"/>
      <c r="N305" s="410"/>
      <c r="O305" s="410"/>
      <c r="P305" s="411"/>
      <c r="Q305" s="409" t="str">
        <f>Calcu_ADJ!I35</f>
        <v/>
      </c>
      <c r="R305" s="410"/>
      <c r="S305" s="410"/>
      <c r="T305" s="410"/>
      <c r="U305" s="411"/>
      <c r="V305" s="409" t="str">
        <f>Calcu_ADJ!J35</f>
        <v/>
      </c>
      <c r="W305" s="410"/>
      <c r="X305" s="410"/>
      <c r="Y305" s="410"/>
      <c r="Z305" s="411"/>
      <c r="AA305" s="409" t="str">
        <f>Calcu_ADJ!K35</f>
        <v/>
      </c>
      <c r="AB305" s="410"/>
      <c r="AC305" s="410"/>
      <c r="AD305" s="410"/>
      <c r="AE305" s="411"/>
      <c r="AF305" s="409" t="str">
        <f>Calcu_ADJ!L35</f>
        <v/>
      </c>
      <c r="AG305" s="410"/>
      <c r="AH305" s="410"/>
      <c r="AI305" s="410"/>
      <c r="AJ305" s="411"/>
      <c r="AK305" s="409" t="str">
        <f>Calcu_ADJ!M35</f>
        <v/>
      </c>
      <c r="AL305" s="410"/>
      <c r="AM305" s="410"/>
      <c r="AN305" s="410"/>
      <c r="AO305" s="411"/>
    </row>
    <row r="306" spans="1:46" ht="18.75" customHeight="1">
      <c r="A306" s="58"/>
      <c r="B306" s="409" t="str">
        <f>Calcu_ADJ!C36</f>
        <v/>
      </c>
      <c r="C306" s="410"/>
      <c r="D306" s="410"/>
      <c r="E306" s="410"/>
      <c r="F306" s="411"/>
      <c r="G306" s="409" t="str">
        <f>Calcu_ADJ!G36</f>
        <v/>
      </c>
      <c r="H306" s="410"/>
      <c r="I306" s="410"/>
      <c r="J306" s="410"/>
      <c r="K306" s="411"/>
      <c r="L306" s="409" t="str">
        <f>Calcu_ADJ!H36</f>
        <v/>
      </c>
      <c r="M306" s="410"/>
      <c r="N306" s="410"/>
      <c r="O306" s="410"/>
      <c r="P306" s="411"/>
      <c r="Q306" s="409" t="str">
        <f>Calcu_ADJ!I36</f>
        <v/>
      </c>
      <c r="R306" s="410"/>
      <c r="S306" s="410"/>
      <c r="T306" s="410"/>
      <c r="U306" s="411"/>
      <c r="V306" s="409" t="str">
        <f>Calcu_ADJ!J36</f>
        <v/>
      </c>
      <c r="W306" s="410"/>
      <c r="X306" s="410"/>
      <c r="Y306" s="410"/>
      <c r="Z306" s="411"/>
      <c r="AA306" s="409" t="str">
        <f>Calcu_ADJ!K36</f>
        <v/>
      </c>
      <c r="AB306" s="410"/>
      <c r="AC306" s="410"/>
      <c r="AD306" s="410"/>
      <c r="AE306" s="411"/>
      <c r="AF306" s="409" t="str">
        <f>Calcu_ADJ!L36</f>
        <v/>
      </c>
      <c r="AG306" s="410"/>
      <c r="AH306" s="410"/>
      <c r="AI306" s="410"/>
      <c r="AJ306" s="411"/>
      <c r="AK306" s="409" t="str">
        <f>Calcu_ADJ!M36</f>
        <v/>
      </c>
      <c r="AL306" s="410"/>
      <c r="AM306" s="410"/>
      <c r="AN306" s="410"/>
      <c r="AO306" s="411"/>
    </row>
    <row r="307" spans="1:46" ht="18.75" customHeight="1">
      <c r="A307" s="58"/>
      <c r="B307" s="409" t="str">
        <f>Calcu_ADJ!C37</f>
        <v/>
      </c>
      <c r="C307" s="410"/>
      <c r="D307" s="410"/>
      <c r="E307" s="410"/>
      <c r="F307" s="411"/>
      <c r="G307" s="409" t="str">
        <f>Calcu_ADJ!G37</f>
        <v/>
      </c>
      <c r="H307" s="410"/>
      <c r="I307" s="410"/>
      <c r="J307" s="410"/>
      <c r="K307" s="411"/>
      <c r="L307" s="409" t="str">
        <f>Calcu_ADJ!H37</f>
        <v/>
      </c>
      <c r="M307" s="410"/>
      <c r="N307" s="410"/>
      <c r="O307" s="410"/>
      <c r="P307" s="411"/>
      <c r="Q307" s="409" t="str">
        <f>Calcu_ADJ!I37</f>
        <v/>
      </c>
      <c r="R307" s="410"/>
      <c r="S307" s="410"/>
      <c r="T307" s="410"/>
      <c r="U307" s="411"/>
      <c r="V307" s="409" t="str">
        <f>Calcu_ADJ!J37</f>
        <v/>
      </c>
      <c r="W307" s="410"/>
      <c r="X307" s="410"/>
      <c r="Y307" s="410"/>
      <c r="Z307" s="411"/>
      <c r="AA307" s="409" t="str">
        <f>Calcu_ADJ!K37</f>
        <v/>
      </c>
      <c r="AB307" s="410"/>
      <c r="AC307" s="410"/>
      <c r="AD307" s="410"/>
      <c r="AE307" s="411"/>
      <c r="AF307" s="409" t="str">
        <f>Calcu_ADJ!L37</f>
        <v/>
      </c>
      <c r="AG307" s="410"/>
      <c r="AH307" s="410"/>
      <c r="AI307" s="410"/>
      <c r="AJ307" s="411"/>
      <c r="AK307" s="409" t="str">
        <f>Calcu_ADJ!M37</f>
        <v/>
      </c>
      <c r="AL307" s="410"/>
      <c r="AM307" s="410"/>
      <c r="AN307" s="410"/>
      <c r="AO307" s="411"/>
    </row>
    <row r="308" spans="1:46" ht="18.75" customHeight="1">
      <c r="A308" s="58"/>
      <c r="B308" s="409" t="str">
        <f>Calcu_ADJ!C38</f>
        <v/>
      </c>
      <c r="C308" s="410"/>
      <c r="D308" s="410"/>
      <c r="E308" s="410"/>
      <c r="F308" s="411"/>
      <c r="G308" s="409" t="str">
        <f>Calcu_ADJ!G38</f>
        <v/>
      </c>
      <c r="H308" s="410"/>
      <c r="I308" s="410"/>
      <c r="J308" s="410"/>
      <c r="K308" s="411"/>
      <c r="L308" s="409" t="str">
        <f>Calcu_ADJ!H38</f>
        <v/>
      </c>
      <c r="M308" s="410"/>
      <c r="N308" s="410"/>
      <c r="O308" s="410"/>
      <c r="P308" s="411"/>
      <c r="Q308" s="409" t="str">
        <f>Calcu_ADJ!I38</f>
        <v/>
      </c>
      <c r="R308" s="410"/>
      <c r="S308" s="410"/>
      <c r="T308" s="410"/>
      <c r="U308" s="411"/>
      <c r="V308" s="409" t="str">
        <f>Calcu_ADJ!J38</f>
        <v/>
      </c>
      <c r="W308" s="410"/>
      <c r="X308" s="410"/>
      <c r="Y308" s="410"/>
      <c r="Z308" s="411"/>
      <c r="AA308" s="409" t="str">
        <f>Calcu_ADJ!K38</f>
        <v/>
      </c>
      <c r="AB308" s="410"/>
      <c r="AC308" s="410"/>
      <c r="AD308" s="410"/>
      <c r="AE308" s="411"/>
      <c r="AF308" s="409" t="str">
        <f>Calcu_ADJ!L38</f>
        <v/>
      </c>
      <c r="AG308" s="410"/>
      <c r="AH308" s="410"/>
      <c r="AI308" s="410"/>
      <c r="AJ308" s="411"/>
      <c r="AK308" s="409" t="str">
        <f>Calcu_ADJ!M38</f>
        <v/>
      </c>
      <c r="AL308" s="410"/>
      <c r="AM308" s="410"/>
      <c r="AN308" s="410"/>
      <c r="AO308" s="411"/>
    </row>
    <row r="309" spans="1:46" ht="18.75" customHeight="1">
      <c r="A309" s="58"/>
      <c r="B309" s="409" t="str">
        <f>Calcu_ADJ!C39</f>
        <v/>
      </c>
      <c r="C309" s="410"/>
      <c r="D309" s="410"/>
      <c r="E309" s="410"/>
      <c r="F309" s="411"/>
      <c r="G309" s="409" t="str">
        <f>Calcu_ADJ!G39</f>
        <v/>
      </c>
      <c r="H309" s="410"/>
      <c r="I309" s="410"/>
      <c r="J309" s="410"/>
      <c r="K309" s="411"/>
      <c r="L309" s="409" t="str">
        <f>Calcu_ADJ!H39</f>
        <v/>
      </c>
      <c r="M309" s="410"/>
      <c r="N309" s="410"/>
      <c r="O309" s="410"/>
      <c r="P309" s="411"/>
      <c r="Q309" s="409" t="str">
        <f>Calcu_ADJ!I39</f>
        <v/>
      </c>
      <c r="R309" s="410"/>
      <c r="S309" s="410"/>
      <c r="T309" s="410"/>
      <c r="U309" s="411"/>
      <c r="V309" s="409" t="str">
        <f>Calcu_ADJ!J39</f>
        <v/>
      </c>
      <c r="W309" s="410"/>
      <c r="X309" s="410"/>
      <c r="Y309" s="410"/>
      <c r="Z309" s="411"/>
      <c r="AA309" s="409" t="str">
        <f>Calcu_ADJ!K39</f>
        <v/>
      </c>
      <c r="AB309" s="410"/>
      <c r="AC309" s="410"/>
      <c r="AD309" s="410"/>
      <c r="AE309" s="411"/>
      <c r="AF309" s="409" t="str">
        <f>Calcu_ADJ!L39</f>
        <v/>
      </c>
      <c r="AG309" s="410"/>
      <c r="AH309" s="410"/>
      <c r="AI309" s="410"/>
      <c r="AJ309" s="411"/>
      <c r="AK309" s="409" t="str">
        <f>Calcu_ADJ!M39</f>
        <v/>
      </c>
      <c r="AL309" s="410"/>
      <c r="AM309" s="410"/>
      <c r="AN309" s="410"/>
      <c r="AO309" s="411"/>
    </row>
    <row r="310" spans="1:46" ht="18.75" customHeight="1">
      <c r="A310" s="58"/>
      <c r="B310" s="409" t="str">
        <f>Calcu_ADJ!C40</f>
        <v/>
      </c>
      <c r="C310" s="410"/>
      <c r="D310" s="410"/>
      <c r="E310" s="410"/>
      <c r="F310" s="411"/>
      <c r="G310" s="409" t="str">
        <f>Calcu_ADJ!G40</f>
        <v/>
      </c>
      <c r="H310" s="410"/>
      <c r="I310" s="410"/>
      <c r="J310" s="410"/>
      <c r="K310" s="411"/>
      <c r="L310" s="409" t="str">
        <f>Calcu_ADJ!H40</f>
        <v/>
      </c>
      <c r="M310" s="410"/>
      <c r="N310" s="410"/>
      <c r="O310" s="410"/>
      <c r="P310" s="411"/>
      <c r="Q310" s="409" t="str">
        <f>Calcu_ADJ!I40</f>
        <v/>
      </c>
      <c r="R310" s="410"/>
      <c r="S310" s="410"/>
      <c r="T310" s="410"/>
      <c r="U310" s="411"/>
      <c r="V310" s="409" t="str">
        <f>Calcu_ADJ!J40</f>
        <v/>
      </c>
      <c r="W310" s="410"/>
      <c r="X310" s="410"/>
      <c r="Y310" s="410"/>
      <c r="Z310" s="411"/>
      <c r="AA310" s="409" t="str">
        <f>Calcu_ADJ!K40</f>
        <v/>
      </c>
      <c r="AB310" s="410"/>
      <c r="AC310" s="410"/>
      <c r="AD310" s="410"/>
      <c r="AE310" s="411"/>
      <c r="AF310" s="409" t="str">
        <f>Calcu_ADJ!L40</f>
        <v/>
      </c>
      <c r="AG310" s="410"/>
      <c r="AH310" s="410"/>
      <c r="AI310" s="410"/>
      <c r="AJ310" s="411"/>
      <c r="AK310" s="409" t="str">
        <f>Calcu_ADJ!M40</f>
        <v/>
      </c>
      <c r="AL310" s="410"/>
      <c r="AM310" s="410"/>
      <c r="AN310" s="410"/>
      <c r="AO310" s="411"/>
    </row>
    <row r="311" spans="1:46" ht="18.75" customHeight="1">
      <c r="A311" s="58"/>
      <c r="B311" s="409" t="str">
        <f>Calcu_ADJ!C41</f>
        <v/>
      </c>
      <c r="C311" s="410"/>
      <c r="D311" s="410"/>
      <c r="E311" s="410"/>
      <c r="F311" s="411"/>
      <c r="G311" s="409" t="str">
        <f>Calcu_ADJ!G41</f>
        <v/>
      </c>
      <c r="H311" s="410"/>
      <c r="I311" s="410"/>
      <c r="J311" s="410"/>
      <c r="K311" s="411"/>
      <c r="L311" s="409" t="str">
        <f>Calcu_ADJ!H41</f>
        <v/>
      </c>
      <c r="M311" s="410"/>
      <c r="N311" s="410"/>
      <c r="O311" s="410"/>
      <c r="P311" s="411"/>
      <c r="Q311" s="409" t="str">
        <f>Calcu_ADJ!I41</f>
        <v/>
      </c>
      <c r="R311" s="410"/>
      <c r="S311" s="410"/>
      <c r="T311" s="410"/>
      <c r="U311" s="411"/>
      <c r="V311" s="409" t="str">
        <f>Calcu_ADJ!J41</f>
        <v/>
      </c>
      <c r="W311" s="410"/>
      <c r="X311" s="410"/>
      <c r="Y311" s="410"/>
      <c r="Z311" s="411"/>
      <c r="AA311" s="409" t="str">
        <f>Calcu_ADJ!K41</f>
        <v/>
      </c>
      <c r="AB311" s="410"/>
      <c r="AC311" s="410"/>
      <c r="AD311" s="410"/>
      <c r="AE311" s="411"/>
      <c r="AF311" s="409" t="str">
        <f>Calcu_ADJ!L41</f>
        <v/>
      </c>
      <c r="AG311" s="410"/>
      <c r="AH311" s="410"/>
      <c r="AI311" s="410"/>
      <c r="AJ311" s="411"/>
      <c r="AK311" s="409" t="str">
        <f>Calcu_ADJ!M41</f>
        <v/>
      </c>
      <c r="AL311" s="410"/>
      <c r="AM311" s="410"/>
      <c r="AN311" s="410"/>
      <c r="AO311" s="411"/>
    </row>
    <row r="312" spans="1:46" ht="18.75" customHeight="1">
      <c r="A312" s="58"/>
      <c r="B312" s="409" t="str">
        <f>Calcu_ADJ!C42</f>
        <v/>
      </c>
      <c r="C312" s="410"/>
      <c r="D312" s="410"/>
      <c r="E312" s="410"/>
      <c r="F312" s="411"/>
      <c r="G312" s="409" t="str">
        <f>Calcu_ADJ!G42</f>
        <v/>
      </c>
      <c r="H312" s="410"/>
      <c r="I312" s="410"/>
      <c r="J312" s="410"/>
      <c r="K312" s="411"/>
      <c r="L312" s="409" t="str">
        <f>Calcu_ADJ!H42</f>
        <v/>
      </c>
      <c r="M312" s="410"/>
      <c r="N312" s="410"/>
      <c r="O312" s="410"/>
      <c r="P312" s="411"/>
      <c r="Q312" s="409" t="str">
        <f>Calcu_ADJ!I42</f>
        <v/>
      </c>
      <c r="R312" s="410"/>
      <c r="S312" s="410"/>
      <c r="T312" s="410"/>
      <c r="U312" s="411"/>
      <c r="V312" s="409" t="str">
        <f>Calcu_ADJ!J42</f>
        <v/>
      </c>
      <c r="W312" s="410"/>
      <c r="X312" s="410"/>
      <c r="Y312" s="410"/>
      <c r="Z312" s="411"/>
      <c r="AA312" s="409" t="str">
        <f>Calcu_ADJ!K42</f>
        <v/>
      </c>
      <c r="AB312" s="410"/>
      <c r="AC312" s="410"/>
      <c r="AD312" s="410"/>
      <c r="AE312" s="411"/>
      <c r="AF312" s="409" t="str">
        <f>Calcu_ADJ!L42</f>
        <v/>
      </c>
      <c r="AG312" s="410"/>
      <c r="AH312" s="410"/>
      <c r="AI312" s="410"/>
      <c r="AJ312" s="411"/>
      <c r="AK312" s="409" t="str">
        <f>Calcu_ADJ!M42</f>
        <v/>
      </c>
      <c r="AL312" s="410"/>
      <c r="AM312" s="410"/>
      <c r="AN312" s="410"/>
      <c r="AO312" s="411"/>
    </row>
    <row r="313" spans="1:46" ht="18.75" customHeight="1">
      <c r="A313" s="58"/>
      <c r="B313" s="409" t="str">
        <f>Calcu_ADJ!C43</f>
        <v/>
      </c>
      <c r="C313" s="410"/>
      <c r="D313" s="410"/>
      <c r="E313" s="410"/>
      <c r="F313" s="411"/>
      <c r="G313" s="409" t="str">
        <f>Calcu_ADJ!G43</f>
        <v/>
      </c>
      <c r="H313" s="410"/>
      <c r="I313" s="410"/>
      <c r="J313" s="410"/>
      <c r="K313" s="411"/>
      <c r="L313" s="409" t="str">
        <f>Calcu_ADJ!H43</f>
        <v/>
      </c>
      <c r="M313" s="410"/>
      <c r="N313" s="410"/>
      <c r="O313" s="410"/>
      <c r="P313" s="411"/>
      <c r="Q313" s="409" t="str">
        <f>Calcu_ADJ!I43</f>
        <v/>
      </c>
      <c r="R313" s="410"/>
      <c r="S313" s="410"/>
      <c r="T313" s="410"/>
      <c r="U313" s="411"/>
      <c r="V313" s="409" t="str">
        <f>Calcu_ADJ!J43</f>
        <v/>
      </c>
      <c r="W313" s="410"/>
      <c r="X313" s="410"/>
      <c r="Y313" s="410"/>
      <c r="Z313" s="411"/>
      <c r="AA313" s="409" t="str">
        <f>Calcu_ADJ!K43</f>
        <v/>
      </c>
      <c r="AB313" s="410"/>
      <c r="AC313" s="410"/>
      <c r="AD313" s="410"/>
      <c r="AE313" s="411"/>
      <c r="AF313" s="409" t="str">
        <f>Calcu_ADJ!L43</f>
        <v/>
      </c>
      <c r="AG313" s="410"/>
      <c r="AH313" s="410"/>
      <c r="AI313" s="410"/>
      <c r="AJ313" s="411"/>
      <c r="AK313" s="409" t="str">
        <f>Calcu_ADJ!M43</f>
        <v/>
      </c>
      <c r="AL313" s="410"/>
      <c r="AM313" s="410"/>
      <c r="AN313" s="410"/>
      <c r="AO313" s="411"/>
    </row>
    <row r="314" spans="1:46" ht="18.75" customHeight="1">
      <c r="A314" s="58"/>
      <c r="B314" s="409" t="str">
        <f>Calcu_ADJ!C44</f>
        <v/>
      </c>
      <c r="C314" s="410"/>
      <c r="D314" s="410"/>
      <c r="E314" s="410"/>
      <c r="F314" s="411"/>
      <c r="G314" s="409" t="str">
        <f>Calcu_ADJ!G44</f>
        <v/>
      </c>
      <c r="H314" s="410"/>
      <c r="I314" s="410"/>
      <c r="J314" s="410"/>
      <c r="K314" s="411"/>
      <c r="L314" s="409" t="str">
        <f>Calcu_ADJ!H44</f>
        <v/>
      </c>
      <c r="M314" s="410"/>
      <c r="N314" s="410"/>
      <c r="O314" s="410"/>
      <c r="P314" s="411"/>
      <c r="Q314" s="409" t="str">
        <f>Calcu_ADJ!I44</f>
        <v/>
      </c>
      <c r="R314" s="410"/>
      <c r="S314" s="410"/>
      <c r="T314" s="410"/>
      <c r="U314" s="411"/>
      <c r="V314" s="409" t="str">
        <f>Calcu_ADJ!J44</f>
        <v/>
      </c>
      <c r="W314" s="410"/>
      <c r="X314" s="410"/>
      <c r="Y314" s="410"/>
      <c r="Z314" s="411"/>
      <c r="AA314" s="409" t="str">
        <f>Calcu_ADJ!K44</f>
        <v/>
      </c>
      <c r="AB314" s="410"/>
      <c r="AC314" s="410"/>
      <c r="AD314" s="410"/>
      <c r="AE314" s="411"/>
      <c r="AF314" s="409" t="str">
        <f>Calcu_ADJ!L44</f>
        <v/>
      </c>
      <c r="AG314" s="410"/>
      <c r="AH314" s="410"/>
      <c r="AI314" s="410"/>
      <c r="AJ314" s="411"/>
      <c r="AK314" s="409" t="str">
        <f>Calcu_ADJ!M44</f>
        <v/>
      </c>
      <c r="AL314" s="410"/>
      <c r="AM314" s="410"/>
      <c r="AN314" s="410"/>
      <c r="AO314" s="411"/>
    </row>
    <row r="315" spans="1:46" ht="18.75" customHeight="1">
      <c r="A315" s="58"/>
      <c r="B315" s="409" t="str">
        <f>Calcu_ADJ!C45</f>
        <v/>
      </c>
      <c r="C315" s="410"/>
      <c r="D315" s="410"/>
      <c r="E315" s="410"/>
      <c r="F315" s="411"/>
      <c r="G315" s="409" t="str">
        <f>Calcu_ADJ!G45</f>
        <v/>
      </c>
      <c r="H315" s="410"/>
      <c r="I315" s="410"/>
      <c r="J315" s="410"/>
      <c r="K315" s="411"/>
      <c r="L315" s="409" t="str">
        <f>Calcu_ADJ!H45</f>
        <v/>
      </c>
      <c r="M315" s="410"/>
      <c r="N315" s="410"/>
      <c r="O315" s="410"/>
      <c r="P315" s="411"/>
      <c r="Q315" s="409" t="str">
        <f>Calcu_ADJ!I45</f>
        <v/>
      </c>
      <c r="R315" s="410"/>
      <c r="S315" s="410"/>
      <c r="T315" s="410"/>
      <c r="U315" s="411"/>
      <c r="V315" s="409" t="str">
        <f>Calcu_ADJ!J45</f>
        <v/>
      </c>
      <c r="W315" s="410"/>
      <c r="X315" s="410"/>
      <c r="Y315" s="410"/>
      <c r="Z315" s="411"/>
      <c r="AA315" s="409" t="str">
        <f>Calcu_ADJ!K45</f>
        <v/>
      </c>
      <c r="AB315" s="410"/>
      <c r="AC315" s="410"/>
      <c r="AD315" s="410"/>
      <c r="AE315" s="411"/>
      <c r="AF315" s="409" t="str">
        <f>Calcu_ADJ!L45</f>
        <v/>
      </c>
      <c r="AG315" s="410"/>
      <c r="AH315" s="410"/>
      <c r="AI315" s="410"/>
      <c r="AJ315" s="411"/>
      <c r="AK315" s="409" t="str">
        <f>Calcu_ADJ!M45</f>
        <v/>
      </c>
      <c r="AL315" s="410"/>
      <c r="AM315" s="410"/>
      <c r="AN315" s="410"/>
      <c r="AO315" s="411"/>
    </row>
    <row r="316" spans="1:46" ht="18.75" customHeight="1">
      <c r="A316" s="58"/>
      <c r="B316" s="409" t="str">
        <f>Calcu_ADJ!C46</f>
        <v/>
      </c>
      <c r="C316" s="410"/>
      <c r="D316" s="410"/>
      <c r="E316" s="410"/>
      <c r="F316" s="411"/>
      <c r="G316" s="409" t="str">
        <f>Calcu_ADJ!G46</f>
        <v/>
      </c>
      <c r="H316" s="410"/>
      <c r="I316" s="410"/>
      <c r="J316" s="410"/>
      <c r="K316" s="411"/>
      <c r="L316" s="409" t="str">
        <f>Calcu_ADJ!H46</f>
        <v/>
      </c>
      <c r="M316" s="410"/>
      <c r="N316" s="410"/>
      <c r="O316" s="410"/>
      <c r="P316" s="411"/>
      <c r="Q316" s="409" t="str">
        <f>Calcu_ADJ!I46</f>
        <v/>
      </c>
      <c r="R316" s="410"/>
      <c r="S316" s="410"/>
      <c r="T316" s="410"/>
      <c r="U316" s="411"/>
      <c r="V316" s="409" t="str">
        <f>Calcu_ADJ!J46</f>
        <v/>
      </c>
      <c r="W316" s="410"/>
      <c r="X316" s="410"/>
      <c r="Y316" s="410"/>
      <c r="Z316" s="411"/>
      <c r="AA316" s="409" t="str">
        <f>Calcu_ADJ!K46</f>
        <v/>
      </c>
      <c r="AB316" s="410"/>
      <c r="AC316" s="410"/>
      <c r="AD316" s="410"/>
      <c r="AE316" s="411"/>
      <c r="AF316" s="409" t="str">
        <f>Calcu_ADJ!L46</f>
        <v/>
      </c>
      <c r="AG316" s="410"/>
      <c r="AH316" s="410"/>
      <c r="AI316" s="410"/>
      <c r="AJ316" s="411"/>
      <c r="AK316" s="409" t="str">
        <f>Calcu_ADJ!M46</f>
        <v/>
      </c>
      <c r="AL316" s="410"/>
      <c r="AM316" s="410"/>
      <c r="AN316" s="410"/>
      <c r="AO316" s="411"/>
    </row>
    <row r="317" spans="1:46" ht="18.75" customHeight="1">
      <c r="A317" s="58"/>
      <c r="B317" s="409" t="str">
        <f>Calcu_ADJ!C47</f>
        <v/>
      </c>
      <c r="C317" s="410"/>
      <c r="D317" s="410"/>
      <c r="E317" s="410"/>
      <c r="F317" s="411"/>
      <c r="G317" s="409" t="str">
        <f>Calcu_ADJ!G47</f>
        <v/>
      </c>
      <c r="H317" s="410"/>
      <c r="I317" s="410"/>
      <c r="J317" s="410"/>
      <c r="K317" s="411"/>
      <c r="L317" s="409" t="str">
        <f>Calcu_ADJ!H47</f>
        <v/>
      </c>
      <c r="M317" s="410"/>
      <c r="N317" s="410"/>
      <c r="O317" s="410"/>
      <c r="P317" s="411"/>
      <c r="Q317" s="409" t="str">
        <f>Calcu_ADJ!I47</f>
        <v/>
      </c>
      <c r="R317" s="410"/>
      <c r="S317" s="410"/>
      <c r="T317" s="410"/>
      <c r="U317" s="411"/>
      <c r="V317" s="409" t="str">
        <f>Calcu_ADJ!J47</f>
        <v/>
      </c>
      <c r="W317" s="410"/>
      <c r="X317" s="410"/>
      <c r="Y317" s="410"/>
      <c r="Z317" s="411"/>
      <c r="AA317" s="409" t="str">
        <f>Calcu_ADJ!K47</f>
        <v/>
      </c>
      <c r="AB317" s="410"/>
      <c r="AC317" s="410"/>
      <c r="AD317" s="410"/>
      <c r="AE317" s="411"/>
      <c r="AF317" s="409" t="str">
        <f>Calcu_ADJ!L47</f>
        <v/>
      </c>
      <c r="AG317" s="410"/>
      <c r="AH317" s="410"/>
      <c r="AI317" s="410"/>
      <c r="AJ317" s="411"/>
      <c r="AK317" s="409" t="str">
        <f>Calcu_ADJ!M47</f>
        <v/>
      </c>
      <c r="AL317" s="410"/>
      <c r="AM317" s="410"/>
      <c r="AN317" s="410"/>
      <c r="AO317" s="411"/>
    </row>
    <row r="318" spans="1:46" ht="18.75" customHeight="1">
      <c r="A318" s="58"/>
      <c r="B318" s="409" t="str">
        <f>Calcu_ADJ!C48</f>
        <v/>
      </c>
      <c r="C318" s="410"/>
      <c r="D318" s="410"/>
      <c r="E318" s="410"/>
      <c r="F318" s="411"/>
      <c r="G318" s="409" t="str">
        <f>Calcu_ADJ!G48</f>
        <v/>
      </c>
      <c r="H318" s="410"/>
      <c r="I318" s="410"/>
      <c r="J318" s="410"/>
      <c r="K318" s="411"/>
      <c r="L318" s="409" t="str">
        <f>Calcu_ADJ!H48</f>
        <v/>
      </c>
      <c r="M318" s="410"/>
      <c r="N318" s="410"/>
      <c r="O318" s="410"/>
      <c r="P318" s="411"/>
      <c r="Q318" s="409" t="str">
        <f>Calcu_ADJ!I48</f>
        <v/>
      </c>
      <c r="R318" s="410"/>
      <c r="S318" s="410"/>
      <c r="T318" s="410"/>
      <c r="U318" s="411"/>
      <c r="V318" s="409" t="str">
        <f>Calcu_ADJ!J48</f>
        <v/>
      </c>
      <c r="W318" s="410"/>
      <c r="X318" s="410"/>
      <c r="Y318" s="410"/>
      <c r="Z318" s="411"/>
      <c r="AA318" s="409" t="str">
        <f>Calcu_ADJ!K48</f>
        <v/>
      </c>
      <c r="AB318" s="410"/>
      <c r="AC318" s="410"/>
      <c r="AD318" s="410"/>
      <c r="AE318" s="411"/>
      <c r="AF318" s="409" t="str">
        <f>Calcu_ADJ!L48</f>
        <v/>
      </c>
      <c r="AG318" s="410"/>
      <c r="AH318" s="410"/>
      <c r="AI318" s="410"/>
      <c r="AJ318" s="411"/>
      <c r="AK318" s="409" t="str">
        <f>Calcu_ADJ!M48</f>
        <v/>
      </c>
      <c r="AL318" s="410"/>
      <c r="AM318" s="410"/>
      <c r="AN318" s="410"/>
      <c r="AO318" s="411"/>
    </row>
    <row r="319" spans="1:46" ht="18.75" customHeight="1">
      <c r="A319" s="58"/>
      <c r="B319" s="409" t="str">
        <f>Calcu_ADJ!C49</f>
        <v/>
      </c>
      <c r="C319" s="410"/>
      <c r="D319" s="410"/>
      <c r="E319" s="410"/>
      <c r="F319" s="411"/>
      <c r="G319" s="409" t="str">
        <f>Calcu_ADJ!G49</f>
        <v/>
      </c>
      <c r="H319" s="410"/>
      <c r="I319" s="410"/>
      <c r="J319" s="410"/>
      <c r="K319" s="411"/>
      <c r="L319" s="409" t="str">
        <f>Calcu_ADJ!H49</f>
        <v/>
      </c>
      <c r="M319" s="410"/>
      <c r="N319" s="410"/>
      <c r="O319" s="410"/>
      <c r="P319" s="411"/>
      <c r="Q319" s="409" t="str">
        <f>Calcu_ADJ!I49</f>
        <v/>
      </c>
      <c r="R319" s="410"/>
      <c r="S319" s="410"/>
      <c r="T319" s="410"/>
      <c r="U319" s="411"/>
      <c r="V319" s="409" t="str">
        <f>Calcu_ADJ!J49</f>
        <v/>
      </c>
      <c r="W319" s="410"/>
      <c r="X319" s="410"/>
      <c r="Y319" s="410"/>
      <c r="Z319" s="411"/>
      <c r="AA319" s="409" t="str">
        <f>Calcu_ADJ!K49</f>
        <v/>
      </c>
      <c r="AB319" s="410"/>
      <c r="AC319" s="410"/>
      <c r="AD319" s="410"/>
      <c r="AE319" s="411"/>
      <c r="AF319" s="409" t="str">
        <f>Calcu_ADJ!L49</f>
        <v/>
      </c>
      <c r="AG319" s="410"/>
      <c r="AH319" s="410"/>
      <c r="AI319" s="410"/>
      <c r="AJ319" s="411"/>
      <c r="AK319" s="409" t="str">
        <f>Calcu_ADJ!M49</f>
        <v/>
      </c>
      <c r="AL319" s="410"/>
      <c r="AM319" s="410"/>
      <c r="AN319" s="410"/>
      <c r="AO319" s="411"/>
    </row>
    <row r="320" spans="1:46" ht="18.75" customHeight="1">
      <c r="A320" s="58"/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76"/>
      <c r="AJ320" s="276"/>
      <c r="AK320" s="276"/>
      <c r="AL320" s="276"/>
      <c r="AM320" s="276"/>
      <c r="AN320" s="276"/>
      <c r="AO320" s="276"/>
      <c r="AP320" s="276"/>
      <c r="AQ320" s="276"/>
      <c r="AR320" s="276"/>
      <c r="AS320" s="276"/>
      <c r="AT320" s="276"/>
    </row>
    <row r="321" spans="1:46" ht="18.75" customHeight="1">
      <c r="A321" s="61" t="s">
        <v>362</v>
      </c>
      <c r="B321" s="281"/>
      <c r="C321" s="281"/>
      <c r="D321" s="281"/>
      <c r="E321" s="281"/>
      <c r="F321" s="281"/>
      <c r="G321" s="281"/>
      <c r="H321" s="281"/>
      <c r="I321" s="281"/>
      <c r="J321" s="281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  <c r="AA321" s="281"/>
      <c r="AB321" s="281"/>
      <c r="AC321" s="281"/>
      <c r="AD321" s="281"/>
      <c r="AE321" s="281"/>
      <c r="AF321" s="281"/>
      <c r="AG321" s="281"/>
      <c r="AH321" s="281"/>
      <c r="AI321" s="281"/>
      <c r="AJ321" s="281"/>
      <c r="AK321" s="281"/>
      <c r="AL321" s="281"/>
      <c r="AM321" s="281"/>
      <c r="AN321" s="281"/>
      <c r="AO321" s="281"/>
      <c r="AP321" s="281"/>
      <c r="AQ321" s="281"/>
      <c r="AR321" s="281"/>
      <c r="AS321" s="281"/>
      <c r="AT321" s="281"/>
    </row>
    <row r="322" spans="1:46" ht="18.75" customHeight="1">
      <c r="A322" s="281"/>
      <c r="B322" s="412"/>
      <c r="C322" s="413"/>
      <c r="D322" s="418"/>
      <c r="E322" s="419"/>
      <c r="F322" s="419"/>
      <c r="G322" s="420"/>
      <c r="H322" s="421">
        <v>1</v>
      </c>
      <c r="I322" s="421"/>
      <c r="J322" s="421"/>
      <c r="K322" s="421"/>
      <c r="L322" s="421"/>
      <c r="M322" s="421"/>
      <c r="N322" s="421"/>
      <c r="O322" s="418">
        <v>2</v>
      </c>
      <c r="P322" s="419"/>
      <c r="Q322" s="419"/>
      <c r="R322" s="419"/>
      <c r="S322" s="419"/>
      <c r="T322" s="419"/>
      <c r="U322" s="419"/>
      <c r="V322" s="420"/>
      <c r="W322" s="421">
        <v>3</v>
      </c>
      <c r="X322" s="421"/>
      <c r="Y322" s="421"/>
      <c r="Z322" s="421"/>
      <c r="AA322" s="421"/>
      <c r="AB322" s="418">
        <v>4</v>
      </c>
      <c r="AC322" s="419"/>
      <c r="AD322" s="419"/>
      <c r="AE322" s="419"/>
      <c r="AF322" s="419"/>
      <c r="AG322" s="419"/>
      <c r="AH322" s="420"/>
      <c r="AI322" s="418">
        <v>5</v>
      </c>
      <c r="AJ322" s="419"/>
      <c r="AK322" s="419"/>
      <c r="AL322" s="419"/>
      <c r="AM322" s="419"/>
      <c r="AN322" s="419"/>
      <c r="AO322" s="420"/>
      <c r="AP322" s="421">
        <v>6</v>
      </c>
      <c r="AQ322" s="421"/>
      <c r="AR322" s="421"/>
      <c r="AS322" s="421"/>
    </row>
    <row r="323" spans="1:46" ht="18.75" customHeight="1">
      <c r="A323" s="281"/>
      <c r="B323" s="414"/>
      <c r="C323" s="415"/>
      <c r="D323" s="412" t="s">
        <v>363</v>
      </c>
      <c r="E323" s="422"/>
      <c r="F323" s="422"/>
      <c r="G323" s="413"/>
      <c r="H323" s="423" t="s">
        <v>364</v>
      </c>
      <c r="I323" s="423"/>
      <c r="J323" s="423"/>
      <c r="K323" s="423"/>
      <c r="L323" s="423"/>
      <c r="M323" s="423"/>
      <c r="N323" s="423"/>
      <c r="O323" s="412" t="s">
        <v>365</v>
      </c>
      <c r="P323" s="422"/>
      <c r="Q323" s="422"/>
      <c r="R323" s="422"/>
      <c r="S323" s="422"/>
      <c r="T323" s="422"/>
      <c r="U323" s="422"/>
      <c r="V323" s="413"/>
      <c r="W323" s="423" t="s">
        <v>366</v>
      </c>
      <c r="X323" s="423"/>
      <c r="Y323" s="423"/>
      <c r="Z323" s="423"/>
      <c r="AA323" s="423"/>
      <c r="AB323" s="412" t="s">
        <v>367</v>
      </c>
      <c r="AC323" s="422"/>
      <c r="AD323" s="422"/>
      <c r="AE323" s="422"/>
      <c r="AF323" s="422"/>
      <c r="AG323" s="422"/>
      <c r="AH323" s="413"/>
      <c r="AI323" s="412" t="s">
        <v>368</v>
      </c>
      <c r="AJ323" s="422"/>
      <c r="AK323" s="422"/>
      <c r="AL323" s="422"/>
      <c r="AM323" s="422"/>
      <c r="AN323" s="422"/>
      <c r="AO323" s="413"/>
      <c r="AP323" s="423" t="s">
        <v>369</v>
      </c>
      <c r="AQ323" s="423"/>
      <c r="AR323" s="423"/>
      <c r="AS323" s="423"/>
    </row>
    <row r="324" spans="1:46" ht="18.75" customHeight="1">
      <c r="A324" s="281"/>
      <c r="B324" s="416"/>
      <c r="C324" s="417"/>
      <c r="D324" s="424" t="s">
        <v>370</v>
      </c>
      <c r="E324" s="425"/>
      <c r="F324" s="425"/>
      <c r="G324" s="426"/>
      <c r="H324" s="427" t="s">
        <v>371</v>
      </c>
      <c r="I324" s="427"/>
      <c r="J324" s="427"/>
      <c r="K324" s="427"/>
      <c r="L324" s="427"/>
      <c r="M324" s="427"/>
      <c r="N324" s="427"/>
      <c r="O324" s="428" t="s">
        <v>372</v>
      </c>
      <c r="P324" s="429"/>
      <c r="Q324" s="429"/>
      <c r="R324" s="429"/>
      <c r="S324" s="429"/>
      <c r="T324" s="429"/>
      <c r="U324" s="429"/>
      <c r="V324" s="430"/>
      <c r="W324" s="427"/>
      <c r="X324" s="427"/>
      <c r="Y324" s="427"/>
      <c r="Z324" s="427"/>
      <c r="AA324" s="427"/>
      <c r="AB324" s="428" t="s">
        <v>373</v>
      </c>
      <c r="AC324" s="429"/>
      <c r="AD324" s="429"/>
      <c r="AE324" s="429"/>
      <c r="AF324" s="429"/>
      <c r="AG324" s="429"/>
      <c r="AH324" s="430"/>
      <c r="AI324" s="428" t="s">
        <v>374</v>
      </c>
      <c r="AJ324" s="429"/>
      <c r="AK324" s="429"/>
      <c r="AL324" s="429"/>
      <c r="AM324" s="429"/>
      <c r="AN324" s="429"/>
      <c r="AO324" s="430"/>
      <c r="AP324" s="427"/>
      <c r="AQ324" s="427"/>
      <c r="AR324" s="427"/>
      <c r="AS324" s="427"/>
    </row>
    <row r="325" spans="1:46" ht="18.75" customHeight="1">
      <c r="A325" s="281"/>
      <c r="B325" s="421" t="s">
        <v>375</v>
      </c>
      <c r="C325" s="421"/>
      <c r="D325" s="439" t="s">
        <v>376</v>
      </c>
      <c r="E325" s="440"/>
      <c r="F325" s="440"/>
      <c r="G325" s="441"/>
      <c r="H325" s="442" t="e">
        <f ca="1">Calcu_ADJ!E54</f>
        <v>#N/A</v>
      </c>
      <c r="I325" s="443"/>
      <c r="J325" s="443"/>
      <c r="K325" s="443"/>
      <c r="L325" s="443"/>
      <c r="M325" s="444" t="str">
        <f>Calcu_ADJ!F54</f>
        <v>mm</v>
      </c>
      <c r="N325" s="445"/>
      <c r="O325" s="446">
        <f>Calcu_ADJ!J54</f>
        <v>0</v>
      </c>
      <c r="P325" s="447"/>
      <c r="Q325" s="447"/>
      <c r="R325" s="447"/>
      <c r="S325" s="447"/>
      <c r="T325" s="437">
        <f>Calcu_ADJ!K54</f>
        <v>0</v>
      </c>
      <c r="U325" s="444"/>
      <c r="V325" s="445"/>
      <c r="W325" s="421" t="str">
        <f>Calcu_ADJ!L54</f>
        <v>t</v>
      </c>
      <c r="X325" s="421"/>
      <c r="Y325" s="421"/>
      <c r="Z325" s="421"/>
      <c r="AA325" s="421"/>
      <c r="AB325" s="431" t="e">
        <f ca="1">Calcu_ADJ!O54</f>
        <v>#N/A</v>
      </c>
      <c r="AC325" s="432"/>
      <c r="AD325" s="432"/>
      <c r="AE325" s="432"/>
      <c r="AF325" s="433" t="str">
        <f>Calcu_ADJ!P54</f>
        <v>μm/0</v>
      </c>
      <c r="AG325" s="433"/>
      <c r="AH325" s="434"/>
      <c r="AI325" s="435" t="e">
        <f ca="1">Calcu_ADJ!Q54</f>
        <v>#N/A</v>
      </c>
      <c r="AJ325" s="436"/>
      <c r="AK325" s="436"/>
      <c r="AL325" s="436"/>
      <c r="AM325" s="437" t="str">
        <f>Calcu_ADJ!R54</f>
        <v>μm</v>
      </c>
      <c r="AN325" s="437"/>
      <c r="AO325" s="438"/>
      <c r="AP325" s="421">
        <f>Calcu_ADJ!S54</f>
        <v>4</v>
      </c>
      <c r="AQ325" s="421"/>
      <c r="AR325" s="421"/>
      <c r="AS325" s="421"/>
    </row>
    <row r="326" spans="1:46" ht="18.75" customHeight="1">
      <c r="A326" s="281"/>
      <c r="B326" s="421" t="s">
        <v>377</v>
      </c>
      <c r="C326" s="421"/>
      <c r="D326" s="439" t="s">
        <v>378</v>
      </c>
      <c r="E326" s="440"/>
      <c r="F326" s="440"/>
      <c r="G326" s="441"/>
      <c r="H326" s="442" t="e">
        <f ca="1">Calcu_ADJ!E55</f>
        <v>#N/A</v>
      </c>
      <c r="I326" s="443"/>
      <c r="J326" s="443"/>
      <c r="K326" s="443"/>
      <c r="L326" s="443"/>
      <c r="M326" s="444" t="str">
        <f>Calcu_ADJ!F55</f>
        <v>mm</v>
      </c>
      <c r="N326" s="445"/>
      <c r="O326" s="446" t="e">
        <f>Calcu_ADJ!J55</f>
        <v>#DIV/0!</v>
      </c>
      <c r="P326" s="447"/>
      <c r="Q326" s="447"/>
      <c r="R326" s="447"/>
      <c r="S326" s="447"/>
      <c r="T326" s="437">
        <f>Calcu_ADJ!K55</f>
        <v>0</v>
      </c>
      <c r="U326" s="444"/>
      <c r="V326" s="445"/>
      <c r="W326" s="421" t="str">
        <f>Calcu_ADJ!L55</f>
        <v>정규</v>
      </c>
      <c r="X326" s="421"/>
      <c r="Y326" s="421"/>
      <c r="Z326" s="421"/>
      <c r="AA326" s="421"/>
      <c r="AB326" s="431" t="e">
        <f ca="1">Calcu_ADJ!O55</f>
        <v>#N/A</v>
      </c>
      <c r="AC326" s="432"/>
      <c r="AD326" s="432"/>
      <c r="AE326" s="432"/>
      <c r="AF326" s="433" t="str">
        <f>Calcu_ADJ!P55</f>
        <v>μm/0</v>
      </c>
      <c r="AG326" s="433"/>
      <c r="AH326" s="434"/>
      <c r="AI326" s="435" t="e">
        <f ca="1">Calcu_ADJ!Q55</f>
        <v>#DIV/0!</v>
      </c>
      <c r="AJ326" s="436"/>
      <c r="AK326" s="436"/>
      <c r="AL326" s="436"/>
      <c r="AM326" s="437" t="str">
        <f>Calcu_ADJ!R55</f>
        <v>μm</v>
      </c>
      <c r="AN326" s="437"/>
      <c r="AO326" s="438"/>
      <c r="AP326" s="421" t="str">
        <f>Calcu_ADJ!S55</f>
        <v>∞</v>
      </c>
      <c r="AQ326" s="421"/>
      <c r="AR326" s="421"/>
      <c r="AS326" s="421"/>
    </row>
    <row r="327" spans="1:46" ht="18.75" customHeight="1">
      <c r="A327" s="281"/>
      <c r="B327" s="421" t="s">
        <v>379</v>
      </c>
      <c r="C327" s="421"/>
      <c r="D327" s="439" t="s">
        <v>380</v>
      </c>
      <c r="E327" s="440"/>
      <c r="F327" s="440"/>
      <c r="G327" s="441"/>
      <c r="H327" s="442" t="e">
        <f ca="1">Calcu_ADJ!E56</f>
        <v>#N/A</v>
      </c>
      <c r="I327" s="443"/>
      <c r="J327" s="443"/>
      <c r="K327" s="443"/>
      <c r="L327" s="443"/>
      <c r="M327" s="444" t="str">
        <f>Calcu_ADJ!F56</f>
        <v>mm</v>
      </c>
      <c r="N327" s="445"/>
      <c r="O327" s="435" t="e">
        <f ca="1">Calcu_ADJ!J56</f>
        <v>#N/A</v>
      </c>
      <c r="P327" s="436"/>
      <c r="Q327" s="436"/>
      <c r="R327" s="436"/>
      <c r="S327" s="436"/>
      <c r="T327" s="437" t="str">
        <f>Calcu_ADJ!K56</f>
        <v>μm</v>
      </c>
      <c r="U327" s="444"/>
      <c r="V327" s="445"/>
      <c r="W327" s="421" t="str">
        <f>Calcu_ADJ!L56</f>
        <v>정규</v>
      </c>
      <c r="X327" s="421"/>
      <c r="Y327" s="421"/>
      <c r="Z327" s="421"/>
      <c r="AA327" s="421"/>
      <c r="AB327" s="418">
        <f>Calcu_ADJ!O56</f>
        <v>-1</v>
      </c>
      <c r="AC327" s="419"/>
      <c r="AD327" s="419"/>
      <c r="AE327" s="419"/>
      <c r="AF327" s="419"/>
      <c r="AG327" s="419"/>
      <c r="AH327" s="420"/>
      <c r="AI327" s="435" t="e">
        <f ca="1">Calcu_ADJ!Q56</f>
        <v>#N/A</v>
      </c>
      <c r="AJ327" s="436"/>
      <c r="AK327" s="436"/>
      <c r="AL327" s="436"/>
      <c r="AM327" s="437" t="str">
        <f>Calcu_ADJ!R56</f>
        <v>μm</v>
      </c>
      <c r="AN327" s="437"/>
      <c r="AO327" s="438"/>
      <c r="AP327" s="421" t="str">
        <f>Calcu_ADJ!S56</f>
        <v>∞</v>
      </c>
      <c r="AQ327" s="421"/>
      <c r="AR327" s="421"/>
      <c r="AS327" s="421"/>
    </row>
    <row r="328" spans="1:46" ht="18.75" customHeight="1">
      <c r="A328" s="281"/>
      <c r="B328" s="421" t="s">
        <v>381</v>
      </c>
      <c r="C328" s="421"/>
      <c r="D328" s="439"/>
      <c r="E328" s="440"/>
      <c r="F328" s="440"/>
      <c r="G328" s="441"/>
      <c r="H328" s="442" t="e">
        <f ca="1">Calcu_ADJ!E57</f>
        <v>#N/A</v>
      </c>
      <c r="I328" s="443"/>
      <c r="J328" s="443"/>
      <c r="K328" s="443"/>
      <c r="L328" s="443"/>
      <c r="M328" s="444" t="str">
        <f>Calcu_ADJ!F57</f>
        <v>/℃</v>
      </c>
      <c r="N328" s="445"/>
      <c r="O328" s="448">
        <f>Calcu_ADJ!J57</f>
        <v>4.0824829046386305E-7</v>
      </c>
      <c r="P328" s="449"/>
      <c r="Q328" s="449"/>
      <c r="R328" s="449"/>
      <c r="S328" s="449"/>
      <c r="T328" s="437" t="str">
        <f>Calcu_ADJ!K57</f>
        <v>/℃</v>
      </c>
      <c r="U328" s="444"/>
      <c r="V328" s="445"/>
      <c r="W328" s="421" t="str">
        <f>Calcu_ADJ!L57</f>
        <v>삼각형</v>
      </c>
      <c r="X328" s="421"/>
      <c r="Y328" s="421"/>
      <c r="Z328" s="421"/>
      <c r="AA328" s="421"/>
      <c r="AB328" s="431">
        <f>Calcu_ADJ!O57</f>
        <v>0</v>
      </c>
      <c r="AC328" s="432"/>
      <c r="AD328" s="432"/>
      <c r="AE328" s="432"/>
      <c r="AF328" s="433" t="str">
        <f>Calcu_ADJ!P57</f>
        <v>℃·μm</v>
      </c>
      <c r="AG328" s="433"/>
      <c r="AH328" s="434"/>
      <c r="AI328" s="435">
        <f>Calcu_ADJ!Q57</f>
        <v>0</v>
      </c>
      <c r="AJ328" s="436"/>
      <c r="AK328" s="436"/>
      <c r="AL328" s="436"/>
      <c r="AM328" s="437" t="str">
        <f>Calcu_ADJ!R57</f>
        <v>μm</v>
      </c>
      <c r="AN328" s="437"/>
      <c r="AO328" s="438"/>
      <c r="AP328" s="421">
        <f>Calcu_ADJ!S57</f>
        <v>100</v>
      </c>
      <c r="AQ328" s="421"/>
      <c r="AR328" s="421"/>
      <c r="AS328" s="421"/>
    </row>
    <row r="329" spans="1:46" ht="18.75" customHeight="1">
      <c r="A329" s="281"/>
      <c r="B329" s="421" t="s">
        <v>382</v>
      </c>
      <c r="C329" s="421"/>
      <c r="D329" s="439" t="s">
        <v>383</v>
      </c>
      <c r="E329" s="440"/>
      <c r="F329" s="440"/>
      <c r="G329" s="441"/>
      <c r="H329" s="442" t="str">
        <f>Calcu_ADJ!E58</f>
        <v/>
      </c>
      <c r="I329" s="443"/>
      <c r="J329" s="443"/>
      <c r="K329" s="443"/>
      <c r="L329" s="443"/>
      <c r="M329" s="444" t="str">
        <f>Calcu_ADJ!F58</f>
        <v>℃</v>
      </c>
      <c r="N329" s="445"/>
      <c r="O329" s="435">
        <f>Calcu_ADJ!J58</f>
        <v>0.28867513459481292</v>
      </c>
      <c r="P329" s="436"/>
      <c r="Q329" s="436"/>
      <c r="R329" s="436"/>
      <c r="S329" s="436"/>
      <c r="T329" s="437" t="str">
        <f>Calcu_ADJ!K58</f>
        <v>℃</v>
      </c>
      <c r="U329" s="444"/>
      <c r="V329" s="445"/>
      <c r="W329" s="421" t="str">
        <f>Calcu_ADJ!L58</f>
        <v>직사각형</v>
      </c>
      <c r="X329" s="421"/>
      <c r="Y329" s="421"/>
      <c r="Z329" s="421"/>
      <c r="AA329" s="421"/>
      <c r="AB329" s="431" t="e">
        <f ca="1">Calcu_ADJ!O58</f>
        <v>#N/A</v>
      </c>
      <c r="AC329" s="432"/>
      <c r="AD329" s="432"/>
      <c r="AE329" s="432"/>
      <c r="AF329" s="433" t="str">
        <f>Calcu_ADJ!P58</f>
        <v>/℃·μm</v>
      </c>
      <c r="AG329" s="433"/>
      <c r="AH329" s="434"/>
      <c r="AI329" s="435" t="e">
        <f ca="1">Calcu_ADJ!Q58</f>
        <v>#N/A</v>
      </c>
      <c r="AJ329" s="436"/>
      <c r="AK329" s="436"/>
      <c r="AL329" s="436"/>
      <c r="AM329" s="437" t="str">
        <f>Calcu_ADJ!R58</f>
        <v>μm</v>
      </c>
      <c r="AN329" s="437"/>
      <c r="AO329" s="438"/>
      <c r="AP329" s="421">
        <f>Calcu_ADJ!S58</f>
        <v>12</v>
      </c>
      <c r="AQ329" s="421"/>
      <c r="AR329" s="421"/>
      <c r="AS329" s="421"/>
    </row>
    <row r="330" spans="1:46" ht="18.75" customHeight="1">
      <c r="A330" s="281"/>
      <c r="B330" s="421" t="s">
        <v>384</v>
      </c>
      <c r="C330" s="421"/>
      <c r="D330" s="439" t="s">
        <v>354</v>
      </c>
      <c r="E330" s="440"/>
      <c r="F330" s="440"/>
      <c r="G330" s="441"/>
      <c r="H330" s="442" t="e">
        <f ca="1">Calcu_ADJ!E59</f>
        <v>#N/A</v>
      </c>
      <c r="I330" s="443"/>
      <c r="J330" s="443"/>
      <c r="K330" s="443"/>
      <c r="L330" s="443"/>
      <c r="M330" s="444" t="str">
        <f>Calcu_ADJ!F59</f>
        <v>/℃</v>
      </c>
      <c r="N330" s="445"/>
      <c r="O330" s="448">
        <f>Calcu_ADJ!J59</f>
        <v>8.1649658092772609E-7</v>
      </c>
      <c r="P330" s="449"/>
      <c r="Q330" s="449"/>
      <c r="R330" s="449"/>
      <c r="S330" s="449"/>
      <c r="T330" s="437" t="str">
        <f>Calcu_ADJ!K59</f>
        <v>/℃</v>
      </c>
      <c r="U330" s="444"/>
      <c r="V330" s="445"/>
      <c r="W330" s="421" t="str">
        <f>Calcu_ADJ!L59</f>
        <v>삼각형</v>
      </c>
      <c r="X330" s="421"/>
      <c r="Y330" s="421"/>
      <c r="Z330" s="421"/>
      <c r="AA330" s="421"/>
      <c r="AB330" s="431">
        <f>Calcu_ADJ!O59</f>
        <v>0</v>
      </c>
      <c r="AC330" s="432"/>
      <c r="AD330" s="432"/>
      <c r="AE330" s="432"/>
      <c r="AF330" s="433" t="str">
        <f>Calcu_ADJ!P59</f>
        <v>℃·μm</v>
      </c>
      <c r="AG330" s="433"/>
      <c r="AH330" s="434"/>
      <c r="AI330" s="435">
        <f>Calcu_ADJ!Q59</f>
        <v>0</v>
      </c>
      <c r="AJ330" s="436"/>
      <c r="AK330" s="436"/>
      <c r="AL330" s="436"/>
      <c r="AM330" s="437" t="str">
        <f>Calcu_ADJ!R59</f>
        <v>μm</v>
      </c>
      <c r="AN330" s="437"/>
      <c r="AO330" s="438"/>
      <c r="AP330" s="421">
        <f>Calcu_ADJ!S59</f>
        <v>100</v>
      </c>
      <c r="AQ330" s="421"/>
      <c r="AR330" s="421"/>
      <c r="AS330" s="421"/>
    </row>
    <row r="331" spans="1:46" ht="18.75" customHeight="1">
      <c r="A331" s="281"/>
      <c r="B331" s="421" t="s">
        <v>385</v>
      </c>
      <c r="C331" s="421"/>
      <c r="D331" s="439" t="s">
        <v>386</v>
      </c>
      <c r="E331" s="440"/>
      <c r="F331" s="440"/>
      <c r="G331" s="441"/>
      <c r="H331" s="442">
        <f>Calcu_ADJ!E60</f>
        <v>0.1</v>
      </c>
      <c r="I331" s="443"/>
      <c r="J331" s="443"/>
      <c r="K331" s="443"/>
      <c r="L331" s="443"/>
      <c r="M331" s="444" t="str">
        <f>Calcu_ADJ!F60</f>
        <v>℃</v>
      </c>
      <c r="N331" s="445"/>
      <c r="O331" s="435">
        <f>Calcu_ADJ!J60</f>
        <v>0.57735026918962584</v>
      </c>
      <c r="P331" s="436"/>
      <c r="Q331" s="436"/>
      <c r="R331" s="436"/>
      <c r="S331" s="436"/>
      <c r="T331" s="437" t="str">
        <f>Calcu_ADJ!K60</f>
        <v>℃</v>
      </c>
      <c r="U331" s="444"/>
      <c r="V331" s="445"/>
      <c r="W331" s="421" t="str">
        <f>Calcu_ADJ!L60</f>
        <v>직사각형</v>
      </c>
      <c r="X331" s="421"/>
      <c r="Y331" s="421"/>
      <c r="Z331" s="421"/>
      <c r="AA331" s="421"/>
      <c r="AB331" s="431" t="e">
        <f ca="1">Calcu_ADJ!O60</f>
        <v>#N/A</v>
      </c>
      <c r="AC331" s="432"/>
      <c r="AD331" s="432"/>
      <c r="AE331" s="432"/>
      <c r="AF331" s="433" t="str">
        <f>Calcu_ADJ!P60</f>
        <v>/℃·μm</v>
      </c>
      <c r="AG331" s="433"/>
      <c r="AH331" s="434"/>
      <c r="AI331" s="435" t="e">
        <f ca="1">Calcu_ADJ!Q60</f>
        <v>#N/A</v>
      </c>
      <c r="AJ331" s="436"/>
      <c r="AK331" s="436"/>
      <c r="AL331" s="436"/>
      <c r="AM331" s="437" t="str">
        <f>Calcu_ADJ!R60</f>
        <v>μm</v>
      </c>
      <c r="AN331" s="437"/>
      <c r="AO331" s="438"/>
      <c r="AP331" s="421">
        <f>Calcu_ADJ!S60</f>
        <v>12</v>
      </c>
      <c r="AQ331" s="421"/>
      <c r="AR331" s="421"/>
      <c r="AS331" s="421"/>
    </row>
    <row r="332" spans="1:46" ht="18.75" customHeight="1">
      <c r="A332" s="281"/>
      <c r="B332" s="421" t="s">
        <v>387</v>
      </c>
      <c r="C332" s="421"/>
      <c r="D332" s="439" t="s">
        <v>659</v>
      </c>
      <c r="E332" s="440"/>
      <c r="F332" s="440"/>
      <c r="G332" s="441"/>
      <c r="H332" s="442">
        <f>Calcu_ADJ!E61</f>
        <v>0</v>
      </c>
      <c r="I332" s="443"/>
      <c r="J332" s="443"/>
      <c r="K332" s="443"/>
      <c r="L332" s="443"/>
      <c r="M332" s="444" t="str">
        <f>Calcu_ADJ!F61</f>
        <v>mm</v>
      </c>
      <c r="N332" s="445"/>
      <c r="O332" s="446">
        <f>Calcu_ADJ!J61</f>
        <v>0</v>
      </c>
      <c r="P332" s="447"/>
      <c r="Q332" s="447"/>
      <c r="R332" s="447"/>
      <c r="S332" s="447"/>
      <c r="T332" s="437">
        <f>Calcu_ADJ!K61</f>
        <v>0</v>
      </c>
      <c r="U332" s="444"/>
      <c r="V332" s="445"/>
      <c r="W332" s="421" t="str">
        <f>Calcu_ADJ!L61</f>
        <v>직사각형</v>
      </c>
      <c r="X332" s="421"/>
      <c r="Y332" s="421"/>
      <c r="Z332" s="421"/>
      <c r="AA332" s="421"/>
      <c r="AB332" s="431" t="e">
        <f ca="1">Calcu_ADJ!O61</f>
        <v>#N/A</v>
      </c>
      <c r="AC332" s="432"/>
      <c r="AD332" s="432"/>
      <c r="AE332" s="432"/>
      <c r="AF332" s="433" t="str">
        <f>Calcu_ADJ!P61</f>
        <v>μm/V</v>
      </c>
      <c r="AG332" s="433"/>
      <c r="AH332" s="434"/>
      <c r="AI332" s="435" t="e">
        <f ca="1">Calcu_ADJ!Q61</f>
        <v>#N/A</v>
      </c>
      <c r="AJ332" s="436"/>
      <c r="AK332" s="436"/>
      <c r="AL332" s="436"/>
      <c r="AM332" s="437" t="str">
        <f>Calcu_ADJ!R61</f>
        <v>μm</v>
      </c>
      <c r="AN332" s="437"/>
      <c r="AO332" s="438"/>
      <c r="AP332" s="421" t="str">
        <f>Calcu_ADJ!S61</f>
        <v>∞</v>
      </c>
      <c r="AQ332" s="421"/>
      <c r="AR332" s="421"/>
      <c r="AS332" s="421"/>
    </row>
    <row r="333" spans="1:46" ht="18.75" customHeight="1">
      <c r="A333" s="281"/>
      <c r="B333" s="421" t="s">
        <v>388</v>
      </c>
      <c r="C333" s="421"/>
      <c r="D333" s="439" t="s">
        <v>389</v>
      </c>
      <c r="E333" s="440"/>
      <c r="F333" s="440"/>
      <c r="G333" s="441"/>
      <c r="H333" s="442">
        <f>Calcu_ADJ!E62</f>
        <v>0</v>
      </c>
      <c r="I333" s="443"/>
      <c r="J333" s="443"/>
      <c r="K333" s="443"/>
      <c r="L333" s="443"/>
      <c r="M333" s="444" t="str">
        <f>Calcu_ADJ!F62</f>
        <v>mm</v>
      </c>
      <c r="N333" s="445"/>
      <c r="O333" s="435">
        <f>Calcu_ADJ!J62</f>
        <v>0</v>
      </c>
      <c r="P333" s="436"/>
      <c r="Q333" s="436"/>
      <c r="R333" s="436"/>
      <c r="S333" s="436"/>
      <c r="T333" s="437" t="str">
        <f>Calcu_ADJ!K62</f>
        <v>μm</v>
      </c>
      <c r="U333" s="444"/>
      <c r="V333" s="445"/>
      <c r="W333" s="421" t="str">
        <f>Calcu_ADJ!L62</f>
        <v>직사각형</v>
      </c>
      <c r="X333" s="421"/>
      <c r="Y333" s="421"/>
      <c r="Z333" s="421"/>
      <c r="AA333" s="421"/>
      <c r="AB333" s="418">
        <f>Calcu_ADJ!O62</f>
        <v>1</v>
      </c>
      <c r="AC333" s="419"/>
      <c r="AD333" s="419"/>
      <c r="AE333" s="419"/>
      <c r="AF333" s="419"/>
      <c r="AG333" s="419"/>
      <c r="AH333" s="420"/>
      <c r="AI333" s="435">
        <f>Calcu_ADJ!Q62</f>
        <v>0</v>
      </c>
      <c r="AJ333" s="436"/>
      <c r="AK333" s="436"/>
      <c r="AL333" s="436"/>
      <c r="AM333" s="437" t="str">
        <f>Calcu_ADJ!R62</f>
        <v>μm</v>
      </c>
      <c r="AN333" s="437"/>
      <c r="AO333" s="438"/>
      <c r="AP333" s="421" t="str">
        <f>Calcu_ADJ!S62</f>
        <v>∞</v>
      </c>
      <c r="AQ333" s="421"/>
      <c r="AR333" s="421"/>
      <c r="AS333" s="421"/>
    </row>
    <row r="334" spans="1:46" ht="18.75" customHeight="1">
      <c r="A334" s="281"/>
      <c r="B334" s="421" t="s">
        <v>390</v>
      </c>
      <c r="C334" s="421"/>
      <c r="D334" s="439" t="s">
        <v>391</v>
      </c>
      <c r="E334" s="440"/>
      <c r="F334" s="440"/>
      <c r="G334" s="441"/>
      <c r="H334" s="442">
        <f>Calcu_ADJ!E63</f>
        <v>0</v>
      </c>
      <c r="I334" s="443"/>
      <c r="J334" s="443"/>
      <c r="K334" s="443"/>
      <c r="L334" s="443"/>
      <c r="M334" s="444" t="str">
        <f>Calcu_ADJ!F63</f>
        <v>mm</v>
      </c>
      <c r="N334" s="445"/>
      <c r="O334" s="450" t="e">
        <f>Calcu_ADJ!J63</f>
        <v>#DIV/0!</v>
      </c>
      <c r="P334" s="444"/>
      <c r="Q334" s="444"/>
      <c r="R334" s="444"/>
      <c r="S334" s="444"/>
      <c r="T334" s="437">
        <f>Calcu_ADJ!K63</f>
        <v>0</v>
      </c>
      <c r="U334" s="444"/>
      <c r="V334" s="445"/>
      <c r="W334" s="421" t="str">
        <f>Calcu_ADJ!L63</f>
        <v>정규</v>
      </c>
      <c r="X334" s="421"/>
      <c r="Y334" s="421"/>
      <c r="Z334" s="421"/>
      <c r="AA334" s="421"/>
      <c r="AB334" s="431" t="e">
        <f ca="1">Calcu_ADJ!O63</f>
        <v>#N/A</v>
      </c>
      <c r="AC334" s="432"/>
      <c r="AD334" s="432"/>
      <c r="AE334" s="432"/>
      <c r="AF334" s="433" t="str">
        <f>Calcu_ADJ!P63</f>
        <v>μm/V</v>
      </c>
      <c r="AG334" s="433"/>
      <c r="AH334" s="434"/>
      <c r="AI334" s="435" t="e">
        <f ca="1">Calcu_ADJ!Q63</f>
        <v>#DIV/0!</v>
      </c>
      <c r="AJ334" s="436"/>
      <c r="AK334" s="436"/>
      <c r="AL334" s="436"/>
      <c r="AM334" s="437" t="str">
        <f>Calcu_ADJ!R63</f>
        <v>μm</v>
      </c>
      <c r="AN334" s="437"/>
      <c r="AO334" s="438"/>
      <c r="AP334" s="421" t="str">
        <f>Calcu_ADJ!S63</f>
        <v>∞</v>
      </c>
      <c r="AQ334" s="421"/>
      <c r="AR334" s="421"/>
      <c r="AS334" s="421"/>
    </row>
    <row r="335" spans="1:46" ht="18.75" customHeight="1">
      <c r="A335" s="281"/>
      <c r="B335" s="421" t="s">
        <v>392</v>
      </c>
      <c r="C335" s="421"/>
      <c r="D335" s="439" t="s">
        <v>393</v>
      </c>
      <c r="E335" s="440"/>
      <c r="F335" s="440"/>
      <c r="G335" s="441"/>
      <c r="H335" s="442" t="e">
        <f ca="1">Calcu_ADJ!E64</f>
        <v>#N/A</v>
      </c>
      <c r="I335" s="443"/>
      <c r="J335" s="443"/>
      <c r="K335" s="443"/>
      <c r="L335" s="443"/>
      <c r="M335" s="444" t="str">
        <f>Calcu_ADJ!F64</f>
        <v>mm</v>
      </c>
      <c r="N335" s="445"/>
      <c r="O335" s="454"/>
      <c r="P335" s="455"/>
      <c r="Q335" s="455"/>
      <c r="R335" s="455"/>
      <c r="S335" s="455"/>
      <c r="T335" s="455"/>
      <c r="U335" s="455"/>
      <c r="V335" s="456"/>
      <c r="W335" s="421"/>
      <c r="X335" s="421"/>
      <c r="Y335" s="421"/>
      <c r="Z335" s="421"/>
      <c r="AA335" s="421"/>
      <c r="AB335" s="418"/>
      <c r="AC335" s="419"/>
      <c r="AD335" s="419"/>
      <c r="AE335" s="419"/>
      <c r="AF335" s="419"/>
      <c r="AG335" s="419"/>
      <c r="AH335" s="420"/>
      <c r="AI335" s="435" t="e">
        <f ca="1">Calcu_ADJ!Q64</f>
        <v>#N/A</v>
      </c>
      <c r="AJ335" s="436"/>
      <c r="AK335" s="436"/>
      <c r="AL335" s="436"/>
      <c r="AM335" s="437" t="str">
        <f>Calcu_ADJ!R64</f>
        <v>μm</v>
      </c>
      <c r="AN335" s="437"/>
      <c r="AO335" s="438"/>
      <c r="AP335" s="421" t="e">
        <f ca="1">Calcu_ADJ!S64</f>
        <v>#N/A</v>
      </c>
      <c r="AQ335" s="421"/>
      <c r="AR335" s="421"/>
      <c r="AS335" s="421"/>
    </row>
    <row r="336" spans="1:46" ht="18.75" customHeight="1">
      <c r="A336" s="281"/>
      <c r="B336" s="276"/>
      <c r="C336" s="276"/>
      <c r="D336" s="280"/>
      <c r="E336" s="280"/>
      <c r="F336" s="280"/>
      <c r="G336" s="280"/>
      <c r="H336" s="278"/>
      <c r="I336" s="278"/>
      <c r="J336" s="278"/>
      <c r="K336" s="278"/>
      <c r="L336" s="278"/>
      <c r="M336" s="277"/>
      <c r="N336" s="277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43"/>
      <c r="AI336" s="243"/>
      <c r="AJ336" s="243"/>
      <c r="AK336" s="243"/>
      <c r="AL336" s="243"/>
      <c r="AM336" s="282"/>
      <c r="AN336" s="282"/>
      <c r="AO336" s="282"/>
      <c r="AP336" s="276"/>
      <c r="AQ336" s="276"/>
      <c r="AR336" s="276"/>
      <c r="AS336" s="276"/>
      <c r="AT336" s="281"/>
    </row>
    <row r="337" spans="1:56" ht="18.75" customHeight="1">
      <c r="A337" s="58" t="s">
        <v>550</v>
      </c>
      <c r="B337" s="281"/>
      <c r="C337" s="281"/>
      <c r="D337" s="281"/>
      <c r="E337" s="281"/>
      <c r="F337" s="281"/>
      <c r="G337" s="281"/>
      <c r="H337" s="281"/>
      <c r="I337" s="281"/>
      <c r="J337" s="281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  <c r="AA337" s="281"/>
      <c r="AB337" s="281"/>
      <c r="AC337" s="281"/>
      <c r="AD337" s="281"/>
      <c r="AE337" s="281"/>
      <c r="AF337" s="281"/>
      <c r="AG337" s="281"/>
      <c r="AH337" s="281"/>
      <c r="AI337" s="281"/>
      <c r="AJ337" s="281"/>
      <c r="AK337" s="281"/>
      <c r="AL337" s="281"/>
      <c r="AM337" s="281"/>
      <c r="AN337" s="281"/>
      <c r="AO337" s="281"/>
      <c r="AP337" s="281"/>
      <c r="AQ337" s="281"/>
      <c r="AR337" s="281"/>
      <c r="AS337" s="281"/>
      <c r="AT337" s="281"/>
      <c r="AU337" s="281"/>
      <c r="AV337" s="281"/>
      <c r="AW337" s="281"/>
      <c r="AX337" s="281"/>
      <c r="AY337" s="281"/>
      <c r="AZ337" s="281"/>
      <c r="BA337" s="281"/>
      <c r="BB337" s="281"/>
      <c r="BC337" s="281"/>
      <c r="BD337" s="281"/>
    </row>
    <row r="338" spans="1:56" ht="18.75" customHeight="1">
      <c r="A338" s="281"/>
      <c r="B338" s="281"/>
      <c r="C338" s="281"/>
      <c r="D338" s="281"/>
      <c r="E338" s="60"/>
      <c r="F338" s="281"/>
      <c r="G338" s="281"/>
      <c r="H338" s="279" t="s">
        <v>558</v>
      </c>
      <c r="I338" s="451" t="e">
        <f ca="1">Calcu_ADJ!E79</f>
        <v>#N/A</v>
      </c>
      <c r="J338" s="451"/>
      <c r="K338" s="451"/>
      <c r="L338" s="283" t="s">
        <v>132</v>
      </c>
      <c r="M338" s="452" t="e">
        <f ca="1">AI335</f>
        <v>#N/A</v>
      </c>
      <c r="N338" s="452"/>
      <c r="O338" s="452"/>
      <c r="P338" s="452"/>
      <c r="Q338" s="276" t="s">
        <v>517</v>
      </c>
      <c r="R338" s="452" t="e">
        <f ca="1">I338*M338</f>
        <v>#N/A</v>
      </c>
      <c r="S338" s="452"/>
      <c r="T338" s="452"/>
      <c r="U338" s="452"/>
      <c r="V338" s="276" t="s">
        <v>328</v>
      </c>
      <c r="W338" s="453" t="e">
        <f ca="1">I338*M338</f>
        <v>#N/A</v>
      </c>
      <c r="X338" s="453"/>
      <c r="Y338" s="453"/>
      <c r="Z338" s="453"/>
      <c r="AL338" s="281"/>
      <c r="AM338" s="281"/>
      <c r="AN338" s="281"/>
      <c r="AO338" s="281"/>
      <c r="AP338" s="281"/>
      <c r="AQ338" s="281"/>
      <c r="AR338" s="281"/>
      <c r="AS338" s="281"/>
      <c r="AT338" s="281"/>
    </row>
  </sheetData>
  <mergeCells count="1313">
    <mergeCell ref="AH249:AK249"/>
    <mergeCell ref="N250:Q250"/>
    <mergeCell ref="S250:V250"/>
    <mergeCell ref="X250:AA250"/>
    <mergeCell ref="AC250:AF250"/>
    <mergeCell ref="AH250:AK250"/>
    <mergeCell ref="I263:K263"/>
    <mergeCell ref="M263:P263"/>
    <mergeCell ref="R263:U263"/>
    <mergeCell ref="W263:Z263"/>
    <mergeCell ref="M249:M250"/>
    <mergeCell ref="N249:Q249"/>
    <mergeCell ref="R249:R250"/>
    <mergeCell ref="S249:V249"/>
    <mergeCell ref="W249:W250"/>
    <mergeCell ref="X249:AA249"/>
    <mergeCell ref="AB249:AB250"/>
    <mergeCell ref="AC249:AF249"/>
    <mergeCell ref="AG249:AG250"/>
    <mergeCell ref="F241:H241"/>
    <mergeCell ref="F243:H243"/>
    <mergeCell ref="M246:AK246"/>
    <mergeCell ref="AM246:AM247"/>
    <mergeCell ref="AN246:AO247"/>
    <mergeCell ref="M247:P247"/>
    <mergeCell ref="Q247:Q248"/>
    <mergeCell ref="R247:U247"/>
    <mergeCell ref="V247:V248"/>
    <mergeCell ref="W247:Z247"/>
    <mergeCell ref="AA247:AA248"/>
    <mergeCell ref="AB247:AE247"/>
    <mergeCell ref="AF247:AF248"/>
    <mergeCell ref="AG247:AJ247"/>
    <mergeCell ref="M248:P248"/>
    <mergeCell ref="R248:U248"/>
    <mergeCell ref="W248:Z248"/>
    <mergeCell ref="AB248:AE248"/>
    <mergeCell ref="AG248:AJ248"/>
    <mergeCell ref="Q234:S234"/>
    <mergeCell ref="U234:X234"/>
    <mergeCell ref="X229:AA230"/>
    <mergeCell ref="AM239:AN239"/>
    <mergeCell ref="AB229:AC230"/>
    <mergeCell ref="Y234:Z234"/>
    <mergeCell ref="AC234:AE234"/>
    <mergeCell ref="AF234:AG234"/>
    <mergeCell ref="AO239:AQ239"/>
    <mergeCell ref="F240:G240"/>
    <mergeCell ref="H240:J240"/>
    <mergeCell ref="M240:N240"/>
    <mergeCell ref="O240:Q240"/>
    <mergeCell ref="T240:U240"/>
    <mergeCell ref="V240:X240"/>
    <mergeCell ref="AA240:AB240"/>
    <mergeCell ref="AC240:AE240"/>
    <mergeCell ref="F239:H239"/>
    <mergeCell ref="K239:L239"/>
    <mergeCell ref="M239:O239"/>
    <mergeCell ref="R239:S239"/>
    <mergeCell ref="T239:V239"/>
    <mergeCell ref="Y239:Z239"/>
    <mergeCell ref="AA239:AC239"/>
    <mergeCell ref="AF239:AG239"/>
    <mergeCell ref="AH239:AJ239"/>
    <mergeCell ref="L234:P234"/>
    <mergeCell ref="C65:E65"/>
    <mergeCell ref="G28:K28"/>
    <mergeCell ref="L28:P28"/>
    <mergeCell ref="Q28:U28"/>
    <mergeCell ref="V28:Z28"/>
    <mergeCell ref="AA28:AE28"/>
    <mergeCell ref="V17:Z17"/>
    <mergeCell ref="L23:P23"/>
    <mergeCell ref="Q23:U23"/>
    <mergeCell ref="V23:Z23"/>
    <mergeCell ref="V27:Z27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N4:S4"/>
    <mergeCell ref="Z4:AE4"/>
    <mergeCell ref="N5:S5"/>
    <mergeCell ref="Z5:AE5"/>
    <mergeCell ref="T4:Y4"/>
    <mergeCell ref="T5:Y5"/>
    <mergeCell ref="AA10:AE10"/>
    <mergeCell ref="B19:F19"/>
    <mergeCell ref="G19:K19"/>
    <mergeCell ref="L19:P19"/>
    <mergeCell ref="Q19:U19"/>
    <mergeCell ref="V19:Z19"/>
    <mergeCell ref="L22:P22"/>
    <mergeCell ref="Q22:U22"/>
    <mergeCell ref="V22:Z22"/>
    <mergeCell ref="Q21:U21"/>
    <mergeCell ref="V21:Z21"/>
    <mergeCell ref="G25:K25"/>
    <mergeCell ref="L25:P25"/>
    <mergeCell ref="G29:K29"/>
    <mergeCell ref="L29:P29"/>
    <mergeCell ref="Q29:U29"/>
    <mergeCell ref="V29:Z29"/>
    <mergeCell ref="B27:F27"/>
    <mergeCell ref="G27:K27"/>
    <mergeCell ref="L27:P27"/>
    <mergeCell ref="Q27:U27"/>
    <mergeCell ref="B23:F23"/>
    <mergeCell ref="G23:K23"/>
    <mergeCell ref="AK17:AO17"/>
    <mergeCell ref="AF18:AJ18"/>
    <mergeCell ref="AK18:AO18"/>
    <mergeCell ref="AK19:AO19"/>
    <mergeCell ref="AF20:AJ20"/>
    <mergeCell ref="AK20:AO20"/>
    <mergeCell ref="AK22:AO22"/>
    <mergeCell ref="AF21:AJ21"/>
    <mergeCell ref="AK21:AO21"/>
    <mergeCell ref="AK23:AO23"/>
    <mergeCell ref="AF30:AJ30"/>
    <mergeCell ref="AK30:AO30"/>
    <mergeCell ref="AF29:AJ29"/>
    <mergeCell ref="AK29:AO29"/>
    <mergeCell ref="AF28:AJ28"/>
    <mergeCell ref="AK28:AO28"/>
    <mergeCell ref="AF27:AJ27"/>
    <mergeCell ref="AK27:AO27"/>
    <mergeCell ref="AF17:AJ17"/>
    <mergeCell ref="AF19:AJ19"/>
    <mergeCell ref="AF22:AJ22"/>
    <mergeCell ref="AF25:AJ25"/>
    <mergeCell ref="AF23:AJ23"/>
    <mergeCell ref="B17:F17"/>
    <mergeCell ref="G17:K17"/>
    <mergeCell ref="L17:P17"/>
    <mergeCell ref="Q17:U17"/>
    <mergeCell ref="B28:F28"/>
    <mergeCell ref="B8:F9"/>
    <mergeCell ref="G8:AE8"/>
    <mergeCell ref="B18:F18"/>
    <mergeCell ref="G18:K18"/>
    <mergeCell ref="L18:P18"/>
    <mergeCell ref="Q18:U18"/>
    <mergeCell ref="V18:Z18"/>
    <mergeCell ref="AA18:AE18"/>
    <mergeCell ref="B20:F20"/>
    <mergeCell ref="G20:K20"/>
    <mergeCell ref="L20:P20"/>
    <mergeCell ref="Q20:U20"/>
    <mergeCell ref="V20:Z20"/>
    <mergeCell ref="AA20:AE20"/>
    <mergeCell ref="B21:F21"/>
    <mergeCell ref="G21:K21"/>
    <mergeCell ref="L21:P21"/>
    <mergeCell ref="AA13:AE13"/>
    <mergeCell ref="AA17:AE17"/>
    <mergeCell ref="AA19:AE19"/>
    <mergeCell ref="AA22:AE22"/>
    <mergeCell ref="AA25:AE25"/>
    <mergeCell ref="AA21:AE21"/>
    <mergeCell ref="AA23:AE23"/>
    <mergeCell ref="AA27:AE27"/>
    <mergeCell ref="B22:F22"/>
    <mergeCell ref="G22:K22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V9:Z9"/>
    <mergeCell ref="AA9:AE9"/>
    <mergeCell ref="AF10:AJ10"/>
    <mergeCell ref="G10:K10"/>
    <mergeCell ref="L10:P10"/>
    <mergeCell ref="Q10:U10"/>
    <mergeCell ref="V10:Z10"/>
    <mergeCell ref="B10:F10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V16:Z16"/>
    <mergeCell ref="AA16:AE16"/>
    <mergeCell ref="AF16:AJ16"/>
    <mergeCell ref="AA14:AE14"/>
    <mergeCell ref="AF13:AJ13"/>
    <mergeCell ref="B13:F13"/>
    <mergeCell ref="G13:K13"/>
    <mergeCell ref="L13:P13"/>
    <mergeCell ref="Q13:U13"/>
    <mergeCell ref="V13:Z13"/>
    <mergeCell ref="G34:K34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Q25:U25"/>
    <mergeCell ref="V25:Z25"/>
    <mergeCell ref="V26:Z26"/>
    <mergeCell ref="AA26:AE26"/>
    <mergeCell ref="AF26:AJ26"/>
    <mergeCell ref="AK26:AO26"/>
    <mergeCell ref="AK25:AO25"/>
    <mergeCell ref="AF31:AJ31"/>
    <mergeCell ref="AK31:AO31"/>
    <mergeCell ref="B29:F29"/>
    <mergeCell ref="B25:F25"/>
    <mergeCell ref="AA30:AE30"/>
    <mergeCell ref="AA29:AE29"/>
    <mergeCell ref="V30:Z30"/>
    <mergeCell ref="L30:P30"/>
    <mergeCell ref="Q30:U30"/>
    <mergeCell ref="B34:F34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B51:F51"/>
    <mergeCell ref="G51:K51"/>
    <mergeCell ref="L51:P51"/>
    <mergeCell ref="Q51:U51"/>
    <mergeCell ref="V51:Z51"/>
    <mergeCell ref="Q35:U35"/>
    <mergeCell ref="V35:Z35"/>
    <mergeCell ref="B36:F36"/>
    <mergeCell ref="G36:K36"/>
    <mergeCell ref="L36:P36"/>
    <mergeCell ref="Q36:U36"/>
    <mergeCell ref="V36:Z36"/>
    <mergeCell ref="B38:F38"/>
    <mergeCell ref="G38:K38"/>
    <mergeCell ref="L38:P38"/>
    <mergeCell ref="Q38:U38"/>
    <mergeCell ref="L34:P34"/>
    <mergeCell ref="Q34:U34"/>
    <mergeCell ref="V34:Z34"/>
    <mergeCell ref="AA34:AE34"/>
    <mergeCell ref="AF34:AJ34"/>
    <mergeCell ref="AK34:AO34"/>
    <mergeCell ref="AA35:AE35"/>
    <mergeCell ref="AF35:AJ35"/>
    <mergeCell ref="AK35:AO35"/>
    <mergeCell ref="B30:F30"/>
    <mergeCell ref="G30:K30"/>
    <mergeCell ref="I118:P118"/>
    <mergeCell ref="D84:G84"/>
    <mergeCell ref="AP85:AS85"/>
    <mergeCell ref="B86:C86"/>
    <mergeCell ref="D86:G86"/>
    <mergeCell ref="H86:L86"/>
    <mergeCell ref="AM86:AO86"/>
    <mergeCell ref="AP86:AS86"/>
    <mergeCell ref="D85:G85"/>
    <mergeCell ref="M86:N86"/>
    <mergeCell ref="AP84:AS84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AK38:AO38"/>
    <mergeCell ref="B39:F39"/>
    <mergeCell ref="G39:K39"/>
    <mergeCell ref="L39:P39"/>
    <mergeCell ref="Q39:U39"/>
    <mergeCell ref="V39:Z39"/>
    <mergeCell ref="AA39:AE39"/>
    <mergeCell ref="AF39:AJ39"/>
    <mergeCell ref="AK39:AO39"/>
    <mergeCell ref="AK36:AO36"/>
    <mergeCell ref="B37:F37"/>
    <mergeCell ref="G37:K37"/>
    <mergeCell ref="L37:P37"/>
    <mergeCell ref="Q37:U37"/>
    <mergeCell ref="V37:Z37"/>
    <mergeCell ref="AA37:AE37"/>
    <mergeCell ref="AF37:AJ37"/>
    <mergeCell ref="AK37:AO37"/>
    <mergeCell ref="V38:Z38"/>
    <mergeCell ref="AA36:AE36"/>
    <mergeCell ref="AF36:AJ36"/>
    <mergeCell ref="AA38:AE38"/>
    <mergeCell ref="AF38:AJ38"/>
    <mergeCell ref="B42:F42"/>
    <mergeCell ref="G42:K42"/>
    <mergeCell ref="L42:P42"/>
    <mergeCell ref="Q42:U42"/>
    <mergeCell ref="V42:Z42"/>
    <mergeCell ref="AA42:AE42"/>
    <mergeCell ref="AF42:AJ42"/>
    <mergeCell ref="AK42:AO42"/>
    <mergeCell ref="B43:F43"/>
    <mergeCell ref="G43:K43"/>
    <mergeCell ref="L43:P43"/>
    <mergeCell ref="Q43:U43"/>
    <mergeCell ref="V43:Z43"/>
    <mergeCell ref="AA43:AE43"/>
    <mergeCell ref="AF43:AJ43"/>
    <mergeCell ref="AK43:AO43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0:F40"/>
    <mergeCell ref="G40:K40"/>
    <mergeCell ref="L40:P40"/>
    <mergeCell ref="Q40:U40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9:F49"/>
    <mergeCell ref="G49:K49"/>
    <mergeCell ref="L49:P49"/>
    <mergeCell ref="Q49:U49"/>
    <mergeCell ref="V49:Z49"/>
    <mergeCell ref="AA49:AE49"/>
    <mergeCell ref="AF49:AJ49"/>
    <mergeCell ref="AK49:AO49"/>
    <mergeCell ref="W85:AA85"/>
    <mergeCell ref="AB85:AH85"/>
    <mergeCell ref="AI85:AO85"/>
    <mergeCell ref="AI83:AO83"/>
    <mergeCell ref="AK50:AO50"/>
    <mergeCell ref="C67:E67"/>
    <mergeCell ref="C68:E68"/>
    <mergeCell ref="AF51:AJ51"/>
    <mergeCell ref="AA51:AE51"/>
    <mergeCell ref="D83:G83"/>
    <mergeCell ref="C66:E66"/>
    <mergeCell ref="C60:E60"/>
    <mergeCell ref="C61:E61"/>
    <mergeCell ref="C62:E62"/>
    <mergeCell ref="C63:E63"/>
    <mergeCell ref="C64:E64"/>
    <mergeCell ref="AK51:AO51"/>
    <mergeCell ref="AF50:AJ50"/>
    <mergeCell ref="AB152:AC153"/>
    <mergeCell ref="T88:V88"/>
    <mergeCell ref="W88:AA88"/>
    <mergeCell ref="AB88:AH88"/>
    <mergeCell ref="AI88:AL88"/>
    <mergeCell ref="AM88:AO88"/>
    <mergeCell ref="AF90:AH90"/>
    <mergeCell ref="AI91:AL91"/>
    <mergeCell ref="AM91:AO91"/>
    <mergeCell ref="AF93:AH93"/>
    <mergeCell ref="AI93:AL93"/>
    <mergeCell ref="AM93:AO93"/>
    <mergeCell ref="AI95:AL95"/>
    <mergeCell ref="AM95:AO95"/>
    <mergeCell ref="AA107:AD107"/>
    <mergeCell ref="AE107:AF107"/>
    <mergeCell ref="AA149:AC149"/>
    <mergeCell ref="AB93:AE93"/>
    <mergeCell ref="Q103:T103"/>
    <mergeCell ref="U103:V103"/>
    <mergeCell ref="Q104:Q105"/>
    <mergeCell ref="R104:U104"/>
    <mergeCell ref="V104:W104"/>
    <mergeCell ref="X104:X105"/>
    <mergeCell ref="Y104:AB105"/>
    <mergeCell ref="AC104:AD105"/>
    <mergeCell ref="R127:S127"/>
    <mergeCell ref="Q121:S121"/>
    <mergeCell ref="U121:X121"/>
    <mergeCell ref="Y121:Z121"/>
    <mergeCell ref="B50:F50"/>
    <mergeCell ref="G50:K50"/>
    <mergeCell ref="L50:P50"/>
    <mergeCell ref="Q50:U50"/>
    <mergeCell ref="V50:Z50"/>
    <mergeCell ref="AA50:AE50"/>
    <mergeCell ref="B83:C85"/>
    <mergeCell ref="H83:N83"/>
    <mergeCell ref="O83:V83"/>
    <mergeCell ref="W83:AA83"/>
    <mergeCell ref="AB83:AH83"/>
    <mergeCell ref="O86:S86"/>
    <mergeCell ref="T86:V86"/>
    <mergeCell ref="L133:M133"/>
    <mergeCell ref="O133:Q133"/>
    <mergeCell ref="R133:S133"/>
    <mergeCell ref="V133:X133"/>
    <mergeCell ref="Y133:Z133"/>
    <mergeCell ref="B88:C88"/>
    <mergeCell ref="D88:G88"/>
    <mergeCell ref="H88:L88"/>
    <mergeCell ref="M88:N88"/>
    <mergeCell ref="O88:S88"/>
    <mergeCell ref="C69:E69"/>
    <mergeCell ref="C70:E70"/>
    <mergeCell ref="C71:E71"/>
    <mergeCell ref="C72:E72"/>
    <mergeCell ref="C73:E73"/>
    <mergeCell ref="C59:E59"/>
    <mergeCell ref="I102:M102"/>
    <mergeCell ref="N102:O102"/>
    <mergeCell ref="O104:P104"/>
    <mergeCell ref="AP83:AS83"/>
    <mergeCell ref="AF86:AH86"/>
    <mergeCell ref="AI86:AL86"/>
    <mergeCell ref="B87:C87"/>
    <mergeCell ref="D87:G87"/>
    <mergeCell ref="H87:L87"/>
    <mergeCell ref="M87:N87"/>
    <mergeCell ref="O87:S87"/>
    <mergeCell ref="T87:V87"/>
    <mergeCell ref="W87:AA87"/>
    <mergeCell ref="AB87:AE87"/>
    <mergeCell ref="AF87:AH87"/>
    <mergeCell ref="AI87:AL87"/>
    <mergeCell ref="AM87:AO87"/>
    <mergeCell ref="AP87:AS87"/>
    <mergeCell ref="AB86:AE86"/>
    <mergeCell ref="H84:N84"/>
    <mergeCell ref="O84:V84"/>
    <mergeCell ref="W84:AA84"/>
    <mergeCell ref="AB84:AH84"/>
    <mergeCell ref="AI84:AO84"/>
    <mergeCell ref="H85:N85"/>
    <mergeCell ref="O85:V85"/>
    <mergeCell ref="W86:AA86"/>
    <mergeCell ref="AP88:AS88"/>
    <mergeCell ref="AI89:AL89"/>
    <mergeCell ref="AM89:AO89"/>
    <mergeCell ref="AP89:AS89"/>
    <mergeCell ref="AI90:AL90"/>
    <mergeCell ref="AM90:AO90"/>
    <mergeCell ref="AP90:AS90"/>
    <mergeCell ref="B89:C89"/>
    <mergeCell ref="D89:G89"/>
    <mergeCell ref="H89:L89"/>
    <mergeCell ref="M89:N89"/>
    <mergeCell ref="O89:S89"/>
    <mergeCell ref="T89:V89"/>
    <mergeCell ref="W89:AA89"/>
    <mergeCell ref="AB89:AE89"/>
    <mergeCell ref="AF89:AH89"/>
    <mergeCell ref="B90:C90"/>
    <mergeCell ref="D90:G90"/>
    <mergeCell ref="H90:L90"/>
    <mergeCell ref="M90:N90"/>
    <mergeCell ref="O90:S90"/>
    <mergeCell ref="T90:V90"/>
    <mergeCell ref="W90:AA90"/>
    <mergeCell ref="AB90:AE90"/>
    <mergeCell ref="AP91:AS91"/>
    <mergeCell ref="B92:C92"/>
    <mergeCell ref="D92:G92"/>
    <mergeCell ref="H92:L92"/>
    <mergeCell ref="M92:N92"/>
    <mergeCell ref="O92:S92"/>
    <mergeCell ref="T92:V92"/>
    <mergeCell ref="W92:AA92"/>
    <mergeCell ref="AB92:AE92"/>
    <mergeCell ref="AF92:AH92"/>
    <mergeCell ref="AI92:AL92"/>
    <mergeCell ref="AM92:AO92"/>
    <mergeCell ref="AP92:AS92"/>
    <mergeCell ref="B91:C91"/>
    <mergeCell ref="D91:G91"/>
    <mergeCell ref="H91:L91"/>
    <mergeCell ref="M91:N91"/>
    <mergeCell ref="O91:S91"/>
    <mergeCell ref="T91:V91"/>
    <mergeCell ref="W91:AA91"/>
    <mergeCell ref="AB91:AE91"/>
    <mergeCell ref="AF91:AH91"/>
    <mergeCell ref="AP93:AS93"/>
    <mergeCell ref="B94:C94"/>
    <mergeCell ref="D94:G94"/>
    <mergeCell ref="H94:L94"/>
    <mergeCell ref="M94:N94"/>
    <mergeCell ref="O94:S94"/>
    <mergeCell ref="T94:V94"/>
    <mergeCell ref="W94:AA94"/>
    <mergeCell ref="AB94:AH94"/>
    <mergeCell ref="AI94:AL94"/>
    <mergeCell ref="AM94:AO94"/>
    <mergeCell ref="AP94:AS94"/>
    <mergeCell ref="H93:L93"/>
    <mergeCell ref="M93:N93"/>
    <mergeCell ref="O93:S93"/>
    <mergeCell ref="T93:V93"/>
    <mergeCell ref="W93:AA93"/>
    <mergeCell ref="B93:C93"/>
    <mergeCell ref="D93:G93"/>
    <mergeCell ref="AG107:AG108"/>
    <mergeCell ref="AH107:AK108"/>
    <mergeCell ref="AL107:AN108"/>
    <mergeCell ref="T108:W108"/>
    <mergeCell ref="X108:Y108"/>
    <mergeCell ref="AA108:AD108"/>
    <mergeCell ref="AE108:AF108"/>
    <mergeCell ref="AE110:AF110"/>
    <mergeCell ref="C119:H120"/>
    <mergeCell ref="T119:V120"/>
    <mergeCell ref="O119:S120"/>
    <mergeCell ref="AP95:AS95"/>
    <mergeCell ref="B96:C96"/>
    <mergeCell ref="D96:G96"/>
    <mergeCell ref="H96:L96"/>
    <mergeCell ref="M96:N96"/>
    <mergeCell ref="O96:V96"/>
    <mergeCell ref="W96:AA96"/>
    <mergeCell ref="AB96:AH96"/>
    <mergeCell ref="AI96:AL96"/>
    <mergeCell ref="AM96:AO96"/>
    <mergeCell ref="AP96:AS96"/>
    <mergeCell ref="B95:C95"/>
    <mergeCell ref="D95:G95"/>
    <mergeCell ref="H95:L95"/>
    <mergeCell ref="M95:N95"/>
    <mergeCell ref="O95:S95"/>
    <mergeCell ref="T95:V95"/>
    <mergeCell ref="W95:AA95"/>
    <mergeCell ref="AB95:AE95"/>
    <mergeCell ref="AF95:AH95"/>
    <mergeCell ref="O105:P105"/>
    <mergeCell ref="AI127:AJ127"/>
    <mergeCell ref="V127:W127"/>
    <mergeCell ref="AC127:AC128"/>
    <mergeCell ref="AE127:AF127"/>
    <mergeCell ref="AF121:AG121"/>
    <mergeCell ref="L110:O110"/>
    <mergeCell ref="P110:R110"/>
    <mergeCell ref="T110:W110"/>
    <mergeCell ref="X110:Y110"/>
    <mergeCell ref="AB110:AD110"/>
    <mergeCell ref="AL127:AN127"/>
    <mergeCell ref="N128:O128"/>
    <mergeCell ref="Q128:AB128"/>
    <mergeCell ref="AD128:AS128"/>
    <mergeCell ref="AC121:AE121"/>
    <mergeCell ref="X116:AA117"/>
    <mergeCell ref="AB116:AC117"/>
    <mergeCell ref="N117:O117"/>
    <mergeCell ref="Q117:V117"/>
    <mergeCell ref="N116:O116"/>
    <mergeCell ref="P116:P117"/>
    <mergeCell ref="Q116:T116"/>
    <mergeCell ref="U116:V116"/>
    <mergeCell ref="W116:W117"/>
    <mergeCell ref="I126:M126"/>
    <mergeCell ref="N126:O126"/>
    <mergeCell ref="N127:O127"/>
    <mergeCell ref="P127:P128"/>
    <mergeCell ref="L121:P121"/>
    <mergeCell ref="AA141:AE141"/>
    <mergeCell ref="AF141:AF142"/>
    <mergeCell ref="AG141:AL142"/>
    <mergeCell ref="I146:P146"/>
    <mergeCell ref="C147:H148"/>
    <mergeCell ref="R147:S148"/>
    <mergeCell ref="T147:U148"/>
    <mergeCell ref="V147:X148"/>
    <mergeCell ref="Y147:Z148"/>
    <mergeCell ref="AA147:AA148"/>
    <mergeCell ref="AB147:AE148"/>
    <mergeCell ref="AF147:AL148"/>
    <mergeCell ref="AG144:AK145"/>
    <mergeCell ref="N129:P129"/>
    <mergeCell ref="I130:P130"/>
    <mergeCell ref="C131:H132"/>
    <mergeCell ref="N131:O132"/>
    <mergeCell ref="H138:J138"/>
    <mergeCell ref="AC177:AF178"/>
    <mergeCell ref="AG177:AM178"/>
    <mergeCell ref="AA179:AC179"/>
    <mergeCell ref="AB177:AB178"/>
    <mergeCell ref="C180:G181"/>
    <mergeCell ref="Z182:AA183"/>
    <mergeCell ref="H189:O189"/>
    <mergeCell ref="N190:P190"/>
    <mergeCell ref="Q190:Q191"/>
    <mergeCell ref="R190:W191"/>
    <mergeCell ref="C177:H178"/>
    <mergeCell ref="S177:T178"/>
    <mergeCell ref="U177:V178"/>
    <mergeCell ref="W177:Y178"/>
    <mergeCell ref="Z177:AA178"/>
    <mergeCell ref="Y163:Y164"/>
    <mergeCell ref="Z163:AB164"/>
    <mergeCell ref="AC163:AD164"/>
    <mergeCell ref="AE163:AE164"/>
    <mergeCell ref="AF163:AH164"/>
    <mergeCell ref="AI163:AO164"/>
    <mergeCell ref="L165:N165"/>
    <mergeCell ref="S165:V165"/>
    <mergeCell ref="Y165:AA165"/>
    <mergeCell ref="R163:T164"/>
    <mergeCell ref="C190:I191"/>
    <mergeCell ref="AJ193:AP194"/>
    <mergeCell ref="L195:N195"/>
    <mergeCell ref="S195:V195"/>
    <mergeCell ref="Y195:AA195"/>
    <mergeCell ref="C196:G197"/>
    <mergeCell ref="H201:O201"/>
    <mergeCell ref="S203:S204"/>
    <mergeCell ref="T203:W203"/>
    <mergeCell ref="O204:R204"/>
    <mergeCell ref="O203:R203"/>
    <mergeCell ref="C193:H194"/>
    <mergeCell ref="S193:U194"/>
    <mergeCell ref="V193:Y194"/>
    <mergeCell ref="Z193:Z194"/>
    <mergeCell ref="AA193:AC194"/>
    <mergeCell ref="AD193:AE194"/>
    <mergeCell ref="AF193:AF194"/>
    <mergeCell ref="AG193:AI194"/>
    <mergeCell ref="P202:S202"/>
    <mergeCell ref="T202:U202"/>
    <mergeCell ref="Z203:Z204"/>
    <mergeCell ref="AA203:AD204"/>
    <mergeCell ref="AE203:AF204"/>
    <mergeCell ref="T204:Y204"/>
    <mergeCell ref="K203:M204"/>
    <mergeCell ref="N203:N204"/>
    <mergeCell ref="K104:M105"/>
    <mergeCell ref="N104:N105"/>
    <mergeCell ref="J116:L117"/>
    <mergeCell ref="M116:M117"/>
    <mergeCell ref="J127:L128"/>
    <mergeCell ref="M127:M128"/>
    <mergeCell ref="J160:L161"/>
    <mergeCell ref="M160:M161"/>
    <mergeCell ref="I162:P162"/>
    <mergeCell ref="H159:O159"/>
    <mergeCell ref="L149:O149"/>
    <mergeCell ref="R105:W105"/>
    <mergeCell ref="C150:G151"/>
    <mergeCell ref="I205:P205"/>
    <mergeCell ref="L179:O179"/>
    <mergeCell ref="J139:W140"/>
    <mergeCell ref="J141:Z142"/>
    <mergeCell ref="C139:I140"/>
    <mergeCell ref="L109:O109"/>
    <mergeCell ref="J109:K109"/>
    <mergeCell ref="I115:M115"/>
    <mergeCell ref="N115:O115"/>
    <mergeCell ref="I106:P106"/>
    <mergeCell ref="C107:H108"/>
    <mergeCell ref="T107:W107"/>
    <mergeCell ref="X107:Y107"/>
    <mergeCell ref="C160:I161"/>
    <mergeCell ref="N160:O160"/>
    <mergeCell ref="S160:U161"/>
    <mergeCell ref="V160:W161"/>
    <mergeCell ref="J190:L191"/>
    <mergeCell ref="M190:M191"/>
    <mergeCell ref="I192:P192"/>
    <mergeCell ref="C166:G167"/>
    <mergeCell ref="H171:J171"/>
    <mergeCell ref="I176:P176"/>
    <mergeCell ref="U163:X164"/>
    <mergeCell ref="C163:H164"/>
    <mergeCell ref="R160:R161"/>
    <mergeCell ref="C223:G224"/>
    <mergeCell ref="I228:M228"/>
    <mergeCell ref="N228:O228"/>
    <mergeCell ref="N229:O229"/>
    <mergeCell ref="P229:P230"/>
    <mergeCell ref="Q229:T229"/>
    <mergeCell ref="U229:V229"/>
    <mergeCell ref="W229:W230"/>
    <mergeCell ref="C229:I230"/>
    <mergeCell ref="N230:O230"/>
    <mergeCell ref="Q230:V230"/>
    <mergeCell ref="J229:L230"/>
    <mergeCell ref="M229:M230"/>
    <mergeCell ref="T217:T218"/>
    <mergeCell ref="U217:W218"/>
    <mergeCell ref="C206:H207"/>
    <mergeCell ref="C209:G210"/>
    <mergeCell ref="O206:R207"/>
    <mergeCell ref="S206:U207"/>
    <mergeCell ref="L208:O208"/>
    <mergeCell ref="P208:R208"/>
    <mergeCell ref="T208:W208"/>
    <mergeCell ref="X208:Y208"/>
    <mergeCell ref="AB208:AF208"/>
    <mergeCell ref="H215:O215"/>
    <mergeCell ref="O216:Q216"/>
    <mergeCell ref="R216:S216"/>
    <mergeCell ref="I219:P219"/>
    <mergeCell ref="C220:H221"/>
    <mergeCell ref="L222:M222"/>
    <mergeCell ref="O217:Q217"/>
    <mergeCell ref="K217:M218"/>
    <mergeCell ref="N217:N218"/>
    <mergeCell ref="R222:S222"/>
    <mergeCell ref="V222:X222"/>
    <mergeCell ref="Y222:Z222"/>
    <mergeCell ref="I231:P231"/>
    <mergeCell ref="C232:H233"/>
    <mergeCell ref="O232:S233"/>
    <mergeCell ref="T232:V233"/>
    <mergeCell ref="X217:Y218"/>
    <mergeCell ref="O218:S218"/>
    <mergeCell ref="N220:O221"/>
    <mergeCell ref="O222:Q222"/>
    <mergeCell ref="D334:G334"/>
    <mergeCell ref="H334:L334"/>
    <mergeCell ref="M334:N334"/>
    <mergeCell ref="O334:S334"/>
    <mergeCell ref="T334:V334"/>
    <mergeCell ref="AI332:AL332"/>
    <mergeCell ref="AM332:AO332"/>
    <mergeCell ref="AP332:AS332"/>
    <mergeCell ref="B333:C333"/>
    <mergeCell ref="D333:G333"/>
    <mergeCell ref="I338:K338"/>
    <mergeCell ref="M338:P338"/>
    <mergeCell ref="R338:U338"/>
    <mergeCell ref="W338:Z338"/>
    <mergeCell ref="AB335:AH335"/>
    <mergeCell ref="AI335:AL335"/>
    <mergeCell ref="AM335:AO335"/>
    <mergeCell ref="AP335:AS335"/>
    <mergeCell ref="B335:C335"/>
    <mergeCell ref="D335:G335"/>
    <mergeCell ref="H335:L335"/>
    <mergeCell ref="M335:N335"/>
    <mergeCell ref="O335:V335"/>
    <mergeCell ref="W335:AA335"/>
    <mergeCell ref="H333:L333"/>
    <mergeCell ref="M333:N333"/>
    <mergeCell ref="O333:S333"/>
    <mergeCell ref="AB330:AE330"/>
    <mergeCell ref="AF330:AH330"/>
    <mergeCell ref="AI330:AL330"/>
    <mergeCell ref="AM330:AO330"/>
    <mergeCell ref="AP330:AS330"/>
    <mergeCell ref="B331:C331"/>
    <mergeCell ref="D331:G331"/>
    <mergeCell ref="H331:L331"/>
    <mergeCell ref="M331:N331"/>
    <mergeCell ref="O331:S331"/>
    <mergeCell ref="T333:V333"/>
    <mergeCell ref="W333:AA333"/>
    <mergeCell ref="W334:AA334"/>
    <mergeCell ref="AB334:AE334"/>
    <mergeCell ref="AF334:AH334"/>
    <mergeCell ref="AI334:AL334"/>
    <mergeCell ref="AM334:AO334"/>
    <mergeCell ref="AP334:AS334"/>
    <mergeCell ref="AB333:AH333"/>
    <mergeCell ref="AI333:AL333"/>
    <mergeCell ref="AM333:AO333"/>
    <mergeCell ref="AP333:AS333"/>
    <mergeCell ref="B332:C332"/>
    <mergeCell ref="D332:G332"/>
    <mergeCell ref="H332:L332"/>
    <mergeCell ref="M332:N332"/>
    <mergeCell ref="O332:S332"/>
    <mergeCell ref="T332:V332"/>
    <mergeCell ref="W332:AA332"/>
    <mergeCell ref="AB332:AE332"/>
    <mergeCell ref="AF332:AH332"/>
    <mergeCell ref="B334:C334"/>
    <mergeCell ref="AP331:AS331"/>
    <mergeCell ref="B329:C329"/>
    <mergeCell ref="D329:G329"/>
    <mergeCell ref="H329:L329"/>
    <mergeCell ref="M329:N329"/>
    <mergeCell ref="O329:S329"/>
    <mergeCell ref="T329:V329"/>
    <mergeCell ref="W329:AA329"/>
    <mergeCell ref="AB329:AE329"/>
    <mergeCell ref="AF329:AH329"/>
    <mergeCell ref="T328:V328"/>
    <mergeCell ref="W328:AA328"/>
    <mergeCell ref="AB328:AE328"/>
    <mergeCell ref="AF328:AH328"/>
    <mergeCell ref="AI328:AL328"/>
    <mergeCell ref="AM328:AO328"/>
    <mergeCell ref="AI329:AL329"/>
    <mergeCell ref="AM329:AO329"/>
    <mergeCell ref="T331:V331"/>
    <mergeCell ref="W331:AA331"/>
    <mergeCell ref="AB331:AE331"/>
    <mergeCell ref="AF331:AH331"/>
    <mergeCell ref="AI331:AL331"/>
    <mergeCell ref="AM331:AO331"/>
    <mergeCell ref="AP329:AS329"/>
    <mergeCell ref="B330:C330"/>
    <mergeCell ref="D330:G330"/>
    <mergeCell ref="H330:L330"/>
    <mergeCell ref="M330:N330"/>
    <mergeCell ref="O330:S330"/>
    <mergeCell ref="T330:V330"/>
    <mergeCell ref="W330:AA330"/>
    <mergeCell ref="W327:AA327"/>
    <mergeCell ref="AB327:AH327"/>
    <mergeCell ref="AI327:AL327"/>
    <mergeCell ref="AM327:AO327"/>
    <mergeCell ref="AP327:AS327"/>
    <mergeCell ref="B328:C328"/>
    <mergeCell ref="D328:G328"/>
    <mergeCell ref="H328:L328"/>
    <mergeCell ref="M328:N328"/>
    <mergeCell ref="O328:S328"/>
    <mergeCell ref="B327:C327"/>
    <mergeCell ref="D327:G327"/>
    <mergeCell ref="H327:L327"/>
    <mergeCell ref="M327:N327"/>
    <mergeCell ref="O327:S327"/>
    <mergeCell ref="T327:V327"/>
    <mergeCell ref="AP328:AS328"/>
    <mergeCell ref="W325:AA325"/>
    <mergeCell ref="AB325:AE325"/>
    <mergeCell ref="AF325:AH325"/>
    <mergeCell ref="AI325:AL325"/>
    <mergeCell ref="AM325:AO325"/>
    <mergeCell ref="AP325:AS325"/>
    <mergeCell ref="B325:C325"/>
    <mergeCell ref="D325:G325"/>
    <mergeCell ref="H325:L325"/>
    <mergeCell ref="M325:N325"/>
    <mergeCell ref="O325:S325"/>
    <mergeCell ref="T325:V325"/>
    <mergeCell ref="W326:AA326"/>
    <mergeCell ref="AB326:AE326"/>
    <mergeCell ref="AF326:AH326"/>
    <mergeCell ref="AI326:AL326"/>
    <mergeCell ref="AM326:AO326"/>
    <mergeCell ref="AP326:AS326"/>
    <mergeCell ref="B326:C326"/>
    <mergeCell ref="D326:G326"/>
    <mergeCell ref="H326:L326"/>
    <mergeCell ref="M326:N326"/>
    <mergeCell ref="O326:S326"/>
    <mergeCell ref="T326:V326"/>
    <mergeCell ref="AA318:AE318"/>
    <mergeCell ref="O322:V322"/>
    <mergeCell ref="W322:AA322"/>
    <mergeCell ref="AB322:AH322"/>
    <mergeCell ref="AI322:AO322"/>
    <mergeCell ref="AP322:AS322"/>
    <mergeCell ref="D323:G323"/>
    <mergeCell ref="H323:N323"/>
    <mergeCell ref="O323:V323"/>
    <mergeCell ref="W323:AA323"/>
    <mergeCell ref="AB323:AH323"/>
    <mergeCell ref="AI323:AO323"/>
    <mergeCell ref="AP323:AS323"/>
    <mergeCell ref="D324:G324"/>
    <mergeCell ref="H324:N324"/>
    <mergeCell ref="O324:V324"/>
    <mergeCell ref="W324:AA324"/>
    <mergeCell ref="AB324:AH324"/>
    <mergeCell ref="AI324:AO324"/>
    <mergeCell ref="AP324:AS324"/>
    <mergeCell ref="B317:F317"/>
    <mergeCell ref="G317:K317"/>
    <mergeCell ref="L317:P317"/>
    <mergeCell ref="Q317:U317"/>
    <mergeCell ref="V317:Z317"/>
    <mergeCell ref="AA317:AE317"/>
    <mergeCell ref="AF317:AJ317"/>
    <mergeCell ref="AK317:AO317"/>
    <mergeCell ref="B316:F316"/>
    <mergeCell ref="G316:K316"/>
    <mergeCell ref="L316:P316"/>
    <mergeCell ref="Q316:U316"/>
    <mergeCell ref="V316:Z316"/>
    <mergeCell ref="AA316:AE316"/>
    <mergeCell ref="B322:C324"/>
    <mergeCell ref="D322:G322"/>
    <mergeCell ref="H322:N322"/>
    <mergeCell ref="AF318:AJ318"/>
    <mergeCell ref="AK318:AO318"/>
    <mergeCell ref="B319:F319"/>
    <mergeCell ref="G319:K319"/>
    <mergeCell ref="L319:P319"/>
    <mergeCell ref="Q319:U319"/>
    <mergeCell ref="V319:Z319"/>
    <mergeCell ref="AA319:AE319"/>
    <mergeCell ref="AF319:AJ319"/>
    <mergeCell ref="AK319:AO319"/>
    <mergeCell ref="B318:F318"/>
    <mergeCell ref="G318:K318"/>
    <mergeCell ref="L318:P318"/>
    <mergeCell ref="Q318:U318"/>
    <mergeCell ref="V318:Z318"/>
    <mergeCell ref="AF314:AJ314"/>
    <mergeCell ref="AK314:AO314"/>
    <mergeCell ref="B315:F315"/>
    <mergeCell ref="G315:K315"/>
    <mergeCell ref="L315:P315"/>
    <mergeCell ref="Q315:U315"/>
    <mergeCell ref="V315:Z315"/>
    <mergeCell ref="AA315:AE315"/>
    <mergeCell ref="AF315:AJ315"/>
    <mergeCell ref="AK315:AO315"/>
    <mergeCell ref="B314:F314"/>
    <mergeCell ref="G314:K314"/>
    <mergeCell ref="L314:P314"/>
    <mergeCell ref="Q314:U314"/>
    <mergeCell ref="V314:Z314"/>
    <mergeCell ref="AA314:AE314"/>
    <mergeCell ref="AF316:AJ316"/>
    <mergeCell ref="AK316:AO316"/>
    <mergeCell ref="B311:F311"/>
    <mergeCell ref="G311:K311"/>
    <mergeCell ref="L311:P311"/>
    <mergeCell ref="Q311:U311"/>
    <mergeCell ref="V311:Z311"/>
    <mergeCell ref="AA311:AE311"/>
    <mergeCell ref="AF311:AJ311"/>
    <mergeCell ref="AK311:AO311"/>
    <mergeCell ref="B310:F310"/>
    <mergeCell ref="G310:K310"/>
    <mergeCell ref="L310:P310"/>
    <mergeCell ref="Q310:U310"/>
    <mergeCell ref="V310:Z310"/>
    <mergeCell ref="AA310:AE310"/>
    <mergeCell ref="AF312:AJ312"/>
    <mergeCell ref="AK312:AO312"/>
    <mergeCell ref="B313:F313"/>
    <mergeCell ref="G313:K313"/>
    <mergeCell ref="L313:P313"/>
    <mergeCell ref="Q313:U313"/>
    <mergeCell ref="V313:Z313"/>
    <mergeCell ref="AA313:AE313"/>
    <mergeCell ref="AF313:AJ313"/>
    <mergeCell ref="AK313:AO313"/>
    <mergeCell ref="B312:F312"/>
    <mergeCell ref="G312:K312"/>
    <mergeCell ref="L312:P312"/>
    <mergeCell ref="Q312:U312"/>
    <mergeCell ref="V312:Z312"/>
    <mergeCell ref="AA312:AE312"/>
    <mergeCell ref="AF308:AJ308"/>
    <mergeCell ref="AK308:AO308"/>
    <mergeCell ref="B309:F309"/>
    <mergeCell ref="G309:K309"/>
    <mergeCell ref="L309:P309"/>
    <mergeCell ref="Q309:U309"/>
    <mergeCell ref="V309:Z309"/>
    <mergeCell ref="AA309:AE309"/>
    <mergeCell ref="AF309:AJ309"/>
    <mergeCell ref="AK309:AO309"/>
    <mergeCell ref="B308:F308"/>
    <mergeCell ref="G308:K308"/>
    <mergeCell ref="L308:P308"/>
    <mergeCell ref="Q308:U308"/>
    <mergeCell ref="V308:Z308"/>
    <mergeCell ref="AA308:AE308"/>
    <mergeCell ref="AF310:AJ310"/>
    <mergeCell ref="AK310:AO310"/>
    <mergeCell ref="B305:F305"/>
    <mergeCell ref="G305:K305"/>
    <mergeCell ref="L305:P305"/>
    <mergeCell ref="Q305:U305"/>
    <mergeCell ref="V305:Z305"/>
    <mergeCell ref="AA305:AE305"/>
    <mergeCell ref="AF305:AJ305"/>
    <mergeCell ref="AK305:AO305"/>
    <mergeCell ref="B304:F304"/>
    <mergeCell ref="G304:K304"/>
    <mergeCell ref="L304:P304"/>
    <mergeCell ref="Q304:U304"/>
    <mergeCell ref="V304:Z304"/>
    <mergeCell ref="AA304:AE304"/>
    <mergeCell ref="AF306:AJ306"/>
    <mergeCell ref="AK306:AO306"/>
    <mergeCell ref="B307:F307"/>
    <mergeCell ref="G307:K307"/>
    <mergeCell ref="L307:P307"/>
    <mergeCell ref="Q307:U307"/>
    <mergeCell ref="V307:Z307"/>
    <mergeCell ref="AA307:AE307"/>
    <mergeCell ref="AF307:AJ307"/>
    <mergeCell ref="AK307:AO307"/>
    <mergeCell ref="B306:F306"/>
    <mergeCell ref="G306:K306"/>
    <mergeCell ref="L306:P306"/>
    <mergeCell ref="Q306:U306"/>
    <mergeCell ref="V306:Z306"/>
    <mergeCell ref="AA306:AE306"/>
    <mergeCell ref="AF302:AJ302"/>
    <mergeCell ref="AK302:AO302"/>
    <mergeCell ref="B303:F303"/>
    <mergeCell ref="G303:K303"/>
    <mergeCell ref="L303:P303"/>
    <mergeCell ref="Q303:U303"/>
    <mergeCell ref="V303:Z303"/>
    <mergeCell ref="AA303:AE303"/>
    <mergeCell ref="AF303:AJ303"/>
    <mergeCell ref="AK303:AO303"/>
    <mergeCell ref="B302:F302"/>
    <mergeCell ref="G302:K302"/>
    <mergeCell ref="L302:P302"/>
    <mergeCell ref="Q302:U302"/>
    <mergeCell ref="V302:Z302"/>
    <mergeCell ref="AA302:AE302"/>
    <mergeCell ref="AF304:AJ304"/>
    <mergeCell ref="AK304:AO304"/>
    <mergeCell ref="B299:F299"/>
    <mergeCell ref="G299:K299"/>
    <mergeCell ref="L299:P299"/>
    <mergeCell ref="Q299:U299"/>
    <mergeCell ref="V299:Z299"/>
    <mergeCell ref="AA299:AE299"/>
    <mergeCell ref="AF299:AJ299"/>
    <mergeCell ref="AK299:AO299"/>
    <mergeCell ref="B298:F298"/>
    <mergeCell ref="G298:K298"/>
    <mergeCell ref="L298:P298"/>
    <mergeCell ref="Q298:U298"/>
    <mergeCell ref="V298:Z298"/>
    <mergeCell ref="AA298:AE298"/>
    <mergeCell ref="AF300:AJ300"/>
    <mergeCell ref="AK300:AO300"/>
    <mergeCell ref="B301:F301"/>
    <mergeCell ref="G301:K301"/>
    <mergeCell ref="L301:P301"/>
    <mergeCell ref="Q301:U301"/>
    <mergeCell ref="V301:Z301"/>
    <mergeCell ref="AA301:AE301"/>
    <mergeCell ref="AF301:AJ301"/>
    <mergeCell ref="AK301:AO301"/>
    <mergeCell ref="B300:F300"/>
    <mergeCell ref="G300:K300"/>
    <mergeCell ref="L300:P300"/>
    <mergeCell ref="Q300:U300"/>
    <mergeCell ref="V300:Z300"/>
    <mergeCell ref="AA300:AE300"/>
    <mergeCell ref="AF296:AJ296"/>
    <mergeCell ref="AK296:AO296"/>
    <mergeCell ref="B297:F297"/>
    <mergeCell ref="G297:K297"/>
    <mergeCell ref="L297:P297"/>
    <mergeCell ref="Q297:U297"/>
    <mergeCell ref="V297:Z297"/>
    <mergeCell ref="AA297:AE297"/>
    <mergeCell ref="AF297:AJ297"/>
    <mergeCell ref="AK297:AO297"/>
    <mergeCell ref="B296:F296"/>
    <mergeCell ref="G296:K296"/>
    <mergeCell ref="L296:P296"/>
    <mergeCell ref="Q296:U296"/>
    <mergeCell ref="V296:Z296"/>
    <mergeCell ref="AA296:AE296"/>
    <mergeCell ref="AF298:AJ298"/>
    <mergeCell ref="AK298:AO298"/>
    <mergeCell ref="B293:F293"/>
    <mergeCell ref="G293:K293"/>
    <mergeCell ref="L293:P293"/>
    <mergeCell ref="Q293:U293"/>
    <mergeCell ref="V293:Z293"/>
    <mergeCell ref="AA293:AE293"/>
    <mergeCell ref="AF293:AJ293"/>
    <mergeCell ref="AK293:AO293"/>
    <mergeCell ref="B292:F292"/>
    <mergeCell ref="G292:K292"/>
    <mergeCell ref="L292:P292"/>
    <mergeCell ref="Q292:U292"/>
    <mergeCell ref="V292:Z292"/>
    <mergeCell ref="AA292:AE292"/>
    <mergeCell ref="AF294:AJ294"/>
    <mergeCell ref="AK294:AO294"/>
    <mergeCell ref="B295:F295"/>
    <mergeCell ref="G295:K295"/>
    <mergeCell ref="L295:P295"/>
    <mergeCell ref="Q295:U295"/>
    <mergeCell ref="V295:Z295"/>
    <mergeCell ref="AA295:AE295"/>
    <mergeCell ref="AF295:AJ295"/>
    <mergeCell ref="AK295:AO295"/>
    <mergeCell ref="B294:F294"/>
    <mergeCell ref="G294:K294"/>
    <mergeCell ref="L294:P294"/>
    <mergeCell ref="Q294:U294"/>
    <mergeCell ref="V294:Z294"/>
    <mergeCell ref="AA294:AE294"/>
    <mergeCell ref="AF290:AJ290"/>
    <mergeCell ref="AK290:AO290"/>
    <mergeCell ref="B291:F291"/>
    <mergeCell ref="G291:K291"/>
    <mergeCell ref="L291:P291"/>
    <mergeCell ref="Q291:U291"/>
    <mergeCell ref="V291:Z291"/>
    <mergeCell ref="AA291:AE291"/>
    <mergeCell ref="AF291:AJ291"/>
    <mergeCell ref="AK291:AO291"/>
    <mergeCell ref="B290:F290"/>
    <mergeCell ref="G290:K290"/>
    <mergeCell ref="L290:P290"/>
    <mergeCell ref="Q290:U290"/>
    <mergeCell ref="V290:Z290"/>
    <mergeCell ref="AA290:AE290"/>
    <mergeCell ref="AF292:AJ292"/>
    <mergeCell ref="AK292:AO292"/>
    <mergeCell ref="B287:F287"/>
    <mergeCell ref="G287:K287"/>
    <mergeCell ref="L287:P287"/>
    <mergeCell ref="Q287:U287"/>
    <mergeCell ref="V287:Z287"/>
    <mergeCell ref="AA287:AE287"/>
    <mergeCell ref="AF287:AJ287"/>
    <mergeCell ref="AK287:AO287"/>
    <mergeCell ref="B286:F286"/>
    <mergeCell ref="G286:K286"/>
    <mergeCell ref="L286:P286"/>
    <mergeCell ref="Q286:U286"/>
    <mergeCell ref="V286:Z286"/>
    <mergeCell ref="AA286:AE286"/>
    <mergeCell ref="AF288:AJ288"/>
    <mergeCell ref="AK288:AO288"/>
    <mergeCell ref="B289:F289"/>
    <mergeCell ref="G289:K289"/>
    <mergeCell ref="L289:P289"/>
    <mergeCell ref="Q289:U289"/>
    <mergeCell ref="V289:Z289"/>
    <mergeCell ref="AA289:AE289"/>
    <mergeCell ref="AF289:AJ289"/>
    <mergeCell ref="AK289:AO289"/>
    <mergeCell ref="B288:F288"/>
    <mergeCell ref="G288:K288"/>
    <mergeCell ref="L288:P288"/>
    <mergeCell ref="Q288:U288"/>
    <mergeCell ref="V288:Z288"/>
    <mergeCell ref="AA288:AE288"/>
    <mergeCell ref="AF284:AJ284"/>
    <mergeCell ref="AK284:AO284"/>
    <mergeCell ref="B285:F285"/>
    <mergeCell ref="G285:K285"/>
    <mergeCell ref="L285:P285"/>
    <mergeCell ref="Q285:U285"/>
    <mergeCell ref="V285:Z285"/>
    <mergeCell ref="AA285:AE285"/>
    <mergeCell ref="AF285:AJ285"/>
    <mergeCell ref="AK285:AO285"/>
    <mergeCell ref="B284:F284"/>
    <mergeCell ref="G284:K284"/>
    <mergeCell ref="L284:P284"/>
    <mergeCell ref="Q284:U284"/>
    <mergeCell ref="V284:Z284"/>
    <mergeCell ref="AA284:AE284"/>
    <mergeCell ref="AF286:AJ286"/>
    <mergeCell ref="AK286:AO286"/>
    <mergeCell ref="B281:F281"/>
    <mergeCell ref="G281:K281"/>
    <mergeCell ref="L281:P281"/>
    <mergeCell ref="Q281:U281"/>
    <mergeCell ref="V281:Z281"/>
    <mergeCell ref="AA281:AE281"/>
    <mergeCell ref="AF281:AJ281"/>
    <mergeCell ref="AK281:AO281"/>
    <mergeCell ref="B280:F280"/>
    <mergeCell ref="G280:K280"/>
    <mergeCell ref="L280:P280"/>
    <mergeCell ref="Q280:U280"/>
    <mergeCell ref="V280:Z280"/>
    <mergeCell ref="AA280:AE280"/>
    <mergeCell ref="AF282:AJ282"/>
    <mergeCell ref="AK282:AO282"/>
    <mergeCell ref="B283:F283"/>
    <mergeCell ref="G283:K283"/>
    <mergeCell ref="L283:P283"/>
    <mergeCell ref="Q283:U283"/>
    <mergeCell ref="V283:Z283"/>
    <mergeCell ref="AA283:AE283"/>
    <mergeCell ref="AF283:AJ283"/>
    <mergeCell ref="AK283:AO283"/>
    <mergeCell ref="B282:F282"/>
    <mergeCell ref="G282:K282"/>
    <mergeCell ref="L282:P282"/>
    <mergeCell ref="Q282:U282"/>
    <mergeCell ref="V282:Z282"/>
    <mergeCell ref="AA282:AE282"/>
    <mergeCell ref="AF278:AJ278"/>
    <mergeCell ref="AK278:AO278"/>
    <mergeCell ref="B279:F279"/>
    <mergeCell ref="G279:K279"/>
    <mergeCell ref="L279:P279"/>
    <mergeCell ref="Q279:U279"/>
    <mergeCell ref="V279:Z279"/>
    <mergeCell ref="AA279:AE279"/>
    <mergeCell ref="AF279:AJ279"/>
    <mergeCell ref="AK279:AO279"/>
    <mergeCell ref="B278:F278"/>
    <mergeCell ref="G278:K278"/>
    <mergeCell ref="L278:P278"/>
    <mergeCell ref="Q278:U278"/>
    <mergeCell ref="V278:Z278"/>
    <mergeCell ref="AA278:AE278"/>
    <mergeCell ref="AF280:AJ280"/>
    <mergeCell ref="AK280:AO280"/>
    <mergeCell ref="B272:G272"/>
    <mergeCell ref="H272:M272"/>
    <mergeCell ref="N272:S272"/>
    <mergeCell ref="T272:Y272"/>
    <mergeCell ref="Z272:AE272"/>
    <mergeCell ref="B273:G273"/>
    <mergeCell ref="H273:M273"/>
    <mergeCell ref="N273:S273"/>
    <mergeCell ref="T273:Y273"/>
    <mergeCell ref="Z273:AE273"/>
    <mergeCell ref="B276:F277"/>
    <mergeCell ref="G276:AE276"/>
    <mergeCell ref="AF276:AJ277"/>
    <mergeCell ref="AK276:AO277"/>
    <mergeCell ref="G277:K277"/>
    <mergeCell ref="L277:P277"/>
    <mergeCell ref="Q277:U277"/>
    <mergeCell ref="V277:Z277"/>
    <mergeCell ref="AA277:AE277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94"/>
  <sheetViews>
    <sheetView showGridLines="0" zoomScaleNormal="100" workbookViewId="0"/>
  </sheetViews>
  <sheetFormatPr defaultColWidth="8.77734375" defaultRowHeight="18" customHeight="1"/>
  <cols>
    <col min="1" max="1" width="2.77734375" style="125" customWidth="1"/>
    <col min="2" max="2" width="8.77734375" style="127"/>
    <col min="3" max="3" width="10.77734375" style="127" bestFit="1" customWidth="1"/>
    <col min="4" max="4" width="8.77734375" style="127"/>
    <col min="5" max="9" width="8.88671875" style="126" bestFit="1" customWidth="1"/>
    <col min="10" max="11" width="9.88671875" style="126" bestFit="1" customWidth="1"/>
    <col min="12" max="14" width="8.77734375" style="126"/>
    <col min="15" max="15" width="10.44140625" style="126" bestFit="1" customWidth="1"/>
    <col min="16" max="21" width="8.77734375" style="126"/>
    <col min="22" max="22" width="8.77734375" style="125"/>
    <col min="23" max="23" width="10.44140625" style="125" bestFit="1" customWidth="1"/>
    <col min="24" max="24" width="10.21875" style="125" bestFit="1" customWidth="1"/>
    <col min="25" max="16384" width="8.77734375" style="125"/>
  </cols>
  <sheetData>
    <row r="1" spans="1:42" ht="15" customHeight="1">
      <c r="A1" s="122" t="s">
        <v>174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</row>
    <row r="2" spans="1:42" ht="24">
      <c r="B2" s="226" t="s">
        <v>175</v>
      </c>
      <c r="C2" s="226" t="s">
        <v>176</v>
      </c>
      <c r="D2" s="226" t="s">
        <v>177</v>
      </c>
      <c r="E2" s="226" t="s">
        <v>178</v>
      </c>
      <c r="F2" s="226" t="s">
        <v>179</v>
      </c>
      <c r="G2" s="226" t="s">
        <v>180</v>
      </c>
      <c r="H2" s="226" t="s">
        <v>181</v>
      </c>
      <c r="I2" s="226" t="s">
        <v>182</v>
      </c>
      <c r="J2" s="226" t="s">
        <v>183</v>
      </c>
      <c r="K2" s="226" t="s">
        <v>184</v>
      </c>
      <c r="L2" s="226" t="s">
        <v>167</v>
      </c>
      <c r="M2" s="266" t="s">
        <v>620</v>
      </c>
      <c r="N2" s="312" t="s">
        <v>665</v>
      </c>
      <c r="O2" s="230" t="s">
        <v>312</v>
      </c>
      <c r="P2" s="311" t="s">
        <v>663</v>
      </c>
      <c r="Q2" s="230" t="s">
        <v>314</v>
      </c>
      <c r="R2" s="230" t="s">
        <v>313</v>
      </c>
      <c r="S2" s="230" t="s">
        <v>315</v>
      </c>
      <c r="T2" s="226" t="s">
        <v>185</v>
      </c>
      <c r="U2" s="226" t="s">
        <v>186</v>
      </c>
      <c r="V2" s="226" t="s">
        <v>187</v>
      </c>
      <c r="W2" s="192" t="s">
        <v>119</v>
      </c>
      <c r="X2" s="192" t="s">
        <v>120</v>
      </c>
    </row>
    <row r="3" spans="1:42" ht="15" customHeight="1">
      <c r="B3" s="172" t="e">
        <f>C3</f>
        <v>#DIV/0!</v>
      </c>
      <c r="C3" s="172" t="e">
        <f>AVERAGE(기본정보!B12:B13)</f>
        <v>#DIV/0!</v>
      </c>
      <c r="D3" s="172" t="str">
        <f>IFERROR(VLOOKUP(Length_10_STD1,S71:V74,3,FALSE),"게이지 블록")</f>
        <v>게이지 블록</v>
      </c>
      <c r="E3" s="172">
        <f>MIN(C9:C49)</f>
        <v>0</v>
      </c>
      <c r="F3" s="172">
        <f>MAX(C9:C49)</f>
        <v>0</v>
      </c>
      <c r="G3" s="172">
        <f>Length_10!B4</f>
        <v>0</v>
      </c>
      <c r="H3" s="172">
        <f>Length_10!N4</f>
        <v>0</v>
      </c>
      <c r="I3" s="172">
        <f>Length_10!O4</f>
        <v>0</v>
      </c>
      <c r="J3" s="172">
        <f>IF(G3="inch",25.4,1)</f>
        <v>1</v>
      </c>
      <c r="K3" s="172">
        <f>MIN(AA9:AA49)</f>
        <v>0</v>
      </c>
      <c r="L3" s="172">
        <f>MAX(AA9:AA49)</f>
        <v>0</v>
      </c>
      <c r="M3" s="172" t="str">
        <f>TEXT(L3,IF(L3&gt;=1000,"# ###","G/표준"))</f>
        <v>0</v>
      </c>
      <c r="N3" s="172">
        <f>Length_10!E5</f>
        <v>0</v>
      </c>
      <c r="O3" s="172">
        <f>Length_10!E4</f>
        <v>0</v>
      </c>
      <c r="P3" s="172">
        <f>Length_10!F5</f>
        <v>0</v>
      </c>
      <c r="Q3" s="172">
        <f>Length_10!F4</f>
        <v>0</v>
      </c>
      <c r="R3" s="172">
        <f>Length_10!G4</f>
        <v>0</v>
      </c>
      <c r="S3" s="172">
        <f>Length_10!H4</f>
        <v>0</v>
      </c>
      <c r="T3" s="172" t="e">
        <f ca="1">OFFSET(Length_10!I3,MATCH($L3,$AA9:$AA49,0),0)</f>
        <v>#N/A</v>
      </c>
      <c r="U3" s="172" t="e">
        <f ca="1">OFFSET(Length_10!J3,MATCH($L3,$AA9:$AA49,0),0)</f>
        <v>#N/A</v>
      </c>
      <c r="V3" s="172" t="e">
        <f ca="1">OFFSET(Length_10!K3,MATCH($L3,$AA9:$AA49,0),0)</f>
        <v>#N/A</v>
      </c>
      <c r="W3" s="132" t="e">
        <f ca="1">IF(SUM(U68)=0,"","초과")</f>
        <v>#N/A</v>
      </c>
      <c r="X3" s="135" t="str">
        <f>IF(SUM(AO8)=0,"PASS","FAIL")</f>
        <v>PASS</v>
      </c>
    </row>
    <row r="4" spans="1:42" ht="15" customHeight="1">
      <c r="B4" s="123"/>
      <c r="C4" s="123"/>
      <c r="D4" s="123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</row>
    <row r="5" spans="1:42" ht="15" customHeight="1">
      <c r="A5" s="122" t="s">
        <v>188</v>
      </c>
      <c r="C5" s="123"/>
      <c r="D5" s="128"/>
      <c r="E5" s="128"/>
      <c r="F5" s="123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H5" s="136" t="s">
        <v>189</v>
      </c>
    </row>
    <row r="6" spans="1:42" ht="15" customHeight="1">
      <c r="B6" s="509" t="s">
        <v>572</v>
      </c>
      <c r="C6" s="526" t="s">
        <v>574</v>
      </c>
      <c r="D6" s="526" t="s">
        <v>575</v>
      </c>
      <c r="E6" s="526" t="s">
        <v>576</v>
      </c>
      <c r="F6" s="526" t="s">
        <v>309</v>
      </c>
      <c r="G6" s="524" t="s">
        <v>577</v>
      </c>
      <c r="H6" s="530"/>
      <c r="I6" s="530"/>
      <c r="J6" s="530"/>
      <c r="K6" s="530"/>
      <c r="L6" s="525"/>
      <c r="M6" s="233" t="s">
        <v>578</v>
      </c>
      <c r="N6" s="259" t="s">
        <v>190</v>
      </c>
      <c r="O6" s="515" t="s">
        <v>579</v>
      </c>
      <c r="P6" s="529"/>
      <c r="Q6" s="516"/>
      <c r="R6" s="259" t="s">
        <v>191</v>
      </c>
      <c r="S6" s="259" t="s">
        <v>580</v>
      </c>
      <c r="T6" s="259" t="s">
        <v>581</v>
      </c>
      <c r="U6" s="512" t="s">
        <v>192</v>
      </c>
      <c r="V6" s="513"/>
      <c r="W6" s="514"/>
      <c r="X6" s="259" t="s">
        <v>193</v>
      </c>
      <c r="Y6" s="194" t="s">
        <v>582</v>
      </c>
      <c r="Z6" s="259" t="s">
        <v>194</v>
      </c>
      <c r="AA6" s="259" t="s">
        <v>573</v>
      </c>
      <c r="AB6" s="259" t="s">
        <v>90</v>
      </c>
      <c r="AC6" s="510" t="s">
        <v>583</v>
      </c>
      <c r="AD6" s="511"/>
      <c r="AE6" s="511"/>
      <c r="AF6" s="511"/>
      <c r="AG6" s="128"/>
      <c r="AH6" s="515" t="s">
        <v>89</v>
      </c>
      <c r="AI6" s="516"/>
      <c r="AJ6" s="510" t="s">
        <v>622</v>
      </c>
      <c r="AK6" s="511"/>
      <c r="AL6" s="511"/>
      <c r="AM6" s="511"/>
      <c r="AN6" s="511"/>
      <c r="AO6" s="511"/>
      <c r="AP6" s="511"/>
    </row>
    <row r="7" spans="1:42" ht="15" customHeight="1">
      <c r="B7" s="509"/>
      <c r="C7" s="528"/>
      <c r="D7" s="528"/>
      <c r="E7" s="528"/>
      <c r="F7" s="528"/>
      <c r="G7" s="195" t="s">
        <v>80</v>
      </c>
      <c r="H7" s="169" t="s">
        <v>584</v>
      </c>
      <c r="I7" s="195" t="s">
        <v>110</v>
      </c>
      <c r="J7" s="169" t="s">
        <v>111</v>
      </c>
      <c r="K7" s="195" t="s">
        <v>112</v>
      </c>
      <c r="L7" s="169" t="s">
        <v>585</v>
      </c>
      <c r="M7" s="196">
        <f>J5</f>
        <v>0</v>
      </c>
      <c r="N7" s="259" t="s">
        <v>586</v>
      </c>
      <c r="O7" s="233" t="s">
        <v>587</v>
      </c>
      <c r="P7" s="233" t="s">
        <v>588</v>
      </c>
      <c r="Q7" s="233" t="s">
        <v>589</v>
      </c>
      <c r="R7" s="259" t="s">
        <v>590</v>
      </c>
      <c r="S7" s="259" t="s">
        <v>591</v>
      </c>
      <c r="T7" s="259" t="s">
        <v>592</v>
      </c>
      <c r="U7" s="259" t="s">
        <v>593</v>
      </c>
      <c r="V7" s="259" t="s">
        <v>594</v>
      </c>
      <c r="W7" s="259" t="s">
        <v>595</v>
      </c>
      <c r="X7" s="259" t="s">
        <v>352</v>
      </c>
      <c r="Y7" s="259" t="s">
        <v>596</v>
      </c>
      <c r="Z7" s="259" t="s">
        <v>355</v>
      </c>
      <c r="AA7" s="259" t="s">
        <v>597</v>
      </c>
      <c r="AB7" s="259" t="s">
        <v>598</v>
      </c>
      <c r="AC7" s="259" t="s">
        <v>599</v>
      </c>
      <c r="AD7" s="275" t="s">
        <v>632</v>
      </c>
      <c r="AE7" s="259" t="str">
        <f>"감도("&amp;O7&amp;")"</f>
        <v>감도(L/V)</v>
      </c>
      <c r="AF7" s="259" t="str">
        <f>"감도("&amp;P7&amp;")"</f>
        <v>감도(V/L)</v>
      </c>
      <c r="AG7" s="128"/>
      <c r="AH7" s="196" t="s">
        <v>600</v>
      </c>
      <c r="AI7" s="196" t="s">
        <v>601</v>
      </c>
      <c r="AJ7" s="259" t="s">
        <v>602</v>
      </c>
      <c r="AK7" s="259" t="s">
        <v>90</v>
      </c>
      <c r="AL7" s="275" t="s">
        <v>632</v>
      </c>
      <c r="AM7" s="259" t="s">
        <v>603</v>
      </c>
      <c r="AN7" s="233" t="s">
        <v>89</v>
      </c>
      <c r="AO7" s="233" t="s">
        <v>604</v>
      </c>
      <c r="AP7" s="233" t="s">
        <v>173</v>
      </c>
    </row>
    <row r="8" spans="1:42" ht="15" customHeight="1">
      <c r="B8" s="509"/>
      <c r="C8" s="527"/>
      <c r="D8" s="527"/>
      <c r="E8" s="527"/>
      <c r="F8" s="527"/>
      <c r="G8" s="169">
        <f>I3</f>
        <v>0</v>
      </c>
      <c r="H8" s="169">
        <f t="shared" ref="H8:M8" si="0">G8</f>
        <v>0</v>
      </c>
      <c r="I8" s="169">
        <f t="shared" si="0"/>
        <v>0</v>
      </c>
      <c r="J8" s="169">
        <f t="shared" si="0"/>
        <v>0</v>
      </c>
      <c r="K8" s="169">
        <f t="shared" si="0"/>
        <v>0</v>
      </c>
      <c r="L8" s="169">
        <f t="shared" si="0"/>
        <v>0</v>
      </c>
      <c r="M8" s="169">
        <f t="shared" si="0"/>
        <v>0</v>
      </c>
      <c r="N8" s="259" t="s">
        <v>605</v>
      </c>
      <c r="O8" s="233" t="str">
        <f>"mm/"&amp;I3</f>
        <v>mm/0</v>
      </c>
      <c r="P8" s="233" t="str">
        <f>I3&amp;"/mm"</f>
        <v>0/mm</v>
      </c>
      <c r="Q8" s="233" t="s">
        <v>320</v>
      </c>
      <c r="R8" s="259" t="s">
        <v>605</v>
      </c>
      <c r="S8" s="259">
        <f>S3</f>
        <v>0</v>
      </c>
      <c r="T8" s="259" t="s">
        <v>605</v>
      </c>
      <c r="U8" s="261" t="s">
        <v>606</v>
      </c>
      <c r="V8" s="261" t="s">
        <v>607</v>
      </c>
      <c r="W8" s="261" t="s">
        <v>608</v>
      </c>
      <c r="X8" s="259" t="s">
        <v>609</v>
      </c>
      <c r="Y8" s="261" t="s">
        <v>607</v>
      </c>
      <c r="Z8" s="259" t="s">
        <v>610</v>
      </c>
      <c r="AA8" s="259" t="s">
        <v>605</v>
      </c>
      <c r="AB8" s="259" t="s">
        <v>605</v>
      </c>
      <c r="AC8" s="259">
        <f>S3</f>
        <v>0</v>
      </c>
      <c r="AD8" s="275">
        <f>AC8</f>
        <v>0</v>
      </c>
      <c r="AE8" s="233" t="str">
        <f>O8</f>
        <v>mm/0</v>
      </c>
      <c r="AF8" s="233" t="str">
        <f>P8</f>
        <v>0/mm</v>
      </c>
      <c r="AG8" s="128"/>
      <c r="AH8" s="169">
        <f>AC8</f>
        <v>0</v>
      </c>
      <c r="AI8" s="169">
        <f>AH8</f>
        <v>0</v>
      </c>
      <c r="AJ8" s="260" t="s">
        <v>611</v>
      </c>
      <c r="AK8" s="260">
        <f>AH8</f>
        <v>0</v>
      </c>
      <c r="AL8" s="275">
        <f>AK8</f>
        <v>0</v>
      </c>
      <c r="AM8" s="260" t="str">
        <f>AF8</f>
        <v>0/mm</v>
      </c>
      <c r="AN8" s="260">
        <f>AK8</f>
        <v>0</v>
      </c>
      <c r="AO8" s="315">
        <f>IF(TYPE(MATCH("FAIL",AO9:AO49,0))=16,0,1)</f>
        <v>0</v>
      </c>
      <c r="AP8" s="290">
        <f>AL8</f>
        <v>0</v>
      </c>
    </row>
    <row r="9" spans="1:42" ht="15" customHeight="1">
      <c r="B9" s="197" t="b">
        <f>IF(TRIM(Length_10!A4)="",FALSE,TRUE)</f>
        <v>0</v>
      </c>
      <c r="C9" s="172" t="str">
        <f>IF($B9=FALSE,"",VALUE(Length_10!A4))</f>
        <v/>
      </c>
      <c r="D9" s="172" t="str">
        <f>IF($B9=FALSE,"",Length_10!B4)</f>
        <v/>
      </c>
      <c r="E9" s="172" t="str">
        <f>IF($B9=FALSE,"",Length_10!C4)</f>
        <v/>
      </c>
      <c r="F9" s="172" t="str">
        <f>IF($B9=FALSE,"",Length_10!D4)</f>
        <v/>
      </c>
      <c r="G9" s="197" t="str">
        <f>IF(B9=FALSE,"",Length_10!S4)</f>
        <v/>
      </c>
      <c r="H9" s="197" t="str">
        <f>IF(B9=FALSE,"",Length_10!T4)</f>
        <v/>
      </c>
      <c r="I9" s="197" t="str">
        <f>IF(B9=FALSE,"",Length_10!U4)</f>
        <v/>
      </c>
      <c r="J9" s="197" t="str">
        <f>IF(B9=FALSE,"",Length_10!V4)</f>
        <v/>
      </c>
      <c r="K9" s="197" t="str">
        <f>IF(B9=FALSE,"",Length_10!W4)</f>
        <v/>
      </c>
      <c r="L9" s="172" t="str">
        <f t="shared" ref="L9:L49" si="1">IF(B9=FALSE,"",AVERAGE(G9:K9))</f>
        <v/>
      </c>
      <c r="M9" s="198" t="str">
        <f t="shared" ref="M9:M49" si="2">IF(B9=FALSE,"",STDEV(G9:K9))</f>
        <v/>
      </c>
      <c r="N9" s="172" t="str">
        <f>IF(B9=FALSE,"",Length_10!D48)</f>
        <v/>
      </c>
      <c r="O9" s="231" t="str">
        <f>IF(B9=FALSE,"",1)</f>
        <v/>
      </c>
      <c r="P9" s="231" t="s">
        <v>196</v>
      </c>
      <c r="Q9" s="231" t="s">
        <v>321</v>
      </c>
      <c r="R9" s="199" t="str">
        <f t="shared" ref="R9:R49" si="3">IF(B9=FALSE,"",L9*O9)</f>
        <v/>
      </c>
      <c r="S9" s="200" t="str">
        <f>IF(B9=FALSE,"",Length_10!D92*O9)</f>
        <v/>
      </c>
      <c r="T9" s="201" t="str">
        <f t="shared" ref="T9:T49" si="4">IF(B9=FALSE,"",N9-AA9)</f>
        <v/>
      </c>
      <c r="U9" s="202" t="str">
        <f t="shared" ref="U9:U49" si="5">IF(B9=FALSE,"",11.5*10^-6)</f>
        <v/>
      </c>
      <c r="V9" s="202" t="str">
        <f ca="1">IF(B9=FALSE,"",OFFSET(Length_10!A48,0,MATCH("열팽창계수",Length_10!$47:$47,0)-1))</f>
        <v/>
      </c>
      <c r="W9" s="203" t="str">
        <f t="shared" ref="W9:W49" si="6">IF(B9=FALSE,"",AVERAGE(U9:V9))</f>
        <v/>
      </c>
      <c r="X9" s="181" t="str">
        <f t="shared" ref="X9:X49" si="7">IF(B9=FALSE,"",B$3-C$3)</f>
        <v/>
      </c>
      <c r="Y9" s="181" t="str">
        <f t="shared" ref="Y9:Y49" si="8">IF(B9=FALSE,"",U9-V9)</f>
        <v/>
      </c>
      <c r="Z9" s="181" t="str">
        <f t="shared" ref="Z9:Z49" si="9">IF(B9=FALSE,"",AVERAGE(B$3:C$3)-20)</f>
        <v/>
      </c>
      <c r="AA9" s="204" t="str">
        <f t="shared" ref="AA9:AA49" si="10">IF(B9=FALSE,"",C9*J$3)</f>
        <v/>
      </c>
      <c r="AB9" s="205" t="str">
        <f t="shared" ref="AB9:AB49" si="11">IF(B9=FALSE,"",R9-S9-T9-(W9*X9+Y9*Z9)*AA9)</f>
        <v/>
      </c>
      <c r="AC9" s="172" t="str">
        <f>IF($B9=FALSE,"",ROUND(AB9/O9,$L$68))</f>
        <v/>
      </c>
      <c r="AD9" s="172" t="str">
        <f>IF($B9=FALSE,"",ROUND(E9-AB9/O9,$L$68))</f>
        <v/>
      </c>
      <c r="AE9" s="232" t="s">
        <v>196</v>
      </c>
      <c r="AF9" s="232" t="s">
        <v>319</v>
      </c>
      <c r="AG9" s="128"/>
      <c r="AH9" s="172" t="e">
        <f ca="1">IF(Length_10!P4&lt;0,ROUNDUP(Length_10!P4*J$3,$L$68),ROUNDDOWN(Length_10!P4*J$3,$L$68))</f>
        <v>#N/A</v>
      </c>
      <c r="AI9" s="172" t="e">
        <f ca="1">IF(Length_10!Q4&lt;0,ROUNDDOWN(Length_10!Q4*J$3,$L$68),ROUNDUP(Length_10!Q4*J$3,$L$68))</f>
        <v>#N/A</v>
      </c>
      <c r="AJ9" s="172" t="e">
        <f t="shared" ref="AJ9:AJ49" ca="1" si="12">TEXT(AA9,IF(AA9&gt;=1000,"# ##","")&amp;$R$68)</f>
        <v>#N/A</v>
      </c>
      <c r="AK9" s="172" t="e">
        <f t="shared" ref="AK9:AK49" ca="1" si="13">TEXT(AC9,$R$68)</f>
        <v>#N/A</v>
      </c>
      <c r="AL9" s="172" t="e">
        <f t="shared" ref="AL9:AL49" ca="1" si="14">TEXT(AD9,$R$68)</f>
        <v>#N/A</v>
      </c>
      <c r="AM9" s="172" t="e">
        <f t="shared" ref="AM9:AM49" ca="1" si="15">TEXT(AF9,IF(AF9&gt;=1000,"# ##","")&amp;$S$68)</f>
        <v>#N/A</v>
      </c>
      <c r="AN9" s="172" t="e">
        <f t="shared" ref="AN9:AN49" ca="1" si="16">"± "&amp;TEXT(AI9-E9,R$68)</f>
        <v>#N/A</v>
      </c>
      <c r="AO9" s="172" t="str">
        <f>IF($B9=FALSE,"",IF(AND(AH9&lt;=AC9,AC9&lt;=AI9),"PASS","FAIL"))</f>
        <v/>
      </c>
      <c r="AP9" s="172" t="e">
        <f ca="1">V$68</f>
        <v>#N/A</v>
      </c>
    </row>
    <row r="10" spans="1:42" ht="15" customHeight="1">
      <c r="B10" s="197" t="b">
        <f>IF(TRIM(Length_10!A5)="",FALSE,TRUE)</f>
        <v>0</v>
      </c>
      <c r="C10" s="172" t="str">
        <f>IF($B10=FALSE,"",VALUE(Length_10!A5))</f>
        <v/>
      </c>
      <c r="D10" s="172" t="str">
        <f>IF($B10=FALSE,"",Length_10!B5)</f>
        <v/>
      </c>
      <c r="E10" s="172" t="str">
        <f>IF($B10=FALSE,"",Length_10!C5)</f>
        <v/>
      </c>
      <c r="F10" s="172" t="str">
        <f>IF($B10=FALSE,"",Length_10!D5)</f>
        <v/>
      </c>
      <c r="G10" s="197" t="str">
        <f>IF(B10=FALSE,"",Length_10!S5)</f>
        <v/>
      </c>
      <c r="H10" s="197" t="str">
        <f>IF(B10=FALSE,"",Length_10!T5)</f>
        <v/>
      </c>
      <c r="I10" s="197" t="str">
        <f>IF(B10=FALSE,"",Length_10!U5)</f>
        <v/>
      </c>
      <c r="J10" s="197" t="str">
        <f>IF(B10=FALSE,"",Length_10!V5)</f>
        <v/>
      </c>
      <c r="K10" s="197" t="str">
        <f>IF(B10=FALSE,"",Length_10!W5)</f>
        <v/>
      </c>
      <c r="L10" s="172" t="str">
        <f t="shared" si="1"/>
        <v/>
      </c>
      <c r="M10" s="198" t="str">
        <f t="shared" si="2"/>
        <v/>
      </c>
      <c r="N10" s="172" t="str">
        <f>IF(B10=FALSE,"",Length_10!D49)</f>
        <v/>
      </c>
      <c r="O10" s="198" t="str">
        <f t="shared" ref="O10:O49" si="17">IF(B10=FALSE,"",(N10-N9)/(L10-L9))</f>
        <v/>
      </c>
      <c r="P10" s="198" t="str">
        <f>IF(B10=FALSE,"",(L10-L9)/(N10-N9))</f>
        <v/>
      </c>
      <c r="Q10" s="198" t="str">
        <f t="shared" ref="Q10:Q49" si="18">IF(B10=FALSE,"",R$3*AB10/AC10*P10)</f>
        <v/>
      </c>
      <c r="R10" s="199" t="str">
        <f t="shared" si="3"/>
        <v/>
      </c>
      <c r="S10" s="200" t="str">
        <f>IF(B10=FALSE,"",Length_10!D93*O10)</f>
        <v/>
      </c>
      <c r="T10" s="201" t="str">
        <f t="shared" si="4"/>
        <v/>
      </c>
      <c r="U10" s="202" t="str">
        <f t="shared" si="5"/>
        <v/>
      </c>
      <c r="V10" s="202" t="str">
        <f ca="1">IF(B10=FALSE,"",OFFSET(Length_10!A49,0,MATCH("열팽창계수",Length_10!$47:$47,0)-1))</f>
        <v/>
      </c>
      <c r="W10" s="203" t="str">
        <f t="shared" si="6"/>
        <v/>
      </c>
      <c r="X10" s="181" t="str">
        <f t="shared" si="7"/>
        <v/>
      </c>
      <c r="Y10" s="181" t="str">
        <f t="shared" si="8"/>
        <v/>
      </c>
      <c r="Z10" s="181" t="str">
        <f t="shared" si="9"/>
        <v/>
      </c>
      <c r="AA10" s="204" t="str">
        <f t="shared" si="10"/>
        <v/>
      </c>
      <c r="AB10" s="205" t="str">
        <f t="shared" si="11"/>
        <v/>
      </c>
      <c r="AC10" s="172" t="str">
        <f t="shared" ref="AC10:AC49" si="19">IF($B10=FALSE,"",ROUND(AB10/O10,$L$68))</f>
        <v/>
      </c>
      <c r="AD10" s="172" t="str">
        <f t="shared" ref="AD10:AD49" si="20">IF($B10=FALSE,"",ROUND(E10-AB10/O10,$L$68))</f>
        <v/>
      </c>
      <c r="AE10" s="172" t="str">
        <f>IF($B10=FALSE,"",ROUND(O10,$L$68+1))</f>
        <v/>
      </c>
      <c r="AF10" s="172" t="str">
        <f>IF($B10=FALSE,"",ROUND(P10,$L$68+1))</f>
        <v/>
      </c>
      <c r="AG10" s="128"/>
      <c r="AH10" s="172" t="e">
        <f ca="1">IF(Length_10!P5&lt;0,ROUNDUP(Length_10!P5*J$3,$L$68),ROUNDDOWN(Length_10!P5*J$3,$L$68))</f>
        <v>#N/A</v>
      </c>
      <c r="AI10" s="172" t="e">
        <f ca="1">IF(Length_10!Q5&lt;0,ROUNDDOWN(Length_10!Q5*J$3,$L$68),ROUNDUP(Length_10!Q5*J$3,$L$68))</f>
        <v>#N/A</v>
      </c>
      <c r="AJ10" s="172" t="e">
        <f t="shared" ca="1" si="12"/>
        <v>#N/A</v>
      </c>
      <c r="AK10" s="172" t="e">
        <f t="shared" ca="1" si="13"/>
        <v>#N/A</v>
      </c>
      <c r="AL10" s="172" t="e">
        <f t="shared" ca="1" si="14"/>
        <v>#N/A</v>
      </c>
      <c r="AM10" s="172" t="e">
        <f t="shared" ca="1" si="15"/>
        <v>#N/A</v>
      </c>
      <c r="AN10" s="172" t="e">
        <f t="shared" ca="1" si="16"/>
        <v>#N/A</v>
      </c>
      <c r="AO10" s="172" t="str">
        <f t="shared" ref="AO10:AO49" si="21">IF($B10=FALSE,"",IF(AND(AH10&lt;=AC10,AC10&lt;=AI10),"PASS","FAIL"))</f>
        <v/>
      </c>
      <c r="AP10" s="172" t="e">
        <f t="shared" ref="AP10:AP49" ca="1" si="22">V$68</f>
        <v>#N/A</v>
      </c>
    </row>
    <row r="11" spans="1:42" ht="15" customHeight="1">
      <c r="B11" s="197" t="b">
        <f>IF(TRIM(Length_10!A6)="",FALSE,TRUE)</f>
        <v>0</v>
      </c>
      <c r="C11" s="172" t="str">
        <f>IF($B11=FALSE,"",VALUE(Length_10!A6))</f>
        <v/>
      </c>
      <c r="D11" s="172" t="str">
        <f>IF($B11=FALSE,"",Length_10!B6)</f>
        <v/>
      </c>
      <c r="E11" s="172" t="str">
        <f>IF($B11=FALSE,"",Length_10!C6)</f>
        <v/>
      </c>
      <c r="F11" s="172" t="str">
        <f>IF($B11=FALSE,"",Length_10!D6)</f>
        <v/>
      </c>
      <c r="G11" s="197" t="str">
        <f>IF(B11=FALSE,"",Length_10!S6)</f>
        <v/>
      </c>
      <c r="H11" s="197" t="str">
        <f>IF(B11=FALSE,"",Length_10!T6)</f>
        <v/>
      </c>
      <c r="I11" s="197" t="str">
        <f>IF(B11=FALSE,"",Length_10!U6)</f>
        <v/>
      </c>
      <c r="J11" s="197" t="str">
        <f>IF(B11=FALSE,"",Length_10!V6)</f>
        <v/>
      </c>
      <c r="K11" s="197" t="str">
        <f>IF(B11=FALSE,"",Length_10!W6)</f>
        <v/>
      </c>
      <c r="L11" s="172" t="str">
        <f t="shared" si="1"/>
        <v/>
      </c>
      <c r="M11" s="198" t="str">
        <f t="shared" si="2"/>
        <v/>
      </c>
      <c r="N11" s="172" t="str">
        <f>IF(B11=FALSE,"",Length_10!D50)</f>
        <v/>
      </c>
      <c r="O11" s="198" t="str">
        <f t="shared" si="17"/>
        <v/>
      </c>
      <c r="P11" s="198" t="str">
        <f t="shared" ref="P11:P49" si="23">IF(B11=FALSE,"",(L11-L10)/(N11-N10))</f>
        <v/>
      </c>
      <c r="Q11" s="198" t="str">
        <f t="shared" si="18"/>
        <v/>
      </c>
      <c r="R11" s="199" t="str">
        <f t="shared" si="3"/>
        <v/>
      </c>
      <c r="S11" s="200" t="str">
        <f>IF(B11=FALSE,"",Length_10!D94*O11)</f>
        <v/>
      </c>
      <c r="T11" s="201" t="str">
        <f t="shared" si="4"/>
        <v/>
      </c>
      <c r="U11" s="202" t="str">
        <f t="shared" si="5"/>
        <v/>
      </c>
      <c r="V11" s="202" t="str">
        <f ca="1">IF(B11=FALSE,"",OFFSET(Length_10!A50,0,MATCH("열팽창계수",Length_10!$47:$47,0)-1))</f>
        <v/>
      </c>
      <c r="W11" s="203" t="str">
        <f t="shared" si="6"/>
        <v/>
      </c>
      <c r="X11" s="181" t="str">
        <f t="shared" si="7"/>
        <v/>
      </c>
      <c r="Y11" s="181" t="str">
        <f t="shared" si="8"/>
        <v/>
      </c>
      <c r="Z11" s="181" t="str">
        <f t="shared" si="9"/>
        <v/>
      </c>
      <c r="AA11" s="204" t="str">
        <f t="shared" si="10"/>
        <v/>
      </c>
      <c r="AB11" s="205" t="str">
        <f t="shared" si="11"/>
        <v/>
      </c>
      <c r="AC11" s="172" t="str">
        <f t="shared" si="19"/>
        <v/>
      </c>
      <c r="AD11" s="172" t="str">
        <f t="shared" si="20"/>
        <v/>
      </c>
      <c r="AE11" s="172" t="str">
        <f t="shared" ref="AE11:AE49" si="24">IF($B11=FALSE,"",ROUND(O11,$L$68+1))</f>
        <v/>
      </c>
      <c r="AF11" s="172" t="str">
        <f t="shared" ref="AF11:AF49" si="25">IF($B11=FALSE,"",ROUND(P11,$L$68+1))</f>
        <v/>
      </c>
      <c r="AG11" s="128"/>
      <c r="AH11" s="172" t="e">
        <f ca="1">IF(Length_10!P6&lt;0,ROUNDUP(Length_10!P6*J$3,$L$68),ROUNDDOWN(Length_10!P6*J$3,$L$68))</f>
        <v>#N/A</v>
      </c>
      <c r="AI11" s="172" t="e">
        <f ca="1">IF(Length_10!Q6&lt;0,ROUNDDOWN(Length_10!Q6*J$3,$L$68),ROUNDUP(Length_10!Q6*J$3,$L$68))</f>
        <v>#N/A</v>
      </c>
      <c r="AJ11" s="172" t="e">
        <f t="shared" ca="1" si="12"/>
        <v>#N/A</v>
      </c>
      <c r="AK11" s="172" t="e">
        <f t="shared" ca="1" si="13"/>
        <v>#N/A</v>
      </c>
      <c r="AL11" s="172" t="e">
        <f t="shared" ca="1" si="14"/>
        <v>#N/A</v>
      </c>
      <c r="AM11" s="172" t="e">
        <f t="shared" ca="1" si="15"/>
        <v>#N/A</v>
      </c>
      <c r="AN11" s="172" t="e">
        <f t="shared" ca="1" si="16"/>
        <v>#N/A</v>
      </c>
      <c r="AO11" s="172" t="str">
        <f t="shared" si="21"/>
        <v/>
      </c>
      <c r="AP11" s="172" t="e">
        <f t="shared" ca="1" si="22"/>
        <v>#N/A</v>
      </c>
    </row>
    <row r="12" spans="1:42" ht="15" customHeight="1">
      <c r="B12" s="197" t="b">
        <f>IF(TRIM(Length_10!A7)="",FALSE,TRUE)</f>
        <v>0</v>
      </c>
      <c r="C12" s="172" t="str">
        <f>IF($B12=FALSE,"",VALUE(Length_10!A7))</f>
        <v/>
      </c>
      <c r="D12" s="172" t="str">
        <f>IF($B12=FALSE,"",Length_10!B7)</f>
        <v/>
      </c>
      <c r="E12" s="172" t="str">
        <f>IF($B12=FALSE,"",Length_10!C7)</f>
        <v/>
      </c>
      <c r="F12" s="172" t="str">
        <f>IF($B12=FALSE,"",Length_10!D7)</f>
        <v/>
      </c>
      <c r="G12" s="197" t="str">
        <f>IF(B12=FALSE,"",Length_10!S7)</f>
        <v/>
      </c>
      <c r="H12" s="197" t="str">
        <f>IF(B12=FALSE,"",Length_10!T7)</f>
        <v/>
      </c>
      <c r="I12" s="197" t="str">
        <f>IF(B12=FALSE,"",Length_10!U7)</f>
        <v/>
      </c>
      <c r="J12" s="197" t="str">
        <f>IF(B12=FALSE,"",Length_10!V7)</f>
        <v/>
      </c>
      <c r="K12" s="197" t="str">
        <f>IF(B12=FALSE,"",Length_10!W7)</f>
        <v/>
      </c>
      <c r="L12" s="172" t="str">
        <f t="shared" si="1"/>
        <v/>
      </c>
      <c r="M12" s="198" t="str">
        <f t="shared" si="2"/>
        <v/>
      </c>
      <c r="N12" s="172" t="str">
        <f>IF(B12=FALSE,"",Length_10!D51)</f>
        <v/>
      </c>
      <c r="O12" s="198" t="str">
        <f t="shared" si="17"/>
        <v/>
      </c>
      <c r="P12" s="198" t="str">
        <f t="shared" si="23"/>
        <v/>
      </c>
      <c r="Q12" s="198" t="str">
        <f t="shared" si="18"/>
        <v/>
      </c>
      <c r="R12" s="199" t="str">
        <f t="shared" si="3"/>
        <v/>
      </c>
      <c r="S12" s="200" t="str">
        <f>IF(B12=FALSE,"",Length_10!D95*O12)</f>
        <v/>
      </c>
      <c r="T12" s="201" t="str">
        <f t="shared" si="4"/>
        <v/>
      </c>
      <c r="U12" s="202" t="str">
        <f t="shared" si="5"/>
        <v/>
      </c>
      <c r="V12" s="202" t="str">
        <f ca="1">IF(B12=FALSE,"",OFFSET(Length_10!A51,0,MATCH("열팽창계수",Length_10!$47:$47,0)-1))</f>
        <v/>
      </c>
      <c r="W12" s="203" t="str">
        <f t="shared" si="6"/>
        <v/>
      </c>
      <c r="X12" s="181" t="str">
        <f t="shared" si="7"/>
        <v/>
      </c>
      <c r="Y12" s="181" t="str">
        <f t="shared" si="8"/>
        <v/>
      </c>
      <c r="Z12" s="181" t="str">
        <f t="shared" si="9"/>
        <v/>
      </c>
      <c r="AA12" s="204" t="str">
        <f t="shared" si="10"/>
        <v/>
      </c>
      <c r="AB12" s="205" t="str">
        <f t="shared" si="11"/>
        <v/>
      </c>
      <c r="AC12" s="172" t="str">
        <f t="shared" si="19"/>
        <v/>
      </c>
      <c r="AD12" s="172" t="str">
        <f t="shared" si="20"/>
        <v/>
      </c>
      <c r="AE12" s="172" t="str">
        <f t="shared" si="24"/>
        <v/>
      </c>
      <c r="AF12" s="172" t="str">
        <f t="shared" si="25"/>
        <v/>
      </c>
      <c r="AG12" s="128"/>
      <c r="AH12" s="172" t="e">
        <f ca="1">IF(Length_10!P7&lt;0,ROUNDUP(Length_10!P7*J$3,$L$68),ROUNDDOWN(Length_10!P7*J$3,$L$68))</f>
        <v>#N/A</v>
      </c>
      <c r="AI12" s="172" t="e">
        <f ca="1">IF(Length_10!Q7&lt;0,ROUNDDOWN(Length_10!Q7*J$3,$L$68),ROUNDUP(Length_10!Q7*J$3,$L$68))</f>
        <v>#N/A</v>
      </c>
      <c r="AJ12" s="172" t="e">
        <f t="shared" ca="1" si="12"/>
        <v>#N/A</v>
      </c>
      <c r="AK12" s="172" t="e">
        <f t="shared" ca="1" si="13"/>
        <v>#N/A</v>
      </c>
      <c r="AL12" s="172" t="e">
        <f t="shared" ca="1" si="14"/>
        <v>#N/A</v>
      </c>
      <c r="AM12" s="172" t="e">
        <f t="shared" ca="1" si="15"/>
        <v>#N/A</v>
      </c>
      <c r="AN12" s="172" t="e">
        <f t="shared" ca="1" si="16"/>
        <v>#N/A</v>
      </c>
      <c r="AO12" s="172" t="str">
        <f t="shared" si="21"/>
        <v/>
      </c>
      <c r="AP12" s="172" t="e">
        <f t="shared" ca="1" si="22"/>
        <v>#N/A</v>
      </c>
    </row>
    <row r="13" spans="1:42" ht="15" customHeight="1">
      <c r="B13" s="197" t="b">
        <f>IF(TRIM(Length_10!A8)="",FALSE,TRUE)</f>
        <v>0</v>
      </c>
      <c r="C13" s="172" t="str">
        <f>IF($B13=FALSE,"",VALUE(Length_10!A8))</f>
        <v/>
      </c>
      <c r="D13" s="172" t="str">
        <f>IF($B13=FALSE,"",Length_10!B8)</f>
        <v/>
      </c>
      <c r="E13" s="172" t="str">
        <f>IF($B13=FALSE,"",Length_10!C8)</f>
        <v/>
      </c>
      <c r="F13" s="172" t="str">
        <f>IF($B13=FALSE,"",Length_10!D8)</f>
        <v/>
      </c>
      <c r="G13" s="197" t="str">
        <f>IF(B13=FALSE,"",Length_10!S8)</f>
        <v/>
      </c>
      <c r="H13" s="197" t="str">
        <f>IF(B13=FALSE,"",Length_10!T8)</f>
        <v/>
      </c>
      <c r="I13" s="197" t="str">
        <f>IF(B13=FALSE,"",Length_10!U8)</f>
        <v/>
      </c>
      <c r="J13" s="197" t="str">
        <f>IF(B13=FALSE,"",Length_10!V8)</f>
        <v/>
      </c>
      <c r="K13" s="197" t="str">
        <f>IF(B13=FALSE,"",Length_10!W8)</f>
        <v/>
      </c>
      <c r="L13" s="172" t="str">
        <f t="shared" si="1"/>
        <v/>
      </c>
      <c r="M13" s="198" t="str">
        <f t="shared" si="2"/>
        <v/>
      </c>
      <c r="N13" s="172" t="str">
        <f>IF(B13=FALSE,"",Length_10!D52)</f>
        <v/>
      </c>
      <c r="O13" s="198" t="str">
        <f t="shared" si="17"/>
        <v/>
      </c>
      <c r="P13" s="198" t="str">
        <f t="shared" si="23"/>
        <v/>
      </c>
      <c r="Q13" s="198" t="str">
        <f t="shared" si="18"/>
        <v/>
      </c>
      <c r="R13" s="199" t="str">
        <f t="shared" si="3"/>
        <v/>
      </c>
      <c r="S13" s="200" t="str">
        <f>IF(B13=FALSE,"",Length_10!D96*O13)</f>
        <v/>
      </c>
      <c r="T13" s="201" t="str">
        <f t="shared" si="4"/>
        <v/>
      </c>
      <c r="U13" s="202" t="str">
        <f t="shared" si="5"/>
        <v/>
      </c>
      <c r="V13" s="202" t="str">
        <f ca="1">IF(B13=FALSE,"",OFFSET(Length_10!A52,0,MATCH("열팽창계수",Length_10!$47:$47,0)-1))</f>
        <v/>
      </c>
      <c r="W13" s="203" t="str">
        <f t="shared" si="6"/>
        <v/>
      </c>
      <c r="X13" s="181" t="str">
        <f t="shared" si="7"/>
        <v/>
      </c>
      <c r="Y13" s="181" t="str">
        <f t="shared" si="8"/>
        <v/>
      </c>
      <c r="Z13" s="181" t="str">
        <f t="shared" si="9"/>
        <v/>
      </c>
      <c r="AA13" s="204" t="str">
        <f t="shared" si="10"/>
        <v/>
      </c>
      <c r="AB13" s="205" t="str">
        <f t="shared" si="11"/>
        <v/>
      </c>
      <c r="AC13" s="172" t="str">
        <f t="shared" si="19"/>
        <v/>
      </c>
      <c r="AD13" s="172" t="str">
        <f t="shared" si="20"/>
        <v/>
      </c>
      <c r="AE13" s="172" t="str">
        <f t="shared" si="24"/>
        <v/>
      </c>
      <c r="AF13" s="172" t="str">
        <f t="shared" si="25"/>
        <v/>
      </c>
      <c r="AG13" s="128"/>
      <c r="AH13" s="172" t="e">
        <f ca="1">IF(Length_10!P8&lt;0,ROUNDUP(Length_10!P8*J$3,$L$68),ROUNDDOWN(Length_10!P8*J$3,$L$68))</f>
        <v>#N/A</v>
      </c>
      <c r="AI13" s="172" t="e">
        <f ca="1">IF(Length_10!Q8&lt;0,ROUNDDOWN(Length_10!Q8*J$3,$L$68),ROUNDUP(Length_10!Q8*J$3,$L$68))</f>
        <v>#N/A</v>
      </c>
      <c r="AJ13" s="172" t="e">
        <f t="shared" ca="1" si="12"/>
        <v>#N/A</v>
      </c>
      <c r="AK13" s="172" t="e">
        <f t="shared" ca="1" si="13"/>
        <v>#N/A</v>
      </c>
      <c r="AL13" s="172" t="e">
        <f t="shared" ca="1" si="14"/>
        <v>#N/A</v>
      </c>
      <c r="AM13" s="172" t="e">
        <f t="shared" ca="1" si="15"/>
        <v>#N/A</v>
      </c>
      <c r="AN13" s="172" t="e">
        <f t="shared" ca="1" si="16"/>
        <v>#N/A</v>
      </c>
      <c r="AO13" s="172" t="str">
        <f t="shared" si="21"/>
        <v/>
      </c>
      <c r="AP13" s="172" t="e">
        <f t="shared" ca="1" si="22"/>
        <v>#N/A</v>
      </c>
    </row>
    <row r="14" spans="1:42" ht="15" customHeight="1">
      <c r="B14" s="197" t="b">
        <f>IF(TRIM(Length_10!A9)="",FALSE,TRUE)</f>
        <v>0</v>
      </c>
      <c r="C14" s="172" t="str">
        <f>IF($B14=FALSE,"",VALUE(Length_10!A9))</f>
        <v/>
      </c>
      <c r="D14" s="172" t="str">
        <f>IF($B14=FALSE,"",Length_10!B9)</f>
        <v/>
      </c>
      <c r="E14" s="172" t="str">
        <f>IF($B14=FALSE,"",Length_10!C9)</f>
        <v/>
      </c>
      <c r="F14" s="172" t="str">
        <f>IF($B14=FALSE,"",Length_10!D9)</f>
        <v/>
      </c>
      <c r="G14" s="197" t="str">
        <f>IF(B14=FALSE,"",Length_10!S9)</f>
        <v/>
      </c>
      <c r="H14" s="197" t="str">
        <f>IF(B14=FALSE,"",Length_10!T9)</f>
        <v/>
      </c>
      <c r="I14" s="197" t="str">
        <f>IF(B14=FALSE,"",Length_10!U9)</f>
        <v/>
      </c>
      <c r="J14" s="197" t="str">
        <f>IF(B14=FALSE,"",Length_10!V9)</f>
        <v/>
      </c>
      <c r="K14" s="197" t="str">
        <f>IF(B14=FALSE,"",Length_10!W9)</f>
        <v/>
      </c>
      <c r="L14" s="172" t="str">
        <f t="shared" si="1"/>
        <v/>
      </c>
      <c r="M14" s="198" t="str">
        <f t="shared" si="2"/>
        <v/>
      </c>
      <c r="N14" s="172" t="str">
        <f>IF(B14=FALSE,"",Length_10!D53)</f>
        <v/>
      </c>
      <c r="O14" s="198" t="str">
        <f t="shared" si="17"/>
        <v/>
      </c>
      <c r="P14" s="198" t="str">
        <f t="shared" si="23"/>
        <v/>
      </c>
      <c r="Q14" s="198" t="str">
        <f t="shared" si="18"/>
        <v/>
      </c>
      <c r="R14" s="199" t="str">
        <f t="shared" si="3"/>
        <v/>
      </c>
      <c r="S14" s="200" t="str">
        <f>IF(B14=FALSE,"",Length_10!D97*O14)</f>
        <v/>
      </c>
      <c r="T14" s="201" t="str">
        <f t="shared" si="4"/>
        <v/>
      </c>
      <c r="U14" s="202" t="str">
        <f t="shared" si="5"/>
        <v/>
      </c>
      <c r="V14" s="202" t="str">
        <f ca="1">IF(B14=FALSE,"",OFFSET(Length_10!A53,0,MATCH("열팽창계수",Length_10!$47:$47,0)-1))</f>
        <v/>
      </c>
      <c r="W14" s="203" t="str">
        <f t="shared" si="6"/>
        <v/>
      </c>
      <c r="X14" s="181" t="str">
        <f t="shared" si="7"/>
        <v/>
      </c>
      <c r="Y14" s="181" t="str">
        <f t="shared" si="8"/>
        <v/>
      </c>
      <c r="Z14" s="181" t="str">
        <f t="shared" si="9"/>
        <v/>
      </c>
      <c r="AA14" s="204" t="str">
        <f t="shared" si="10"/>
        <v/>
      </c>
      <c r="AB14" s="205" t="str">
        <f t="shared" si="11"/>
        <v/>
      </c>
      <c r="AC14" s="172" t="str">
        <f t="shared" si="19"/>
        <v/>
      </c>
      <c r="AD14" s="172" t="str">
        <f t="shared" si="20"/>
        <v/>
      </c>
      <c r="AE14" s="172" t="str">
        <f t="shared" si="24"/>
        <v/>
      </c>
      <c r="AF14" s="172" t="str">
        <f t="shared" si="25"/>
        <v/>
      </c>
      <c r="AG14" s="128"/>
      <c r="AH14" s="172" t="e">
        <f ca="1">IF(Length_10!P9&lt;0,ROUNDUP(Length_10!P9*J$3,$L$68),ROUNDDOWN(Length_10!P9*J$3,$L$68))</f>
        <v>#N/A</v>
      </c>
      <c r="AI14" s="172" t="e">
        <f ca="1">IF(Length_10!Q9&lt;0,ROUNDDOWN(Length_10!Q9*J$3,$L$68),ROUNDUP(Length_10!Q9*J$3,$L$68))</f>
        <v>#N/A</v>
      </c>
      <c r="AJ14" s="172" t="e">
        <f t="shared" ca="1" si="12"/>
        <v>#N/A</v>
      </c>
      <c r="AK14" s="172" t="e">
        <f t="shared" ca="1" si="13"/>
        <v>#N/A</v>
      </c>
      <c r="AL14" s="172" t="e">
        <f t="shared" ca="1" si="14"/>
        <v>#N/A</v>
      </c>
      <c r="AM14" s="172" t="e">
        <f t="shared" ca="1" si="15"/>
        <v>#N/A</v>
      </c>
      <c r="AN14" s="172" t="e">
        <f t="shared" ca="1" si="16"/>
        <v>#N/A</v>
      </c>
      <c r="AO14" s="172" t="str">
        <f t="shared" si="21"/>
        <v/>
      </c>
      <c r="AP14" s="172" t="e">
        <f t="shared" ca="1" si="22"/>
        <v>#N/A</v>
      </c>
    </row>
    <row r="15" spans="1:42" ht="15" customHeight="1">
      <c r="B15" s="197" t="b">
        <f>IF(TRIM(Length_10!A10)="",FALSE,TRUE)</f>
        <v>0</v>
      </c>
      <c r="C15" s="172" t="str">
        <f>IF($B15=FALSE,"",VALUE(Length_10!A10))</f>
        <v/>
      </c>
      <c r="D15" s="172" t="str">
        <f>IF($B15=FALSE,"",Length_10!B10)</f>
        <v/>
      </c>
      <c r="E15" s="172" t="str">
        <f>IF($B15=FALSE,"",Length_10!C10)</f>
        <v/>
      </c>
      <c r="F15" s="172" t="str">
        <f>IF($B15=FALSE,"",Length_10!D10)</f>
        <v/>
      </c>
      <c r="G15" s="197" t="str">
        <f>IF(B15=FALSE,"",Length_10!S10)</f>
        <v/>
      </c>
      <c r="H15" s="197" t="str">
        <f>IF(B15=FALSE,"",Length_10!T10)</f>
        <v/>
      </c>
      <c r="I15" s="197" t="str">
        <f>IF(B15=FALSE,"",Length_10!U10)</f>
        <v/>
      </c>
      <c r="J15" s="197" t="str">
        <f>IF(B15=FALSE,"",Length_10!V10)</f>
        <v/>
      </c>
      <c r="K15" s="197" t="str">
        <f>IF(B15=FALSE,"",Length_10!W10)</f>
        <v/>
      </c>
      <c r="L15" s="172" t="str">
        <f t="shared" si="1"/>
        <v/>
      </c>
      <c r="M15" s="198" t="str">
        <f t="shared" si="2"/>
        <v/>
      </c>
      <c r="N15" s="172" t="str">
        <f>IF(B15=FALSE,"",Length_10!D54)</f>
        <v/>
      </c>
      <c r="O15" s="198" t="str">
        <f t="shared" si="17"/>
        <v/>
      </c>
      <c r="P15" s="198" t="str">
        <f t="shared" si="23"/>
        <v/>
      </c>
      <c r="Q15" s="198" t="str">
        <f t="shared" si="18"/>
        <v/>
      </c>
      <c r="R15" s="199" t="str">
        <f t="shared" si="3"/>
        <v/>
      </c>
      <c r="S15" s="200" t="str">
        <f>IF(B15=FALSE,"",Length_10!D98*O15)</f>
        <v/>
      </c>
      <c r="T15" s="201" t="str">
        <f t="shared" si="4"/>
        <v/>
      </c>
      <c r="U15" s="202" t="str">
        <f t="shared" si="5"/>
        <v/>
      </c>
      <c r="V15" s="202" t="str">
        <f ca="1">IF(B15=FALSE,"",OFFSET(Length_10!A54,0,MATCH("열팽창계수",Length_10!$47:$47,0)-1))</f>
        <v/>
      </c>
      <c r="W15" s="203" t="str">
        <f t="shared" si="6"/>
        <v/>
      </c>
      <c r="X15" s="181" t="str">
        <f t="shared" si="7"/>
        <v/>
      </c>
      <c r="Y15" s="181" t="str">
        <f t="shared" si="8"/>
        <v/>
      </c>
      <c r="Z15" s="181" t="str">
        <f t="shared" si="9"/>
        <v/>
      </c>
      <c r="AA15" s="204" t="str">
        <f t="shared" si="10"/>
        <v/>
      </c>
      <c r="AB15" s="205" t="str">
        <f t="shared" si="11"/>
        <v/>
      </c>
      <c r="AC15" s="172" t="str">
        <f t="shared" si="19"/>
        <v/>
      </c>
      <c r="AD15" s="172" t="str">
        <f t="shared" si="20"/>
        <v/>
      </c>
      <c r="AE15" s="172" t="str">
        <f t="shared" si="24"/>
        <v/>
      </c>
      <c r="AF15" s="172" t="str">
        <f t="shared" si="25"/>
        <v/>
      </c>
      <c r="AG15" s="128"/>
      <c r="AH15" s="172" t="e">
        <f ca="1">IF(Length_10!P10&lt;0,ROUNDUP(Length_10!P10*J$3,$L$68),ROUNDDOWN(Length_10!P10*J$3,$L$68))</f>
        <v>#N/A</v>
      </c>
      <c r="AI15" s="172" t="e">
        <f ca="1">IF(Length_10!Q10&lt;0,ROUNDDOWN(Length_10!Q10*J$3,$L$68),ROUNDUP(Length_10!Q10*J$3,$L$68))</f>
        <v>#N/A</v>
      </c>
      <c r="AJ15" s="172" t="e">
        <f t="shared" ca="1" si="12"/>
        <v>#N/A</v>
      </c>
      <c r="AK15" s="172" t="e">
        <f t="shared" ca="1" si="13"/>
        <v>#N/A</v>
      </c>
      <c r="AL15" s="172" t="e">
        <f t="shared" ca="1" si="14"/>
        <v>#N/A</v>
      </c>
      <c r="AM15" s="172" t="e">
        <f t="shared" ca="1" si="15"/>
        <v>#N/A</v>
      </c>
      <c r="AN15" s="172" t="e">
        <f t="shared" ca="1" si="16"/>
        <v>#N/A</v>
      </c>
      <c r="AO15" s="172" t="str">
        <f t="shared" si="21"/>
        <v/>
      </c>
      <c r="AP15" s="172" t="e">
        <f t="shared" ca="1" si="22"/>
        <v>#N/A</v>
      </c>
    </row>
    <row r="16" spans="1:42" ht="15" customHeight="1">
      <c r="B16" s="197" t="b">
        <f>IF(TRIM(Length_10!A11)="",FALSE,TRUE)</f>
        <v>0</v>
      </c>
      <c r="C16" s="172" t="str">
        <f>IF($B16=FALSE,"",VALUE(Length_10!A11))</f>
        <v/>
      </c>
      <c r="D16" s="172" t="str">
        <f>IF($B16=FALSE,"",Length_10!B11)</f>
        <v/>
      </c>
      <c r="E16" s="172" t="str">
        <f>IF($B16=FALSE,"",Length_10!C11)</f>
        <v/>
      </c>
      <c r="F16" s="172" t="str">
        <f>IF($B16=FALSE,"",Length_10!D11)</f>
        <v/>
      </c>
      <c r="G16" s="197" t="str">
        <f>IF(B16=FALSE,"",Length_10!S11)</f>
        <v/>
      </c>
      <c r="H16" s="197" t="str">
        <f>IF(B16=FALSE,"",Length_10!T11)</f>
        <v/>
      </c>
      <c r="I16" s="197" t="str">
        <f>IF(B16=FALSE,"",Length_10!U11)</f>
        <v/>
      </c>
      <c r="J16" s="197" t="str">
        <f>IF(B16=FALSE,"",Length_10!V11)</f>
        <v/>
      </c>
      <c r="K16" s="197" t="str">
        <f>IF(B16=FALSE,"",Length_10!W11)</f>
        <v/>
      </c>
      <c r="L16" s="172" t="str">
        <f t="shared" si="1"/>
        <v/>
      </c>
      <c r="M16" s="198" t="str">
        <f t="shared" si="2"/>
        <v/>
      </c>
      <c r="N16" s="172" t="str">
        <f>IF(B16=FALSE,"",Length_10!D55)</f>
        <v/>
      </c>
      <c r="O16" s="198" t="str">
        <f t="shared" si="17"/>
        <v/>
      </c>
      <c r="P16" s="198" t="str">
        <f t="shared" si="23"/>
        <v/>
      </c>
      <c r="Q16" s="198" t="str">
        <f t="shared" si="18"/>
        <v/>
      </c>
      <c r="R16" s="199" t="str">
        <f t="shared" si="3"/>
        <v/>
      </c>
      <c r="S16" s="200" t="str">
        <f>IF(B16=FALSE,"",Length_10!D99*O16)</f>
        <v/>
      </c>
      <c r="T16" s="201" t="str">
        <f t="shared" si="4"/>
        <v/>
      </c>
      <c r="U16" s="202" t="str">
        <f t="shared" si="5"/>
        <v/>
      </c>
      <c r="V16" s="202" t="str">
        <f ca="1">IF(B16=FALSE,"",OFFSET(Length_10!A55,0,MATCH("열팽창계수",Length_10!$47:$47,0)-1))</f>
        <v/>
      </c>
      <c r="W16" s="203" t="str">
        <f t="shared" si="6"/>
        <v/>
      </c>
      <c r="X16" s="181" t="str">
        <f t="shared" si="7"/>
        <v/>
      </c>
      <c r="Y16" s="181" t="str">
        <f t="shared" si="8"/>
        <v/>
      </c>
      <c r="Z16" s="181" t="str">
        <f t="shared" si="9"/>
        <v/>
      </c>
      <c r="AA16" s="204" t="str">
        <f t="shared" si="10"/>
        <v/>
      </c>
      <c r="AB16" s="205" t="str">
        <f t="shared" si="11"/>
        <v/>
      </c>
      <c r="AC16" s="172" t="str">
        <f t="shared" si="19"/>
        <v/>
      </c>
      <c r="AD16" s="172" t="str">
        <f t="shared" si="20"/>
        <v/>
      </c>
      <c r="AE16" s="172" t="str">
        <f t="shared" si="24"/>
        <v/>
      </c>
      <c r="AF16" s="172" t="str">
        <f t="shared" si="25"/>
        <v/>
      </c>
      <c r="AG16" s="128"/>
      <c r="AH16" s="172" t="e">
        <f ca="1">IF(Length_10!P11&lt;0,ROUNDUP(Length_10!P11*J$3,$L$68),ROUNDDOWN(Length_10!P11*J$3,$L$68))</f>
        <v>#N/A</v>
      </c>
      <c r="AI16" s="172" t="e">
        <f ca="1">IF(Length_10!Q11&lt;0,ROUNDDOWN(Length_10!Q11*J$3,$L$68),ROUNDUP(Length_10!Q11*J$3,$L$68))</f>
        <v>#N/A</v>
      </c>
      <c r="AJ16" s="172" t="e">
        <f t="shared" ca="1" si="12"/>
        <v>#N/A</v>
      </c>
      <c r="AK16" s="172" t="e">
        <f t="shared" ca="1" si="13"/>
        <v>#N/A</v>
      </c>
      <c r="AL16" s="172" t="e">
        <f t="shared" ca="1" si="14"/>
        <v>#N/A</v>
      </c>
      <c r="AM16" s="172" t="e">
        <f t="shared" ca="1" si="15"/>
        <v>#N/A</v>
      </c>
      <c r="AN16" s="172" t="e">
        <f t="shared" ca="1" si="16"/>
        <v>#N/A</v>
      </c>
      <c r="AO16" s="172" t="str">
        <f t="shared" si="21"/>
        <v/>
      </c>
      <c r="AP16" s="172" t="e">
        <f t="shared" ca="1" si="22"/>
        <v>#N/A</v>
      </c>
    </row>
    <row r="17" spans="2:42" ht="15" customHeight="1">
      <c r="B17" s="197" t="b">
        <f>IF(TRIM(Length_10!A12)="",FALSE,TRUE)</f>
        <v>0</v>
      </c>
      <c r="C17" s="172" t="str">
        <f>IF($B17=FALSE,"",VALUE(Length_10!A12))</f>
        <v/>
      </c>
      <c r="D17" s="172" t="str">
        <f>IF($B17=FALSE,"",Length_10!B12)</f>
        <v/>
      </c>
      <c r="E17" s="172" t="str">
        <f>IF($B17=FALSE,"",Length_10!C12)</f>
        <v/>
      </c>
      <c r="F17" s="172" t="str">
        <f>IF($B17=FALSE,"",Length_10!D12)</f>
        <v/>
      </c>
      <c r="G17" s="197" t="str">
        <f>IF(B17=FALSE,"",Length_10!S12)</f>
        <v/>
      </c>
      <c r="H17" s="197" t="str">
        <f>IF(B17=FALSE,"",Length_10!T12)</f>
        <v/>
      </c>
      <c r="I17" s="197" t="str">
        <f>IF(B17=FALSE,"",Length_10!U12)</f>
        <v/>
      </c>
      <c r="J17" s="197" t="str">
        <f>IF(B17=FALSE,"",Length_10!V12)</f>
        <v/>
      </c>
      <c r="K17" s="197" t="str">
        <f>IF(B17=FALSE,"",Length_10!W12)</f>
        <v/>
      </c>
      <c r="L17" s="172" t="str">
        <f t="shared" si="1"/>
        <v/>
      </c>
      <c r="M17" s="198" t="str">
        <f t="shared" si="2"/>
        <v/>
      </c>
      <c r="N17" s="172" t="str">
        <f>IF(B17=FALSE,"",Length_10!D56)</f>
        <v/>
      </c>
      <c r="O17" s="198" t="str">
        <f t="shared" si="17"/>
        <v/>
      </c>
      <c r="P17" s="198" t="str">
        <f t="shared" si="23"/>
        <v/>
      </c>
      <c r="Q17" s="198" t="str">
        <f t="shared" si="18"/>
        <v/>
      </c>
      <c r="R17" s="199" t="str">
        <f t="shared" si="3"/>
        <v/>
      </c>
      <c r="S17" s="200" t="str">
        <f>IF(B17=FALSE,"",Length_10!D100*O17)</f>
        <v/>
      </c>
      <c r="T17" s="201" t="str">
        <f t="shared" si="4"/>
        <v/>
      </c>
      <c r="U17" s="202" t="str">
        <f t="shared" si="5"/>
        <v/>
      </c>
      <c r="V17" s="202" t="str">
        <f ca="1">IF(B17=FALSE,"",OFFSET(Length_10!A56,0,MATCH("열팽창계수",Length_10!$47:$47,0)-1))</f>
        <v/>
      </c>
      <c r="W17" s="203" t="str">
        <f t="shared" si="6"/>
        <v/>
      </c>
      <c r="X17" s="181" t="str">
        <f t="shared" si="7"/>
        <v/>
      </c>
      <c r="Y17" s="181" t="str">
        <f t="shared" si="8"/>
        <v/>
      </c>
      <c r="Z17" s="181" t="str">
        <f t="shared" si="9"/>
        <v/>
      </c>
      <c r="AA17" s="204" t="str">
        <f t="shared" si="10"/>
        <v/>
      </c>
      <c r="AB17" s="205" t="str">
        <f t="shared" si="11"/>
        <v/>
      </c>
      <c r="AC17" s="172" t="str">
        <f t="shared" si="19"/>
        <v/>
      </c>
      <c r="AD17" s="172" t="str">
        <f t="shared" si="20"/>
        <v/>
      </c>
      <c r="AE17" s="172" t="str">
        <f t="shared" si="24"/>
        <v/>
      </c>
      <c r="AF17" s="172" t="str">
        <f t="shared" si="25"/>
        <v/>
      </c>
      <c r="AG17" s="128"/>
      <c r="AH17" s="172" t="e">
        <f ca="1">IF(Length_10!P12&lt;0,ROUNDUP(Length_10!P12*J$3,$L$68),ROUNDDOWN(Length_10!P12*J$3,$L$68))</f>
        <v>#N/A</v>
      </c>
      <c r="AI17" s="172" t="e">
        <f ca="1">IF(Length_10!Q12&lt;0,ROUNDDOWN(Length_10!Q12*J$3,$L$68),ROUNDUP(Length_10!Q12*J$3,$L$68))</f>
        <v>#N/A</v>
      </c>
      <c r="AJ17" s="172" t="e">
        <f t="shared" ca="1" si="12"/>
        <v>#N/A</v>
      </c>
      <c r="AK17" s="172" t="e">
        <f t="shared" ca="1" si="13"/>
        <v>#N/A</v>
      </c>
      <c r="AL17" s="172" t="e">
        <f t="shared" ca="1" si="14"/>
        <v>#N/A</v>
      </c>
      <c r="AM17" s="172" t="e">
        <f t="shared" ca="1" si="15"/>
        <v>#N/A</v>
      </c>
      <c r="AN17" s="172" t="e">
        <f t="shared" ca="1" si="16"/>
        <v>#N/A</v>
      </c>
      <c r="AO17" s="172" t="str">
        <f t="shared" si="21"/>
        <v/>
      </c>
      <c r="AP17" s="172" t="e">
        <f t="shared" ca="1" si="22"/>
        <v>#N/A</v>
      </c>
    </row>
    <row r="18" spans="2:42" ht="15" customHeight="1">
      <c r="B18" s="197" t="b">
        <f>IF(TRIM(Length_10!A13)="",FALSE,TRUE)</f>
        <v>0</v>
      </c>
      <c r="C18" s="172" t="str">
        <f>IF($B18=FALSE,"",VALUE(Length_10!A13))</f>
        <v/>
      </c>
      <c r="D18" s="172" t="str">
        <f>IF($B18=FALSE,"",Length_10!B13)</f>
        <v/>
      </c>
      <c r="E18" s="172" t="str">
        <f>IF($B18=FALSE,"",Length_10!C13)</f>
        <v/>
      </c>
      <c r="F18" s="172" t="str">
        <f>IF($B18=FALSE,"",Length_10!D13)</f>
        <v/>
      </c>
      <c r="G18" s="197" t="str">
        <f>IF(B18=FALSE,"",Length_10!S13)</f>
        <v/>
      </c>
      <c r="H18" s="197" t="str">
        <f>IF(B18=FALSE,"",Length_10!T13)</f>
        <v/>
      </c>
      <c r="I18" s="197" t="str">
        <f>IF(B18=FALSE,"",Length_10!U13)</f>
        <v/>
      </c>
      <c r="J18" s="197" t="str">
        <f>IF(B18=FALSE,"",Length_10!V13)</f>
        <v/>
      </c>
      <c r="K18" s="197" t="str">
        <f>IF(B18=FALSE,"",Length_10!W13)</f>
        <v/>
      </c>
      <c r="L18" s="172" t="str">
        <f t="shared" si="1"/>
        <v/>
      </c>
      <c r="M18" s="198" t="str">
        <f t="shared" si="2"/>
        <v/>
      </c>
      <c r="N18" s="172" t="str">
        <f>IF(B18=FALSE,"",Length_10!D57)</f>
        <v/>
      </c>
      <c r="O18" s="198" t="str">
        <f t="shared" si="17"/>
        <v/>
      </c>
      <c r="P18" s="198" t="str">
        <f t="shared" si="23"/>
        <v/>
      </c>
      <c r="Q18" s="198" t="str">
        <f t="shared" si="18"/>
        <v/>
      </c>
      <c r="R18" s="199" t="str">
        <f t="shared" si="3"/>
        <v/>
      </c>
      <c r="S18" s="200" t="str">
        <f>IF(B18=FALSE,"",Length_10!D101*O18)</f>
        <v/>
      </c>
      <c r="T18" s="201" t="str">
        <f t="shared" si="4"/>
        <v/>
      </c>
      <c r="U18" s="202" t="str">
        <f t="shared" si="5"/>
        <v/>
      </c>
      <c r="V18" s="202" t="str">
        <f ca="1">IF(B18=FALSE,"",OFFSET(Length_10!A57,0,MATCH("열팽창계수",Length_10!$47:$47,0)-1))</f>
        <v/>
      </c>
      <c r="W18" s="203" t="str">
        <f t="shared" si="6"/>
        <v/>
      </c>
      <c r="X18" s="181" t="str">
        <f t="shared" si="7"/>
        <v/>
      </c>
      <c r="Y18" s="181" t="str">
        <f t="shared" si="8"/>
        <v/>
      </c>
      <c r="Z18" s="181" t="str">
        <f t="shared" si="9"/>
        <v/>
      </c>
      <c r="AA18" s="204" t="str">
        <f t="shared" si="10"/>
        <v/>
      </c>
      <c r="AB18" s="205" t="str">
        <f t="shared" si="11"/>
        <v/>
      </c>
      <c r="AC18" s="172" t="str">
        <f t="shared" si="19"/>
        <v/>
      </c>
      <c r="AD18" s="172" t="str">
        <f t="shared" si="20"/>
        <v/>
      </c>
      <c r="AE18" s="172" t="str">
        <f t="shared" si="24"/>
        <v/>
      </c>
      <c r="AF18" s="172" t="str">
        <f t="shared" si="25"/>
        <v/>
      </c>
      <c r="AG18" s="128"/>
      <c r="AH18" s="172" t="e">
        <f ca="1">IF(Length_10!P13&lt;0,ROUNDUP(Length_10!P13*J$3,$L$68),ROUNDDOWN(Length_10!P13*J$3,$L$68))</f>
        <v>#N/A</v>
      </c>
      <c r="AI18" s="172" t="e">
        <f ca="1">IF(Length_10!Q13&lt;0,ROUNDDOWN(Length_10!Q13*J$3,$L$68),ROUNDUP(Length_10!Q13*J$3,$L$68))</f>
        <v>#N/A</v>
      </c>
      <c r="AJ18" s="172" t="e">
        <f t="shared" ca="1" si="12"/>
        <v>#N/A</v>
      </c>
      <c r="AK18" s="172" t="e">
        <f t="shared" ca="1" si="13"/>
        <v>#N/A</v>
      </c>
      <c r="AL18" s="172" t="e">
        <f t="shared" ca="1" si="14"/>
        <v>#N/A</v>
      </c>
      <c r="AM18" s="172" t="e">
        <f t="shared" ca="1" si="15"/>
        <v>#N/A</v>
      </c>
      <c r="AN18" s="172" t="e">
        <f t="shared" ca="1" si="16"/>
        <v>#N/A</v>
      </c>
      <c r="AO18" s="172" t="str">
        <f t="shared" si="21"/>
        <v/>
      </c>
      <c r="AP18" s="172" t="e">
        <f t="shared" ca="1" si="22"/>
        <v>#N/A</v>
      </c>
    </row>
    <row r="19" spans="2:42" ht="15" customHeight="1">
      <c r="B19" s="197" t="b">
        <f>IF(TRIM(Length_10!A14)="",FALSE,TRUE)</f>
        <v>0</v>
      </c>
      <c r="C19" s="172" t="str">
        <f>IF($B19=FALSE,"",VALUE(Length_10!A14))</f>
        <v/>
      </c>
      <c r="D19" s="172" t="str">
        <f>IF($B19=FALSE,"",Length_10!B14)</f>
        <v/>
      </c>
      <c r="E19" s="172" t="str">
        <f>IF($B19=FALSE,"",Length_10!C14)</f>
        <v/>
      </c>
      <c r="F19" s="172" t="str">
        <f>IF($B19=FALSE,"",Length_10!D14)</f>
        <v/>
      </c>
      <c r="G19" s="197" t="str">
        <f>IF(B19=FALSE,"",Length_10!S14)</f>
        <v/>
      </c>
      <c r="H19" s="197" t="str">
        <f>IF(B19=FALSE,"",Length_10!T14)</f>
        <v/>
      </c>
      <c r="I19" s="197" t="str">
        <f>IF(B19=FALSE,"",Length_10!U14)</f>
        <v/>
      </c>
      <c r="J19" s="197" t="str">
        <f>IF(B19=FALSE,"",Length_10!V14)</f>
        <v/>
      </c>
      <c r="K19" s="197" t="str">
        <f>IF(B19=FALSE,"",Length_10!W14)</f>
        <v/>
      </c>
      <c r="L19" s="172" t="str">
        <f t="shared" si="1"/>
        <v/>
      </c>
      <c r="M19" s="198" t="str">
        <f t="shared" si="2"/>
        <v/>
      </c>
      <c r="N19" s="172" t="str">
        <f>IF(B19=FALSE,"",Length_10!D58)</f>
        <v/>
      </c>
      <c r="O19" s="198" t="str">
        <f t="shared" si="17"/>
        <v/>
      </c>
      <c r="P19" s="198" t="str">
        <f t="shared" si="23"/>
        <v/>
      </c>
      <c r="Q19" s="198" t="str">
        <f t="shared" si="18"/>
        <v/>
      </c>
      <c r="R19" s="199" t="str">
        <f t="shared" si="3"/>
        <v/>
      </c>
      <c r="S19" s="200" t="str">
        <f>IF(B19=FALSE,"",Length_10!D102*O19)</f>
        <v/>
      </c>
      <c r="T19" s="201" t="str">
        <f t="shared" si="4"/>
        <v/>
      </c>
      <c r="U19" s="202" t="str">
        <f t="shared" si="5"/>
        <v/>
      </c>
      <c r="V19" s="202" t="str">
        <f ca="1">IF(B19=FALSE,"",OFFSET(Length_10!A58,0,MATCH("열팽창계수",Length_10!$47:$47,0)-1))</f>
        <v/>
      </c>
      <c r="W19" s="203" t="str">
        <f t="shared" si="6"/>
        <v/>
      </c>
      <c r="X19" s="181" t="str">
        <f t="shared" si="7"/>
        <v/>
      </c>
      <c r="Y19" s="181" t="str">
        <f t="shared" si="8"/>
        <v/>
      </c>
      <c r="Z19" s="181" t="str">
        <f t="shared" si="9"/>
        <v/>
      </c>
      <c r="AA19" s="204" t="str">
        <f t="shared" si="10"/>
        <v/>
      </c>
      <c r="AB19" s="205" t="str">
        <f t="shared" si="11"/>
        <v/>
      </c>
      <c r="AC19" s="172" t="str">
        <f t="shared" si="19"/>
        <v/>
      </c>
      <c r="AD19" s="172" t="str">
        <f t="shared" si="20"/>
        <v/>
      </c>
      <c r="AE19" s="172" t="str">
        <f t="shared" si="24"/>
        <v/>
      </c>
      <c r="AF19" s="172" t="str">
        <f t="shared" si="25"/>
        <v/>
      </c>
      <c r="AG19" s="128"/>
      <c r="AH19" s="172" t="e">
        <f ca="1">IF(Length_10!P14&lt;0,ROUNDUP(Length_10!P14*J$3,$L$68),ROUNDDOWN(Length_10!P14*J$3,$L$68))</f>
        <v>#N/A</v>
      </c>
      <c r="AI19" s="172" t="e">
        <f ca="1">IF(Length_10!Q14&lt;0,ROUNDDOWN(Length_10!Q14*J$3,$L$68),ROUNDUP(Length_10!Q14*J$3,$L$68))</f>
        <v>#N/A</v>
      </c>
      <c r="AJ19" s="172" t="e">
        <f t="shared" ca="1" si="12"/>
        <v>#N/A</v>
      </c>
      <c r="AK19" s="172" t="e">
        <f t="shared" ca="1" si="13"/>
        <v>#N/A</v>
      </c>
      <c r="AL19" s="172" t="e">
        <f t="shared" ca="1" si="14"/>
        <v>#N/A</v>
      </c>
      <c r="AM19" s="172" t="e">
        <f t="shared" ca="1" si="15"/>
        <v>#N/A</v>
      </c>
      <c r="AN19" s="172" t="e">
        <f t="shared" ca="1" si="16"/>
        <v>#N/A</v>
      </c>
      <c r="AO19" s="172" t="str">
        <f t="shared" si="21"/>
        <v/>
      </c>
      <c r="AP19" s="172" t="e">
        <f t="shared" ca="1" si="22"/>
        <v>#N/A</v>
      </c>
    </row>
    <row r="20" spans="2:42" ht="15" customHeight="1">
      <c r="B20" s="197" t="b">
        <f>IF(TRIM(Length_10!A15)="",FALSE,TRUE)</f>
        <v>0</v>
      </c>
      <c r="C20" s="172" t="str">
        <f>IF($B20=FALSE,"",VALUE(Length_10!A15))</f>
        <v/>
      </c>
      <c r="D20" s="172" t="str">
        <f>IF($B20=FALSE,"",Length_10!B15)</f>
        <v/>
      </c>
      <c r="E20" s="172" t="str">
        <f>IF($B20=FALSE,"",Length_10!C15)</f>
        <v/>
      </c>
      <c r="F20" s="172" t="str">
        <f>IF($B20=FALSE,"",Length_10!D15)</f>
        <v/>
      </c>
      <c r="G20" s="197" t="str">
        <f>IF(B20=FALSE,"",Length_10!S15)</f>
        <v/>
      </c>
      <c r="H20" s="197" t="str">
        <f>IF(B20=FALSE,"",Length_10!T15)</f>
        <v/>
      </c>
      <c r="I20" s="197" t="str">
        <f>IF(B20=FALSE,"",Length_10!U15)</f>
        <v/>
      </c>
      <c r="J20" s="197" t="str">
        <f>IF(B20=FALSE,"",Length_10!V15)</f>
        <v/>
      </c>
      <c r="K20" s="197" t="str">
        <f>IF(B20=FALSE,"",Length_10!W15)</f>
        <v/>
      </c>
      <c r="L20" s="172" t="str">
        <f t="shared" si="1"/>
        <v/>
      </c>
      <c r="M20" s="198" t="str">
        <f t="shared" si="2"/>
        <v/>
      </c>
      <c r="N20" s="172" t="str">
        <f>IF(B20=FALSE,"",Length_10!D59)</f>
        <v/>
      </c>
      <c r="O20" s="198" t="str">
        <f t="shared" si="17"/>
        <v/>
      </c>
      <c r="P20" s="198" t="str">
        <f t="shared" si="23"/>
        <v/>
      </c>
      <c r="Q20" s="198" t="str">
        <f t="shared" si="18"/>
        <v/>
      </c>
      <c r="R20" s="199" t="str">
        <f t="shared" si="3"/>
        <v/>
      </c>
      <c r="S20" s="200" t="str">
        <f>IF(B20=FALSE,"",Length_10!D103*O20)</f>
        <v/>
      </c>
      <c r="T20" s="201" t="str">
        <f t="shared" si="4"/>
        <v/>
      </c>
      <c r="U20" s="202" t="str">
        <f t="shared" si="5"/>
        <v/>
      </c>
      <c r="V20" s="202" t="str">
        <f ca="1">IF(B20=FALSE,"",OFFSET(Length_10!A59,0,MATCH("열팽창계수",Length_10!$47:$47,0)-1))</f>
        <v/>
      </c>
      <c r="W20" s="203" t="str">
        <f t="shared" si="6"/>
        <v/>
      </c>
      <c r="X20" s="181" t="str">
        <f t="shared" si="7"/>
        <v/>
      </c>
      <c r="Y20" s="181" t="str">
        <f t="shared" si="8"/>
        <v/>
      </c>
      <c r="Z20" s="181" t="str">
        <f t="shared" si="9"/>
        <v/>
      </c>
      <c r="AA20" s="204" t="str">
        <f t="shared" si="10"/>
        <v/>
      </c>
      <c r="AB20" s="205" t="str">
        <f t="shared" si="11"/>
        <v/>
      </c>
      <c r="AC20" s="172" t="str">
        <f t="shared" si="19"/>
        <v/>
      </c>
      <c r="AD20" s="172" t="str">
        <f t="shared" si="20"/>
        <v/>
      </c>
      <c r="AE20" s="172" t="str">
        <f t="shared" si="24"/>
        <v/>
      </c>
      <c r="AF20" s="172" t="str">
        <f t="shared" si="25"/>
        <v/>
      </c>
      <c r="AG20" s="128"/>
      <c r="AH20" s="172" t="e">
        <f ca="1">IF(Length_10!P15&lt;0,ROUNDUP(Length_10!P15*J$3,$L$68),ROUNDDOWN(Length_10!P15*J$3,$L$68))</f>
        <v>#N/A</v>
      </c>
      <c r="AI20" s="172" t="e">
        <f ca="1">IF(Length_10!Q15&lt;0,ROUNDDOWN(Length_10!Q15*J$3,$L$68),ROUNDUP(Length_10!Q15*J$3,$L$68))</f>
        <v>#N/A</v>
      </c>
      <c r="AJ20" s="172" t="e">
        <f t="shared" ca="1" si="12"/>
        <v>#N/A</v>
      </c>
      <c r="AK20" s="172" t="e">
        <f t="shared" ca="1" si="13"/>
        <v>#N/A</v>
      </c>
      <c r="AL20" s="172" t="e">
        <f t="shared" ca="1" si="14"/>
        <v>#N/A</v>
      </c>
      <c r="AM20" s="172" t="e">
        <f t="shared" ca="1" si="15"/>
        <v>#N/A</v>
      </c>
      <c r="AN20" s="172" t="e">
        <f t="shared" ca="1" si="16"/>
        <v>#N/A</v>
      </c>
      <c r="AO20" s="172" t="str">
        <f t="shared" si="21"/>
        <v/>
      </c>
      <c r="AP20" s="172" t="e">
        <f t="shared" ca="1" si="22"/>
        <v>#N/A</v>
      </c>
    </row>
    <row r="21" spans="2:42" ht="15" customHeight="1">
      <c r="B21" s="197" t="b">
        <f>IF(TRIM(Length_10!A16)="",FALSE,TRUE)</f>
        <v>0</v>
      </c>
      <c r="C21" s="172" t="str">
        <f>IF($B21=FALSE,"",VALUE(Length_10!A16))</f>
        <v/>
      </c>
      <c r="D21" s="172" t="str">
        <f>IF($B21=FALSE,"",Length_10!B16)</f>
        <v/>
      </c>
      <c r="E21" s="172" t="str">
        <f>IF($B21=FALSE,"",Length_10!C16)</f>
        <v/>
      </c>
      <c r="F21" s="172" t="str">
        <f>IF($B21=FALSE,"",Length_10!D16)</f>
        <v/>
      </c>
      <c r="G21" s="197" t="str">
        <f>IF(B21=FALSE,"",Length_10!S16)</f>
        <v/>
      </c>
      <c r="H21" s="197" t="str">
        <f>IF(B21=FALSE,"",Length_10!T16)</f>
        <v/>
      </c>
      <c r="I21" s="197" t="str">
        <f>IF(B21=FALSE,"",Length_10!U16)</f>
        <v/>
      </c>
      <c r="J21" s="197" t="str">
        <f>IF(B21=FALSE,"",Length_10!V16)</f>
        <v/>
      </c>
      <c r="K21" s="197" t="str">
        <f>IF(B21=FALSE,"",Length_10!W16)</f>
        <v/>
      </c>
      <c r="L21" s="172" t="str">
        <f t="shared" si="1"/>
        <v/>
      </c>
      <c r="M21" s="198" t="str">
        <f t="shared" si="2"/>
        <v/>
      </c>
      <c r="N21" s="172" t="str">
        <f>IF(B21=FALSE,"",Length_10!D60)</f>
        <v/>
      </c>
      <c r="O21" s="198" t="str">
        <f t="shared" si="17"/>
        <v/>
      </c>
      <c r="P21" s="198" t="str">
        <f t="shared" si="23"/>
        <v/>
      </c>
      <c r="Q21" s="198" t="str">
        <f t="shared" si="18"/>
        <v/>
      </c>
      <c r="R21" s="199" t="str">
        <f t="shared" si="3"/>
        <v/>
      </c>
      <c r="S21" s="200" t="str">
        <f>IF(B21=FALSE,"",Length_10!D104*O21)</f>
        <v/>
      </c>
      <c r="T21" s="201" t="str">
        <f t="shared" si="4"/>
        <v/>
      </c>
      <c r="U21" s="202" t="str">
        <f t="shared" si="5"/>
        <v/>
      </c>
      <c r="V21" s="202" t="str">
        <f ca="1">IF(B21=FALSE,"",OFFSET(Length_10!A60,0,MATCH("열팽창계수",Length_10!$47:$47,0)-1))</f>
        <v/>
      </c>
      <c r="W21" s="203" t="str">
        <f t="shared" si="6"/>
        <v/>
      </c>
      <c r="X21" s="181" t="str">
        <f t="shared" si="7"/>
        <v/>
      </c>
      <c r="Y21" s="181" t="str">
        <f t="shared" si="8"/>
        <v/>
      </c>
      <c r="Z21" s="181" t="str">
        <f t="shared" si="9"/>
        <v/>
      </c>
      <c r="AA21" s="204" t="str">
        <f t="shared" si="10"/>
        <v/>
      </c>
      <c r="AB21" s="205" t="str">
        <f t="shared" si="11"/>
        <v/>
      </c>
      <c r="AC21" s="172" t="str">
        <f t="shared" si="19"/>
        <v/>
      </c>
      <c r="AD21" s="172" t="str">
        <f t="shared" si="20"/>
        <v/>
      </c>
      <c r="AE21" s="172" t="str">
        <f t="shared" si="24"/>
        <v/>
      </c>
      <c r="AF21" s="172" t="str">
        <f t="shared" si="25"/>
        <v/>
      </c>
      <c r="AG21" s="128"/>
      <c r="AH21" s="172" t="e">
        <f ca="1">IF(Length_10!P16&lt;0,ROUNDUP(Length_10!P16*J$3,$L$68),ROUNDDOWN(Length_10!P16*J$3,$L$68))</f>
        <v>#N/A</v>
      </c>
      <c r="AI21" s="172" t="e">
        <f ca="1">IF(Length_10!Q16&lt;0,ROUNDDOWN(Length_10!Q16*J$3,$L$68),ROUNDUP(Length_10!Q16*J$3,$L$68))</f>
        <v>#N/A</v>
      </c>
      <c r="AJ21" s="172" t="e">
        <f t="shared" ca="1" si="12"/>
        <v>#N/A</v>
      </c>
      <c r="AK21" s="172" t="e">
        <f t="shared" ca="1" si="13"/>
        <v>#N/A</v>
      </c>
      <c r="AL21" s="172" t="e">
        <f t="shared" ca="1" si="14"/>
        <v>#N/A</v>
      </c>
      <c r="AM21" s="172" t="e">
        <f t="shared" ca="1" si="15"/>
        <v>#N/A</v>
      </c>
      <c r="AN21" s="172" t="e">
        <f t="shared" ca="1" si="16"/>
        <v>#N/A</v>
      </c>
      <c r="AO21" s="172" t="str">
        <f t="shared" si="21"/>
        <v/>
      </c>
      <c r="AP21" s="172" t="e">
        <f t="shared" ca="1" si="22"/>
        <v>#N/A</v>
      </c>
    </row>
    <row r="22" spans="2:42" ht="15" customHeight="1">
      <c r="B22" s="197" t="b">
        <f>IF(TRIM(Length_10!A17)="",FALSE,TRUE)</f>
        <v>0</v>
      </c>
      <c r="C22" s="172" t="str">
        <f>IF($B22=FALSE,"",VALUE(Length_10!A17))</f>
        <v/>
      </c>
      <c r="D22" s="172" t="str">
        <f>IF($B22=FALSE,"",Length_10!B17)</f>
        <v/>
      </c>
      <c r="E22" s="172" t="str">
        <f>IF($B22=FALSE,"",Length_10!C17)</f>
        <v/>
      </c>
      <c r="F22" s="172" t="str">
        <f>IF($B22=FALSE,"",Length_10!D17)</f>
        <v/>
      </c>
      <c r="G22" s="197" t="str">
        <f>IF(B22=FALSE,"",Length_10!S17)</f>
        <v/>
      </c>
      <c r="H22" s="197" t="str">
        <f>IF(B22=FALSE,"",Length_10!T17)</f>
        <v/>
      </c>
      <c r="I22" s="197" t="str">
        <f>IF(B22=FALSE,"",Length_10!U17)</f>
        <v/>
      </c>
      <c r="J22" s="197" t="str">
        <f>IF(B22=FALSE,"",Length_10!V17)</f>
        <v/>
      </c>
      <c r="K22" s="197" t="str">
        <f>IF(B22=FALSE,"",Length_10!W17)</f>
        <v/>
      </c>
      <c r="L22" s="172" t="str">
        <f t="shared" si="1"/>
        <v/>
      </c>
      <c r="M22" s="198" t="str">
        <f t="shared" si="2"/>
        <v/>
      </c>
      <c r="N22" s="172" t="str">
        <f>IF(B22=FALSE,"",Length_10!D61)</f>
        <v/>
      </c>
      <c r="O22" s="198" t="str">
        <f t="shared" si="17"/>
        <v/>
      </c>
      <c r="P22" s="198" t="str">
        <f t="shared" si="23"/>
        <v/>
      </c>
      <c r="Q22" s="198" t="str">
        <f t="shared" si="18"/>
        <v/>
      </c>
      <c r="R22" s="199" t="str">
        <f t="shared" si="3"/>
        <v/>
      </c>
      <c r="S22" s="200" t="str">
        <f>IF(B22=FALSE,"",Length_10!D105*O22)</f>
        <v/>
      </c>
      <c r="T22" s="201" t="str">
        <f t="shared" si="4"/>
        <v/>
      </c>
      <c r="U22" s="202" t="str">
        <f t="shared" si="5"/>
        <v/>
      </c>
      <c r="V22" s="202" t="str">
        <f ca="1">IF(B22=FALSE,"",OFFSET(Length_10!A61,0,MATCH("열팽창계수",Length_10!$47:$47,0)-1))</f>
        <v/>
      </c>
      <c r="W22" s="203" t="str">
        <f t="shared" si="6"/>
        <v/>
      </c>
      <c r="X22" s="181" t="str">
        <f t="shared" si="7"/>
        <v/>
      </c>
      <c r="Y22" s="181" t="str">
        <f t="shared" si="8"/>
        <v/>
      </c>
      <c r="Z22" s="181" t="str">
        <f t="shared" si="9"/>
        <v/>
      </c>
      <c r="AA22" s="204" t="str">
        <f t="shared" si="10"/>
        <v/>
      </c>
      <c r="AB22" s="205" t="str">
        <f t="shared" si="11"/>
        <v/>
      </c>
      <c r="AC22" s="172" t="str">
        <f t="shared" si="19"/>
        <v/>
      </c>
      <c r="AD22" s="172" t="str">
        <f t="shared" si="20"/>
        <v/>
      </c>
      <c r="AE22" s="172" t="str">
        <f t="shared" si="24"/>
        <v/>
      </c>
      <c r="AF22" s="172" t="str">
        <f t="shared" si="25"/>
        <v/>
      </c>
      <c r="AG22" s="128"/>
      <c r="AH22" s="172" t="e">
        <f ca="1">IF(Length_10!P17&lt;0,ROUNDUP(Length_10!P17*J$3,$L$68),ROUNDDOWN(Length_10!P17*J$3,$L$68))</f>
        <v>#N/A</v>
      </c>
      <c r="AI22" s="172" t="e">
        <f ca="1">IF(Length_10!Q17&lt;0,ROUNDDOWN(Length_10!Q17*J$3,$L$68),ROUNDUP(Length_10!Q17*J$3,$L$68))</f>
        <v>#N/A</v>
      </c>
      <c r="AJ22" s="172" t="e">
        <f t="shared" ca="1" si="12"/>
        <v>#N/A</v>
      </c>
      <c r="AK22" s="172" t="e">
        <f t="shared" ca="1" si="13"/>
        <v>#N/A</v>
      </c>
      <c r="AL22" s="172" t="e">
        <f t="shared" ca="1" si="14"/>
        <v>#N/A</v>
      </c>
      <c r="AM22" s="172" t="e">
        <f t="shared" ca="1" si="15"/>
        <v>#N/A</v>
      </c>
      <c r="AN22" s="172" t="e">
        <f t="shared" ca="1" si="16"/>
        <v>#N/A</v>
      </c>
      <c r="AO22" s="172" t="str">
        <f t="shared" si="21"/>
        <v/>
      </c>
      <c r="AP22" s="172" t="e">
        <f t="shared" ca="1" si="22"/>
        <v>#N/A</v>
      </c>
    </row>
    <row r="23" spans="2:42" ht="15" customHeight="1">
      <c r="B23" s="197" t="b">
        <f>IF(TRIM(Length_10!A18)="",FALSE,TRUE)</f>
        <v>0</v>
      </c>
      <c r="C23" s="172" t="str">
        <f>IF($B23=FALSE,"",VALUE(Length_10!A18))</f>
        <v/>
      </c>
      <c r="D23" s="172" t="str">
        <f>IF($B23=FALSE,"",Length_10!B18)</f>
        <v/>
      </c>
      <c r="E23" s="172" t="str">
        <f>IF($B23=FALSE,"",Length_10!C18)</f>
        <v/>
      </c>
      <c r="F23" s="172" t="str">
        <f>IF($B23=FALSE,"",Length_10!D18)</f>
        <v/>
      </c>
      <c r="G23" s="197" t="str">
        <f>IF(B23=FALSE,"",Length_10!S18)</f>
        <v/>
      </c>
      <c r="H23" s="197" t="str">
        <f>IF(B23=FALSE,"",Length_10!T18)</f>
        <v/>
      </c>
      <c r="I23" s="197" t="str">
        <f>IF(B23=FALSE,"",Length_10!U18)</f>
        <v/>
      </c>
      <c r="J23" s="197" t="str">
        <f>IF(B23=FALSE,"",Length_10!V18)</f>
        <v/>
      </c>
      <c r="K23" s="197" t="str">
        <f>IF(B23=FALSE,"",Length_10!W18)</f>
        <v/>
      </c>
      <c r="L23" s="172" t="str">
        <f t="shared" si="1"/>
        <v/>
      </c>
      <c r="M23" s="198" t="str">
        <f t="shared" si="2"/>
        <v/>
      </c>
      <c r="N23" s="172" t="str">
        <f>IF(B23=FALSE,"",Length_10!D62)</f>
        <v/>
      </c>
      <c r="O23" s="198" t="str">
        <f t="shared" si="17"/>
        <v/>
      </c>
      <c r="P23" s="198" t="str">
        <f t="shared" si="23"/>
        <v/>
      </c>
      <c r="Q23" s="198" t="str">
        <f t="shared" si="18"/>
        <v/>
      </c>
      <c r="R23" s="199" t="str">
        <f t="shared" si="3"/>
        <v/>
      </c>
      <c r="S23" s="200" t="str">
        <f>IF(B23=FALSE,"",Length_10!D106*O23)</f>
        <v/>
      </c>
      <c r="T23" s="201" t="str">
        <f t="shared" si="4"/>
        <v/>
      </c>
      <c r="U23" s="202" t="str">
        <f t="shared" si="5"/>
        <v/>
      </c>
      <c r="V23" s="202" t="str">
        <f ca="1">IF(B23=FALSE,"",OFFSET(Length_10!A62,0,MATCH("열팽창계수",Length_10!$47:$47,0)-1))</f>
        <v/>
      </c>
      <c r="W23" s="203" t="str">
        <f t="shared" si="6"/>
        <v/>
      </c>
      <c r="X23" s="181" t="str">
        <f t="shared" si="7"/>
        <v/>
      </c>
      <c r="Y23" s="181" t="str">
        <f t="shared" si="8"/>
        <v/>
      </c>
      <c r="Z23" s="181" t="str">
        <f t="shared" si="9"/>
        <v/>
      </c>
      <c r="AA23" s="204" t="str">
        <f t="shared" si="10"/>
        <v/>
      </c>
      <c r="AB23" s="205" t="str">
        <f t="shared" si="11"/>
        <v/>
      </c>
      <c r="AC23" s="172" t="str">
        <f t="shared" si="19"/>
        <v/>
      </c>
      <c r="AD23" s="172" t="str">
        <f t="shared" si="20"/>
        <v/>
      </c>
      <c r="AE23" s="172" t="str">
        <f t="shared" si="24"/>
        <v/>
      </c>
      <c r="AF23" s="172" t="str">
        <f t="shared" si="25"/>
        <v/>
      </c>
      <c r="AG23" s="128"/>
      <c r="AH23" s="172" t="e">
        <f ca="1">IF(Length_10!P18&lt;0,ROUNDUP(Length_10!P18*J$3,$L$68),ROUNDDOWN(Length_10!P18*J$3,$L$68))</f>
        <v>#N/A</v>
      </c>
      <c r="AI23" s="172" t="e">
        <f ca="1">IF(Length_10!Q18&lt;0,ROUNDDOWN(Length_10!Q18*J$3,$L$68),ROUNDUP(Length_10!Q18*J$3,$L$68))</f>
        <v>#N/A</v>
      </c>
      <c r="AJ23" s="172" t="e">
        <f t="shared" ca="1" si="12"/>
        <v>#N/A</v>
      </c>
      <c r="AK23" s="172" t="e">
        <f t="shared" ca="1" si="13"/>
        <v>#N/A</v>
      </c>
      <c r="AL23" s="172" t="e">
        <f t="shared" ca="1" si="14"/>
        <v>#N/A</v>
      </c>
      <c r="AM23" s="172" t="e">
        <f t="shared" ca="1" si="15"/>
        <v>#N/A</v>
      </c>
      <c r="AN23" s="172" t="e">
        <f t="shared" ca="1" si="16"/>
        <v>#N/A</v>
      </c>
      <c r="AO23" s="172" t="str">
        <f t="shared" si="21"/>
        <v/>
      </c>
      <c r="AP23" s="172" t="e">
        <f t="shared" ca="1" si="22"/>
        <v>#N/A</v>
      </c>
    </row>
    <row r="24" spans="2:42" ht="15" customHeight="1">
      <c r="B24" s="197" t="b">
        <f>IF(TRIM(Length_10!A19)="",FALSE,TRUE)</f>
        <v>0</v>
      </c>
      <c r="C24" s="172" t="str">
        <f>IF($B24=FALSE,"",VALUE(Length_10!A19))</f>
        <v/>
      </c>
      <c r="D24" s="172" t="str">
        <f>IF($B24=FALSE,"",Length_10!B19)</f>
        <v/>
      </c>
      <c r="E24" s="172" t="str">
        <f>IF($B24=FALSE,"",Length_10!C19)</f>
        <v/>
      </c>
      <c r="F24" s="172" t="str">
        <f>IF($B24=FALSE,"",Length_10!D19)</f>
        <v/>
      </c>
      <c r="G24" s="197" t="str">
        <f>IF(B24=FALSE,"",Length_10!S19)</f>
        <v/>
      </c>
      <c r="H24" s="197" t="str">
        <f>IF(B24=FALSE,"",Length_10!T19)</f>
        <v/>
      </c>
      <c r="I24" s="197" t="str">
        <f>IF(B24=FALSE,"",Length_10!U19)</f>
        <v/>
      </c>
      <c r="J24" s="197" t="str">
        <f>IF(B24=FALSE,"",Length_10!V19)</f>
        <v/>
      </c>
      <c r="K24" s="197" t="str">
        <f>IF(B24=FALSE,"",Length_10!W19)</f>
        <v/>
      </c>
      <c r="L24" s="172" t="str">
        <f t="shared" si="1"/>
        <v/>
      </c>
      <c r="M24" s="198" t="str">
        <f t="shared" si="2"/>
        <v/>
      </c>
      <c r="N24" s="172" t="str">
        <f>IF(B24=FALSE,"",Length_10!D63)</f>
        <v/>
      </c>
      <c r="O24" s="198" t="str">
        <f t="shared" si="17"/>
        <v/>
      </c>
      <c r="P24" s="198" t="str">
        <f t="shared" si="23"/>
        <v/>
      </c>
      <c r="Q24" s="198" t="str">
        <f t="shared" si="18"/>
        <v/>
      </c>
      <c r="R24" s="199" t="str">
        <f t="shared" si="3"/>
        <v/>
      </c>
      <c r="S24" s="200" t="str">
        <f>IF(B24=FALSE,"",Length_10!D107*O24)</f>
        <v/>
      </c>
      <c r="T24" s="201" t="str">
        <f t="shared" si="4"/>
        <v/>
      </c>
      <c r="U24" s="202" t="str">
        <f t="shared" si="5"/>
        <v/>
      </c>
      <c r="V24" s="202" t="str">
        <f ca="1">IF(B24=FALSE,"",OFFSET(Length_10!A63,0,MATCH("열팽창계수",Length_10!$47:$47,0)-1))</f>
        <v/>
      </c>
      <c r="W24" s="203" t="str">
        <f t="shared" si="6"/>
        <v/>
      </c>
      <c r="X24" s="181" t="str">
        <f t="shared" si="7"/>
        <v/>
      </c>
      <c r="Y24" s="181" t="str">
        <f t="shared" si="8"/>
        <v/>
      </c>
      <c r="Z24" s="181" t="str">
        <f t="shared" si="9"/>
        <v/>
      </c>
      <c r="AA24" s="204" t="str">
        <f t="shared" si="10"/>
        <v/>
      </c>
      <c r="AB24" s="205" t="str">
        <f t="shared" si="11"/>
        <v/>
      </c>
      <c r="AC24" s="172" t="str">
        <f t="shared" si="19"/>
        <v/>
      </c>
      <c r="AD24" s="172" t="str">
        <f t="shared" si="20"/>
        <v/>
      </c>
      <c r="AE24" s="172" t="str">
        <f t="shared" si="24"/>
        <v/>
      </c>
      <c r="AF24" s="172" t="str">
        <f t="shared" si="25"/>
        <v/>
      </c>
      <c r="AG24" s="128"/>
      <c r="AH24" s="172" t="e">
        <f ca="1">IF(Length_10!P19&lt;0,ROUNDUP(Length_10!P19*J$3,$L$68),ROUNDDOWN(Length_10!P19*J$3,$L$68))</f>
        <v>#N/A</v>
      </c>
      <c r="AI24" s="172" t="e">
        <f ca="1">IF(Length_10!Q19&lt;0,ROUNDDOWN(Length_10!Q19*J$3,$L$68),ROUNDUP(Length_10!Q19*J$3,$L$68))</f>
        <v>#N/A</v>
      </c>
      <c r="AJ24" s="172" t="e">
        <f t="shared" ca="1" si="12"/>
        <v>#N/A</v>
      </c>
      <c r="AK24" s="172" t="e">
        <f t="shared" ca="1" si="13"/>
        <v>#N/A</v>
      </c>
      <c r="AL24" s="172" t="e">
        <f t="shared" ca="1" si="14"/>
        <v>#N/A</v>
      </c>
      <c r="AM24" s="172" t="e">
        <f t="shared" ca="1" si="15"/>
        <v>#N/A</v>
      </c>
      <c r="AN24" s="172" t="e">
        <f t="shared" ca="1" si="16"/>
        <v>#N/A</v>
      </c>
      <c r="AO24" s="172" t="str">
        <f t="shared" si="21"/>
        <v/>
      </c>
      <c r="AP24" s="172" t="e">
        <f t="shared" ca="1" si="22"/>
        <v>#N/A</v>
      </c>
    </row>
    <row r="25" spans="2:42" ht="15" customHeight="1">
      <c r="B25" s="197" t="b">
        <f>IF(TRIM(Length_10!A20)="",FALSE,TRUE)</f>
        <v>0</v>
      </c>
      <c r="C25" s="172" t="str">
        <f>IF($B25=FALSE,"",VALUE(Length_10!A20))</f>
        <v/>
      </c>
      <c r="D25" s="172" t="str">
        <f>IF($B25=FALSE,"",Length_10!B20)</f>
        <v/>
      </c>
      <c r="E25" s="172" t="str">
        <f>IF($B25=FALSE,"",Length_10!C20)</f>
        <v/>
      </c>
      <c r="F25" s="172" t="str">
        <f>IF($B25=FALSE,"",Length_10!D20)</f>
        <v/>
      </c>
      <c r="G25" s="197" t="str">
        <f>IF(B25=FALSE,"",Length_10!S20)</f>
        <v/>
      </c>
      <c r="H25" s="197" t="str">
        <f>IF(B25=FALSE,"",Length_10!T20)</f>
        <v/>
      </c>
      <c r="I25" s="197" t="str">
        <f>IF(B25=FALSE,"",Length_10!U20)</f>
        <v/>
      </c>
      <c r="J25" s="197" t="str">
        <f>IF(B25=FALSE,"",Length_10!V20)</f>
        <v/>
      </c>
      <c r="K25" s="197" t="str">
        <f>IF(B25=FALSE,"",Length_10!W20)</f>
        <v/>
      </c>
      <c r="L25" s="172" t="str">
        <f t="shared" si="1"/>
        <v/>
      </c>
      <c r="M25" s="198" t="str">
        <f t="shared" si="2"/>
        <v/>
      </c>
      <c r="N25" s="172" t="str">
        <f>IF(B25=FALSE,"",Length_10!D64)</f>
        <v/>
      </c>
      <c r="O25" s="198" t="str">
        <f t="shared" si="17"/>
        <v/>
      </c>
      <c r="P25" s="198" t="str">
        <f t="shared" si="23"/>
        <v/>
      </c>
      <c r="Q25" s="198" t="str">
        <f t="shared" si="18"/>
        <v/>
      </c>
      <c r="R25" s="199" t="str">
        <f t="shared" si="3"/>
        <v/>
      </c>
      <c r="S25" s="200" t="str">
        <f>IF(B25=FALSE,"",Length_10!D108*O25)</f>
        <v/>
      </c>
      <c r="T25" s="201" t="str">
        <f t="shared" si="4"/>
        <v/>
      </c>
      <c r="U25" s="202" t="str">
        <f t="shared" si="5"/>
        <v/>
      </c>
      <c r="V25" s="202" t="str">
        <f ca="1">IF(B25=FALSE,"",OFFSET(Length_10!A64,0,MATCH("열팽창계수",Length_10!$47:$47,0)-1))</f>
        <v/>
      </c>
      <c r="W25" s="203" t="str">
        <f t="shared" si="6"/>
        <v/>
      </c>
      <c r="X25" s="181" t="str">
        <f t="shared" si="7"/>
        <v/>
      </c>
      <c r="Y25" s="181" t="str">
        <f t="shared" si="8"/>
        <v/>
      </c>
      <c r="Z25" s="181" t="str">
        <f t="shared" si="9"/>
        <v/>
      </c>
      <c r="AA25" s="204" t="str">
        <f t="shared" si="10"/>
        <v/>
      </c>
      <c r="AB25" s="205" t="str">
        <f t="shared" si="11"/>
        <v/>
      </c>
      <c r="AC25" s="172" t="str">
        <f t="shared" si="19"/>
        <v/>
      </c>
      <c r="AD25" s="172" t="str">
        <f t="shared" si="20"/>
        <v/>
      </c>
      <c r="AE25" s="172" t="str">
        <f t="shared" si="24"/>
        <v/>
      </c>
      <c r="AF25" s="172" t="str">
        <f t="shared" si="25"/>
        <v/>
      </c>
      <c r="AG25" s="128"/>
      <c r="AH25" s="172" t="e">
        <f ca="1">IF(Length_10!P20&lt;0,ROUNDUP(Length_10!P20*J$3,$L$68),ROUNDDOWN(Length_10!P20*J$3,$L$68))</f>
        <v>#N/A</v>
      </c>
      <c r="AI25" s="172" t="e">
        <f ca="1">IF(Length_10!Q20&lt;0,ROUNDDOWN(Length_10!Q20*J$3,$L$68),ROUNDUP(Length_10!Q20*J$3,$L$68))</f>
        <v>#N/A</v>
      </c>
      <c r="AJ25" s="172" t="e">
        <f t="shared" ca="1" si="12"/>
        <v>#N/A</v>
      </c>
      <c r="AK25" s="172" t="e">
        <f t="shared" ca="1" si="13"/>
        <v>#N/A</v>
      </c>
      <c r="AL25" s="172" t="e">
        <f t="shared" ca="1" si="14"/>
        <v>#N/A</v>
      </c>
      <c r="AM25" s="172" t="e">
        <f t="shared" ca="1" si="15"/>
        <v>#N/A</v>
      </c>
      <c r="AN25" s="172" t="e">
        <f t="shared" ca="1" si="16"/>
        <v>#N/A</v>
      </c>
      <c r="AO25" s="172" t="str">
        <f t="shared" si="21"/>
        <v/>
      </c>
      <c r="AP25" s="172" t="e">
        <f t="shared" ca="1" si="22"/>
        <v>#N/A</v>
      </c>
    </row>
    <row r="26" spans="2:42" ht="15" customHeight="1">
      <c r="B26" s="197" t="b">
        <f>IF(TRIM(Length_10!A21)="",FALSE,TRUE)</f>
        <v>0</v>
      </c>
      <c r="C26" s="172" t="str">
        <f>IF($B26=FALSE,"",VALUE(Length_10!A21))</f>
        <v/>
      </c>
      <c r="D26" s="172" t="str">
        <f>IF($B26=FALSE,"",Length_10!B21)</f>
        <v/>
      </c>
      <c r="E26" s="172" t="str">
        <f>IF($B26=FALSE,"",Length_10!C21)</f>
        <v/>
      </c>
      <c r="F26" s="172" t="str">
        <f>IF($B26=FALSE,"",Length_10!D21)</f>
        <v/>
      </c>
      <c r="G26" s="197" t="str">
        <f>IF(B26=FALSE,"",Length_10!S21)</f>
        <v/>
      </c>
      <c r="H26" s="197" t="str">
        <f>IF(B26=FALSE,"",Length_10!T21)</f>
        <v/>
      </c>
      <c r="I26" s="197" t="str">
        <f>IF(B26=FALSE,"",Length_10!U21)</f>
        <v/>
      </c>
      <c r="J26" s="197" t="str">
        <f>IF(B26=FALSE,"",Length_10!V21)</f>
        <v/>
      </c>
      <c r="K26" s="197" t="str">
        <f>IF(B26=FALSE,"",Length_10!W21)</f>
        <v/>
      </c>
      <c r="L26" s="172" t="str">
        <f t="shared" si="1"/>
        <v/>
      </c>
      <c r="M26" s="198" t="str">
        <f t="shared" si="2"/>
        <v/>
      </c>
      <c r="N26" s="172" t="str">
        <f>IF(B26=FALSE,"",Length_10!D65)</f>
        <v/>
      </c>
      <c r="O26" s="198" t="str">
        <f t="shared" si="17"/>
        <v/>
      </c>
      <c r="P26" s="198" t="str">
        <f t="shared" si="23"/>
        <v/>
      </c>
      <c r="Q26" s="198" t="str">
        <f t="shared" si="18"/>
        <v/>
      </c>
      <c r="R26" s="199" t="str">
        <f t="shared" si="3"/>
        <v/>
      </c>
      <c r="S26" s="200" t="str">
        <f>IF(B26=FALSE,"",Length_10!D109*O26)</f>
        <v/>
      </c>
      <c r="T26" s="201" t="str">
        <f t="shared" si="4"/>
        <v/>
      </c>
      <c r="U26" s="202" t="str">
        <f t="shared" si="5"/>
        <v/>
      </c>
      <c r="V26" s="202" t="str">
        <f ca="1">IF(B26=FALSE,"",OFFSET(Length_10!A65,0,MATCH("열팽창계수",Length_10!$47:$47,0)-1))</f>
        <v/>
      </c>
      <c r="W26" s="203" t="str">
        <f t="shared" si="6"/>
        <v/>
      </c>
      <c r="X26" s="181" t="str">
        <f t="shared" si="7"/>
        <v/>
      </c>
      <c r="Y26" s="181" t="str">
        <f t="shared" si="8"/>
        <v/>
      </c>
      <c r="Z26" s="181" t="str">
        <f t="shared" si="9"/>
        <v/>
      </c>
      <c r="AA26" s="204" t="str">
        <f t="shared" si="10"/>
        <v/>
      </c>
      <c r="AB26" s="205" t="str">
        <f t="shared" si="11"/>
        <v/>
      </c>
      <c r="AC26" s="172" t="str">
        <f t="shared" si="19"/>
        <v/>
      </c>
      <c r="AD26" s="172" t="str">
        <f t="shared" si="20"/>
        <v/>
      </c>
      <c r="AE26" s="172" t="str">
        <f t="shared" si="24"/>
        <v/>
      </c>
      <c r="AF26" s="172" t="str">
        <f t="shared" si="25"/>
        <v/>
      </c>
      <c r="AG26" s="128"/>
      <c r="AH26" s="172" t="e">
        <f ca="1">IF(Length_10!P21&lt;0,ROUNDUP(Length_10!P21*J$3,$L$68),ROUNDDOWN(Length_10!P21*J$3,$L$68))</f>
        <v>#N/A</v>
      </c>
      <c r="AI26" s="172" t="e">
        <f ca="1">IF(Length_10!Q21&lt;0,ROUNDDOWN(Length_10!Q21*J$3,$L$68),ROUNDUP(Length_10!Q21*J$3,$L$68))</f>
        <v>#N/A</v>
      </c>
      <c r="AJ26" s="172" t="e">
        <f t="shared" ca="1" si="12"/>
        <v>#N/A</v>
      </c>
      <c r="AK26" s="172" t="e">
        <f t="shared" ca="1" si="13"/>
        <v>#N/A</v>
      </c>
      <c r="AL26" s="172" t="e">
        <f t="shared" ca="1" si="14"/>
        <v>#N/A</v>
      </c>
      <c r="AM26" s="172" t="e">
        <f t="shared" ca="1" si="15"/>
        <v>#N/A</v>
      </c>
      <c r="AN26" s="172" t="e">
        <f t="shared" ca="1" si="16"/>
        <v>#N/A</v>
      </c>
      <c r="AO26" s="172" t="str">
        <f t="shared" si="21"/>
        <v/>
      </c>
      <c r="AP26" s="172" t="e">
        <f t="shared" ca="1" si="22"/>
        <v>#N/A</v>
      </c>
    </row>
    <row r="27" spans="2:42" ht="15" customHeight="1">
      <c r="B27" s="197" t="b">
        <f>IF(TRIM(Length_10!A22)="",FALSE,TRUE)</f>
        <v>0</v>
      </c>
      <c r="C27" s="172" t="str">
        <f>IF($B27=FALSE,"",VALUE(Length_10!A22))</f>
        <v/>
      </c>
      <c r="D27" s="172" t="str">
        <f>IF($B27=FALSE,"",Length_10!B22)</f>
        <v/>
      </c>
      <c r="E27" s="172" t="str">
        <f>IF($B27=FALSE,"",Length_10!C22)</f>
        <v/>
      </c>
      <c r="F27" s="172" t="str">
        <f>IF($B27=FALSE,"",Length_10!D22)</f>
        <v/>
      </c>
      <c r="G27" s="197" t="str">
        <f>IF(B27=FALSE,"",Length_10!S22)</f>
        <v/>
      </c>
      <c r="H27" s="197" t="str">
        <f>IF(B27=FALSE,"",Length_10!T22)</f>
        <v/>
      </c>
      <c r="I27" s="197" t="str">
        <f>IF(B27=FALSE,"",Length_10!U22)</f>
        <v/>
      </c>
      <c r="J27" s="197" t="str">
        <f>IF(B27=FALSE,"",Length_10!V22)</f>
        <v/>
      </c>
      <c r="K27" s="197" t="str">
        <f>IF(B27=FALSE,"",Length_10!W22)</f>
        <v/>
      </c>
      <c r="L27" s="172" t="str">
        <f t="shared" si="1"/>
        <v/>
      </c>
      <c r="M27" s="198" t="str">
        <f t="shared" si="2"/>
        <v/>
      </c>
      <c r="N27" s="172" t="str">
        <f>IF(B27=FALSE,"",Length_10!D66)</f>
        <v/>
      </c>
      <c r="O27" s="198" t="str">
        <f t="shared" si="17"/>
        <v/>
      </c>
      <c r="P27" s="198" t="str">
        <f t="shared" si="23"/>
        <v/>
      </c>
      <c r="Q27" s="198" t="str">
        <f t="shared" si="18"/>
        <v/>
      </c>
      <c r="R27" s="199" t="str">
        <f t="shared" si="3"/>
        <v/>
      </c>
      <c r="S27" s="200" t="str">
        <f>IF(B27=FALSE,"",Length_10!D110*O27)</f>
        <v/>
      </c>
      <c r="T27" s="201" t="str">
        <f t="shared" si="4"/>
        <v/>
      </c>
      <c r="U27" s="202" t="str">
        <f t="shared" si="5"/>
        <v/>
      </c>
      <c r="V27" s="202" t="str">
        <f ca="1">IF(B27=FALSE,"",OFFSET(Length_10!A66,0,MATCH("열팽창계수",Length_10!$47:$47,0)-1))</f>
        <v/>
      </c>
      <c r="W27" s="203" t="str">
        <f t="shared" si="6"/>
        <v/>
      </c>
      <c r="X27" s="181" t="str">
        <f t="shared" si="7"/>
        <v/>
      </c>
      <c r="Y27" s="181" t="str">
        <f t="shared" si="8"/>
        <v/>
      </c>
      <c r="Z27" s="181" t="str">
        <f t="shared" si="9"/>
        <v/>
      </c>
      <c r="AA27" s="204" t="str">
        <f t="shared" si="10"/>
        <v/>
      </c>
      <c r="AB27" s="205" t="str">
        <f t="shared" si="11"/>
        <v/>
      </c>
      <c r="AC27" s="172" t="str">
        <f t="shared" si="19"/>
        <v/>
      </c>
      <c r="AD27" s="172" t="str">
        <f t="shared" si="20"/>
        <v/>
      </c>
      <c r="AE27" s="172" t="str">
        <f t="shared" si="24"/>
        <v/>
      </c>
      <c r="AF27" s="172" t="str">
        <f t="shared" si="25"/>
        <v/>
      </c>
      <c r="AG27" s="128"/>
      <c r="AH27" s="172" t="e">
        <f ca="1">IF(Length_10!P22&lt;0,ROUNDUP(Length_10!P22*J$3,$L$68),ROUNDDOWN(Length_10!P22*J$3,$L$68))</f>
        <v>#N/A</v>
      </c>
      <c r="AI27" s="172" t="e">
        <f ca="1">IF(Length_10!Q22&lt;0,ROUNDDOWN(Length_10!Q22*J$3,$L$68),ROUNDUP(Length_10!Q22*J$3,$L$68))</f>
        <v>#N/A</v>
      </c>
      <c r="AJ27" s="172" t="e">
        <f t="shared" ca="1" si="12"/>
        <v>#N/A</v>
      </c>
      <c r="AK27" s="172" t="e">
        <f t="shared" ca="1" si="13"/>
        <v>#N/A</v>
      </c>
      <c r="AL27" s="172" t="e">
        <f t="shared" ca="1" si="14"/>
        <v>#N/A</v>
      </c>
      <c r="AM27" s="172" t="e">
        <f t="shared" ca="1" si="15"/>
        <v>#N/A</v>
      </c>
      <c r="AN27" s="172" t="e">
        <f t="shared" ca="1" si="16"/>
        <v>#N/A</v>
      </c>
      <c r="AO27" s="172" t="str">
        <f t="shared" si="21"/>
        <v/>
      </c>
      <c r="AP27" s="172" t="e">
        <f t="shared" ca="1" si="22"/>
        <v>#N/A</v>
      </c>
    </row>
    <row r="28" spans="2:42" ht="15" customHeight="1">
      <c r="B28" s="197" t="b">
        <f>IF(TRIM(Length_10!A23)="",FALSE,TRUE)</f>
        <v>0</v>
      </c>
      <c r="C28" s="172" t="str">
        <f>IF($B28=FALSE,"",VALUE(Length_10!A23))</f>
        <v/>
      </c>
      <c r="D28" s="172" t="str">
        <f>IF($B28=FALSE,"",Length_10!B23)</f>
        <v/>
      </c>
      <c r="E28" s="172" t="str">
        <f>IF($B28=FALSE,"",Length_10!C23)</f>
        <v/>
      </c>
      <c r="F28" s="172" t="str">
        <f>IF($B28=FALSE,"",Length_10!D23)</f>
        <v/>
      </c>
      <c r="G28" s="197" t="str">
        <f>IF(B28=FALSE,"",Length_10!S23)</f>
        <v/>
      </c>
      <c r="H28" s="197" t="str">
        <f>IF(B28=FALSE,"",Length_10!T23)</f>
        <v/>
      </c>
      <c r="I28" s="197" t="str">
        <f>IF(B28=FALSE,"",Length_10!U23)</f>
        <v/>
      </c>
      <c r="J28" s="197" t="str">
        <f>IF(B28=FALSE,"",Length_10!V23)</f>
        <v/>
      </c>
      <c r="K28" s="197" t="str">
        <f>IF(B28=FALSE,"",Length_10!W23)</f>
        <v/>
      </c>
      <c r="L28" s="172" t="str">
        <f t="shared" si="1"/>
        <v/>
      </c>
      <c r="M28" s="198" t="str">
        <f t="shared" si="2"/>
        <v/>
      </c>
      <c r="N28" s="172" t="str">
        <f>IF(B28=FALSE,"",Length_10!D67)</f>
        <v/>
      </c>
      <c r="O28" s="198" t="str">
        <f t="shared" si="17"/>
        <v/>
      </c>
      <c r="P28" s="198" t="str">
        <f t="shared" si="23"/>
        <v/>
      </c>
      <c r="Q28" s="198" t="str">
        <f t="shared" si="18"/>
        <v/>
      </c>
      <c r="R28" s="199" t="str">
        <f t="shared" si="3"/>
        <v/>
      </c>
      <c r="S28" s="200" t="str">
        <f>IF(B28=FALSE,"",Length_10!D111*O28)</f>
        <v/>
      </c>
      <c r="T28" s="201" t="str">
        <f t="shared" si="4"/>
        <v/>
      </c>
      <c r="U28" s="202" t="str">
        <f t="shared" si="5"/>
        <v/>
      </c>
      <c r="V28" s="202" t="str">
        <f ca="1">IF(B28=FALSE,"",OFFSET(Length_10!A67,0,MATCH("열팽창계수",Length_10!$47:$47,0)-1))</f>
        <v/>
      </c>
      <c r="W28" s="203" t="str">
        <f t="shared" si="6"/>
        <v/>
      </c>
      <c r="X28" s="181" t="str">
        <f t="shared" si="7"/>
        <v/>
      </c>
      <c r="Y28" s="181" t="str">
        <f t="shared" si="8"/>
        <v/>
      </c>
      <c r="Z28" s="181" t="str">
        <f t="shared" si="9"/>
        <v/>
      </c>
      <c r="AA28" s="204" t="str">
        <f t="shared" si="10"/>
        <v/>
      </c>
      <c r="AB28" s="205" t="str">
        <f t="shared" si="11"/>
        <v/>
      </c>
      <c r="AC28" s="172" t="str">
        <f t="shared" si="19"/>
        <v/>
      </c>
      <c r="AD28" s="172" t="str">
        <f t="shared" si="20"/>
        <v/>
      </c>
      <c r="AE28" s="172" t="str">
        <f t="shared" si="24"/>
        <v/>
      </c>
      <c r="AF28" s="172" t="str">
        <f t="shared" si="25"/>
        <v/>
      </c>
      <c r="AG28" s="128"/>
      <c r="AH28" s="172" t="e">
        <f ca="1">IF(Length_10!P23&lt;0,ROUNDUP(Length_10!P23*J$3,$L$68),ROUNDDOWN(Length_10!P23*J$3,$L$68))</f>
        <v>#N/A</v>
      </c>
      <c r="AI28" s="172" t="e">
        <f ca="1">IF(Length_10!Q23&lt;0,ROUNDDOWN(Length_10!Q23*J$3,$L$68),ROUNDUP(Length_10!Q23*J$3,$L$68))</f>
        <v>#N/A</v>
      </c>
      <c r="AJ28" s="172" t="e">
        <f t="shared" ca="1" si="12"/>
        <v>#N/A</v>
      </c>
      <c r="AK28" s="172" t="e">
        <f t="shared" ca="1" si="13"/>
        <v>#N/A</v>
      </c>
      <c r="AL28" s="172" t="e">
        <f t="shared" ca="1" si="14"/>
        <v>#N/A</v>
      </c>
      <c r="AM28" s="172" t="e">
        <f t="shared" ca="1" si="15"/>
        <v>#N/A</v>
      </c>
      <c r="AN28" s="172" t="e">
        <f t="shared" ca="1" si="16"/>
        <v>#N/A</v>
      </c>
      <c r="AO28" s="172" t="str">
        <f t="shared" si="21"/>
        <v/>
      </c>
      <c r="AP28" s="172" t="e">
        <f t="shared" ca="1" si="22"/>
        <v>#N/A</v>
      </c>
    </row>
    <row r="29" spans="2:42" ht="15" customHeight="1">
      <c r="B29" s="197" t="b">
        <f>IF(TRIM(Length_10!A24)="",FALSE,TRUE)</f>
        <v>0</v>
      </c>
      <c r="C29" s="172" t="str">
        <f>IF($B29=FALSE,"",VALUE(Length_10!A24))</f>
        <v/>
      </c>
      <c r="D29" s="172" t="str">
        <f>IF($B29=FALSE,"",Length_10!B24)</f>
        <v/>
      </c>
      <c r="E29" s="172" t="str">
        <f>IF($B29=FALSE,"",Length_10!C24)</f>
        <v/>
      </c>
      <c r="F29" s="172" t="str">
        <f>IF($B29=FALSE,"",Length_10!D24)</f>
        <v/>
      </c>
      <c r="G29" s="197" t="str">
        <f>IF(B29=FALSE,"",Length_10!S24)</f>
        <v/>
      </c>
      <c r="H29" s="197" t="str">
        <f>IF(B29=FALSE,"",Length_10!T24)</f>
        <v/>
      </c>
      <c r="I29" s="197" t="str">
        <f>IF(B29=FALSE,"",Length_10!U24)</f>
        <v/>
      </c>
      <c r="J29" s="197" t="str">
        <f>IF(B29=FALSE,"",Length_10!V24)</f>
        <v/>
      </c>
      <c r="K29" s="197" t="str">
        <f>IF(B29=FALSE,"",Length_10!W24)</f>
        <v/>
      </c>
      <c r="L29" s="172" t="str">
        <f t="shared" si="1"/>
        <v/>
      </c>
      <c r="M29" s="198" t="str">
        <f t="shared" si="2"/>
        <v/>
      </c>
      <c r="N29" s="172" t="str">
        <f>IF(B29=FALSE,"",Length_10!D68)</f>
        <v/>
      </c>
      <c r="O29" s="198" t="str">
        <f t="shared" si="17"/>
        <v/>
      </c>
      <c r="P29" s="198" t="str">
        <f t="shared" si="23"/>
        <v/>
      </c>
      <c r="Q29" s="198" t="str">
        <f t="shared" si="18"/>
        <v/>
      </c>
      <c r="R29" s="199" t="str">
        <f t="shared" si="3"/>
        <v/>
      </c>
      <c r="S29" s="200" t="str">
        <f>IF(B29=FALSE,"",Length_10!D112*O29)</f>
        <v/>
      </c>
      <c r="T29" s="201" t="str">
        <f t="shared" si="4"/>
        <v/>
      </c>
      <c r="U29" s="202" t="str">
        <f t="shared" si="5"/>
        <v/>
      </c>
      <c r="V29" s="202" t="str">
        <f ca="1">IF(B29=FALSE,"",OFFSET(Length_10!A68,0,MATCH("열팽창계수",Length_10!$47:$47,0)-1))</f>
        <v/>
      </c>
      <c r="W29" s="203" t="str">
        <f t="shared" si="6"/>
        <v/>
      </c>
      <c r="X29" s="181" t="str">
        <f t="shared" si="7"/>
        <v/>
      </c>
      <c r="Y29" s="181" t="str">
        <f t="shared" si="8"/>
        <v/>
      </c>
      <c r="Z29" s="181" t="str">
        <f t="shared" si="9"/>
        <v/>
      </c>
      <c r="AA29" s="204" t="str">
        <f t="shared" si="10"/>
        <v/>
      </c>
      <c r="AB29" s="205" t="str">
        <f t="shared" si="11"/>
        <v/>
      </c>
      <c r="AC29" s="172" t="str">
        <f t="shared" si="19"/>
        <v/>
      </c>
      <c r="AD29" s="172" t="str">
        <f t="shared" si="20"/>
        <v/>
      </c>
      <c r="AE29" s="172" t="str">
        <f t="shared" si="24"/>
        <v/>
      </c>
      <c r="AF29" s="172" t="str">
        <f t="shared" si="25"/>
        <v/>
      </c>
      <c r="AG29" s="128"/>
      <c r="AH29" s="172" t="e">
        <f ca="1">IF(Length_10!P24&lt;0,ROUNDUP(Length_10!P24*J$3,$L$68),ROUNDDOWN(Length_10!P24*J$3,$L$68))</f>
        <v>#N/A</v>
      </c>
      <c r="AI29" s="172" t="e">
        <f ca="1">IF(Length_10!Q24&lt;0,ROUNDDOWN(Length_10!Q24*J$3,$L$68),ROUNDUP(Length_10!Q24*J$3,$L$68))</f>
        <v>#N/A</v>
      </c>
      <c r="AJ29" s="172" t="e">
        <f t="shared" ca="1" si="12"/>
        <v>#N/A</v>
      </c>
      <c r="AK29" s="172" t="e">
        <f t="shared" ca="1" si="13"/>
        <v>#N/A</v>
      </c>
      <c r="AL29" s="172" t="e">
        <f t="shared" ca="1" si="14"/>
        <v>#N/A</v>
      </c>
      <c r="AM29" s="172" t="e">
        <f t="shared" ca="1" si="15"/>
        <v>#N/A</v>
      </c>
      <c r="AN29" s="172" t="e">
        <f t="shared" ca="1" si="16"/>
        <v>#N/A</v>
      </c>
      <c r="AO29" s="172" t="str">
        <f t="shared" si="21"/>
        <v/>
      </c>
      <c r="AP29" s="172" t="e">
        <f t="shared" ca="1" si="22"/>
        <v>#N/A</v>
      </c>
    </row>
    <row r="30" spans="2:42" ht="15" customHeight="1">
      <c r="B30" s="197" t="b">
        <f>IF(TRIM(Length_10!A25)="",FALSE,TRUE)</f>
        <v>0</v>
      </c>
      <c r="C30" s="172" t="str">
        <f>IF($B30=FALSE,"",VALUE(Length_10!A25))</f>
        <v/>
      </c>
      <c r="D30" s="172" t="str">
        <f>IF($B30=FALSE,"",Length_10!B25)</f>
        <v/>
      </c>
      <c r="E30" s="172" t="str">
        <f>IF($B30=FALSE,"",Length_10!C25)</f>
        <v/>
      </c>
      <c r="F30" s="172" t="str">
        <f>IF($B30=FALSE,"",Length_10!D25)</f>
        <v/>
      </c>
      <c r="G30" s="197" t="str">
        <f>IF(B30=FALSE,"",Length_10!S25)</f>
        <v/>
      </c>
      <c r="H30" s="197" t="str">
        <f>IF(B30=FALSE,"",Length_10!T25)</f>
        <v/>
      </c>
      <c r="I30" s="197" t="str">
        <f>IF(B30=FALSE,"",Length_10!U25)</f>
        <v/>
      </c>
      <c r="J30" s="197" t="str">
        <f>IF(B30=FALSE,"",Length_10!V25)</f>
        <v/>
      </c>
      <c r="K30" s="197" t="str">
        <f>IF(B30=FALSE,"",Length_10!W25)</f>
        <v/>
      </c>
      <c r="L30" s="172" t="str">
        <f t="shared" si="1"/>
        <v/>
      </c>
      <c r="M30" s="198" t="str">
        <f t="shared" si="2"/>
        <v/>
      </c>
      <c r="N30" s="172" t="str">
        <f>IF(B30=FALSE,"",Length_10!D69)</f>
        <v/>
      </c>
      <c r="O30" s="198" t="str">
        <f t="shared" si="17"/>
        <v/>
      </c>
      <c r="P30" s="198" t="str">
        <f t="shared" si="23"/>
        <v/>
      </c>
      <c r="Q30" s="198" t="str">
        <f t="shared" si="18"/>
        <v/>
      </c>
      <c r="R30" s="199" t="str">
        <f t="shared" si="3"/>
        <v/>
      </c>
      <c r="S30" s="200" t="str">
        <f>IF(B30=FALSE,"",Length_10!D113*O30)</f>
        <v/>
      </c>
      <c r="T30" s="201" t="str">
        <f t="shared" si="4"/>
        <v/>
      </c>
      <c r="U30" s="202" t="str">
        <f t="shared" si="5"/>
        <v/>
      </c>
      <c r="V30" s="202" t="str">
        <f ca="1">IF(B30=FALSE,"",OFFSET(Length_10!A69,0,MATCH("열팽창계수",Length_10!$47:$47,0)-1))</f>
        <v/>
      </c>
      <c r="W30" s="203" t="str">
        <f t="shared" si="6"/>
        <v/>
      </c>
      <c r="X30" s="181" t="str">
        <f t="shared" si="7"/>
        <v/>
      </c>
      <c r="Y30" s="181" t="str">
        <f t="shared" si="8"/>
        <v/>
      </c>
      <c r="Z30" s="181" t="str">
        <f t="shared" si="9"/>
        <v/>
      </c>
      <c r="AA30" s="204" t="str">
        <f t="shared" si="10"/>
        <v/>
      </c>
      <c r="AB30" s="205" t="str">
        <f t="shared" si="11"/>
        <v/>
      </c>
      <c r="AC30" s="172" t="str">
        <f t="shared" si="19"/>
        <v/>
      </c>
      <c r="AD30" s="172" t="str">
        <f t="shared" si="20"/>
        <v/>
      </c>
      <c r="AE30" s="172" t="str">
        <f t="shared" si="24"/>
        <v/>
      </c>
      <c r="AF30" s="172" t="str">
        <f t="shared" si="25"/>
        <v/>
      </c>
      <c r="AG30" s="128"/>
      <c r="AH30" s="172" t="e">
        <f ca="1">IF(Length_10!P25&lt;0,ROUNDUP(Length_10!P25*J$3,$L$68),ROUNDDOWN(Length_10!P25*J$3,$L$68))</f>
        <v>#N/A</v>
      </c>
      <c r="AI30" s="172" t="e">
        <f ca="1">IF(Length_10!Q25&lt;0,ROUNDDOWN(Length_10!Q25*J$3,$L$68),ROUNDUP(Length_10!Q25*J$3,$L$68))</f>
        <v>#N/A</v>
      </c>
      <c r="AJ30" s="172" t="e">
        <f t="shared" ca="1" si="12"/>
        <v>#N/A</v>
      </c>
      <c r="AK30" s="172" t="e">
        <f t="shared" ca="1" si="13"/>
        <v>#N/A</v>
      </c>
      <c r="AL30" s="172" t="e">
        <f t="shared" ca="1" si="14"/>
        <v>#N/A</v>
      </c>
      <c r="AM30" s="172" t="e">
        <f t="shared" ca="1" si="15"/>
        <v>#N/A</v>
      </c>
      <c r="AN30" s="172" t="e">
        <f t="shared" ca="1" si="16"/>
        <v>#N/A</v>
      </c>
      <c r="AO30" s="172" t="str">
        <f t="shared" si="21"/>
        <v/>
      </c>
      <c r="AP30" s="172" t="e">
        <f t="shared" ca="1" si="22"/>
        <v>#N/A</v>
      </c>
    </row>
    <row r="31" spans="2:42" ht="15" customHeight="1">
      <c r="B31" s="197" t="b">
        <f>IF(TRIM(Length_10!A26)="",FALSE,TRUE)</f>
        <v>0</v>
      </c>
      <c r="C31" s="172" t="str">
        <f>IF($B31=FALSE,"",VALUE(Length_10!A26))</f>
        <v/>
      </c>
      <c r="D31" s="172" t="str">
        <f>IF($B31=FALSE,"",Length_10!B26)</f>
        <v/>
      </c>
      <c r="E31" s="172" t="str">
        <f>IF($B31=FALSE,"",Length_10!C26)</f>
        <v/>
      </c>
      <c r="F31" s="172" t="str">
        <f>IF($B31=FALSE,"",Length_10!D26)</f>
        <v/>
      </c>
      <c r="G31" s="197" t="str">
        <f>IF(B31=FALSE,"",Length_10!S26)</f>
        <v/>
      </c>
      <c r="H31" s="197" t="str">
        <f>IF(B31=FALSE,"",Length_10!T26)</f>
        <v/>
      </c>
      <c r="I31" s="197" t="str">
        <f>IF(B31=FALSE,"",Length_10!U26)</f>
        <v/>
      </c>
      <c r="J31" s="197" t="str">
        <f>IF(B31=FALSE,"",Length_10!V26)</f>
        <v/>
      </c>
      <c r="K31" s="197" t="str">
        <f>IF(B31=FALSE,"",Length_10!W26)</f>
        <v/>
      </c>
      <c r="L31" s="172" t="str">
        <f t="shared" si="1"/>
        <v/>
      </c>
      <c r="M31" s="198" t="str">
        <f t="shared" si="2"/>
        <v/>
      </c>
      <c r="N31" s="172" t="str">
        <f>IF(B31=FALSE,"",Length_10!D70)</f>
        <v/>
      </c>
      <c r="O31" s="198" t="str">
        <f t="shared" si="17"/>
        <v/>
      </c>
      <c r="P31" s="198" t="str">
        <f t="shared" si="23"/>
        <v/>
      </c>
      <c r="Q31" s="198" t="str">
        <f t="shared" si="18"/>
        <v/>
      </c>
      <c r="R31" s="199" t="str">
        <f t="shared" si="3"/>
        <v/>
      </c>
      <c r="S31" s="200" t="str">
        <f>IF(B31=FALSE,"",Length_10!D114*O31)</f>
        <v/>
      </c>
      <c r="T31" s="201" t="str">
        <f t="shared" si="4"/>
        <v/>
      </c>
      <c r="U31" s="202" t="str">
        <f t="shared" si="5"/>
        <v/>
      </c>
      <c r="V31" s="202" t="str">
        <f ca="1">IF(B31=FALSE,"",OFFSET(Length_10!A70,0,MATCH("열팽창계수",Length_10!$47:$47,0)-1))</f>
        <v/>
      </c>
      <c r="W31" s="203" t="str">
        <f t="shared" si="6"/>
        <v/>
      </c>
      <c r="X31" s="181" t="str">
        <f t="shared" si="7"/>
        <v/>
      </c>
      <c r="Y31" s="181" t="str">
        <f t="shared" si="8"/>
        <v/>
      </c>
      <c r="Z31" s="181" t="str">
        <f t="shared" si="9"/>
        <v/>
      </c>
      <c r="AA31" s="204" t="str">
        <f t="shared" si="10"/>
        <v/>
      </c>
      <c r="AB31" s="205" t="str">
        <f t="shared" si="11"/>
        <v/>
      </c>
      <c r="AC31" s="172" t="str">
        <f t="shared" si="19"/>
        <v/>
      </c>
      <c r="AD31" s="172" t="str">
        <f t="shared" si="20"/>
        <v/>
      </c>
      <c r="AE31" s="172" t="str">
        <f t="shared" si="24"/>
        <v/>
      </c>
      <c r="AF31" s="172" t="str">
        <f t="shared" si="25"/>
        <v/>
      </c>
      <c r="AG31" s="128"/>
      <c r="AH31" s="172" t="e">
        <f ca="1">IF(Length_10!P26&lt;0,ROUNDUP(Length_10!P26*J$3,$L$68),ROUNDDOWN(Length_10!P26*J$3,$L$68))</f>
        <v>#N/A</v>
      </c>
      <c r="AI31" s="172" t="e">
        <f ca="1">IF(Length_10!Q26&lt;0,ROUNDDOWN(Length_10!Q26*J$3,$L$68),ROUNDUP(Length_10!Q26*J$3,$L$68))</f>
        <v>#N/A</v>
      </c>
      <c r="AJ31" s="172" t="e">
        <f t="shared" ca="1" si="12"/>
        <v>#N/A</v>
      </c>
      <c r="AK31" s="172" t="e">
        <f t="shared" ca="1" si="13"/>
        <v>#N/A</v>
      </c>
      <c r="AL31" s="172" t="e">
        <f t="shared" ca="1" si="14"/>
        <v>#N/A</v>
      </c>
      <c r="AM31" s="172" t="e">
        <f t="shared" ca="1" si="15"/>
        <v>#N/A</v>
      </c>
      <c r="AN31" s="172" t="e">
        <f t="shared" ca="1" si="16"/>
        <v>#N/A</v>
      </c>
      <c r="AO31" s="172" t="str">
        <f t="shared" si="21"/>
        <v/>
      </c>
      <c r="AP31" s="172" t="e">
        <f t="shared" ca="1" si="22"/>
        <v>#N/A</v>
      </c>
    </row>
    <row r="32" spans="2:42" ht="15" customHeight="1">
      <c r="B32" s="197" t="b">
        <f>IF(TRIM(Length_10!A27)="",FALSE,TRUE)</f>
        <v>0</v>
      </c>
      <c r="C32" s="172" t="str">
        <f>IF($B32=FALSE,"",VALUE(Length_10!A27))</f>
        <v/>
      </c>
      <c r="D32" s="172" t="str">
        <f>IF($B32=FALSE,"",Length_10!B27)</f>
        <v/>
      </c>
      <c r="E32" s="172" t="str">
        <f>IF($B32=FALSE,"",Length_10!C27)</f>
        <v/>
      </c>
      <c r="F32" s="172" t="str">
        <f>IF($B32=FALSE,"",Length_10!D27)</f>
        <v/>
      </c>
      <c r="G32" s="197" t="str">
        <f>IF(B32=FALSE,"",Length_10!S27)</f>
        <v/>
      </c>
      <c r="H32" s="197" t="str">
        <f>IF(B32=FALSE,"",Length_10!T27)</f>
        <v/>
      </c>
      <c r="I32" s="197" t="str">
        <f>IF(B32=FALSE,"",Length_10!U27)</f>
        <v/>
      </c>
      <c r="J32" s="197" t="str">
        <f>IF(B32=FALSE,"",Length_10!V27)</f>
        <v/>
      </c>
      <c r="K32" s="197" t="str">
        <f>IF(B32=FALSE,"",Length_10!W27)</f>
        <v/>
      </c>
      <c r="L32" s="172" t="str">
        <f t="shared" si="1"/>
        <v/>
      </c>
      <c r="M32" s="198" t="str">
        <f t="shared" si="2"/>
        <v/>
      </c>
      <c r="N32" s="172" t="str">
        <f>IF(B32=FALSE,"",Length_10!D71)</f>
        <v/>
      </c>
      <c r="O32" s="198" t="str">
        <f t="shared" si="17"/>
        <v/>
      </c>
      <c r="P32" s="198" t="str">
        <f t="shared" si="23"/>
        <v/>
      </c>
      <c r="Q32" s="198" t="str">
        <f t="shared" si="18"/>
        <v/>
      </c>
      <c r="R32" s="199" t="str">
        <f t="shared" si="3"/>
        <v/>
      </c>
      <c r="S32" s="200" t="str">
        <f>IF(B32=FALSE,"",Length_10!D115*O32)</f>
        <v/>
      </c>
      <c r="T32" s="201" t="str">
        <f t="shared" si="4"/>
        <v/>
      </c>
      <c r="U32" s="202" t="str">
        <f t="shared" si="5"/>
        <v/>
      </c>
      <c r="V32" s="202" t="str">
        <f ca="1">IF(B32=FALSE,"",OFFSET(Length_10!A71,0,MATCH("열팽창계수",Length_10!$47:$47,0)-1))</f>
        <v/>
      </c>
      <c r="W32" s="203" t="str">
        <f t="shared" si="6"/>
        <v/>
      </c>
      <c r="X32" s="181" t="str">
        <f t="shared" si="7"/>
        <v/>
      </c>
      <c r="Y32" s="181" t="str">
        <f t="shared" si="8"/>
        <v/>
      </c>
      <c r="Z32" s="181" t="str">
        <f t="shared" si="9"/>
        <v/>
      </c>
      <c r="AA32" s="204" t="str">
        <f t="shared" si="10"/>
        <v/>
      </c>
      <c r="AB32" s="205" t="str">
        <f t="shared" si="11"/>
        <v/>
      </c>
      <c r="AC32" s="172" t="str">
        <f t="shared" si="19"/>
        <v/>
      </c>
      <c r="AD32" s="172" t="str">
        <f t="shared" si="20"/>
        <v/>
      </c>
      <c r="AE32" s="172" t="str">
        <f t="shared" si="24"/>
        <v/>
      </c>
      <c r="AF32" s="172" t="str">
        <f t="shared" si="25"/>
        <v/>
      </c>
      <c r="AG32" s="128"/>
      <c r="AH32" s="172" t="e">
        <f ca="1">IF(Length_10!P27&lt;0,ROUNDUP(Length_10!P27*J$3,$L$68),ROUNDDOWN(Length_10!P27*J$3,$L$68))</f>
        <v>#N/A</v>
      </c>
      <c r="AI32" s="172" t="e">
        <f ca="1">IF(Length_10!Q27&lt;0,ROUNDDOWN(Length_10!Q27*J$3,$L$68),ROUNDUP(Length_10!Q27*J$3,$L$68))</f>
        <v>#N/A</v>
      </c>
      <c r="AJ32" s="172" t="e">
        <f t="shared" ca="1" si="12"/>
        <v>#N/A</v>
      </c>
      <c r="AK32" s="172" t="e">
        <f t="shared" ca="1" si="13"/>
        <v>#N/A</v>
      </c>
      <c r="AL32" s="172" t="e">
        <f t="shared" ca="1" si="14"/>
        <v>#N/A</v>
      </c>
      <c r="AM32" s="172" t="e">
        <f t="shared" ca="1" si="15"/>
        <v>#N/A</v>
      </c>
      <c r="AN32" s="172" t="e">
        <f t="shared" ca="1" si="16"/>
        <v>#N/A</v>
      </c>
      <c r="AO32" s="172" t="str">
        <f t="shared" si="21"/>
        <v/>
      </c>
      <c r="AP32" s="172" t="e">
        <f t="shared" ca="1" si="22"/>
        <v>#N/A</v>
      </c>
    </row>
    <row r="33" spans="2:42" ht="15" customHeight="1">
      <c r="B33" s="197" t="b">
        <f>IF(TRIM(Length_10!A28)="",FALSE,TRUE)</f>
        <v>0</v>
      </c>
      <c r="C33" s="172" t="str">
        <f>IF($B33=FALSE,"",VALUE(Length_10!A28))</f>
        <v/>
      </c>
      <c r="D33" s="172" t="str">
        <f>IF($B33=FALSE,"",Length_10!B28)</f>
        <v/>
      </c>
      <c r="E33" s="172" t="str">
        <f>IF($B33=FALSE,"",Length_10!C28)</f>
        <v/>
      </c>
      <c r="F33" s="172" t="str">
        <f>IF($B33=FALSE,"",Length_10!D28)</f>
        <v/>
      </c>
      <c r="G33" s="197" t="str">
        <f>IF(B33=FALSE,"",Length_10!S28)</f>
        <v/>
      </c>
      <c r="H33" s="197" t="str">
        <f>IF(B33=FALSE,"",Length_10!T28)</f>
        <v/>
      </c>
      <c r="I33" s="197" t="str">
        <f>IF(B33=FALSE,"",Length_10!U28)</f>
        <v/>
      </c>
      <c r="J33" s="197" t="str">
        <f>IF(B33=FALSE,"",Length_10!V28)</f>
        <v/>
      </c>
      <c r="K33" s="197" t="str">
        <f>IF(B33=FALSE,"",Length_10!W28)</f>
        <v/>
      </c>
      <c r="L33" s="172" t="str">
        <f t="shared" si="1"/>
        <v/>
      </c>
      <c r="M33" s="198" t="str">
        <f t="shared" si="2"/>
        <v/>
      </c>
      <c r="N33" s="172" t="str">
        <f>IF(B33=FALSE,"",Length_10!D72)</f>
        <v/>
      </c>
      <c r="O33" s="198" t="str">
        <f t="shared" si="17"/>
        <v/>
      </c>
      <c r="P33" s="198" t="str">
        <f t="shared" si="23"/>
        <v/>
      </c>
      <c r="Q33" s="198" t="str">
        <f t="shared" si="18"/>
        <v/>
      </c>
      <c r="R33" s="199" t="str">
        <f t="shared" si="3"/>
        <v/>
      </c>
      <c r="S33" s="200" t="str">
        <f>IF(B33=FALSE,"",Length_10!D116*O33)</f>
        <v/>
      </c>
      <c r="T33" s="201" t="str">
        <f t="shared" si="4"/>
        <v/>
      </c>
      <c r="U33" s="202" t="str">
        <f t="shared" si="5"/>
        <v/>
      </c>
      <c r="V33" s="202" t="str">
        <f ca="1">IF(B33=FALSE,"",OFFSET(Length_10!A72,0,MATCH("열팽창계수",Length_10!$47:$47,0)-1))</f>
        <v/>
      </c>
      <c r="W33" s="203" t="str">
        <f t="shared" si="6"/>
        <v/>
      </c>
      <c r="X33" s="181" t="str">
        <f t="shared" si="7"/>
        <v/>
      </c>
      <c r="Y33" s="181" t="str">
        <f t="shared" si="8"/>
        <v/>
      </c>
      <c r="Z33" s="181" t="str">
        <f t="shared" si="9"/>
        <v/>
      </c>
      <c r="AA33" s="204" t="str">
        <f t="shared" si="10"/>
        <v/>
      </c>
      <c r="AB33" s="205" t="str">
        <f t="shared" si="11"/>
        <v/>
      </c>
      <c r="AC33" s="172" t="str">
        <f t="shared" si="19"/>
        <v/>
      </c>
      <c r="AD33" s="172" t="str">
        <f t="shared" si="20"/>
        <v/>
      </c>
      <c r="AE33" s="172" t="str">
        <f t="shared" si="24"/>
        <v/>
      </c>
      <c r="AF33" s="172" t="str">
        <f t="shared" si="25"/>
        <v/>
      </c>
      <c r="AG33" s="128"/>
      <c r="AH33" s="172" t="e">
        <f ca="1">IF(Length_10!P28&lt;0,ROUNDUP(Length_10!P28*J$3,$L$68),ROUNDDOWN(Length_10!P28*J$3,$L$68))</f>
        <v>#N/A</v>
      </c>
      <c r="AI33" s="172" t="e">
        <f ca="1">IF(Length_10!Q28&lt;0,ROUNDDOWN(Length_10!Q28*J$3,$L$68),ROUNDUP(Length_10!Q28*J$3,$L$68))</f>
        <v>#N/A</v>
      </c>
      <c r="AJ33" s="172" t="e">
        <f t="shared" ca="1" si="12"/>
        <v>#N/A</v>
      </c>
      <c r="AK33" s="172" t="e">
        <f t="shared" ca="1" si="13"/>
        <v>#N/A</v>
      </c>
      <c r="AL33" s="172" t="e">
        <f t="shared" ca="1" si="14"/>
        <v>#N/A</v>
      </c>
      <c r="AM33" s="172" t="e">
        <f t="shared" ca="1" si="15"/>
        <v>#N/A</v>
      </c>
      <c r="AN33" s="172" t="e">
        <f t="shared" ca="1" si="16"/>
        <v>#N/A</v>
      </c>
      <c r="AO33" s="172" t="str">
        <f t="shared" si="21"/>
        <v/>
      </c>
      <c r="AP33" s="172" t="e">
        <f t="shared" ca="1" si="22"/>
        <v>#N/A</v>
      </c>
    </row>
    <row r="34" spans="2:42" ht="15" customHeight="1">
      <c r="B34" s="197" t="b">
        <f>IF(TRIM(Length_10!A29)="",FALSE,TRUE)</f>
        <v>0</v>
      </c>
      <c r="C34" s="172" t="str">
        <f>IF($B34=FALSE,"",VALUE(Length_10!A29))</f>
        <v/>
      </c>
      <c r="D34" s="172" t="str">
        <f>IF($B34=FALSE,"",Length_10!B29)</f>
        <v/>
      </c>
      <c r="E34" s="172" t="str">
        <f>IF($B34=FALSE,"",Length_10!C29)</f>
        <v/>
      </c>
      <c r="F34" s="172" t="str">
        <f>IF($B34=FALSE,"",Length_10!D29)</f>
        <v/>
      </c>
      <c r="G34" s="197" t="str">
        <f>IF(B34=FALSE,"",Length_10!S29)</f>
        <v/>
      </c>
      <c r="H34" s="197" t="str">
        <f>IF(B34=FALSE,"",Length_10!T29)</f>
        <v/>
      </c>
      <c r="I34" s="197" t="str">
        <f>IF(B34=FALSE,"",Length_10!U29)</f>
        <v/>
      </c>
      <c r="J34" s="197" t="str">
        <f>IF(B34=FALSE,"",Length_10!V29)</f>
        <v/>
      </c>
      <c r="K34" s="197" t="str">
        <f>IF(B34=FALSE,"",Length_10!W29)</f>
        <v/>
      </c>
      <c r="L34" s="172" t="str">
        <f t="shared" si="1"/>
        <v/>
      </c>
      <c r="M34" s="198" t="str">
        <f t="shared" si="2"/>
        <v/>
      </c>
      <c r="N34" s="172" t="str">
        <f>IF(B34=FALSE,"",Length_10!D73)</f>
        <v/>
      </c>
      <c r="O34" s="198" t="str">
        <f t="shared" si="17"/>
        <v/>
      </c>
      <c r="P34" s="198" t="str">
        <f t="shared" si="23"/>
        <v/>
      </c>
      <c r="Q34" s="198" t="str">
        <f t="shared" si="18"/>
        <v/>
      </c>
      <c r="R34" s="199" t="str">
        <f t="shared" si="3"/>
        <v/>
      </c>
      <c r="S34" s="200" t="str">
        <f>IF(B34=FALSE,"",Length_10!D117*O34)</f>
        <v/>
      </c>
      <c r="T34" s="201" t="str">
        <f t="shared" si="4"/>
        <v/>
      </c>
      <c r="U34" s="202" t="str">
        <f t="shared" si="5"/>
        <v/>
      </c>
      <c r="V34" s="202" t="str">
        <f ca="1">IF(B34=FALSE,"",OFFSET(Length_10!A73,0,MATCH("열팽창계수",Length_10!$47:$47,0)-1))</f>
        <v/>
      </c>
      <c r="W34" s="203" t="str">
        <f t="shared" si="6"/>
        <v/>
      </c>
      <c r="X34" s="181" t="str">
        <f t="shared" si="7"/>
        <v/>
      </c>
      <c r="Y34" s="181" t="str">
        <f t="shared" si="8"/>
        <v/>
      </c>
      <c r="Z34" s="181" t="str">
        <f t="shared" si="9"/>
        <v/>
      </c>
      <c r="AA34" s="204" t="str">
        <f t="shared" si="10"/>
        <v/>
      </c>
      <c r="AB34" s="205" t="str">
        <f t="shared" si="11"/>
        <v/>
      </c>
      <c r="AC34" s="172" t="str">
        <f t="shared" si="19"/>
        <v/>
      </c>
      <c r="AD34" s="172" t="str">
        <f t="shared" si="20"/>
        <v/>
      </c>
      <c r="AE34" s="172" t="str">
        <f t="shared" si="24"/>
        <v/>
      </c>
      <c r="AF34" s="172" t="str">
        <f t="shared" si="25"/>
        <v/>
      </c>
      <c r="AG34" s="128"/>
      <c r="AH34" s="172" t="e">
        <f ca="1">IF(Length_10!P29&lt;0,ROUNDUP(Length_10!P29*J$3,$L$68),ROUNDDOWN(Length_10!P29*J$3,$L$68))</f>
        <v>#N/A</v>
      </c>
      <c r="AI34" s="172" t="e">
        <f ca="1">IF(Length_10!Q29&lt;0,ROUNDDOWN(Length_10!Q29*J$3,$L$68),ROUNDUP(Length_10!Q29*J$3,$L$68))</f>
        <v>#N/A</v>
      </c>
      <c r="AJ34" s="172" t="e">
        <f t="shared" ca="1" si="12"/>
        <v>#N/A</v>
      </c>
      <c r="AK34" s="172" t="e">
        <f t="shared" ca="1" si="13"/>
        <v>#N/A</v>
      </c>
      <c r="AL34" s="172" t="e">
        <f t="shared" ca="1" si="14"/>
        <v>#N/A</v>
      </c>
      <c r="AM34" s="172" t="e">
        <f t="shared" ca="1" si="15"/>
        <v>#N/A</v>
      </c>
      <c r="AN34" s="172" t="e">
        <f t="shared" ca="1" si="16"/>
        <v>#N/A</v>
      </c>
      <c r="AO34" s="172" t="str">
        <f t="shared" si="21"/>
        <v/>
      </c>
      <c r="AP34" s="172" t="e">
        <f t="shared" ca="1" si="22"/>
        <v>#N/A</v>
      </c>
    </row>
    <row r="35" spans="2:42" ht="15" customHeight="1">
      <c r="B35" s="197" t="b">
        <f>IF(TRIM(Length_10!A30)="",FALSE,TRUE)</f>
        <v>0</v>
      </c>
      <c r="C35" s="172" t="str">
        <f>IF($B35=FALSE,"",VALUE(Length_10!A30))</f>
        <v/>
      </c>
      <c r="D35" s="172" t="str">
        <f>IF($B35=FALSE,"",Length_10!B30)</f>
        <v/>
      </c>
      <c r="E35" s="172" t="str">
        <f>IF($B35=FALSE,"",Length_10!C30)</f>
        <v/>
      </c>
      <c r="F35" s="172" t="str">
        <f>IF($B35=FALSE,"",Length_10!D30)</f>
        <v/>
      </c>
      <c r="G35" s="197" t="str">
        <f>IF(B35=FALSE,"",Length_10!S30)</f>
        <v/>
      </c>
      <c r="H35" s="197" t="str">
        <f>IF(B35=FALSE,"",Length_10!T30)</f>
        <v/>
      </c>
      <c r="I35" s="197" t="str">
        <f>IF(B35=FALSE,"",Length_10!U30)</f>
        <v/>
      </c>
      <c r="J35" s="197" t="str">
        <f>IF(B35=FALSE,"",Length_10!V30)</f>
        <v/>
      </c>
      <c r="K35" s="197" t="str">
        <f>IF(B35=FALSE,"",Length_10!W30)</f>
        <v/>
      </c>
      <c r="L35" s="172" t="str">
        <f t="shared" si="1"/>
        <v/>
      </c>
      <c r="M35" s="198" t="str">
        <f t="shared" si="2"/>
        <v/>
      </c>
      <c r="N35" s="172" t="str">
        <f>IF(B35=FALSE,"",Length_10!D74)</f>
        <v/>
      </c>
      <c r="O35" s="198" t="str">
        <f t="shared" si="17"/>
        <v/>
      </c>
      <c r="P35" s="198" t="str">
        <f t="shared" si="23"/>
        <v/>
      </c>
      <c r="Q35" s="198" t="str">
        <f t="shared" si="18"/>
        <v/>
      </c>
      <c r="R35" s="199" t="str">
        <f t="shared" si="3"/>
        <v/>
      </c>
      <c r="S35" s="200" t="str">
        <f>IF(B35=FALSE,"",Length_10!D118*O35)</f>
        <v/>
      </c>
      <c r="T35" s="201" t="str">
        <f t="shared" si="4"/>
        <v/>
      </c>
      <c r="U35" s="202" t="str">
        <f t="shared" si="5"/>
        <v/>
      </c>
      <c r="V35" s="202" t="str">
        <f ca="1">IF(B35=FALSE,"",OFFSET(Length_10!A74,0,MATCH("열팽창계수",Length_10!$47:$47,0)-1))</f>
        <v/>
      </c>
      <c r="W35" s="203" t="str">
        <f t="shared" si="6"/>
        <v/>
      </c>
      <c r="X35" s="181" t="str">
        <f t="shared" si="7"/>
        <v/>
      </c>
      <c r="Y35" s="181" t="str">
        <f t="shared" si="8"/>
        <v/>
      </c>
      <c r="Z35" s="181" t="str">
        <f t="shared" si="9"/>
        <v/>
      </c>
      <c r="AA35" s="204" t="str">
        <f t="shared" si="10"/>
        <v/>
      </c>
      <c r="AB35" s="205" t="str">
        <f t="shared" si="11"/>
        <v/>
      </c>
      <c r="AC35" s="172" t="str">
        <f t="shared" si="19"/>
        <v/>
      </c>
      <c r="AD35" s="172" t="str">
        <f t="shared" si="20"/>
        <v/>
      </c>
      <c r="AE35" s="172" t="str">
        <f t="shared" si="24"/>
        <v/>
      </c>
      <c r="AF35" s="172" t="str">
        <f t="shared" si="25"/>
        <v/>
      </c>
      <c r="AG35" s="128"/>
      <c r="AH35" s="172" t="e">
        <f ca="1">IF(Length_10!P30&lt;0,ROUNDUP(Length_10!P30*J$3,$L$68),ROUNDDOWN(Length_10!P30*J$3,$L$68))</f>
        <v>#N/A</v>
      </c>
      <c r="AI35" s="172" t="e">
        <f ca="1">IF(Length_10!Q30&lt;0,ROUNDDOWN(Length_10!Q30*J$3,$L$68),ROUNDUP(Length_10!Q30*J$3,$L$68))</f>
        <v>#N/A</v>
      </c>
      <c r="AJ35" s="172" t="e">
        <f t="shared" ca="1" si="12"/>
        <v>#N/A</v>
      </c>
      <c r="AK35" s="172" t="e">
        <f t="shared" ca="1" si="13"/>
        <v>#N/A</v>
      </c>
      <c r="AL35" s="172" t="e">
        <f t="shared" ca="1" si="14"/>
        <v>#N/A</v>
      </c>
      <c r="AM35" s="172" t="e">
        <f t="shared" ca="1" si="15"/>
        <v>#N/A</v>
      </c>
      <c r="AN35" s="172" t="e">
        <f t="shared" ca="1" si="16"/>
        <v>#N/A</v>
      </c>
      <c r="AO35" s="172" t="str">
        <f t="shared" si="21"/>
        <v/>
      </c>
      <c r="AP35" s="172" t="e">
        <f t="shared" ca="1" si="22"/>
        <v>#N/A</v>
      </c>
    </row>
    <row r="36" spans="2:42" ht="15" customHeight="1">
      <c r="B36" s="197" t="b">
        <f>IF(TRIM(Length_10!A31)="",FALSE,TRUE)</f>
        <v>0</v>
      </c>
      <c r="C36" s="172" t="str">
        <f>IF($B36=FALSE,"",VALUE(Length_10!A31))</f>
        <v/>
      </c>
      <c r="D36" s="172" t="str">
        <f>IF($B36=FALSE,"",Length_10!B31)</f>
        <v/>
      </c>
      <c r="E36" s="172" t="str">
        <f>IF($B36=FALSE,"",Length_10!C31)</f>
        <v/>
      </c>
      <c r="F36" s="172" t="str">
        <f>IF($B36=FALSE,"",Length_10!D31)</f>
        <v/>
      </c>
      <c r="G36" s="197" t="str">
        <f>IF(B36=FALSE,"",Length_10!S31)</f>
        <v/>
      </c>
      <c r="H36" s="197" t="str">
        <f>IF(B36=FALSE,"",Length_10!T31)</f>
        <v/>
      </c>
      <c r="I36" s="197" t="str">
        <f>IF(B36=FALSE,"",Length_10!U31)</f>
        <v/>
      </c>
      <c r="J36" s="197" t="str">
        <f>IF(B36=FALSE,"",Length_10!V31)</f>
        <v/>
      </c>
      <c r="K36" s="197" t="str">
        <f>IF(B36=FALSE,"",Length_10!W31)</f>
        <v/>
      </c>
      <c r="L36" s="172" t="str">
        <f t="shared" si="1"/>
        <v/>
      </c>
      <c r="M36" s="198" t="str">
        <f t="shared" si="2"/>
        <v/>
      </c>
      <c r="N36" s="172" t="str">
        <f>IF(B36=FALSE,"",Length_10!D75)</f>
        <v/>
      </c>
      <c r="O36" s="198" t="str">
        <f t="shared" si="17"/>
        <v/>
      </c>
      <c r="P36" s="198" t="str">
        <f t="shared" si="23"/>
        <v/>
      </c>
      <c r="Q36" s="198" t="str">
        <f t="shared" si="18"/>
        <v/>
      </c>
      <c r="R36" s="199" t="str">
        <f t="shared" si="3"/>
        <v/>
      </c>
      <c r="S36" s="200" t="str">
        <f>IF(B36=FALSE,"",Length_10!D119*O36)</f>
        <v/>
      </c>
      <c r="T36" s="201" t="str">
        <f t="shared" si="4"/>
        <v/>
      </c>
      <c r="U36" s="202" t="str">
        <f t="shared" si="5"/>
        <v/>
      </c>
      <c r="V36" s="202" t="str">
        <f ca="1">IF(B36=FALSE,"",OFFSET(Length_10!A75,0,MATCH("열팽창계수",Length_10!$47:$47,0)-1))</f>
        <v/>
      </c>
      <c r="W36" s="203" t="str">
        <f t="shared" si="6"/>
        <v/>
      </c>
      <c r="X36" s="181" t="str">
        <f t="shared" si="7"/>
        <v/>
      </c>
      <c r="Y36" s="181" t="str">
        <f t="shared" si="8"/>
        <v/>
      </c>
      <c r="Z36" s="181" t="str">
        <f t="shared" si="9"/>
        <v/>
      </c>
      <c r="AA36" s="204" t="str">
        <f t="shared" si="10"/>
        <v/>
      </c>
      <c r="AB36" s="205" t="str">
        <f t="shared" si="11"/>
        <v/>
      </c>
      <c r="AC36" s="172" t="str">
        <f t="shared" si="19"/>
        <v/>
      </c>
      <c r="AD36" s="172" t="str">
        <f t="shared" si="20"/>
        <v/>
      </c>
      <c r="AE36" s="172" t="str">
        <f t="shared" si="24"/>
        <v/>
      </c>
      <c r="AF36" s="172" t="str">
        <f t="shared" si="25"/>
        <v/>
      </c>
      <c r="AG36" s="128"/>
      <c r="AH36" s="172" t="e">
        <f ca="1">IF(Length_10!P31&lt;0,ROUNDUP(Length_10!P31*J$3,$L$68),ROUNDDOWN(Length_10!P31*J$3,$L$68))</f>
        <v>#N/A</v>
      </c>
      <c r="AI36" s="172" t="e">
        <f ca="1">IF(Length_10!Q31&lt;0,ROUNDDOWN(Length_10!Q31*J$3,$L$68),ROUNDUP(Length_10!Q31*J$3,$L$68))</f>
        <v>#N/A</v>
      </c>
      <c r="AJ36" s="172" t="e">
        <f t="shared" ca="1" si="12"/>
        <v>#N/A</v>
      </c>
      <c r="AK36" s="172" t="e">
        <f t="shared" ca="1" si="13"/>
        <v>#N/A</v>
      </c>
      <c r="AL36" s="172" t="e">
        <f t="shared" ca="1" si="14"/>
        <v>#N/A</v>
      </c>
      <c r="AM36" s="172" t="e">
        <f t="shared" ca="1" si="15"/>
        <v>#N/A</v>
      </c>
      <c r="AN36" s="172" t="e">
        <f t="shared" ca="1" si="16"/>
        <v>#N/A</v>
      </c>
      <c r="AO36" s="172" t="str">
        <f t="shared" si="21"/>
        <v/>
      </c>
      <c r="AP36" s="172" t="e">
        <f t="shared" ca="1" si="22"/>
        <v>#N/A</v>
      </c>
    </row>
    <row r="37" spans="2:42" ht="15" customHeight="1">
      <c r="B37" s="197" t="b">
        <f>IF(TRIM(Length_10!A32)="",FALSE,TRUE)</f>
        <v>0</v>
      </c>
      <c r="C37" s="172" t="str">
        <f>IF($B37=FALSE,"",VALUE(Length_10!A32))</f>
        <v/>
      </c>
      <c r="D37" s="172" t="str">
        <f>IF($B37=FALSE,"",Length_10!B32)</f>
        <v/>
      </c>
      <c r="E37" s="172" t="str">
        <f>IF($B37=FALSE,"",Length_10!C32)</f>
        <v/>
      </c>
      <c r="F37" s="172" t="str">
        <f>IF($B37=FALSE,"",Length_10!D32)</f>
        <v/>
      </c>
      <c r="G37" s="197" t="str">
        <f>IF(B37=FALSE,"",Length_10!S32)</f>
        <v/>
      </c>
      <c r="H37" s="197" t="str">
        <f>IF(B37=FALSE,"",Length_10!T32)</f>
        <v/>
      </c>
      <c r="I37" s="197" t="str">
        <f>IF(B37=FALSE,"",Length_10!U32)</f>
        <v/>
      </c>
      <c r="J37" s="197" t="str">
        <f>IF(B37=FALSE,"",Length_10!V32)</f>
        <v/>
      </c>
      <c r="K37" s="197" t="str">
        <f>IF(B37=FALSE,"",Length_10!W32)</f>
        <v/>
      </c>
      <c r="L37" s="172" t="str">
        <f t="shared" si="1"/>
        <v/>
      </c>
      <c r="M37" s="198" t="str">
        <f t="shared" si="2"/>
        <v/>
      </c>
      <c r="N37" s="172" t="str">
        <f>IF(B37=FALSE,"",Length_10!D76)</f>
        <v/>
      </c>
      <c r="O37" s="198" t="str">
        <f t="shared" si="17"/>
        <v/>
      </c>
      <c r="P37" s="198" t="str">
        <f t="shared" si="23"/>
        <v/>
      </c>
      <c r="Q37" s="198" t="str">
        <f t="shared" si="18"/>
        <v/>
      </c>
      <c r="R37" s="199" t="str">
        <f t="shared" si="3"/>
        <v/>
      </c>
      <c r="S37" s="200" t="str">
        <f>IF(B37=FALSE,"",Length_10!D120*O37)</f>
        <v/>
      </c>
      <c r="T37" s="201" t="str">
        <f t="shared" si="4"/>
        <v/>
      </c>
      <c r="U37" s="202" t="str">
        <f t="shared" si="5"/>
        <v/>
      </c>
      <c r="V37" s="202" t="str">
        <f ca="1">IF(B37=FALSE,"",OFFSET(Length_10!A76,0,MATCH("열팽창계수",Length_10!$47:$47,0)-1))</f>
        <v/>
      </c>
      <c r="W37" s="203" t="str">
        <f t="shared" si="6"/>
        <v/>
      </c>
      <c r="X37" s="181" t="str">
        <f t="shared" si="7"/>
        <v/>
      </c>
      <c r="Y37" s="181" t="str">
        <f t="shared" si="8"/>
        <v/>
      </c>
      <c r="Z37" s="181" t="str">
        <f t="shared" si="9"/>
        <v/>
      </c>
      <c r="AA37" s="204" t="str">
        <f t="shared" si="10"/>
        <v/>
      </c>
      <c r="AB37" s="205" t="str">
        <f t="shared" si="11"/>
        <v/>
      </c>
      <c r="AC37" s="172" t="str">
        <f t="shared" si="19"/>
        <v/>
      </c>
      <c r="AD37" s="172" t="str">
        <f t="shared" si="20"/>
        <v/>
      </c>
      <c r="AE37" s="172" t="str">
        <f t="shared" si="24"/>
        <v/>
      </c>
      <c r="AF37" s="172" t="str">
        <f t="shared" si="25"/>
        <v/>
      </c>
      <c r="AG37" s="128"/>
      <c r="AH37" s="172" t="e">
        <f ca="1">IF(Length_10!P32&lt;0,ROUNDUP(Length_10!P32*J$3,$L$68),ROUNDDOWN(Length_10!P32*J$3,$L$68))</f>
        <v>#N/A</v>
      </c>
      <c r="AI37" s="172" t="e">
        <f ca="1">IF(Length_10!Q32&lt;0,ROUNDDOWN(Length_10!Q32*J$3,$L$68),ROUNDUP(Length_10!Q32*J$3,$L$68))</f>
        <v>#N/A</v>
      </c>
      <c r="AJ37" s="172" t="e">
        <f t="shared" ca="1" si="12"/>
        <v>#N/A</v>
      </c>
      <c r="AK37" s="172" t="e">
        <f t="shared" ca="1" si="13"/>
        <v>#N/A</v>
      </c>
      <c r="AL37" s="172" t="e">
        <f t="shared" ca="1" si="14"/>
        <v>#N/A</v>
      </c>
      <c r="AM37" s="172" t="e">
        <f t="shared" ca="1" si="15"/>
        <v>#N/A</v>
      </c>
      <c r="AN37" s="172" t="e">
        <f t="shared" ca="1" si="16"/>
        <v>#N/A</v>
      </c>
      <c r="AO37" s="172" t="str">
        <f t="shared" si="21"/>
        <v/>
      </c>
      <c r="AP37" s="172" t="e">
        <f t="shared" ca="1" si="22"/>
        <v>#N/A</v>
      </c>
    </row>
    <row r="38" spans="2:42" ht="15" customHeight="1">
      <c r="B38" s="197" t="b">
        <f>IF(TRIM(Length_10!A33)="",FALSE,TRUE)</f>
        <v>0</v>
      </c>
      <c r="C38" s="172" t="str">
        <f>IF($B38=FALSE,"",VALUE(Length_10!A33))</f>
        <v/>
      </c>
      <c r="D38" s="172" t="str">
        <f>IF($B38=FALSE,"",Length_10!B33)</f>
        <v/>
      </c>
      <c r="E38" s="172" t="str">
        <f>IF($B38=FALSE,"",Length_10!C33)</f>
        <v/>
      </c>
      <c r="F38" s="172" t="str">
        <f>IF($B38=FALSE,"",Length_10!D33)</f>
        <v/>
      </c>
      <c r="G38" s="197" t="str">
        <f>IF(B38=FALSE,"",Length_10!S33)</f>
        <v/>
      </c>
      <c r="H38" s="197" t="str">
        <f>IF(B38=FALSE,"",Length_10!T33)</f>
        <v/>
      </c>
      <c r="I38" s="197" t="str">
        <f>IF(B38=FALSE,"",Length_10!U33)</f>
        <v/>
      </c>
      <c r="J38" s="197" t="str">
        <f>IF(B38=FALSE,"",Length_10!V33)</f>
        <v/>
      </c>
      <c r="K38" s="197" t="str">
        <f>IF(B38=FALSE,"",Length_10!W33)</f>
        <v/>
      </c>
      <c r="L38" s="172" t="str">
        <f t="shared" si="1"/>
        <v/>
      </c>
      <c r="M38" s="198" t="str">
        <f t="shared" si="2"/>
        <v/>
      </c>
      <c r="N38" s="172" t="str">
        <f>IF(B38=FALSE,"",Length_10!D77)</f>
        <v/>
      </c>
      <c r="O38" s="198" t="str">
        <f t="shared" si="17"/>
        <v/>
      </c>
      <c r="P38" s="198" t="str">
        <f t="shared" si="23"/>
        <v/>
      </c>
      <c r="Q38" s="198" t="str">
        <f t="shared" si="18"/>
        <v/>
      </c>
      <c r="R38" s="199" t="str">
        <f t="shared" si="3"/>
        <v/>
      </c>
      <c r="S38" s="200" t="str">
        <f>IF(B38=FALSE,"",Length_10!D121*O38)</f>
        <v/>
      </c>
      <c r="T38" s="201" t="str">
        <f t="shared" si="4"/>
        <v/>
      </c>
      <c r="U38" s="202" t="str">
        <f t="shared" si="5"/>
        <v/>
      </c>
      <c r="V38" s="202" t="str">
        <f ca="1">IF(B38=FALSE,"",OFFSET(Length_10!A77,0,MATCH("열팽창계수",Length_10!$47:$47,0)-1))</f>
        <v/>
      </c>
      <c r="W38" s="203" t="str">
        <f t="shared" si="6"/>
        <v/>
      </c>
      <c r="X38" s="181" t="str">
        <f t="shared" si="7"/>
        <v/>
      </c>
      <c r="Y38" s="181" t="str">
        <f t="shared" si="8"/>
        <v/>
      </c>
      <c r="Z38" s="181" t="str">
        <f t="shared" si="9"/>
        <v/>
      </c>
      <c r="AA38" s="204" t="str">
        <f t="shared" si="10"/>
        <v/>
      </c>
      <c r="AB38" s="205" t="str">
        <f t="shared" si="11"/>
        <v/>
      </c>
      <c r="AC38" s="172" t="str">
        <f t="shared" si="19"/>
        <v/>
      </c>
      <c r="AD38" s="172" t="str">
        <f t="shared" si="20"/>
        <v/>
      </c>
      <c r="AE38" s="172" t="str">
        <f t="shared" si="24"/>
        <v/>
      </c>
      <c r="AF38" s="172" t="str">
        <f t="shared" si="25"/>
        <v/>
      </c>
      <c r="AG38" s="128"/>
      <c r="AH38" s="172" t="e">
        <f ca="1">IF(Length_10!P33&lt;0,ROUNDUP(Length_10!P33*J$3,$L$68),ROUNDDOWN(Length_10!P33*J$3,$L$68))</f>
        <v>#N/A</v>
      </c>
      <c r="AI38" s="172" t="e">
        <f ca="1">IF(Length_10!Q33&lt;0,ROUNDDOWN(Length_10!Q33*J$3,$L$68),ROUNDUP(Length_10!Q33*J$3,$L$68))</f>
        <v>#N/A</v>
      </c>
      <c r="AJ38" s="172" t="e">
        <f t="shared" ca="1" si="12"/>
        <v>#N/A</v>
      </c>
      <c r="AK38" s="172" t="e">
        <f t="shared" ca="1" si="13"/>
        <v>#N/A</v>
      </c>
      <c r="AL38" s="172" t="e">
        <f t="shared" ca="1" si="14"/>
        <v>#N/A</v>
      </c>
      <c r="AM38" s="172" t="e">
        <f t="shared" ca="1" si="15"/>
        <v>#N/A</v>
      </c>
      <c r="AN38" s="172" t="e">
        <f t="shared" ca="1" si="16"/>
        <v>#N/A</v>
      </c>
      <c r="AO38" s="172" t="str">
        <f t="shared" si="21"/>
        <v/>
      </c>
      <c r="AP38" s="172" t="e">
        <f t="shared" ca="1" si="22"/>
        <v>#N/A</v>
      </c>
    </row>
    <row r="39" spans="2:42" ht="15" customHeight="1">
      <c r="B39" s="197" t="b">
        <f>IF(TRIM(Length_10!A34)="",FALSE,TRUE)</f>
        <v>0</v>
      </c>
      <c r="C39" s="172" t="str">
        <f>IF($B39=FALSE,"",VALUE(Length_10!A34))</f>
        <v/>
      </c>
      <c r="D39" s="172" t="str">
        <f>IF($B39=FALSE,"",Length_10!B34)</f>
        <v/>
      </c>
      <c r="E39" s="172" t="str">
        <f>IF($B39=FALSE,"",Length_10!C34)</f>
        <v/>
      </c>
      <c r="F39" s="172" t="str">
        <f>IF($B39=FALSE,"",Length_10!D34)</f>
        <v/>
      </c>
      <c r="G39" s="197" t="str">
        <f>IF(B39=FALSE,"",Length_10!S34)</f>
        <v/>
      </c>
      <c r="H39" s="197" t="str">
        <f>IF(B39=FALSE,"",Length_10!T34)</f>
        <v/>
      </c>
      <c r="I39" s="197" t="str">
        <f>IF(B39=FALSE,"",Length_10!U34)</f>
        <v/>
      </c>
      <c r="J39" s="197" t="str">
        <f>IF(B39=FALSE,"",Length_10!V34)</f>
        <v/>
      </c>
      <c r="K39" s="197" t="str">
        <f>IF(B39=FALSE,"",Length_10!W34)</f>
        <v/>
      </c>
      <c r="L39" s="172" t="str">
        <f t="shared" si="1"/>
        <v/>
      </c>
      <c r="M39" s="198" t="str">
        <f t="shared" si="2"/>
        <v/>
      </c>
      <c r="N39" s="172" t="str">
        <f>IF(B39=FALSE,"",Length_10!D78)</f>
        <v/>
      </c>
      <c r="O39" s="198" t="str">
        <f t="shared" si="17"/>
        <v/>
      </c>
      <c r="P39" s="198" t="str">
        <f t="shared" si="23"/>
        <v/>
      </c>
      <c r="Q39" s="198" t="str">
        <f t="shared" si="18"/>
        <v/>
      </c>
      <c r="R39" s="199" t="str">
        <f t="shared" si="3"/>
        <v/>
      </c>
      <c r="S39" s="200" t="str">
        <f>IF(B39=FALSE,"",Length_10!D122*O39)</f>
        <v/>
      </c>
      <c r="T39" s="201" t="str">
        <f t="shared" si="4"/>
        <v/>
      </c>
      <c r="U39" s="202" t="str">
        <f t="shared" si="5"/>
        <v/>
      </c>
      <c r="V39" s="202" t="str">
        <f ca="1">IF(B39=FALSE,"",OFFSET(Length_10!A78,0,MATCH("열팽창계수",Length_10!$47:$47,0)-1))</f>
        <v/>
      </c>
      <c r="W39" s="203" t="str">
        <f t="shared" si="6"/>
        <v/>
      </c>
      <c r="X39" s="181" t="str">
        <f t="shared" si="7"/>
        <v/>
      </c>
      <c r="Y39" s="181" t="str">
        <f t="shared" si="8"/>
        <v/>
      </c>
      <c r="Z39" s="181" t="str">
        <f t="shared" si="9"/>
        <v/>
      </c>
      <c r="AA39" s="204" t="str">
        <f t="shared" si="10"/>
        <v/>
      </c>
      <c r="AB39" s="205" t="str">
        <f t="shared" si="11"/>
        <v/>
      </c>
      <c r="AC39" s="172" t="str">
        <f t="shared" si="19"/>
        <v/>
      </c>
      <c r="AD39" s="172" t="str">
        <f t="shared" si="20"/>
        <v/>
      </c>
      <c r="AE39" s="172" t="str">
        <f t="shared" si="24"/>
        <v/>
      </c>
      <c r="AF39" s="172" t="str">
        <f t="shared" si="25"/>
        <v/>
      </c>
      <c r="AG39" s="128"/>
      <c r="AH39" s="172" t="e">
        <f ca="1">IF(Length_10!P34&lt;0,ROUNDUP(Length_10!P34*J$3,$L$68),ROUNDDOWN(Length_10!P34*J$3,$L$68))</f>
        <v>#N/A</v>
      </c>
      <c r="AI39" s="172" t="e">
        <f ca="1">IF(Length_10!Q34&lt;0,ROUNDDOWN(Length_10!Q34*J$3,$L$68),ROUNDUP(Length_10!Q34*J$3,$L$68))</f>
        <v>#N/A</v>
      </c>
      <c r="AJ39" s="172" t="e">
        <f t="shared" ca="1" si="12"/>
        <v>#N/A</v>
      </c>
      <c r="AK39" s="172" t="e">
        <f t="shared" ca="1" si="13"/>
        <v>#N/A</v>
      </c>
      <c r="AL39" s="172" t="e">
        <f t="shared" ca="1" si="14"/>
        <v>#N/A</v>
      </c>
      <c r="AM39" s="172" t="e">
        <f t="shared" ca="1" si="15"/>
        <v>#N/A</v>
      </c>
      <c r="AN39" s="172" t="e">
        <f t="shared" ca="1" si="16"/>
        <v>#N/A</v>
      </c>
      <c r="AO39" s="172" t="str">
        <f t="shared" si="21"/>
        <v/>
      </c>
      <c r="AP39" s="172" t="e">
        <f t="shared" ca="1" si="22"/>
        <v>#N/A</v>
      </c>
    </row>
    <row r="40" spans="2:42" ht="15" customHeight="1">
      <c r="B40" s="197" t="b">
        <f>IF(TRIM(Length_10!A35)="",FALSE,TRUE)</f>
        <v>0</v>
      </c>
      <c r="C40" s="172" t="str">
        <f>IF($B40=FALSE,"",VALUE(Length_10!A35))</f>
        <v/>
      </c>
      <c r="D40" s="172" t="str">
        <f>IF($B40=FALSE,"",Length_10!B35)</f>
        <v/>
      </c>
      <c r="E40" s="172" t="str">
        <f>IF($B40=FALSE,"",Length_10!C35)</f>
        <v/>
      </c>
      <c r="F40" s="172" t="str">
        <f>IF($B40=FALSE,"",Length_10!D35)</f>
        <v/>
      </c>
      <c r="G40" s="197" t="str">
        <f>IF(B40=FALSE,"",Length_10!S35)</f>
        <v/>
      </c>
      <c r="H40" s="197" t="str">
        <f>IF(B40=FALSE,"",Length_10!T35)</f>
        <v/>
      </c>
      <c r="I40" s="197" t="str">
        <f>IF(B40=FALSE,"",Length_10!U35)</f>
        <v/>
      </c>
      <c r="J40" s="197" t="str">
        <f>IF(B40=FALSE,"",Length_10!V35)</f>
        <v/>
      </c>
      <c r="K40" s="197" t="str">
        <f>IF(B40=FALSE,"",Length_10!W35)</f>
        <v/>
      </c>
      <c r="L40" s="172" t="str">
        <f t="shared" si="1"/>
        <v/>
      </c>
      <c r="M40" s="198" t="str">
        <f t="shared" si="2"/>
        <v/>
      </c>
      <c r="N40" s="172" t="str">
        <f>IF(B40=FALSE,"",Length_10!D79)</f>
        <v/>
      </c>
      <c r="O40" s="198" t="str">
        <f t="shared" si="17"/>
        <v/>
      </c>
      <c r="P40" s="198" t="str">
        <f t="shared" si="23"/>
        <v/>
      </c>
      <c r="Q40" s="198" t="str">
        <f t="shared" si="18"/>
        <v/>
      </c>
      <c r="R40" s="199" t="str">
        <f t="shared" si="3"/>
        <v/>
      </c>
      <c r="S40" s="200" t="str">
        <f>IF(B40=FALSE,"",Length_10!D123*O40)</f>
        <v/>
      </c>
      <c r="T40" s="201" t="str">
        <f t="shared" si="4"/>
        <v/>
      </c>
      <c r="U40" s="202" t="str">
        <f t="shared" si="5"/>
        <v/>
      </c>
      <c r="V40" s="202" t="str">
        <f ca="1">IF(B40=FALSE,"",OFFSET(Length_10!A79,0,MATCH("열팽창계수",Length_10!$47:$47,0)-1))</f>
        <v/>
      </c>
      <c r="W40" s="203" t="str">
        <f t="shared" si="6"/>
        <v/>
      </c>
      <c r="X40" s="181" t="str">
        <f t="shared" si="7"/>
        <v/>
      </c>
      <c r="Y40" s="181" t="str">
        <f t="shared" si="8"/>
        <v/>
      </c>
      <c r="Z40" s="181" t="str">
        <f t="shared" si="9"/>
        <v/>
      </c>
      <c r="AA40" s="204" t="str">
        <f t="shared" si="10"/>
        <v/>
      </c>
      <c r="AB40" s="205" t="str">
        <f t="shared" si="11"/>
        <v/>
      </c>
      <c r="AC40" s="172" t="str">
        <f t="shared" si="19"/>
        <v/>
      </c>
      <c r="AD40" s="172" t="str">
        <f t="shared" si="20"/>
        <v/>
      </c>
      <c r="AE40" s="172" t="str">
        <f t="shared" si="24"/>
        <v/>
      </c>
      <c r="AF40" s="172" t="str">
        <f t="shared" si="25"/>
        <v/>
      </c>
      <c r="AG40" s="128"/>
      <c r="AH40" s="172" t="e">
        <f ca="1">IF(Length_10!P35&lt;0,ROUNDUP(Length_10!P35*J$3,$L$68),ROUNDDOWN(Length_10!P35*J$3,$L$68))</f>
        <v>#N/A</v>
      </c>
      <c r="AI40" s="172" t="e">
        <f ca="1">IF(Length_10!Q35&lt;0,ROUNDDOWN(Length_10!Q35*J$3,$L$68),ROUNDUP(Length_10!Q35*J$3,$L$68))</f>
        <v>#N/A</v>
      </c>
      <c r="AJ40" s="172" t="e">
        <f t="shared" ca="1" si="12"/>
        <v>#N/A</v>
      </c>
      <c r="AK40" s="172" t="e">
        <f t="shared" ca="1" si="13"/>
        <v>#N/A</v>
      </c>
      <c r="AL40" s="172" t="e">
        <f t="shared" ca="1" si="14"/>
        <v>#N/A</v>
      </c>
      <c r="AM40" s="172" t="e">
        <f t="shared" ca="1" si="15"/>
        <v>#N/A</v>
      </c>
      <c r="AN40" s="172" t="e">
        <f t="shared" ca="1" si="16"/>
        <v>#N/A</v>
      </c>
      <c r="AO40" s="172" t="str">
        <f t="shared" si="21"/>
        <v/>
      </c>
      <c r="AP40" s="172" t="e">
        <f t="shared" ca="1" si="22"/>
        <v>#N/A</v>
      </c>
    </row>
    <row r="41" spans="2:42" ht="15" customHeight="1">
      <c r="B41" s="197" t="b">
        <f>IF(TRIM(Length_10!A36)="",FALSE,TRUE)</f>
        <v>0</v>
      </c>
      <c r="C41" s="172" t="str">
        <f>IF($B41=FALSE,"",VALUE(Length_10!A36))</f>
        <v/>
      </c>
      <c r="D41" s="172" t="str">
        <f>IF($B41=FALSE,"",Length_10!B36)</f>
        <v/>
      </c>
      <c r="E41" s="172" t="str">
        <f>IF($B41=FALSE,"",Length_10!C36)</f>
        <v/>
      </c>
      <c r="F41" s="172" t="str">
        <f>IF($B41=FALSE,"",Length_10!D36)</f>
        <v/>
      </c>
      <c r="G41" s="197" t="str">
        <f>IF(B41=FALSE,"",Length_10!S36)</f>
        <v/>
      </c>
      <c r="H41" s="197" t="str">
        <f>IF(B41=FALSE,"",Length_10!T36)</f>
        <v/>
      </c>
      <c r="I41" s="197" t="str">
        <f>IF(B41=FALSE,"",Length_10!U36)</f>
        <v/>
      </c>
      <c r="J41" s="197" t="str">
        <f>IF(B41=FALSE,"",Length_10!V36)</f>
        <v/>
      </c>
      <c r="K41" s="197" t="str">
        <f>IF(B41=FALSE,"",Length_10!W36)</f>
        <v/>
      </c>
      <c r="L41" s="172" t="str">
        <f t="shared" si="1"/>
        <v/>
      </c>
      <c r="M41" s="198" t="str">
        <f t="shared" si="2"/>
        <v/>
      </c>
      <c r="N41" s="172" t="str">
        <f>IF(B41=FALSE,"",Length_10!D80)</f>
        <v/>
      </c>
      <c r="O41" s="198" t="str">
        <f t="shared" si="17"/>
        <v/>
      </c>
      <c r="P41" s="198" t="str">
        <f t="shared" si="23"/>
        <v/>
      </c>
      <c r="Q41" s="198" t="str">
        <f t="shared" si="18"/>
        <v/>
      </c>
      <c r="R41" s="199" t="str">
        <f t="shared" si="3"/>
        <v/>
      </c>
      <c r="S41" s="200" t="str">
        <f>IF(B41=FALSE,"",Length_10!D124*O41)</f>
        <v/>
      </c>
      <c r="T41" s="201" t="str">
        <f t="shared" si="4"/>
        <v/>
      </c>
      <c r="U41" s="202" t="str">
        <f t="shared" si="5"/>
        <v/>
      </c>
      <c r="V41" s="202" t="str">
        <f ca="1">IF(B41=FALSE,"",OFFSET(Length_10!A80,0,MATCH("열팽창계수",Length_10!$47:$47,0)-1))</f>
        <v/>
      </c>
      <c r="W41" s="203" t="str">
        <f t="shared" si="6"/>
        <v/>
      </c>
      <c r="X41" s="181" t="str">
        <f t="shared" si="7"/>
        <v/>
      </c>
      <c r="Y41" s="181" t="str">
        <f t="shared" si="8"/>
        <v/>
      </c>
      <c r="Z41" s="181" t="str">
        <f t="shared" si="9"/>
        <v/>
      </c>
      <c r="AA41" s="204" t="str">
        <f t="shared" si="10"/>
        <v/>
      </c>
      <c r="AB41" s="205" t="str">
        <f t="shared" si="11"/>
        <v/>
      </c>
      <c r="AC41" s="172" t="str">
        <f t="shared" si="19"/>
        <v/>
      </c>
      <c r="AD41" s="172" t="str">
        <f t="shared" si="20"/>
        <v/>
      </c>
      <c r="AE41" s="172" t="str">
        <f t="shared" si="24"/>
        <v/>
      </c>
      <c r="AF41" s="172" t="str">
        <f t="shared" si="25"/>
        <v/>
      </c>
      <c r="AG41" s="128"/>
      <c r="AH41" s="172" t="e">
        <f ca="1">IF(Length_10!P36&lt;0,ROUNDUP(Length_10!P36*J$3,$L$68),ROUNDDOWN(Length_10!P36*J$3,$L$68))</f>
        <v>#N/A</v>
      </c>
      <c r="AI41" s="172" t="e">
        <f ca="1">IF(Length_10!Q36&lt;0,ROUNDDOWN(Length_10!Q36*J$3,$L$68),ROUNDUP(Length_10!Q36*J$3,$L$68))</f>
        <v>#N/A</v>
      </c>
      <c r="AJ41" s="172" t="e">
        <f t="shared" ca="1" si="12"/>
        <v>#N/A</v>
      </c>
      <c r="AK41" s="172" t="e">
        <f t="shared" ca="1" si="13"/>
        <v>#N/A</v>
      </c>
      <c r="AL41" s="172" t="e">
        <f t="shared" ca="1" si="14"/>
        <v>#N/A</v>
      </c>
      <c r="AM41" s="172" t="e">
        <f t="shared" ca="1" si="15"/>
        <v>#N/A</v>
      </c>
      <c r="AN41" s="172" t="e">
        <f t="shared" ca="1" si="16"/>
        <v>#N/A</v>
      </c>
      <c r="AO41" s="172" t="str">
        <f t="shared" si="21"/>
        <v/>
      </c>
      <c r="AP41" s="172" t="e">
        <f t="shared" ca="1" si="22"/>
        <v>#N/A</v>
      </c>
    </row>
    <row r="42" spans="2:42" ht="15" customHeight="1">
      <c r="B42" s="197" t="b">
        <f>IF(TRIM(Length_10!A37)="",FALSE,TRUE)</f>
        <v>0</v>
      </c>
      <c r="C42" s="172" t="str">
        <f>IF($B42=FALSE,"",VALUE(Length_10!A37))</f>
        <v/>
      </c>
      <c r="D42" s="172" t="str">
        <f>IF($B42=FALSE,"",Length_10!B37)</f>
        <v/>
      </c>
      <c r="E42" s="172" t="str">
        <f>IF($B42=FALSE,"",Length_10!C37)</f>
        <v/>
      </c>
      <c r="F42" s="172" t="str">
        <f>IF($B42=FALSE,"",Length_10!D37)</f>
        <v/>
      </c>
      <c r="G42" s="197" t="str">
        <f>IF(B42=FALSE,"",Length_10!S37)</f>
        <v/>
      </c>
      <c r="H42" s="197" t="str">
        <f>IF(B42=FALSE,"",Length_10!T37)</f>
        <v/>
      </c>
      <c r="I42" s="197" t="str">
        <f>IF(B42=FALSE,"",Length_10!U37)</f>
        <v/>
      </c>
      <c r="J42" s="197" t="str">
        <f>IF(B42=FALSE,"",Length_10!V37)</f>
        <v/>
      </c>
      <c r="K42" s="197" t="str">
        <f>IF(B42=FALSE,"",Length_10!W37)</f>
        <v/>
      </c>
      <c r="L42" s="172" t="str">
        <f t="shared" si="1"/>
        <v/>
      </c>
      <c r="M42" s="198" t="str">
        <f t="shared" si="2"/>
        <v/>
      </c>
      <c r="N42" s="172" t="str">
        <f>IF(B42=FALSE,"",Length_10!D81)</f>
        <v/>
      </c>
      <c r="O42" s="198" t="str">
        <f t="shared" si="17"/>
        <v/>
      </c>
      <c r="P42" s="198" t="str">
        <f t="shared" si="23"/>
        <v/>
      </c>
      <c r="Q42" s="198" t="str">
        <f t="shared" si="18"/>
        <v/>
      </c>
      <c r="R42" s="199" t="str">
        <f t="shared" si="3"/>
        <v/>
      </c>
      <c r="S42" s="200" t="str">
        <f>IF(B42=FALSE,"",Length_10!D125*O42)</f>
        <v/>
      </c>
      <c r="T42" s="201" t="str">
        <f t="shared" si="4"/>
        <v/>
      </c>
      <c r="U42" s="202" t="str">
        <f t="shared" si="5"/>
        <v/>
      </c>
      <c r="V42" s="202" t="str">
        <f ca="1">IF(B42=FALSE,"",OFFSET(Length_10!A81,0,MATCH("열팽창계수",Length_10!$47:$47,0)-1))</f>
        <v/>
      </c>
      <c r="W42" s="203" t="str">
        <f t="shared" si="6"/>
        <v/>
      </c>
      <c r="X42" s="181" t="str">
        <f t="shared" si="7"/>
        <v/>
      </c>
      <c r="Y42" s="181" t="str">
        <f t="shared" si="8"/>
        <v/>
      </c>
      <c r="Z42" s="181" t="str">
        <f t="shared" si="9"/>
        <v/>
      </c>
      <c r="AA42" s="204" t="str">
        <f t="shared" si="10"/>
        <v/>
      </c>
      <c r="AB42" s="205" t="str">
        <f t="shared" si="11"/>
        <v/>
      </c>
      <c r="AC42" s="172" t="str">
        <f t="shared" si="19"/>
        <v/>
      </c>
      <c r="AD42" s="172" t="str">
        <f t="shared" si="20"/>
        <v/>
      </c>
      <c r="AE42" s="172" t="str">
        <f t="shared" si="24"/>
        <v/>
      </c>
      <c r="AF42" s="172" t="str">
        <f t="shared" si="25"/>
        <v/>
      </c>
      <c r="AG42" s="128"/>
      <c r="AH42" s="172" t="e">
        <f ca="1">IF(Length_10!P37&lt;0,ROUNDUP(Length_10!P37*J$3,$L$68),ROUNDDOWN(Length_10!P37*J$3,$L$68))</f>
        <v>#N/A</v>
      </c>
      <c r="AI42" s="172" t="e">
        <f ca="1">IF(Length_10!Q37&lt;0,ROUNDDOWN(Length_10!Q37*J$3,$L$68),ROUNDUP(Length_10!Q37*J$3,$L$68))</f>
        <v>#N/A</v>
      </c>
      <c r="AJ42" s="172" t="e">
        <f t="shared" ca="1" si="12"/>
        <v>#N/A</v>
      </c>
      <c r="AK42" s="172" t="e">
        <f t="shared" ca="1" si="13"/>
        <v>#N/A</v>
      </c>
      <c r="AL42" s="172" t="e">
        <f t="shared" ca="1" si="14"/>
        <v>#N/A</v>
      </c>
      <c r="AM42" s="172" t="e">
        <f t="shared" ca="1" si="15"/>
        <v>#N/A</v>
      </c>
      <c r="AN42" s="172" t="e">
        <f t="shared" ca="1" si="16"/>
        <v>#N/A</v>
      </c>
      <c r="AO42" s="172" t="str">
        <f t="shared" si="21"/>
        <v/>
      </c>
      <c r="AP42" s="172" t="e">
        <f t="shared" ca="1" si="22"/>
        <v>#N/A</v>
      </c>
    </row>
    <row r="43" spans="2:42" ht="15" customHeight="1">
      <c r="B43" s="197" t="b">
        <f>IF(TRIM(Length_10!A38)="",FALSE,TRUE)</f>
        <v>0</v>
      </c>
      <c r="C43" s="172" t="str">
        <f>IF($B43=FALSE,"",VALUE(Length_10!A38))</f>
        <v/>
      </c>
      <c r="D43" s="172" t="str">
        <f>IF($B43=FALSE,"",Length_10!B38)</f>
        <v/>
      </c>
      <c r="E43" s="172" t="str">
        <f>IF($B43=FALSE,"",Length_10!C38)</f>
        <v/>
      </c>
      <c r="F43" s="172" t="str">
        <f>IF($B43=FALSE,"",Length_10!D38)</f>
        <v/>
      </c>
      <c r="G43" s="197" t="str">
        <f>IF(B43=FALSE,"",Length_10!S38)</f>
        <v/>
      </c>
      <c r="H43" s="197" t="str">
        <f>IF(B43=FALSE,"",Length_10!T38)</f>
        <v/>
      </c>
      <c r="I43" s="197" t="str">
        <f>IF(B43=FALSE,"",Length_10!U38)</f>
        <v/>
      </c>
      <c r="J43" s="197" t="str">
        <f>IF(B43=FALSE,"",Length_10!V38)</f>
        <v/>
      </c>
      <c r="K43" s="197" t="str">
        <f>IF(B43=FALSE,"",Length_10!W38)</f>
        <v/>
      </c>
      <c r="L43" s="172" t="str">
        <f t="shared" si="1"/>
        <v/>
      </c>
      <c r="M43" s="198" t="str">
        <f t="shared" si="2"/>
        <v/>
      </c>
      <c r="N43" s="172" t="str">
        <f>IF(B43=FALSE,"",Length_10!D82)</f>
        <v/>
      </c>
      <c r="O43" s="198" t="str">
        <f t="shared" si="17"/>
        <v/>
      </c>
      <c r="P43" s="198" t="str">
        <f t="shared" si="23"/>
        <v/>
      </c>
      <c r="Q43" s="198" t="str">
        <f t="shared" si="18"/>
        <v/>
      </c>
      <c r="R43" s="199" t="str">
        <f t="shared" si="3"/>
        <v/>
      </c>
      <c r="S43" s="200" t="str">
        <f>IF(B43=FALSE,"",Length_10!D126*O43)</f>
        <v/>
      </c>
      <c r="T43" s="201" t="str">
        <f t="shared" si="4"/>
        <v/>
      </c>
      <c r="U43" s="202" t="str">
        <f t="shared" si="5"/>
        <v/>
      </c>
      <c r="V43" s="202" t="str">
        <f ca="1">IF(B43=FALSE,"",OFFSET(Length_10!A82,0,MATCH("열팽창계수",Length_10!$47:$47,0)-1))</f>
        <v/>
      </c>
      <c r="W43" s="203" t="str">
        <f t="shared" si="6"/>
        <v/>
      </c>
      <c r="X43" s="181" t="str">
        <f t="shared" si="7"/>
        <v/>
      </c>
      <c r="Y43" s="181" t="str">
        <f t="shared" si="8"/>
        <v/>
      </c>
      <c r="Z43" s="181" t="str">
        <f t="shared" si="9"/>
        <v/>
      </c>
      <c r="AA43" s="204" t="str">
        <f t="shared" si="10"/>
        <v/>
      </c>
      <c r="AB43" s="205" t="str">
        <f t="shared" si="11"/>
        <v/>
      </c>
      <c r="AC43" s="172" t="str">
        <f t="shared" si="19"/>
        <v/>
      </c>
      <c r="AD43" s="172" t="str">
        <f t="shared" si="20"/>
        <v/>
      </c>
      <c r="AE43" s="172" t="str">
        <f t="shared" si="24"/>
        <v/>
      </c>
      <c r="AF43" s="172" t="str">
        <f t="shared" si="25"/>
        <v/>
      </c>
      <c r="AG43" s="128"/>
      <c r="AH43" s="172" t="e">
        <f ca="1">IF(Length_10!P38&lt;0,ROUNDUP(Length_10!P38*J$3,$L$68),ROUNDDOWN(Length_10!P38*J$3,$L$68))</f>
        <v>#N/A</v>
      </c>
      <c r="AI43" s="172" t="e">
        <f ca="1">IF(Length_10!Q38&lt;0,ROUNDDOWN(Length_10!Q38*J$3,$L$68),ROUNDUP(Length_10!Q38*J$3,$L$68))</f>
        <v>#N/A</v>
      </c>
      <c r="AJ43" s="172" t="e">
        <f t="shared" ca="1" si="12"/>
        <v>#N/A</v>
      </c>
      <c r="AK43" s="172" t="e">
        <f t="shared" ca="1" si="13"/>
        <v>#N/A</v>
      </c>
      <c r="AL43" s="172" t="e">
        <f t="shared" ca="1" si="14"/>
        <v>#N/A</v>
      </c>
      <c r="AM43" s="172" t="e">
        <f t="shared" ca="1" si="15"/>
        <v>#N/A</v>
      </c>
      <c r="AN43" s="172" t="e">
        <f t="shared" ca="1" si="16"/>
        <v>#N/A</v>
      </c>
      <c r="AO43" s="172" t="str">
        <f t="shared" si="21"/>
        <v/>
      </c>
      <c r="AP43" s="172" t="e">
        <f t="shared" ca="1" si="22"/>
        <v>#N/A</v>
      </c>
    </row>
    <row r="44" spans="2:42" ht="15" customHeight="1">
      <c r="B44" s="197" t="b">
        <f>IF(TRIM(Length_10!A39)="",FALSE,TRUE)</f>
        <v>0</v>
      </c>
      <c r="C44" s="172" t="str">
        <f>IF($B44=FALSE,"",VALUE(Length_10!A39))</f>
        <v/>
      </c>
      <c r="D44" s="172" t="str">
        <f>IF($B44=FALSE,"",Length_10!B39)</f>
        <v/>
      </c>
      <c r="E44" s="172" t="str">
        <f>IF($B44=FALSE,"",Length_10!C39)</f>
        <v/>
      </c>
      <c r="F44" s="172" t="str">
        <f>IF($B44=FALSE,"",Length_10!D39)</f>
        <v/>
      </c>
      <c r="G44" s="197" t="str">
        <f>IF(B44=FALSE,"",Length_10!S39)</f>
        <v/>
      </c>
      <c r="H44" s="197" t="str">
        <f>IF(B44=FALSE,"",Length_10!T39)</f>
        <v/>
      </c>
      <c r="I44" s="197" t="str">
        <f>IF(B44=FALSE,"",Length_10!U39)</f>
        <v/>
      </c>
      <c r="J44" s="197" t="str">
        <f>IF(B44=FALSE,"",Length_10!V39)</f>
        <v/>
      </c>
      <c r="K44" s="197" t="str">
        <f>IF(B44=FALSE,"",Length_10!W39)</f>
        <v/>
      </c>
      <c r="L44" s="172" t="str">
        <f t="shared" si="1"/>
        <v/>
      </c>
      <c r="M44" s="198" t="str">
        <f t="shared" si="2"/>
        <v/>
      </c>
      <c r="N44" s="172" t="str">
        <f>IF(B44=FALSE,"",Length_10!D83)</f>
        <v/>
      </c>
      <c r="O44" s="198" t="str">
        <f t="shared" si="17"/>
        <v/>
      </c>
      <c r="P44" s="198" t="str">
        <f t="shared" si="23"/>
        <v/>
      </c>
      <c r="Q44" s="198" t="str">
        <f t="shared" si="18"/>
        <v/>
      </c>
      <c r="R44" s="199" t="str">
        <f t="shared" si="3"/>
        <v/>
      </c>
      <c r="S44" s="200" t="str">
        <f>IF(B44=FALSE,"",Length_10!D127*O44)</f>
        <v/>
      </c>
      <c r="T44" s="201" t="str">
        <f t="shared" si="4"/>
        <v/>
      </c>
      <c r="U44" s="202" t="str">
        <f t="shared" si="5"/>
        <v/>
      </c>
      <c r="V44" s="202" t="str">
        <f ca="1">IF(B44=FALSE,"",OFFSET(Length_10!A83,0,MATCH("열팽창계수",Length_10!$47:$47,0)-1))</f>
        <v/>
      </c>
      <c r="W44" s="203" t="str">
        <f t="shared" si="6"/>
        <v/>
      </c>
      <c r="X44" s="181" t="str">
        <f t="shared" si="7"/>
        <v/>
      </c>
      <c r="Y44" s="181" t="str">
        <f t="shared" si="8"/>
        <v/>
      </c>
      <c r="Z44" s="181" t="str">
        <f t="shared" si="9"/>
        <v/>
      </c>
      <c r="AA44" s="204" t="str">
        <f t="shared" si="10"/>
        <v/>
      </c>
      <c r="AB44" s="205" t="str">
        <f t="shared" si="11"/>
        <v/>
      </c>
      <c r="AC44" s="172" t="str">
        <f t="shared" si="19"/>
        <v/>
      </c>
      <c r="AD44" s="172" t="str">
        <f t="shared" si="20"/>
        <v/>
      </c>
      <c r="AE44" s="172" t="str">
        <f t="shared" si="24"/>
        <v/>
      </c>
      <c r="AF44" s="172" t="str">
        <f t="shared" si="25"/>
        <v/>
      </c>
      <c r="AG44" s="128"/>
      <c r="AH44" s="172" t="e">
        <f ca="1">IF(Length_10!P39&lt;0,ROUNDUP(Length_10!P39*J$3,$L$68),ROUNDDOWN(Length_10!P39*J$3,$L$68))</f>
        <v>#N/A</v>
      </c>
      <c r="AI44" s="172" t="e">
        <f ca="1">IF(Length_10!Q39&lt;0,ROUNDDOWN(Length_10!Q39*J$3,$L$68),ROUNDUP(Length_10!Q39*J$3,$L$68))</f>
        <v>#N/A</v>
      </c>
      <c r="AJ44" s="172" t="e">
        <f t="shared" ca="1" si="12"/>
        <v>#N/A</v>
      </c>
      <c r="AK44" s="172" t="e">
        <f t="shared" ca="1" si="13"/>
        <v>#N/A</v>
      </c>
      <c r="AL44" s="172" t="e">
        <f t="shared" ca="1" si="14"/>
        <v>#N/A</v>
      </c>
      <c r="AM44" s="172" t="e">
        <f t="shared" ca="1" si="15"/>
        <v>#N/A</v>
      </c>
      <c r="AN44" s="172" t="e">
        <f t="shared" ca="1" si="16"/>
        <v>#N/A</v>
      </c>
      <c r="AO44" s="172" t="str">
        <f t="shared" si="21"/>
        <v/>
      </c>
      <c r="AP44" s="172" t="e">
        <f t="shared" ca="1" si="22"/>
        <v>#N/A</v>
      </c>
    </row>
    <row r="45" spans="2:42" ht="15" customHeight="1">
      <c r="B45" s="197" t="b">
        <f>IF(TRIM(Length_10!A40)="",FALSE,TRUE)</f>
        <v>0</v>
      </c>
      <c r="C45" s="172" t="str">
        <f>IF($B45=FALSE,"",VALUE(Length_10!A40))</f>
        <v/>
      </c>
      <c r="D45" s="172" t="str">
        <f>IF($B45=FALSE,"",Length_10!B40)</f>
        <v/>
      </c>
      <c r="E45" s="172" t="str">
        <f>IF($B45=FALSE,"",Length_10!C40)</f>
        <v/>
      </c>
      <c r="F45" s="172" t="str">
        <f>IF($B45=FALSE,"",Length_10!D40)</f>
        <v/>
      </c>
      <c r="G45" s="197" t="str">
        <f>IF(B45=FALSE,"",Length_10!S40)</f>
        <v/>
      </c>
      <c r="H45" s="197" t="str">
        <f>IF(B45=FALSE,"",Length_10!T40)</f>
        <v/>
      </c>
      <c r="I45" s="197" t="str">
        <f>IF(B45=FALSE,"",Length_10!U40)</f>
        <v/>
      </c>
      <c r="J45" s="197" t="str">
        <f>IF(B45=FALSE,"",Length_10!V40)</f>
        <v/>
      </c>
      <c r="K45" s="197" t="str">
        <f>IF(B45=FALSE,"",Length_10!W40)</f>
        <v/>
      </c>
      <c r="L45" s="172" t="str">
        <f t="shared" si="1"/>
        <v/>
      </c>
      <c r="M45" s="198" t="str">
        <f t="shared" si="2"/>
        <v/>
      </c>
      <c r="N45" s="172" t="str">
        <f>IF(B45=FALSE,"",Length_10!D84)</f>
        <v/>
      </c>
      <c r="O45" s="198" t="str">
        <f t="shared" si="17"/>
        <v/>
      </c>
      <c r="P45" s="198" t="str">
        <f t="shared" si="23"/>
        <v/>
      </c>
      <c r="Q45" s="198" t="str">
        <f t="shared" si="18"/>
        <v/>
      </c>
      <c r="R45" s="199" t="str">
        <f t="shared" si="3"/>
        <v/>
      </c>
      <c r="S45" s="200" t="str">
        <f>IF(B45=FALSE,"",Length_10!D128*O45)</f>
        <v/>
      </c>
      <c r="T45" s="201" t="str">
        <f t="shared" si="4"/>
        <v/>
      </c>
      <c r="U45" s="202" t="str">
        <f t="shared" si="5"/>
        <v/>
      </c>
      <c r="V45" s="202" t="str">
        <f ca="1">IF(B45=FALSE,"",OFFSET(Length_10!A84,0,MATCH("열팽창계수",Length_10!$47:$47,0)-1))</f>
        <v/>
      </c>
      <c r="W45" s="203" t="str">
        <f t="shared" si="6"/>
        <v/>
      </c>
      <c r="X45" s="181" t="str">
        <f t="shared" si="7"/>
        <v/>
      </c>
      <c r="Y45" s="181" t="str">
        <f t="shared" si="8"/>
        <v/>
      </c>
      <c r="Z45" s="181" t="str">
        <f t="shared" si="9"/>
        <v/>
      </c>
      <c r="AA45" s="204" t="str">
        <f t="shared" si="10"/>
        <v/>
      </c>
      <c r="AB45" s="205" t="str">
        <f t="shared" si="11"/>
        <v/>
      </c>
      <c r="AC45" s="172" t="str">
        <f t="shared" si="19"/>
        <v/>
      </c>
      <c r="AD45" s="172" t="str">
        <f t="shared" si="20"/>
        <v/>
      </c>
      <c r="AE45" s="172" t="str">
        <f t="shared" si="24"/>
        <v/>
      </c>
      <c r="AF45" s="172" t="str">
        <f t="shared" si="25"/>
        <v/>
      </c>
      <c r="AG45" s="128"/>
      <c r="AH45" s="172" t="e">
        <f ca="1">IF(Length_10!P40&lt;0,ROUNDUP(Length_10!P40*J$3,$L$68),ROUNDDOWN(Length_10!P40*J$3,$L$68))</f>
        <v>#N/A</v>
      </c>
      <c r="AI45" s="172" t="e">
        <f ca="1">IF(Length_10!Q40&lt;0,ROUNDDOWN(Length_10!Q40*J$3,$L$68),ROUNDUP(Length_10!Q40*J$3,$L$68))</f>
        <v>#N/A</v>
      </c>
      <c r="AJ45" s="172" t="e">
        <f t="shared" ca="1" si="12"/>
        <v>#N/A</v>
      </c>
      <c r="AK45" s="172" t="e">
        <f t="shared" ca="1" si="13"/>
        <v>#N/A</v>
      </c>
      <c r="AL45" s="172" t="e">
        <f t="shared" ca="1" si="14"/>
        <v>#N/A</v>
      </c>
      <c r="AM45" s="172" t="e">
        <f t="shared" ca="1" si="15"/>
        <v>#N/A</v>
      </c>
      <c r="AN45" s="172" t="e">
        <f t="shared" ca="1" si="16"/>
        <v>#N/A</v>
      </c>
      <c r="AO45" s="172" t="str">
        <f t="shared" si="21"/>
        <v/>
      </c>
      <c r="AP45" s="172" t="e">
        <f t="shared" ca="1" si="22"/>
        <v>#N/A</v>
      </c>
    </row>
    <row r="46" spans="2:42" ht="15" customHeight="1">
      <c r="B46" s="197" t="b">
        <f>IF(TRIM(Length_10!A41)="",FALSE,TRUE)</f>
        <v>0</v>
      </c>
      <c r="C46" s="172" t="str">
        <f>IF($B46=FALSE,"",VALUE(Length_10!A41))</f>
        <v/>
      </c>
      <c r="D46" s="172" t="str">
        <f>IF($B46=FALSE,"",Length_10!B41)</f>
        <v/>
      </c>
      <c r="E46" s="172" t="str">
        <f>IF($B46=FALSE,"",Length_10!C41)</f>
        <v/>
      </c>
      <c r="F46" s="172" t="str">
        <f>IF($B46=FALSE,"",Length_10!D41)</f>
        <v/>
      </c>
      <c r="G46" s="197" t="str">
        <f>IF(B46=FALSE,"",Length_10!S41)</f>
        <v/>
      </c>
      <c r="H46" s="197" t="str">
        <f>IF(B46=FALSE,"",Length_10!T41)</f>
        <v/>
      </c>
      <c r="I46" s="197" t="str">
        <f>IF(B46=FALSE,"",Length_10!U41)</f>
        <v/>
      </c>
      <c r="J46" s="197" t="str">
        <f>IF(B46=FALSE,"",Length_10!V41)</f>
        <v/>
      </c>
      <c r="K46" s="197" t="str">
        <f>IF(B46=FALSE,"",Length_10!W41)</f>
        <v/>
      </c>
      <c r="L46" s="172" t="str">
        <f t="shared" si="1"/>
        <v/>
      </c>
      <c r="M46" s="198" t="str">
        <f t="shared" si="2"/>
        <v/>
      </c>
      <c r="N46" s="172" t="str">
        <f>IF(B46=FALSE,"",Length_10!D85)</f>
        <v/>
      </c>
      <c r="O46" s="198" t="str">
        <f t="shared" si="17"/>
        <v/>
      </c>
      <c r="P46" s="198" t="str">
        <f t="shared" si="23"/>
        <v/>
      </c>
      <c r="Q46" s="198" t="str">
        <f t="shared" si="18"/>
        <v/>
      </c>
      <c r="R46" s="199" t="str">
        <f t="shared" si="3"/>
        <v/>
      </c>
      <c r="S46" s="200" t="str">
        <f>IF(B46=FALSE,"",Length_10!D129*O46)</f>
        <v/>
      </c>
      <c r="T46" s="201" t="str">
        <f t="shared" si="4"/>
        <v/>
      </c>
      <c r="U46" s="202" t="str">
        <f t="shared" si="5"/>
        <v/>
      </c>
      <c r="V46" s="202" t="str">
        <f ca="1">IF(B46=FALSE,"",OFFSET(Length_10!A85,0,MATCH("열팽창계수",Length_10!$47:$47,0)-1))</f>
        <v/>
      </c>
      <c r="W46" s="203" t="str">
        <f t="shared" si="6"/>
        <v/>
      </c>
      <c r="X46" s="181" t="str">
        <f t="shared" si="7"/>
        <v/>
      </c>
      <c r="Y46" s="181" t="str">
        <f t="shared" si="8"/>
        <v/>
      </c>
      <c r="Z46" s="181" t="str">
        <f t="shared" si="9"/>
        <v/>
      </c>
      <c r="AA46" s="204" t="str">
        <f t="shared" si="10"/>
        <v/>
      </c>
      <c r="AB46" s="205" t="str">
        <f t="shared" si="11"/>
        <v/>
      </c>
      <c r="AC46" s="172" t="str">
        <f t="shared" si="19"/>
        <v/>
      </c>
      <c r="AD46" s="172" t="str">
        <f t="shared" si="20"/>
        <v/>
      </c>
      <c r="AE46" s="172" t="str">
        <f t="shared" si="24"/>
        <v/>
      </c>
      <c r="AF46" s="172" t="str">
        <f t="shared" si="25"/>
        <v/>
      </c>
      <c r="AG46" s="128"/>
      <c r="AH46" s="172" t="e">
        <f ca="1">IF(Length_10!P41&lt;0,ROUNDUP(Length_10!P41*J$3,$L$68),ROUNDDOWN(Length_10!P41*J$3,$L$68))</f>
        <v>#N/A</v>
      </c>
      <c r="AI46" s="172" t="e">
        <f ca="1">IF(Length_10!Q41&lt;0,ROUNDDOWN(Length_10!Q41*J$3,$L$68),ROUNDUP(Length_10!Q41*J$3,$L$68))</f>
        <v>#N/A</v>
      </c>
      <c r="AJ46" s="172" t="e">
        <f t="shared" ca="1" si="12"/>
        <v>#N/A</v>
      </c>
      <c r="AK46" s="172" t="e">
        <f t="shared" ca="1" si="13"/>
        <v>#N/A</v>
      </c>
      <c r="AL46" s="172" t="e">
        <f t="shared" ca="1" si="14"/>
        <v>#N/A</v>
      </c>
      <c r="AM46" s="172" t="e">
        <f t="shared" ca="1" si="15"/>
        <v>#N/A</v>
      </c>
      <c r="AN46" s="172" t="e">
        <f t="shared" ca="1" si="16"/>
        <v>#N/A</v>
      </c>
      <c r="AO46" s="172" t="str">
        <f t="shared" si="21"/>
        <v/>
      </c>
      <c r="AP46" s="172" t="e">
        <f t="shared" ca="1" si="22"/>
        <v>#N/A</v>
      </c>
    </row>
    <row r="47" spans="2:42" ht="15" customHeight="1">
      <c r="B47" s="197" t="b">
        <f>IF(TRIM(Length_10!A42)="",FALSE,TRUE)</f>
        <v>0</v>
      </c>
      <c r="C47" s="172" t="str">
        <f>IF($B47=FALSE,"",VALUE(Length_10!A42))</f>
        <v/>
      </c>
      <c r="D47" s="172" t="str">
        <f>IF($B47=FALSE,"",Length_10!B42)</f>
        <v/>
      </c>
      <c r="E47" s="172" t="str">
        <f>IF($B47=FALSE,"",Length_10!C42)</f>
        <v/>
      </c>
      <c r="F47" s="172" t="str">
        <f>IF($B47=FALSE,"",Length_10!D42)</f>
        <v/>
      </c>
      <c r="G47" s="197" t="str">
        <f>IF(B47=FALSE,"",Length_10!S42)</f>
        <v/>
      </c>
      <c r="H47" s="197" t="str">
        <f>IF(B47=FALSE,"",Length_10!T42)</f>
        <v/>
      </c>
      <c r="I47" s="197" t="str">
        <f>IF(B47=FALSE,"",Length_10!U42)</f>
        <v/>
      </c>
      <c r="J47" s="197" t="str">
        <f>IF(B47=FALSE,"",Length_10!V42)</f>
        <v/>
      </c>
      <c r="K47" s="197" t="str">
        <f>IF(B47=FALSE,"",Length_10!W42)</f>
        <v/>
      </c>
      <c r="L47" s="172" t="str">
        <f t="shared" si="1"/>
        <v/>
      </c>
      <c r="M47" s="198" t="str">
        <f t="shared" si="2"/>
        <v/>
      </c>
      <c r="N47" s="172" t="str">
        <f>IF(B47=FALSE,"",Length_10!D86)</f>
        <v/>
      </c>
      <c r="O47" s="198" t="str">
        <f t="shared" si="17"/>
        <v/>
      </c>
      <c r="P47" s="198" t="str">
        <f t="shared" si="23"/>
        <v/>
      </c>
      <c r="Q47" s="198" t="str">
        <f t="shared" si="18"/>
        <v/>
      </c>
      <c r="R47" s="199" t="str">
        <f t="shared" si="3"/>
        <v/>
      </c>
      <c r="S47" s="200" t="str">
        <f>IF(B47=FALSE,"",Length_10!D130*O47)</f>
        <v/>
      </c>
      <c r="T47" s="201" t="str">
        <f t="shared" si="4"/>
        <v/>
      </c>
      <c r="U47" s="202" t="str">
        <f t="shared" si="5"/>
        <v/>
      </c>
      <c r="V47" s="202" t="str">
        <f ca="1">IF(B47=FALSE,"",OFFSET(Length_10!A86,0,MATCH("열팽창계수",Length_10!$47:$47,0)-1))</f>
        <v/>
      </c>
      <c r="W47" s="203" t="str">
        <f t="shared" si="6"/>
        <v/>
      </c>
      <c r="X47" s="181" t="str">
        <f t="shared" si="7"/>
        <v/>
      </c>
      <c r="Y47" s="181" t="str">
        <f t="shared" si="8"/>
        <v/>
      </c>
      <c r="Z47" s="181" t="str">
        <f t="shared" si="9"/>
        <v/>
      </c>
      <c r="AA47" s="204" t="str">
        <f t="shared" si="10"/>
        <v/>
      </c>
      <c r="AB47" s="205" t="str">
        <f t="shared" si="11"/>
        <v/>
      </c>
      <c r="AC47" s="172" t="str">
        <f t="shared" si="19"/>
        <v/>
      </c>
      <c r="AD47" s="172" t="str">
        <f t="shared" si="20"/>
        <v/>
      </c>
      <c r="AE47" s="172" t="str">
        <f t="shared" si="24"/>
        <v/>
      </c>
      <c r="AF47" s="172" t="str">
        <f t="shared" si="25"/>
        <v/>
      </c>
      <c r="AG47" s="128"/>
      <c r="AH47" s="172" t="e">
        <f ca="1">IF(Length_10!P42&lt;0,ROUNDUP(Length_10!P42*J$3,$L$68),ROUNDDOWN(Length_10!P42*J$3,$L$68))</f>
        <v>#N/A</v>
      </c>
      <c r="AI47" s="172" t="e">
        <f ca="1">IF(Length_10!Q42&lt;0,ROUNDDOWN(Length_10!Q42*J$3,$L$68),ROUNDUP(Length_10!Q42*J$3,$L$68))</f>
        <v>#N/A</v>
      </c>
      <c r="AJ47" s="172" t="e">
        <f t="shared" ca="1" si="12"/>
        <v>#N/A</v>
      </c>
      <c r="AK47" s="172" t="e">
        <f t="shared" ca="1" si="13"/>
        <v>#N/A</v>
      </c>
      <c r="AL47" s="172" t="e">
        <f t="shared" ca="1" si="14"/>
        <v>#N/A</v>
      </c>
      <c r="AM47" s="172" t="e">
        <f t="shared" ca="1" si="15"/>
        <v>#N/A</v>
      </c>
      <c r="AN47" s="172" t="e">
        <f t="shared" ca="1" si="16"/>
        <v>#N/A</v>
      </c>
      <c r="AO47" s="172" t="str">
        <f t="shared" si="21"/>
        <v/>
      </c>
      <c r="AP47" s="172" t="e">
        <f t="shared" ca="1" si="22"/>
        <v>#N/A</v>
      </c>
    </row>
    <row r="48" spans="2:42" ht="15" customHeight="1">
      <c r="B48" s="197" t="b">
        <f>IF(TRIM(Length_10!A43)="",FALSE,TRUE)</f>
        <v>0</v>
      </c>
      <c r="C48" s="172" t="str">
        <f>IF($B48=FALSE,"",VALUE(Length_10!A43))</f>
        <v/>
      </c>
      <c r="D48" s="172" t="str">
        <f>IF($B48=FALSE,"",Length_10!B43)</f>
        <v/>
      </c>
      <c r="E48" s="172" t="str">
        <f>IF($B48=FALSE,"",Length_10!C43)</f>
        <v/>
      </c>
      <c r="F48" s="172" t="str">
        <f>IF($B48=FALSE,"",Length_10!D43)</f>
        <v/>
      </c>
      <c r="G48" s="197" t="str">
        <f>IF(B48=FALSE,"",Length_10!S43)</f>
        <v/>
      </c>
      <c r="H48" s="197" t="str">
        <f>IF(B48=FALSE,"",Length_10!T43)</f>
        <v/>
      </c>
      <c r="I48" s="197" t="str">
        <f>IF(B48=FALSE,"",Length_10!U43)</f>
        <v/>
      </c>
      <c r="J48" s="197" t="str">
        <f>IF(B48=FALSE,"",Length_10!V43)</f>
        <v/>
      </c>
      <c r="K48" s="197" t="str">
        <f>IF(B48=FALSE,"",Length_10!W43)</f>
        <v/>
      </c>
      <c r="L48" s="172" t="str">
        <f t="shared" si="1"/>
        <v/>
      </c>
      <c r="M48" s="198" t="str">
        <f t="shared" si="2"/>
        <v/>
      </c>
      <c r="N48" s="172" t="str">
        <f>IF(B48=FALSE,"",Length_10!D87)</f>
        <v/>
      </c>
      <c r="O48" s="198" t="str">
        <f t="shared" si="17"/>
        <v/>
      </c>
      <c r="P48" s="198" t="str">
        <f t="shared" si="23"/>
        <v/>
      </c>
      <c r="Q48" s="198" t="str">
        <f t="shared" si="18"/>
        <v/>
      </c>
      <c r="R48" s="199" t="str">
        <f t="shared" si="3"/>
        <v/>
      </c>
      <c r="S48" s="200" t="str">
        <f>IF(B48=FALSE,"",Length_10!D131*O48)</f>
        <v/>
      </c>
      <c r="T48" s="201" t="str">
        <f t="shared" si="4"/>
        <v/>
      </c>
      <c r="U48" s="202" t="str">
        <f t="shared" si="5"/>
        <v/>
      </c>
      <c r="V48" s="202" t="str">
        <f ca="1">IF(B48=FALSE,"",OFFSET(Length_10!A87,0,MATCH("열팽창계수",Length_10!$47:$47,0)-1))</f>
        <v/>
      </c>
      <c r="W48" s="203" t="str">
        <f t="shared" si="6"/>
        <v/>
      </c>
      <c r="X48" s="181" t="str">
        <f t="shared" si="7"/>
        <v/>
      </c>
      <c r="Y48" s="181" t="str">
        <f t="shared" si="8"/>
        <v/>
      </c>
      <c r="Z48" s="181" t="str">
        <f t="shared" si="9"/>
        <v/>
      </c>
      <c r="AA48" s="204" t="str">
        <f t="shared" si="10"/>
        <v/>
      </c>
      <c r="AB48" s="205" t="str">
        <f t="shared" si="11"/>
        <v/>
      </c>
      <c r="AC48" s="172" t="str">
        <f t="shared" si="19"/>
        <v/>
      </c>
      <c r="AD48" s="172" t="str">
        <f t="shared" si="20"/>
        <v/>
      </c>
      <c r="AE48" s="172" t="str">
        <f t="shared" si="24"/>
        <v/>
      </c>
      <c r="AF48" s="172" t="str">
        <f t="shared" si="25"/>
        <v/>
      </c>
      <c r="AG48" s="128"/>
      <c r="AH48" s="172" t="e">
        <f ca="1">IF(Length_10!P43&lt;0,ROUNDUP(Length_10!P43*J$3,$L$68),ROUNDDOWN(Length_10!P43*J$3,$L$68))</f>
        <v>#N/A</v>
      </c>
      <c r="AI48" s="172" t="e">
        <f ca="1">IF(Length_10!Q43&lt;0,ROUNDDOWN(Length_10!Q43*J$3,$L$68),ROUNDUP(Length_10!Q43*J$3,$L$68))</f>
        <v>#N/A</v>
      </c>
      <c r="AJ48" s="172" t="e">
        <f t="shared" ca="1" si="12"/>
        <v>#N/A</v>
      </c>
      <c r="AK48" s="172" t="e">
        <f t="shared" ca="1" si="13"/>
        <v>#N/A</v>
      </c>
      <c r="AL48" s="172" t="e">
        <f t="shared" ca="1" si="14"/>
        <v>#N/A</v>
      </c>
      <c r="AM48" s="172" t="e">
        <f t="shared" ca="1" si="15"/>
        <v>#N/A</v>
      </c>
      <c r="AN48" s="172" t="e">
        <f t="shared" ca="1" si="16"/>
        <v>#N/A</v>
      </c>
      <c r="AO48" s="172" t="str">
        <f t="shared" si="21"/>
        <v/>
      </c>
      <c r="AP48" s="172" t="e">
        <f t="shared" ca="1" si="22"/>
        <v>#N/A</v>
      </c>
    </row>
    <row r="49" spans="1:42" ht="15" customHeight="1">
      <c r="B49" s="197" t="b">
        <f>IF(TRIM(Length_10!A44)="",FALSE,TRUE)</f>
        <v>0</v>
      </c>
      <c r="C49" s="172" t="str">
        <f>IF($B49=FALSE,"",VALUE(Length_10!A44))</f>
        <v/>
      </c>
      <c r="D49" s="172" t="str">
        <f>IF($B49=FALSE,"",Length_10!B44)</f>
        <v/>
      </c>
      <c r="E49" s="172" t="str">
        <f>IF($B49=FALSE,"",Length_10!C44)</f>
        <v/>
      </c>
      <c r="F49" s="172" t="str">
        <f>IF($B49=FALSE,"",Length_10!D44)</f>
        <v/>
      </c>
      <c r="G49" s="197" t="str">
        <f>IF(B49=FALSE,"",Length_10!S44)</f>
        <v/>
      </c>
      <c r="H49" s="197" t="str">
        <f>IF(B49=FALSE,"",Length_10!T44)</f>
        <v/>
      </c>
      <c r="I49" s="197" t="str">
        <f>IF(B49=FALSE,"",Length_10!U44)</f>
        <v/>
      </c>
      <c r="J49" s="197" t="str">
        <f>IF(B49=FALSE,"",Length_10!V44)</f>
        <v/>
      </c>
      <c r="K49" s="197" t="str">
        <f>IF(B49=FALSE,"",Length_10!W44)</f>
        <v/>
      </c>
      <c r="L49" s="172" t="str">
        <f t="shared" si="1"/>
        <v/>
      </c>
      <c r="M49" s="198" t="str">
        <f t="shared" si="2"/>
        <v/>
      </c>
      <c r="N49" s="172" t="str">
        <f>IF(B49=FALSE,"",Length_10!D88)</f>
        <v/>
      </c>
      <c r="O49" s="198" t="str">
        <f t="shared" si="17"/>
        <v/>
      </c>
      <c r="P49" s="198" t="str">
        <f t="shared" si="23"/>
        <v/>
      </c>
      <c r="Q49" s="198" t="str">
        <f t="shared" si="18"/>
        <v/>
      </c>
      <c r="R49" s="199" t="str">
        <f t="shared" si="3"/>
        <v/>
      </c>
      <c r="S49" s="200" t="str">
        <f>IF(B49=FALSE,"",Length_10!D132*O49)</f>
        <v/>
      </c>
      <c r="T49" s="201" t="str">
        <f t="shared" si="4"/>
        <v/>
      </c>
      <c r="U49" s="202" t="str">
        <f t="shared" si="5"/>
        <v/>
      </c>
      <c r="V49" s="202" t="str">
        <f ca="1">IF(B49=FALSE,"",OFFSET(Length_10!A88,0,MATCH("열팽창계수",Length_10!$47:$47,0)-1))</f>
        <v/>
      </c>
      <c r="W49" s="203" t="str">
        <f t="shared" si="6"/>
        <v/>
      </c>
      <c r="X49" s="181" t="str">
        <f t="shared" si="7"/>
        <v/>
      </c>
      <c r="Y49" s="181" t="str">
        <f t="shared" si="8"/>
        <v/>
      </c>
      <c r="Z49" s="181" t="str">
        <f t="shared" si="9"/>
        <v/>
      </c>
      <c r="AA49" s="204" t="str">
        <f t="shared" si="10"/>
        <v/>
      </c>
      <c r="AB49" s="205" t="str">
        <f t="shared" si="11"/>
        <v/>
      </c>
      <c r="AC49" s="172" t="str">
        <f t="shared" si="19"/>
        <v/>
      </c>
      <c r="AD49" s="172" t="str">
        <f t="shared" si="20"/>
        <v/>
      </c>
      <c r="AE49" s="172" t="str">
        <f t="shared" si="24"/>
        <v/>
      </c>
      <c r="AF49" s="172" t="str">
        <f t="shared" si="25"/>
        <v/>
      </c>
      <c r="AG49" s="128"/>
      <c r="AH49" s="172" t="e">
        <f ca="1">IF(Length_10!P44&lt;0,ROUNDUP(Length_10!P44*J$3,$L$68),ROUNDDOWN(Length_10!P44*J$3,$L$68))</f>
        <v>#N/A</v>
      </c>
      <c r="AI49" s="172" t="e">
        <f ca="1">IF(Length_10!Q44&lt;0,ROUNDDOWN(Length_10!Q44*J$3,$L$68),ROUNDUP(Length_10!Q44*J$3,$L$68))</f>
        <v>#N/A</v>
      </c>
      <c r="AJ49" s="172" t="e">
        <f t="shared" ca="1" si="12"/>
        <v>#N/A</v>
      </c>
      <c r="AK49" s="172" t="e">
        <f t="shared" ca="1" si="13"/>
        <v>#N/A</v>
      </c>
      <c r="AL49" s="172" t="e">
        <f t="shared" ca="1" si="14"/>
        <v>#N/A</v>
      </c>
      <c r="AM49" s="172" t="e">
        <f t="shared" ca="1" si="15"/>
        <v>#N/A</v>
      </c>
      <c r="AN49" s="172" t="e">
        <f t="shared" ca="1" si="16"/>
        <v>#N/A</v>
      </c>
      <c r="AO49" s="172" t="str">
        <f t="shared" si="21"/>
        <v/>
      </c>
      <c r="AP49" s="172" t="e">
        <f t="shared" ca="1" si="22"/>
        <v>#N/A</v>
      </c>
    </row>
    <row r="50" spans="1:42" ht="15" customHeight="1">
      <c r="N50" s="124"/>
      <c r="O50" s="124"/>
      <c r="P50" s="124"/>
      <c r="Q50" s="124"/>
      <c r="R50" s="124"/>
      <c r="S50" s="124"/>
      <c r="T50" s="124"/>
      <c r="X50" s="124"/>
    </row>
    <row r="51" spans="1:42" ht="15" customHeight="1">
      <c r="A51" s="122" t="s">
        <v>197</v>
      </c>
      <c r="C51" s="123"/>
      <c r="D51" s="123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</row>
    <row r="52" spans="1:42" ht="15" customHeight="1">
      <c r="A52" s="122"/>
      <c r="B52" s="507"/>
      <c r="C52" s="507" t="s">
        <v>198</v>
      </c>
      <c r="D52" s="526" t="s">
        <v>199</v>
      </c>
      <c r="E52" s="507" t="s">
        <v>200</v>
      </c>
      <c r="F52" s="507" t="s">
        <v>201</v>
      </c>
      <c r="G52" s="512">
        <v>1</v>
      </c>
      <c r="H52" s="513"/>
      <c r="I52" s="513"/>
      <c r="J52" s="513"/>
      <c r="K52" s="514"/>
      <c r="L52" s="226">
        <v>2</v>
      </c>
      <c r="M52" s="512">
        <v>3</v>
      </c>
      <c r="N52" s="513"/>
      <c r="O52" s="513"/>
      <c r="P52" s="514"/>
      <c r="Q52" s="512">
        <v>4</v>
      </c>
      <c r="R52" s="514"/>
      <c r="S52" s="226">
        <v>5</v>
      </c>
      <c r="T52" s="507" t="s">
        <v>648</v>
      </c>
      <c r="U52" s="512" t="s">
        <v>655</v>
      </c>
      <c r="V52" s="514"/>
      <c r="W52" s="297"/>
      <c r="X52" s="512" t="s">
        <v>202</v>
      </c>
      <c r="Y52" s="514"/>
      <c r="Z52" s="233"/>
    </row>
    <row r="53" spans="1:42" ht="15" customHeight="1">
      <c r="A53" s="122"/>
      <c r="B53" s="517"/>
      <c r="C53" s="517"/>
      <c r="D53" s="527"/>
      <c r="E53" s="517"/>
      <c r="F53" s="517"/>
      <c r="G53" s="264" t="s">
        <v>203</v>
      </c>
      <c r="H53" s="264" t="s">
        <v>616</v>
      </c>
      <c r="I53" s="264" t="s">
        <v>617</v>
      </c>
      <c r="J53" s="512" t="s">
        <v>204</v>
      </c>
      <c r="K53" s="514"/>
      <c r="L53" s="226" t="s">
        <v>205</v>
      </c>
      <c r="M53" s="512" t="s">
        <v>203</v>
      </c>
      <c r="N53" s="514"/>
      <c r="O53" s="512" t="s">
        <v>206</v>
      </c>
      <c r="P53" s="514"/>
      <c r="Q53" s="512" t="s">
        <v>207</v>
      </c>
      <c r="R53" s="514"/>
      <c r="S53" s="226" t="s">
        <v>208</v>
      </c>
      <c r="T53" s="508"/>
      <c r="U53" s="304" t="s">
        <v>239</v>
      </c>
      <c r="V53" s="304" t="s">
        <v>621</v>
      </c>
      <c r="W53" s="297"/>
      <c r="X53" s="233" t="str">
        <f>O8</f>
        <v>mm/0</v>
      </c>
      <c r="Y53" s="193" t="str">
        <f>P8</f>
        <v>0/mm</v>
      </c>
      <c r="Z53" s="193" t="s">
        <v>209</v>
      </c>
    </row>
    <row r="54" spans="1:42" ht="15" customHeight="1">
      <c r="B54" s="226" t="s">
        <v>210</v>
      </c>
      <c r="C54" s="206" t="s">
        <v>211</v>
      </c>
      <c r="D54" s="207" t="s">
        <v>658</v>
      </c>
      <c r="E54" s="208" t="e">
        <f ca="1">OFFSET(R$8,MATCH(L$3,AA$9:AA$49,0),0)</f>
        <v>#N/A</v>
      </c>
      <c r="F54" s="209" t="s">
        <v>213</v>
      </c>
      <c r="G54" s="198">
        <f>IF(MAX(M9:M49)=0,H3,MAX(M9:M49))</f>
        <v>0</v>
      </c>
      <c r="H54" s="173">
        <v>1</v>
      </c>
      <c r="I54" s="210">
        <v>5</v>
      </c>
      <c r="J54" s="200">
        <f>G54/SQRT(I54)</f>
        <v>0</v>
      </c>
      <c r="K54" s="174">
        <f>I3</f>
        <v>0</v>
      </c>
      <c r="L54" s="211" t="s">
        <v>214</v>
      </c>
      <c r="M54" s="172"/>
      <c r="N54" s="172"/>
      <c r="O54" s="200" t="e">
        <f ca="1">OFFSET(O8,MATCH(L3,AA9:AA49,0),0)*1000</f>
        <v>#N/A</v>
      </c>
      <c r="P54" s="208" t="str">
        <f>"μm/"&amp;I3</f>
        <v>μm/0</v>
      </c>
      <c r="Q54" s="212" t="e">
        <f t="shared" ref="Q54:Q63" ca="1" si="26">ABS(J54*O54)</f>
        <v>#N/A</v>
      </c>
      <c r="R54" s="174" t="s">
        <v>215</v>
      </c>
      <c r="S54" s="172">
        <v>4</v>
      </c>
      <c r="T54" s="204" t="e">
        <f ca="1">IF(S54="∞",0,Q54^4/S54)</f>
        <v>#N/A</v>
      </c>
      <c r="U54" s="212" t="str">
        <f t="shared" ref="U54:U63" si="27">IF(OR(L54="직사각형",L54="삼각형"),Q54,"")</f>
        <v/>
      </c>
      <c r="V54" s="212" t="e">
        <f t="shared" ref="V54:V63" ca="1" si="28">IF(OR(L54="직사각형",L54="삼각형"),"",Q54)</f>
        <v>#N/A</v>
      </c>
      <c r="W54" s="297"/>
      <c r="X54" s="198" t="e">
        <f>AVERAGE(AE9:AE49)</f>
        <v>#DIV/0!</v>
      </c>
      <c r="Y54" s="198" t="e">
        <f>AVERAGE(AF9:AF49)</f>
        <v>#DIV/0!</v>
      </c>
      <c r="Z54" s="198" t="e">
        <f>AVERAGE(Q9:Q49)</f>
        <v>#DIV/0!</v>
      </c>
    </row>
    <row r="55" spans="1:42" ht="15" customHeight="1">
      <c r="B55" s="226" t="s">
        <v>216</v>
      </c>
      <c r="C55" s="206" t="s">
        <v>217</v>
      </c>
      <c r="D55" s="207" t="s">
        <v>218</v>
      </c>
      <c r="E55" s="208" t="e">
        <f ca="1">OFFSET(S$8,MATCH(L$3,AA$9:AA$49,0),0)</f>
        <v>#N/A</v>
      </c>
      <c r="F55" s="209" t="s">
        <v>213</v>
      </c>
      <c r="G55" s="172">
        <f>Length_10!F92</f>
        <v>0</v>
      </c>
      <c r="H55" s="173">
        <v>1</v>
      </c>
      <c r="I55" s="172">
        <f>Length_10!H92</f>
        <v>0</v>
      </c>
      <c r="J55" s="200" t="e">
        <f>G55/I55</f>
        <v>#DIV/0!</v>
      </c>
      <c r="K55" s="174">
        <f>K54</f>
        <v>0</v>
      </c>
      <c r="L55" s="211" t="s">
        <v>219</v>
      </c>
      <c r="M55" s="172"/>
      <c r="N55" s="172"/>
      <c r="O55" s="200" t="e">
        <f ca="1">-O54</f>
        <v>#N/A</v>
      </c>
      <c r="P55" s="208" t="str">
        <f>"μm/"&amp;I3</f>
        <v>μm/0</v>
      </c>
      <c r="Q55" s="212" t="e">
        <f t="shared" ca="1" si="26"/>
        <v>#DIV/0!</v>
      </c>
      <c r="R55" s="174" t="s">
        <v>215</v>
      </c>
      <c r="S55" s="172" t="s">
        <v>220</v>
      </c>
      <c r="T55" s="204">
        <f>IF(S55="∞",0,Q55^4/S55)</f>
        <v>0</v>
      </c>
      <c r="U55" s="212" t="str">
        <f t="shared" si="27"/>
        <v/>
      </c>
      <c r="V55" s="212" t="e">
        <f t="shared" ca="1" si="28"/>
        <v>#DIV/0!</v>
      </c>
      <c r="W55" s="297"/>
      <c r="X55" s="198" t="e">
        <f ca="1">TEXT(X54,S68)</f>
        <v>#DIV/0!</v>
      </c>
      <c r="Y55" s="198" t="e">
        <f ca="1">TEXT(Y54,S68)</f>
        <v>#DIV/0!</v>
      </c>
      <c r="Z55" s="198" t="e">
        <f ca="1">TEXT(Z54,S68)</f>
        <v>#DIV/0!</v>
      </c>
    </row>
    <row r="56" spans="1:42" ht="15" customHeight="1">
      <c r="B56" s="226" t="s">
        <v>221</v>
      </c>
      <c r="C56" s="206" t="s">
        <v>222</v>
      </c>
      <c r="D56" s="207" t="s">
        <v>223</v>
      </c>
      <c r="E56" s="208" t="e">
        <f ca="1">OFFSET(T$8,MATCH(L$3,AA$9:AA$49,0),0)</f>
        <v>#N/A</v>
      </c>
      <c r="F56" s="209" t="s">
        <v>224</v>
      </c>
      <c r="G56" s="213" t="e">
        <f ca="1">OFFSET(Length_10!F47,MATCH(L3,AA9:AA49,0),0)</f>
        <v>#N/A</v>
      </c>
      <c r="H56" s="172" t="e">
        <f ca="1">OFFSET(Length_10!F47,MATCH(L3,AA9:AA49,0),1)/IF(Length_10!J48="L=m",1000,1)+IF(Length_10_STD1="Laser Interferometer",5*10^-3,0)</f>
        <v>#N/A</v>
      </c>
      <c r="I56" s="172" t="e">
        <f ca="1">OFFSET(Length_10!F47,MATCH(L3,AA9:AA49,0),3)</f>
        <v>#N/A</v>
      </c>
      <c r="J56" s="214" t="e">
        <f ca="1">SQRT(SUMSQ(G56,H56*L3))/I56/1000</f>
        <v>#N/A</v>
      </c>
      <c r="K56" s="174" t="s">
        <v>225</v>
      </c>
      <c r="L56" s="211" t="s">
        <v>226</v>
      </c>
      <c r="M56" s="172"/>
      <c r="N56" s="172"/>
      <c r="O56" s="200">
        <v>-1</v>
      </c>
      <c r="P56" s="172"/>
      <c r="Q56" s="212" t="e">
        <f t="shared" ca="1" si="26"/>
        <v>#N/A</v>
      </c>
      <c r="R56" s="174" t="s">
        <v>227</v>
      </c>
      <c r="S56" s="172" t="s">
        <v>228</v>
      </c>
      <c r="T56" s="204">
        <f>IF(S56="∞",0,Q56^4/S56)</f>
        <v>0</v>
      </c>
      <c r="U56" s="212" t="str">
        <f t="shared" si="27"/>
        <v/>
      </c>
      <c r="V56" s="212" t="e">
        <f t="shared" ca="1" si="28"/>
        <v>#N/A</v>
      </c>
      <c r="W56" s="297"/>
      <c r="AA56" s="128"/>
    </row>
    <row r="57" spans="1:42" ht="15" customHeight="1">
      <c r="B57" s="226" t="s">
        <v>229</v>
      </c>
      <c r="C57" s="206" t="s">
        <v>230</v>
      </c>
      <c r="D57" s="207" t="s">
        <v>113</v>
      </c>
      <c r="E57" s="202" t="e">
        <f ca="1">OFFSET(W$8,MATCH(L$3,AA$9:AA$49,0),0)</f>
        <v>#N/A</v>
      </c>
      <c r="F57" s="209" t="s">
        <v>231</v>
      </c>
      <c r="G57" s="202">
        <f>1*10^-6</f>
        <v>9.9999999999999995E-7</v>
      </c>
      <c r="H57" s="173">
        <v>1</v>
      </c>
      <c r="I57" s="210">
        <v>3</v>
      </c>
      <c r="J57" s="215">
        <f>SQRT((G57/SQRT(I57)/2)^2+(G57/SQRT(I57)/2)^2)</f>
        <v>4.0824829046386305E-7</v>
      </c>
      <c r="K57" s="209" t="s">
        <v>232</v>
      </c>
      <c r="L57" s="211" t="s">
        <v>233</v>
      </c>
      <c r="M57" s="174">
        <f>G58</f>
        <v>0.5</v>
      </c>
      <c r="N57" s="172">
        <f>L3*1000</f>
        <v>0</v>
      </c>
      <c r="O57" s="200">
        <f>-M57*N57</f>
        <v>0</v>
      </c>
      <c r="P57" s="172" t="s">
        <v>234</v>
      </c>
      <c r="Q57" s="212">
        <f t="shared" si="26"/>
        <v>0</v>
      </c>
      <c r="R57" s="174" t="s">
        <v>225</v>
      </c>
      <c r="S57" s="172">
        <v>100</v>
      </c>
      <c r="T57" s="204">
        <f t="shared" ref="T57:T59" si="29">IF(S57="∞",0,Q57^4/S57)</f>
        <v>0</v>
      </c>
      <c r="U57" s="212">
        <f t="shared" si="27"/>
        <v>0</v>
      </c>
      <c r="V57" s="212" t="str">
        <f t="shared" si="28"/>
        <v/>
      </c>
      <c r="W57" s="297"/>
      <c r="AA57" s="128"/>
    </row>
    <row r="58" spans="1:42" ht="15" customHeight="1">
      <c r="B58" s="226" t="s">
        <v>235</v>
      </c>
      <c r="C58" s="206" t="s">
        <v>236</v>
      </c>
      <c r="D58" s="207" t="s">
        <v>115</v>
      </c>
      <c r="E58" s="174" t="str">
        <f>X9</f>
        <v/>
      </c>
      <c r="F58" s="209" t="s">
        <v>237</v>
      </c>
      <c r="G58" s="174">
        <f>IF(기본정보!H12=1,1,0.5)</f>
        <v>0.5</v>
      </c>
      <c r="H58" s="173">
        <v>1</v>
      </c>
      <c r="I58" s="210">
        <v>3</v>
      </c>
      <c r="J58" s="214">
        <f>G58/SQRT(I58)</f>
        <v>0.28867513459481292</v>
      </c>
      <c r="K58" s="209" t="s">
        <v>238</v>
      </c>
      <c r="L58" s="211" t="s">
        <v>239</v>
      </c>
      <c r="M58" s="202" t="e">
        <f ca="1">E57</f>
        <v>#N/A</v>
      </c>
      <c r="N58" s="172">
        <f>L3*1000</f>
        <v>0</v>
      </c>
      <c r="O58" s="200" t="e">
        <f ca="1">-M58*N58</f>
        <v>#N/A</v>
      </c>
      <c r="P58" s="172" t="s">
        <v>240</v>
      </c>
      <c r="Q58" s="212" t="e">
        <f t="shared" ca="1" si="26"/>
        <v>#N/A</v>
      </c>
      <c r="R58" s="174" t="s">
        <v>241</v>
      </c>
      <c r="S58" s="172">
        <v>12</v>
      </c>
      <c r="T58" s="204" t="e">
        <f t="shared" ca="1" si="29"/>
        <v>#N/A</v>
      </c>
      <c r="U58" s="212" t="e">
        <f t="shared" ca="1" si="27"/>
        <v>#N/A</v>
      </c>
      <c r="V58" s="212" t="str">
        <f t="shared" si="28"/>
        <v/>
      </c>
      <c r="W58" s="297"/>
      <c r="AA58" s="128"/>
    </row>
    <row r="59" spans="1:42" ht="15" customHeight="1">
      <c r="B59" s="226" t="s">
        <v>242</v>
      </c>
      <c r="C59" s="206" t="s">
        <v>243</v>
      </c>
      <c r="D59" s="207" t="s">
        <v>114</v>
      </c>
      <c r="E59" s="216" t="e">
        <f ca="1">OFFSET(Y$8,MATCH(L$3,AA$9:AA$49,0),0)</f>
        <v>#N/A</v>
      </c>
      <c r="F59" s="209" t="s">
        <v>244</v>
      </c>
      <c r="G59" s="202">
        <f>1*10^-6</f>
        <v>9.9999999999999995E-7</v>
      </c>
      <c r="H59" s="173">
        <v>1</v>
      </c>
      <c r="I59" s="210">
        <v>3</v>
      </c>
      <c r="J59" s="215">
        <f>SQRT((G59/SQRT(I59))^2+(G59/SQRT(I59))^2)</f>
        <v>8.1649658092772609E-7</v>
      </c>
      <c r="K59" s="209" t="s">
        <v>244</v>
      </c>
      <c r="L59" s="211" t="s">
        <v>245</v>
      </c>
      <c r="M59" s="174">
        <f>E60</f>
        <v>0.1</v>
      </c>
      <c r="N59" s="172">
        <f>L3*1000</f>
        <v>0</v>
      </c>
      <c r="O59" s="200">
        <f>-M59*N59</f>
        <v>0</v>
      </c>
      <c r="P59" s="172" t="s">
        <v>246</v>
      </c>
      <c r="Q59" s="212">
        <f t="shared" si="26"/>
        <v>0</v>
      </c>
      <c r="R59" s="174" t="s">
        <v>241</v>
      </c>
      <c r="S59" s="172">
        <v>100</v>
      </c>
      <c r="T59" s="204">
        <f t="shared" si="29"/>
        <v>0</v>
      </c>
      <c r="U59" s="212">
        <f t="shared" si="27"/>
        <v>0</v>
      </c>
      <c r="V59" s="212" t="str">
        <f t="shared" si="28"/>
        <v/>
      </c>
      <c r="W59" s="297"/>
      <c r="AA59" s="128"/>
    </row>
    <row r="60" spans="1:42" ht="15" customHeight="1">
      <c r="B60" s="226" t="s">
        <v>247</v>
      </c>
      <c r="C60" s="206" t="s">
        <v>116</v>
      </c>
      <c r="D60" s="207" t="s">
        <v>117</v>
      </c>
      <c r="E60" s="174">
        <f>MAX(Z9,0.1)</f>
        <v>0.1</v>
      </c>
      <c r="F60" s="209" t="s">
        <v>248</v>
      </c>
      <c r="G60" s="174">
        <f>IF(기본정보!H12=1,3,1)</f>
        <v>1</v>
      </c>
      <c r="H60" s="173">
        <v>1</v>
      </c>
      <c r="I60" s="210">
        <v>3</v>
      </c>
      <c r="J60" s="214">
        <f>G60/SQRT(I60)</f>
        <v>0.57735026918962584</v>
      </c>
      <c r="K60" s="209" t="s">
        <v>248</v>
      </c>
      <c r="L60" s="211" t="s">
        <v>249</v>
      </c>
      <c r="M60" s="216" t="e">
        <f ca="1">E59</f>
        <v>#N/A</v>
      </c>
      <c r="N60" s="172">
        <f>L3*1000</f>
        <v>0</v>
      </c>
      <c r="O60" s="200" t="e">
        <f ca="1">-M60*N60</f>
        <v>#N/A</v>
      </c>
      <c r="P60" s="172" t="s">
        <v>240</v>
      </c>
      <c r="Q60" s="212" t="e">
        <f t="shared" ca="1" si="26"/>
        <v>#N/A</v>
      </c>
      <c r="R60" s="174" t="s">
        <v>241</v>
      </c>
      <c r="S60" s="172">
        <v>12</v>
      </c>
      <c r="T60" s="204" t="e">
        <f ca="1">IF(S60="∞",0,Q60^4/S60)</f>
        <v>#N/A</v>
      </c>
      <c r="U60" s="212" t="e">
        <f t="shared" ca="1" si="27"/>
        <v>#N/A</v>
      </c>
      <c r="V60" s="212" t="str">
        <f t="shared" si="28"/>
        <v/>
      </c>
      <c r="W60" s="297"/>
      <c r="AA60" s="128"/>
    </row>
    <row r="61" spans="1:42" ht="15" customHeight="1">
      <c r="B61" s="226" t="s">
        <v>250</v>
      </c>
      <c r="C61" s="206" t="s">
        <v>251</v>
      </c>
      <c r="D61" s="207" t="s">
        <v>657</v>
      </c>
      <c r="E61" s="172">
        <v>0</v>
      </c>
      <c r="F61" s="209" t="s">
        <v>252</v>
      </c>
      <c r="G61" s="172">
        <f>H3</f>
        <v>0</v>
      </c>
      <c r="H61" s="172">
        <v>2</v>
      </c>
      <c r="I61" s="210">
        <v>3</v>
      </c>
      <c r="J61" s="200">
        <f>G61/H61/SQRT(I61)</f>
        <v>0</v>
      </c>
      <c r="K61" s="174">
        <f>K54</f>
        <v>0</v>
      </c>
      <c r="L61" s="211" t="s">
        <v>249</v>
      </c>
      <c r="M61" s="172"/>
      <c r="N61" s="172"/>
      <c r="O61" s="200" t="e">
        <f ca="1">O54</f>
        <v>#N/A</v>
      </c>
      <c r="P61" s="208" t="s">
        <v>253</v>
      </c>
      <c r="Q61" s="212" t="e">
        <f t="shared" ca="1" si="26"/>
        <v>#N/A</v>
      </c>
      <c r="R61" s="174" t="s">
        <v>241</v>
      </c>
      <c r="S61" s="172" t="s">
        <v>254</v>
      </c>
      <c r="T61" s="204">
        <f>IF(S61="∞",0,Q61^4/S61)</f>
        <v>0</v>
      </c>
      <c r="U61" s="212" t="e">
        <f t="shared" ca="1" si="27"/>
        <v>#N/A</v>
      </c>
      <c r="V61" s="212" t="str">
        <f t="shared" si="28"/>
        <v/>
      </c>
      <c r="W61" s="297"/>
      <c r="AA61" s="128"/>
    </row>
    <row r="62" spans="1:42" ht="15" customHeight="1">
      <c r="B62" s="226" t="s">
        <v>255</v>
      </c>
      <c r="C62" s="206" t="s">
        <v>256</v>
      </c>
      <c r="D62" s="207" t="s">
        <v>257</v>
      </c>
      <c r="E62" s="172">
        <v>0</v>
      </c>
      <c r="F62" s="209" t="s">
        <v>252</v>
      </c>
      <c r="G62" s="172">
        <f>(L3-(L3*COS(RADIANS(0.5))))*1000</f>
        <v>0</v>
      </c>
      <c r="H62" s="173">
        <v>1</v>
      </c>
      <c r="I62" s="210">
        <v>3</v>
      </c>
      <c r="J62" s="217">
        <f>G62/SQRT(I62)</f>
        <v>0</v>
      </c>
      <c r="K62" s="174" t="s">
        <v>241</v>
      </c>
      <c r="L62" s="211" t="s">
        <v>249</v>
      </c>
      <c r="M62" s="172"/>
      <c r="N62" s="172"/>
      <c r="O62" s="200">
        <v>1</v>
      </c>
      <c r="P62" s="172"/>
      <c r="Q62" s="212">
        <f t="shared" si="26"/>
        <v>0</v>
      </c>
      <c r="R62" s="174" t="s">
        <v>241</v>
      </c>
      <c r="S62" s="172" t="s">
        <v>254</v>
      </c>
      <c r="T62" s="204">
        <f>IF(S62="∞",0,Q62^4/S62)</f>
        <v>0</v>
      </c>
      <c r="U62" s="212">
        <f t="shared" si="27"/>
        <v>0</v>
      </c>
      <c r="V62" s="212" t="str">
        <f t="shared" si="28"/>
        <v/>
      </c>
      <c r="W62" s="300"/>
      <c r="AA62" s="128"/>
    </row>
    <row r="63" spans="1:42" ht="15" customHeight="1">
      <c r="B63" s="226" t="s">
        <v>258</v>
      </c>
      <c r="C63" s="206" t="s">
        <v>259</v>
      </c>
      <c r="D63" s="207" t="s">
        <v>322</v>
      </c>
      <c r="E63" s="172">
        <v>0</v>
      </c>
      <c r="F63" s="209" t="s">
        <v>252</v>
      </c>
      <c r="G63" s="172">
        <f>IF(I3="mV/V",Length_10!O92,0)</f>
        <v>0</v>
      </c>
      <c r="H63" s="173">
        <v>1</v>
      </c>
      <c r="I63" s="172">
        <f>Length_10!Q92</f>
        <v>0</v>
      </c>
      <c r="J63" s="200" t="e">
        <f>G63/I63</f>
        <v>#DIV/0!</v>
      </c>
      <c r="K63" s="174">
        <f>K54</f>
        <v>0</v>
      </c>
      <c r="L63" s="211" t="s">
        <v>260</v>
      </c>
      <c r="M63" s="172"/>
      <c r="N63" s="172"/>
      <c r="O63" s="200" t="e">
        <f ca="1">O54</f>
        <v>#N/A</v>
      </c>
      <c r="P63" s="208" t="s">
        <v>261</v>
      </c>
      <c r="Q63" s="212" t="e">
        <f t="shared" ca="1" si="26"/>
        <v>#DIV/0!</v>
      </c>
      <c r="R63" s="174" t="s">
        <v>241</v>
      </c>
      <c r="S63" s="172" t="s">
        <v>254</v>
      </c>
      <c r="T63" s="204">
        <f>IF(S63="∞",0,Q63^4/S63)</f>
        <v>0</v>
      </c>
      <c r="U63" s="212" t="str">
        <f t="shared" si="27"/>
        <v/>
      </c>
      <c r="V63" s="212" t="e">
        <f t="shared" ca="1" si="28"/>
        <v>#DIV/0!</v>
      </c>
      <c r="W63" s="306"/>
      <c r="AA63" s="128"/>
    </row>
    <row r="64" spans="1:42" ht="15" customHeight="1">
      <c r="B64" s="226" t="s">
        <v>262</v>
      </c>
      <c r="C64" s="206" t="s">
        <v>263</v>
      </c>
      <c r="D64" s="207" t="s">
        <v>264</v>
      </c>
      <c r="E64" s="198" t="e">
        <f ca="1">E54-E55-E56-(E57*E58+E59*E60)*L3</f>
        <v>#N/A</v>
      </c>
      <c r="F64" s="209" t="s">
        <v>224</v>
      </c>
      <c r="G64" s="518"/>
      <c r="H64" s="519"/>
      <c r="I64" s="519"/>
      <c r="J64" s="519"/>
      <c r="K64" s="519"/>
      <c r="L64" s="519"/>
      <c r="M64" s="519"/>
      <c r="N64" s="519"/>
      <c r="O64" s="519"/>
      <c r="P64" s="520"/>
      <c r="Q64" s="218" t="e">
        <f ca="1">SQRT(SUMSQ(Q54:Q63))</f>
        <v>#N/A</v>
      </c>
      <c r="R64" s="174" t="s">
        <v>225</v>
      </c>
      <c r="S64" s="181" t="e">
        <f ca="1">IF(T64=0,"∞",ROUNDDOWN(Q64^4/T64,0))</f>
        <v>#N/A</v>
      </c>
      <c r="T64" s="308" t="e">
        <f ca="1">SUM(T54:T63)</f>
        <v>#N/A</v>
      </c>
      <c r="U64" s="267" t="e">
        <f ca="1">SQRT(SUMSQ(U54:U63))</f>
        <v>#N/A</v>
      </c>
      <c r="V64" s="267" t="e">
        <f ca="1">SQRT(SUMSQ(V54:V63))</f>
        <v>#N/A</v>
      </c>
      <c r="W64" s="300"/>
      <c r="AA64" s="128"/>
    </row>
    <row r="65" spans="2:28" ht="15" customHeight="1">
      <c r="V65" s="128"/>
      <c r="W65" s="128"/>
    </row>
    <row r="66" spans="2:28" ht="15" customHeight="1">
      <c r="B66" s="169"/>
      <c r="C66" s="512" t="s">
        <v>267</v>
      </c>
      <c r="D66" s="513"/>
      <c r="E66" s="513"/>
      <c r="F66" s="513"/>
      <c r="G66" s="514"/>
      <c r="H66" s="226" t="s">
        <v>268</v>
      </c>
      <c r="I66" s="226" t="s">
        <v>269</v>
      </c>
      <c r="J66" s="226" t="s">
        <v>270</v>
      </c>
      <c r="K66" s="512" t="s">
        <v>271</v>
      </c>
      <c r="L66" s="513"/>
      <c r="M66" s="513"/>
      <c r="N66" s="514"/>
      <c r="O66" s="226" t="s">
        <v>272</v>
      </c>
      <c r="P66" s="512" t="s">
        <v>273</v>
      </c>
      <c r="Q66" s="513"/>
      <c r="R66" s="513"/>
      <c r="S66" s="513"/>
      <c r="T66" s="514"/>
      <c r="U66" s="507" t="s">
        <v>654</v>
      </c>
      <c r="V66" s="512" t="s">
        <v>667</v>
      </c>
      <c r="W66" s="513"/>
      <c r="X66" s="514"/>
    </row>
    <row r="67" spans="2:28" ht="15" customHeight="1">
      <c r="B67" s="169"/>
      <c r="C67" s="169">
        <v>1</v>
      </c>
      <c r="D67" s="169">
        <v>2</v>
      </c>
      <c r="E67" s="169" t="s">
        <v>275</v>
      </c>
      <c r="F67" s="169" t="s">
        <v>276</v>
      </c>
      <c r="G67" s="169" t="s">
        <v>277</v>
      </c>
      <c r="H67" s="169" t="s">
        <v>225</v>
      </c>
      <c r="I67" s="169">
        <f>I3</f>
        <v>0</v>
      </c>
      <c r="J67" s="169">
        <f>I3</f>
        <v>0</v>
      </c>
      <c r="K67" s="226" t="s">
        <v>278</v>
      </c>
      <c r="L67" s="226" t="s">
        <v>279</v>
      </c>
      <c r="M67" s="226" t="s">
        <v>280</v>
      </c>
      <c r="N67" s="226" t="s">
        <v>281</v>
      </c>
      <c r="O67" s="169"/>
      <c r="P67" s="227" t="s">
        <v>278</v>
      </c>
      <c r="Q67" s="226" t="s">
        <v>280</v>
      </c>
      <c r="R67" s="226" t="s">
        <v>282</v>
      </c>
      <c r="S67" s="226" t="s">
        <v>283</v>
      </c>
      <c r="T67" s="226" t="s">
        <v>284</v>
      </c>
      <c r="U67" s="517"/>
      <c r="V67" s="313" t="s">
        <v>669</v>
      </c>
      <c r="W67" s="314" t="str">
        <f>H67</f>
        <v>μm</v>
      </c>
      <c r="X67" s="314" t="s">
        <v>668</v>
      </c>
    </row>
    <row r="68" spans="2:28" ht="15" customHeight="1">
      <c r="B68" s="169" t="s">
        <v>267</v>
      </c>
      <c r="C68" s="129" t="e">
        <f ca="1">E79*Q64</f>
        <v>#N/A</v>
      </c>
      <c r="D68" s="129"/>
      <c r="E68" s="129"/>
      <c r="F68" s="131" t="str">
        <f>R64</f>
        <v>μm</v>
      </c>
      <c r="G68" s="137" t="e">
        <f ca="1">C68</f>
        <v>#N/A</v>
      </c>
      <c r="H68" s="137" t="e">
        <f ca="1">MAX(G68:G69)</f>
        <v>#N/A</v>
      </c>
      <c r="I68" s="137" t="e">
        <f ca="1">H68/O54</f>
        <v>#N/A</v>
      </c>
      <c r="J68" s="165">
        <f>H3</f>
        <v>0</v>
      </c>
      <c r="K68" s="204" t="e">
        <f ca="1">IF(H68&lt;0.00001,6,IF(H68&lt;0.0001,5,IF(H68&lt;0.001,4,IF(H68&lt;0.01,3,IF(H68&lt;0.1,2,IF(H68&lt;1,1,IF(H68&lt;10,0,IF(H68&lt;100,-1,-2))))))))+L69</f>
        <v>#N/A</v>
      </c>
      <c r="L68" s="204" t="e">
        <f ca="1">IF(I68&lt;0.00001,6,IF(I68&lt;0.0001,5,IF(I68&lt;0.001,4,IF(I68&lt;0.1,2,IF(I68&lt;1,1,IF(I68&lt;10,0,IF(I68&lt;100,-1,-2)))))))+L69</f>
        <v>#N/A</v>
      </c>
      <c r="M68" s="172" t="e">
        <f ca="1">K68+3</f>
        <v>#N/A</v>
      </c>
      <c r="N68" s="172">
        <f>IFERROR(LEN(J68)-FIND(".",J68),0)</f>
        <v>0</v>
      </c>
      <c r="O68" s="165" t="e">
        <f ca="1">ABS((H68-ROUND(H68,L68))/H68*100)</f>
        <v>#N/A</v>
      </c>
      <c r="P68" s="172" t="e">
        <f ca="1">OFFSET(Q72,MATCH(K68,P73:P82,0),0)</f>
        <v>#N/A</v>
      </c>
      <c r="Q68" s="172" t="e">
        <f ca="1">OFFSET(Q72,MATCH(M68,P73:P82,0),0)</f>
        <v>#N/A</v>
      </c>
      <c r="R68" s="172" t="e">
        <f ca="1">OFFSET(Q72,MATCH(L68,P73:P82,0),0)</f>
        <v>#N/A</v>
      </c>
      <c r="S68" s="172" t="e">
        <f ca="1">OFFSET(Q72,MATCH(L68,P73:P82,0)+1,0)</f>
        <v>#N/A</v>
      </c>
      <c r="T68" s="172" t="str">
        <f ca="1">OFFSET(Q72,MATCH(N68,P73:P82,0),0)</f>
        <v>0</v>
      </c>
      <c r="U68" s="132" t="e">
        <f ca="1">IF(H68=G68,0,1)</f>
        <v>#N/A</v>
      </c>
      <c r="V68" s="139" t="e">
        <f ca="1">TEXT(IF(O68&gt;5,ROUNDUP(I68,L68),ROUND(I68,L68)),R68)</f>
        <v>#N/A</v>
      </c>
      <c r="W68" s="139" t="e">
        <f ca="1">TEXT(IF(O68&gt;5,ROUNDUP(H68,K68),ROUND(H68,K68)),P68)&amp;" "&amp;H67</f>
        <v>#N/A</v>
      </c>
      <c r="X68" s="139" t="e">
        <f ca="1">V68&amp;" "&amp;I67</f>
        <v>#N/A</v>
      </c>
    </row>
    <row r="69" spans="2:28" ht="15" customHeight="1">
      <c r="B69" s="169" t="s">
        <v>285</v>
      </c>
      <c r="C69" s="130" t="e">
        <f ca="1">$T$3</f>
        <v>#N/A</v>
      </c>
      <c r="D69" s="131" t="e">
        <f ca="1">$U$3</f>
        <v>#N/A</v>
      </c>
      <c r="E69" s="131">
        <f>L3</f>
        <v>0</v>
      </c>
      <c r="F69" s="131" t="e">
        <f ca="1">$V$3</f>
        <v>#N/A</v>
      </c>
      <c r="G69" s="138" t="e">
        <f ca="1">SQRT(SUMSQ(C69,D69*E69))</f>
        <v>#N/A</v>
      </c>
      <c r="K69" s="302" t="s">
        <v>645</v>
      </c>
      <c r="L69" s="301">
        <v>1</v>
      </c>
      <c r="M69" s="294" t="s">
        <v>646</v>
      </c>
      <c r="N69" s="295" t="b">
        <f>IF(P69=TRUE,FALSE,기본정보!$A$52)</f>
        <v>0</v>
      </c>
      <c r="O69" s="294" t="s">
        <v>647</v>
      </c>
      <c r="P69" s="295" t="b">
        <f>기본정보!$A$46=0</f>
        <v>1</v>
      </c>
      <c r="Q69" s="128"/>
      <c r="R69" s="125"/>
      <c r="S69" s="125"/>
      <c r="T69" s="125"/>
      <c r="U69" s="125"/>
    </row>
    <row r="70" spans="2:28" ht="15" customHeight="1">
      <c r="B70" s="126"/>
      <c r="C70" s="126"/>
      <c r="D70" s="126"/>
      <c r="I70" s="125"/>
      <c r="J70" s="125"/>
      <c r="O70" s="128"/>
      <c r="P70" s="128"/>
      <c r="Q70" s="125"/>
      <c r="R70" s="125"/>
      <c r="S70" s="125"/>
      <c r="T70" s="125"/>
      <c r="U70" s="125"/>
    </row>
    <row r="71" spans="2:28" ht="15" customHeight="1">
      <c r="B71" s="133" t="s">
        <v>265</v>
      </c>
      <c r="C71" s="297"/>
      <c r="D71" s="297"/>
      <c r="E71" s="297"/>
      <c r="F71" s="297"/>
      <c r="G71" s="297"/>
      <c r="H71" s="297"/>
      <c r="I71" s="297"/>
      <c r="J71" s="206" t="s">
        <v>53</v>
      </c>
      <c r="K71" s="206" t="s">
        <v>286</v>
      </c>
      <c r="L71" s="127"/>
      <c r="M71" s="299"/>
      <c r="N71" s="299"/>
      <c r="O71" s="299"/>
      <c r="P71" s="225" t="s">
        <v>287</v>
      </c>
      <c r="Q71" s="225" t="s">
        <v>288</v>
      </c>
      <c r="S71" s="187" t="s">
        <v>147</v>
      </c>
      <c r="T71" s="223"/>
      <c r="U71" s="187" t="s">
        <v>289</v>
      </c>
      <c r="V71" s="223"/>
      <c r="W71" s="126"/>
      <c r="X71" s="126"/>
      <c r="Y71" s="126"/>
      <c r="Z71" s="126"/>
      <c r="AA71" s="128"/>
      <c r="AB71" s="128"/>
    </row>
    <row r="72" spans="2:28" ht="15" customHeight="1">
      <c r="B72" s="524" t="s">
        <v>649</v>
      </c>
      <c r="C72" s="525"/>
      <c r="D72" s="507" t="s">
        <v>613</v>
      </c>
      <c r="E72" s="304" t="s">
        <v>239</v>
      </c>
      <c r="F72" s="304" t="s">
        <v>621</v>
      </c>
      <c r="G72" s="304" t="s">
        <v>656</v>
      </c>
      <c r="H72" s="297"/>
      <c r="I72" s="297"/>
      <c r="J72" s="206"/>
      <c r="K72" s="206">
        <v>95.45</v>
      </c>
      <c r="L72" s="127"/>
      <c r="M72" s="299"/>
      <c r="N72" s="299"/>
      <c r="O72" s="299"/>
      <c r="P72" s="224" t="s">
        <v>290</v>
      </c>
      <c r="Q72" s="224" t="s">
        <v>291</v>
      </c>
      <c r="S72" s="187" t="s">
        <v>148</v>
      </c>
      <c r="T72" s="223"/>
      <c r="U72" s="187" t="s">
        <v>292</v>
      </c>
      <c r="V72" s="223"/>
      <c r="W72" s="126"/>
      <c r="X72" s="126"/>
      <c r="Y72" s="126"/>
      <c r="Z72" s="126"/>
      <c r="AA72" s="128"/>
      <c r="AB72" s="128"/>
    </row>
    <row r="73" spans="2:28" ht="15" customHeight="1">
      <c r="B73" s="169" t="s">
        <v>650</v>
      </c>
      <c r="C73" s="307" t="s">
        <v>651</v>
      </c>
      <c r="D73" s="517"/>
      <c r="E73" s="305" t="e">
        <f ca="1">U64</f>
        <v>#N/A</v>
      </c>
      <c r="F73" s="305" t="e">
        <f ca="1">V64</f>
        <v>#N/A</v>
      </c>
      <c r="G73" s="265" t="e">
        <f ca="1">F73/E73</f>
        <v>#N/A</v>
      </c>
      <c r="H73" s="297"/>
      <c r="I73" s="297"/>
      <c r="J73" s="172">
        <v>1</v>
      </c>
      <c r="K73" s="172">
        <v>13.97</v>
      </c>
      <c r="L73" s="127"/>
      <c r="M73" s="299"/>
      <c r="N73" s="299"/>
      <c r="O73" s="299"/>
      <c r="P73" s="219">
        <v>0</v>
      </c>
      <c r="Q73" s="220" t="s">
        <v>293</v>
      </c>
      <c r="S73" s="187" t="s">
        <v>149</v>
      </c>
      <c r="T73" s="223"/>
      <c r="U73" s="187" t="s">
        <v>294</v>
      </c>
      <c r="V73" s="223"/>
      <c r="W73" s="126"/>
      <c r="X73" s="126"/>
      <c r="Y73" s="126"/>
      <c r="Z73" s="126"/>
      <c r="AA73" s="128"/>
      <c r="AB73" s="128"/>
    </row>
    <row r="74" spans="2:28" ht="15" customHeight="1">
      <c r="B74" s="172">
        <v>1</v>
      </c>
      <c r="C74" s="212">
        <f ca="1">IFERROR(LARGE(U54:U63,B74),0)</f>
        <v>0</v>
      </c>
      <c r="D74" s="304" t="s">
        <v>266</v>
      </c>
      <c r="E74" s="521" t="e">
        <f ca="1">SQRT(SUMSQ(C76:C83,V54:V63))</f>
        <v>#N/A</v>
      </c>
      <c r="F74" s="521"/>
      <c r="G74" s="522" t="e">
        <f ca="1">E74/SQRT(SUMSQ(E75,F75))</f>
        <v>#N/A</v>
      </c>
      <c r="H74" s="297"/>
      <c r="I74" s="297"/>
      <c r="J74" s="172">
        <v>2</v>
      </c>
      <c r="K74" s="172">
        <v>4.53</v>
      </c>
      <c r="L74" s="127"/>
      <c r="M74" s="299"/>
      <c r="N74" s="299"/>
      <c r="O74" s="299"/>
      <c r="P74" s="219">
        <v>1</v>
      </c>
      <c r="Q74" s="220" t="s">
        <v>295</v>
      </c>
      <c r="S74" s="187" t="s">
        <v>150</v>
      </c>
      <c r="T74" s="223"/>
      <c r="U74" s="187" t="s">
        <v>296</v>
      </c>
      <c r="V74" s="223"/>
      <c r="W74" s="127"/>
      <c r="X74" s="127"/>
      <c r="Y74" s="126"/>
      <c r="Z74" s="126"/>
      <c r="AA74" s="128"/>
      <c r="AB74" s="128"/>
    </row>
    <row r="75" spans="2:28" ht="15" customHeight="1">
      <c r="B75" s="172">
        <v>2</v>
      </c>
      <c r="C75" s="212">
        <f ca="1">IFERROR(LARGE(U54:U63,B75),0)</f>
        <v>0</v>
      </c>
      <c r="D75" s="304" t="s">
        <v>274</v>
      </c>
      <c r="E75" s="303">
        <f ca="1">C74</f>
        <v>0</v>
      </c>
      <c r="F75" s="303">
        <f ca="1">C75</f>
        <v>0</v>
      </c>
      <c r="G75" s="523"/>
      <c r="H75" s="297"/>
      <c r="I75" s="297"/>
      <c r="J75" s="172">
        <v>3</v>
      </c>
      <c r="K75" s="172">
        <v>3.31</v>
      </c>
      <c r="L75" s="127"/>
      <c r="M75" s="299"/>
      <c r="N75" s="299"/>
      <c r="O75" s="299"/>
      <c r="P75" s="219">
        <v>2</v>
      </c>
      <c r="Q75" s="220" t="s">
        <v>297</v>
      </c>
      <c r="V75" s="127"/>
      <c r="W75" s="127"/>
      <c r="X75" s="127"/>
      <c r="Y75" s="126"/>
      <c r="Z75" s="126"/>
      <c r="AA75" s="128"/>
      <c r="AB75" s="128"/>
    </row>
    <row r="76" spans="2:28" ht="15" customHeight="1">
      <c r="B76" s="172">
        <v>3</v>
      </c>
      <c r="C76" s="218">
        <f ca="1">IFERROR(LARGE(U54:U63,B76),0)</f>
        <v>0</v>
      </c>
      <c r="D76" s="509" t="s">
        <v>614</v>
      </c>
      <c r="E76" s="171" t="s">
        <v>652</v>
      </c>
      <c r="F76" s="171" t="s">
        <v>653</v>
      </c>
      <c r="G76" s="171" t="s">
        <v>615</v>
      </c>
      <c r="H76" s="297"/>
      <c r="I76" s="297"/>
      <c r="J76" s="172">
        <v>4</v>
      </c>
      <c r="K76" s="172">
        <v>2.87</v>
      </c>
      <c r="L76" s="127"/>
      <c r="M76" s="299"/>
      <c r="N76" s="299"/>
      <c r="O76" s="299"/>
      <c r="P76" s="219">
        <v>3</v>
      </c>
      <c r="Q76" s="220" t="s">
        <v>298</v>
      </c>
      <c r="V76" s="127"/>
      <c r="W76" s="127"/>
      <c r="X76" s="127"/>
      <c r="Y76" s="126"/>
      <c r="Z76" s="126"/>
      <c r="AA76" s="128"/>
      <c r="AB76" s="126"/>
    </row>
    <row r="77" spans="2:28" ht="15" customHeight="1">
      <c r="B77" s="172">
        <v>4</v>
      </c>
      <c r="C77" s="218">
        <f ca="1">IFERROR(LARGE(U54:U63,B77),0)</f>
        <v>0</v>
      </c>
      <c r="D77" s="509"/>
      <c r="E77" s="172">
        <f ca="1">OFFSET(G53,MATCH(E75,U54:U63,0),0)/IF(OFFSET(H53,MATCH(E75,U54:U63,0),0)="",1,OFFSET(H53,MATCH(E75,U54:U63,0),0))</f>
        <v>9.9999999999999995E-7</v>
      </c>
      <c r="F77" s="172">
        <f ca="1">OFFSET(G53,MATCH(F75,U54:U63,0),0)/IF(OFFSET(H53,MATCH(F75,U54:U63,0),0)="",1,OFFSET(H53,MATCH(F75,U54:U63,0),0))</f>
        <v>9.9999999999999995E-7</v>
      </c>
      <c r="G77" s="263">
        <f ca="1">ABS(E77-F77)/(E77+F77)</f>
        <v>0</v>
      </c>
      <c r="H77" s="297"/>
      <c r="I77" s="297"/>
      <c r="J77" s="172">
        <v>5</v>
      </c>
      <c r="K77" s="172">
        <v>2.65</v>
      </c>
      <c r="L77" s="127"/>
      <c r="M77" s="299"/>
      <c r="N77" s="299"/>
      <c r="O77" s="299"/>
      <c r="P77" s="219">
        <v>4</v>
      </c>
      <c r="Q77" s="220" t="s">
        <v>299</v>
      </c>
      <c r="V77" s="126"/>
      <c r="W77" s="126"/>
      <c r="X77" s="126"/>
      <c r="Y77" s="126"/>
      <c r="Z77" s="126"/>
      <c r="AA77" s="126"/>
      <c r="AB77" s="126"/>
    </row>
    <row r="78" spans="2:28" ht="15" customHeight="1">
      <c r="B78" s="172">
        <v>5</v>
      </c>
      <c r="C78" s="218">
        <f ca="1">IFERROR(LARGE(U54:U63,B78),0)</f>
        <v>0</v>
      </c>
      <c r="D78" s="304" t="s">
        <v>205</v>
      </c>
      <c r="E78" s="164" t="e">
        <f ca="1">IF(AND(G73&lt;0.3,G74&lt;0.3),"사다리꼴","정규")</f>
        <v>#N/A</v>
      </c>
      <c r="F78" s="298"/>
      <c r="G78" s="298"/>
      <c r="H78" s="297"/>
      <c r="I78" s="297"/>
      <c r="J78" s="172">
        <v>6</v>
      </c>
      <c r="K78" s="172">
        <v>2.52</v>
      </c>
      <c r="L78" s="127"/>
      <c r="M78" s="299"/>
      <c r="N78" s="299"/>
      <c r="O78" s="299"/>
      <c r="P78" s="219">
        <v>5</v>
      </c>
      <c r="Q78" s="220" t="s">
        <v>300</v>
      </c>
      <c r="V78" s="126"/>
      <c r="W78" s="126"/>
      <c r="X78" s="126"/>
      <c r="Y78" s="126"/>
      <c r="Z78" s="126"/>
      <c r="AA78" s="126"/>
      <c r="AB78" s="126"/>
    </row>
    <row r="79" spans="2:28" ht="15" customHeight="1">
      <c r="B79" s="172">
        <v>6</v>
      </c>
      <c r="C79" s="218">
        <f ca="1">IFERROR(LARGE(U54:U63,B79),0)</f>
        <v>0</v>
      </c>
      <c r="D79" s="304" t="s">
        <v>423</v>
      </c>
      <c r="E79" s="172" t="e">
        <f ca="1">IF(E78="정규",IF(OR(S64="∞",S64&gt;=10),2,OFFSET(K72,MATCH(S64,J73:J82,0),0)),ROUND((1-SQRT((1-0.95)*(1-G77^2)))/SQRT((1+G77^2)/6),2))</f>
        <v>#N/A</v>
      </c>
      <c r="F79" s="298"/>
      <c r="G79" s="298"/>
      <c r="H79" s="297"/>
      <c r="I79" s="297"/>
      <c r="J79" s="172">
        <v>7</v>
      </c>
      <c r="K79" s="172">
        <v>2.4300000000000002</v>
      </c>
      <c r="L79" s="127"/>
      <c r="M79" s="299"/>
      <c r="N79" s="299"/>
      <c r="O79" s="299"/>
      <c r="P79" s="219">
        <v>6</v>
      </c>
      <c r="Q79" s="220" t="s">
        <v>301</v>
      </c>
      <c r="V79" s="126"/>
      <c r="W79" s="126"/>
      <c r="X79" s="126"/>
      <c r="Y79" s="126"/>
      <c r="Z79" s="126"/>
      <c r="AA79" s="126"/>
      <c r="AB79" s="126"/>
    </row>
    <row r="80" spans="2:28" ht="15" customHeight="1">
      <c r="B80" s="172">
        <v>7</v>
      </c>
      <c r="C80" s="218">
        <f ca="1">IFERROR(LARGE(U54:U63,B80),0)</f>
        <v>0</v>
      </c>
      <c r="D80" s="302" t="s">
        <v>644</v>
      </c>
      <c r="E80" s="289" t="e">
        <f ca="1">IF(E78="사다리꼴","(신뢰수준 95 %,","(신뢰수준 약 95 %,")</f>
        <v>#N/A</v>
      </c>
      <c r="F80" s="289" t="e">
        <f ca="1">E79&amp;IF(E78="사다리꼴"," "&amp;E78&amp;" 확률분포)",")")</f>
        <v>#N/A</v>
      </c>
      <c r="G80" s="297"/>
      <c r="H80" s="297"/>
      <c r="I80" s="297"/>
      <c r="J80" s="172">
        <v>8</v>
      </c>
      <c r="K80" s="172">
        <v>2.37</v>
      </c>
      <c r="L80" s="127"/>
      <c r="M80" s="299"/>
      <c r="N80" s="299"/>
      <c r="O80" s="299"/>
      <c r="P80" s="219">
        <v>7</v>
      </c>
      <c r="Q80" s="220" t="s">
        <v>302</v>
      </c>
      <c r="V80" s="126"/>
      <c r="W80" s="126"/>
      <c r="X80" s="126"/>
      <c r="Y80" s="126"/>
      <c r="Z80" s="126"/>
      <c r="AA80" s="126"/>
      <c r="AB80" s="126"/>
    </row>
    <row r="81" spans="2:28" ht="15" customHeight="1">
      <c r="B81" s="172">
        <v>8</v>
      </c>
      <c r="C81" s="218">
        <f ca="1">IFERROR(LARGE(U54:U63,B81),0)</f>
        <v>0</v>
      </c>
      <c r="D81" s="128"/>
      <c r="E81" s="297"/>
      <c r="F81" s="297"/>
      <c r="G81" s="297"/>
      <c r="H81" s="297"/>
      <c r="I81" s="297"/>
      <c r="J81" s="172">
        <v>9</v>
      </c>
      <c r="K81" s="172">
        <v>2.3199999999999998</v>
      </c>
      <c r="L81" s="127"/>
      <c r="M81" s="299"/>
      <c r="N81" s="299"/>
      <c r="O81" s="299"/>
      <c r="P81" s="219">
        <v>8</v>
      </c>
      <c r="Q81" s="220" t="s">
        <v>303</v>
      </c>
      <c r="V81" s="126"/>
      <c r="W81" s="126"/>
      <c r="X81" s="126"/>
      <c r="Y81" s="126"/>
      <c r="Z81" s="126"/>
      <c r="AA81" s="126"/>
      <c r="AB81" s="126"/>
    </row>
    <row r="82" spans="2:28" ht="15" customHeight="1">
      <c r="B82" s="172">
        <v>9</v>
      </c>
      <c r="C82" s="218">
        <f ca="1">IFERROR(LARGE(U54:U63,B82),0)</f>
        <v>0</v>
      </c>
      <c r="D82" s="128"/>
      <c r="E82" s="297"/>
      <c r="F82" s="297"/>
      <c r="G82" s="297"/>
      <c r="H82" s="297"/>
      <c r="I82" s="297"/>
      <c r="J82" s="172" t="s">
        <v>54</v>
      </c>
      <c r="K82" s="172">
        <v>2</v>
      </c>
      <c r="L82" s="127"/>
      <c r="M82" s="299"/>
      <c r="N82" s="299"/>
      <c r="O82" s="299"/>
      <c r="P82" s="219">
        <v>9</v>
      </c>
      <c r="Q82" s="220" t="s">
        <v>304</v>
      </c>
      <c r="V82" s="126"/>
      <c r="W82" s="126"/>
      <c r="X82" s="126"/>
      <c r="Y82" s="126"/>
      <c r="Z82" s="126"/>
      <c r="AA82" s="126"/>
      <c r="AB82" s="126"/>
    </row>
    <row r="83" spans="2:28" ht="15" customHeight="1">
      <c r="B83" s="172">
        <v>10</v>
      </c>
      <c r="C83" s="218">
        <f ca="1">IFERROR(LARGE(U54:U63,B83),0)</f>
        <v>0</v>
      </c>
      <c r="D83" s="128"/>
      <c r="E83" s="125"/>
      <c r="Q83" s="125"/>
      <c r="R83" s="125"/>
      <c r="S83" s="125"/>
      <c r="T83" s="125"/>
      <c r="U83" s="125"/>
    </row>
    <row r="84" spans="2:28" ht="18" customHeight="1">
      <c r="B84" s="72"/>
      <c r="C84" s="72"/>
      <c r="D84" s="72"/>
      <c r="E84" s="72"/>
      <c r="F84" s="72"/>
      <c r="G84" s="72"/>
      <c r="H84" s="72"/>
      <c r="M84" s="72"/>
      <c r="N84" s="72"/>
      <c r="O84" s="72"/>
      <c r="P84" s="162"/>
      <c r="Q84" s="162"/>
      <c r="R84" s="162"/>
      <c r="Z84" s="126"/>
      <c r="AA84" s="126"/>
      <c r="AB84" s="126"/>
    </row>
    <row r="85" spans="2:28" ht="18" customHeight="1">
      <c r="B85" s="161" t="s">
        <v>305</v>
      </c>
      <c r="C85" s="162"/>
      <c r="D85" s="162"/>
      <c r="E85" s="162"/>
      <c r="F85" s="162"/>
      <c r="G85" s="300"/>
      <c r="H85" s="300"/>
      <c r="I85" s="128"/>
      <c r="J85" s="162"/>
      <c r="K85" s="162"/>
      <c r="L85" s="162"/>
      <c r="M85" s="162"/>
      <c r="N85" s="162"/>
      <c r="O85" s="162"/>
      <c r="P85" s="162"/>
      <c r="Q85" s="162"/>
      <c r="R85" s="162"/>
      <c r="Z85" s="126"/>
      <c r="AA85" s="126"/>
      <c r="AB85" s="126"/>
    </row>
    <row r="86" spans="2:28" ht="18" customHeight="1">
      <c r="B86" s="162"/>
      <c r="C86" s="120" t="s">
        <v>306</v>
      </c>
      <c r="D86" s="126"/>
      <c r="G86" s="125"/>
      <c r="H86" s="125"/>
      <c r="I86" s="125"/>
      <c r="J86" s="125"/>
      <c r="N86" s="125"/>
      <c r="O86" s="125"/>
      <c r="P86" s="125"/>
      <c r="Q86" s="125"/>
      <c r="R86" s="125"/>
      <c r="S86" s="125"/>
      <c r="T86" s="125"/>
      <c r="U86" s="125"/>
    </row>
    <row r="87" spans="2:28" ht="18" customHeight="1">
      <c r="B87" s="162"/>
      <c r="C87" s="166" t="s">
        <v>670</v>
      </c>
      <c r="D87" s="126"/>
      <c r="G87" s="125"/>
      <c r="H87" s="125"/>
      <c r="I87" s="125"/>
      <c r="J87" s="125"/>
      <c r="N87" s="125"/>
      <c r="O87" s="125"/>
      <c r="P87" s="125"/>
      <c r="Q87" s="125"/>
      <c r="R87" s="125"/>
      <c r="S87" s="125"/>
      <c r="T87" s="125"/>
      <c r="U87" s="125"/>
    </row>
    <row r="88" spans="2:28" ht="18" customHeight="1">
      <c r="B88" s="126"/>
      <c r="C88" s="126"/>
      <c r="D88" s="126"/>
      <c r="I88" s="163"/>
      <c r="J88" s="162"/>
      <c r="K88" s="162"/>
      <c r="L88" s="162"/>
      <c r="P88" s="125"/>
      <c r="Q88" s="125"/>
      <c r="R88" s="125"/>
      <c r="Z88" s="126"/>
      <c r="AA88" s="126"/>
      <c r="AB88" s="126"/>
    </row>
    <row r="89" spans="2:28" ht="18" customHeight="1">
      <c r="B89" s="126"/>
      <c r="C89" s="126"/>
      <c r="D89" s="126"/>
      <c r="I89" s="163"/>
      <c r="J89" s="162"/>
      <c r="K89" s="162"/>
      <c r="L89" s="162"/>
      <c r="P89" s="125"/>
      <c r="Q89" s="125"/>
      <c r="R89" s="125"/>
      <c r="Z89" s="126"/>
      <c r="AA89" s="126"/>
      <c r="AB89" s="126"/>
    </row>
    <row r="90" spans="2:28" ht="18" customHeight="1">
      <c r="B90" s="126"/>
      <c r="C90" s="126"/>
      <c r="D90" s="126"/>
      <c r="J90" s="72"/>
      <c r="K90" s="72"/>
      <c r="L90" s="72"/>
      <c r="P90" s="125"/>
      <c r="Q90" s="125"/>
      <c r="R90" s="125"/>
      <c r="Z90" s="126"/>
      <c r="AA90" s="126"/>
      <c r="AB90" s="126"/>
    </row>
    <row r="91" spans="2:28" ht="18" customHeight="1">
      <c r="B91" s="126"/>
      <c r="C91" s="126"/>
      <c r="D91" s="126"/>
      <c r="I91" s="163"/>
      <c r="J91" s="128"/>
      <c r="K91" s="128"/>
      <c r="P91" s="125"/>
      <c r="Q91" s="125"/>
      <c r="R91" s="125"/>
      <c r="Z91" s="126"/>
      <c r="AA91" s="126"/>
      <c r="AB91" s="126"/>
    </row>
    <row r="92" spans="2:28" ht="18" customHeight="1">
      <c r="B92" s="126"/>
      <c r="C92" s="126"/>
      <c r="D92" s="126"/>
      <c r="I92" s="163"/>
      <c r="J92" s="128"/>
      <c r="K92" s="128"/>
      <c r="P92" s="125"/>
      <c r="Q92" s="125"/>
      <c r="R92" s="125"/>
      <c r="V92" s="126"/>
      <c r="W92" s="126"/>
      <c r="X92" s="126"/>
      <c r="Y92" s="126"/>
      <c r="Z92" s="126"/>
      <c r="AA92" s="126"/>
      <c r="AB92" s="126"/>
    </row>
    <row r="93" spans="2:28" ht="18" customHeight="1">
      <c r="B93" s="126"/>
      <c r="C93" s="126"/>
      <c r="D93" s="126"/>
      <c r="J93" s="128"/>
      <c r="K93" s="128"/>
      <c r="P93" s="125"/>
      <c r="Q93" s="125"/>
      <c r="R93" s="125"/>
      <c r="V93" s="126"/>
      <c r="W93" s="126"/>
      <c r="X93" s="126"/>
      <c r="Y93" s="126"/>
      <c r="Z93" s="126"/>
      <c r="AA93" s="126"/>
      <c r="AB93" s="126"/>
    </row>
    <row r="94" spans="2:28" ht="18" customHeight="1">
      <c r="B94" s="126"/>
      <c r="C94" s="126"/>
      <c r="D94" s="126"/>
      <c r="P94" s="125"/>
      <c r="Q94" s="125"/>
      <c r="R94" s="125"/>
    </row>
  </sheetData>
  <mergeCells count="37">
    <mergeCell ref="B72:C72"/>
    <mergeCell ref="B6:B8"/>
    <mergeCell ref="B52:B53"/>
    <mergeCell ref="K66:N66"/>
    <mergeCell ref="D52:D53"/>
    <mergeCell ref="E52:E53"/>
    <mergeCell ref="D6:D8"/>
    <mergeCell ref="E6:E8"/>
    <mergeCell ref="G52:K52"/>
    <mergeCell ref="M52:P52"/>
    <mergeCell ref="O6:Q6"/>
    <mergeCell ref="C6:C8"/>
    <mergeCell ref="F6:F8"/>
    <mergeCell ref="G6:L6"/>
    <mergeCell ref="C52:C53"/>
    <mergeCell ref="Q52:R52"/>
    <mergeCell ref="J53:K53"/>
    <mergeCell ref="M53:N53"/>
    <mergeCell ref="O53:P53"/>
    <mergeCell ref="Q53:R53"/>
    <mergeCell ref="F52:F53"/>
    <mergeCell ref="T52:T53"/>
    <mergeCell ref="D76:D77"/>
    <mergeCell ref="AJ6:AP6"/>
    <mergeCell ref="U6:W6"/>
    <mergeCell ref="AH6:AI6"/>
    <mergeCell ref="X52:Y52"/>
    <mergeCell ref="D72:D73"/>
    <mergeCell ref="AC6:AF6"/>
    <mergeCell ref="U66:U67"/>
    <mergeCell ref="U52:V52"/>
    <mergeCell ref="V66:X66"/>
    <mergeCell ref="G64:P64"/>
    <mergeCell ref="E74:F74"/>
    <mergeCell ref="G74:G75"/>
    <mergeCell ref="C66:G66"/>
    <mergeCell ref="P66:T6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21</vt:i4>
      </vt:variant>
    </vt:vector>
  </HeadingPairs>
  <TitlesOfParts>
    <vt:vector size="33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Length_10</vt:lpstr>
      <vt:lpstr>'교정결과-E'!B_Tag</vt:lpstr>
      <vt:lpstr>'교정결과-HY'!B_Tag</vt:lpstr>
      <vt:lpstr>B_Tag</vt:lpstr>
      <vt:lpstr>판정결과!B_Tag_2</vt:lpstr>
      <vt:lpstr>부록!B_Tag_3</vt:lpstr>
      <vt:lpstr>Length_10_CMC</vt:lpstr>
      <vt:lpstr>Length_10_Condition</vt:lpstr>
      <vt:lpstr>Length_10_Condition_Temp</vt:lpstr>
      <vt:lpstr>Length_10_Resolution</vt:lpstr>
      <vt:lpstr>Length_10_Result</vt:lpstr>
      <vt:lpstr>Length_10_Result_ADJ</vt:lpstr>
      <vt:lpstr>Length_10_Spec</vt:lpstr>
      <vt:lpstr>Length_10_STD1</vt:lpstr>
      <vt:lpstr>Length_10_STD2</vt:lpstr>
      <vt:lpstr>Length_10_STD3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2020-11-02T06:40:41Z</cp:lastPrinted>
  <dcterms:created xsi:type="dcterms:W3CDTF">2004-11-10T00:11:43Z</dcterms:created>
  <dcterms:modified xsi:type="dcterms:W3CDTF">2021-10-29T01:58:07Z</dcterms:modified>
</cp:coreProperties>
</file>