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757"/>
  </bookViews>
  <sheets>
    <sheet name="기본정보" sheetId="13" r:id="rId1"/>
    <sheet name="교정결과" sheetId="11" r:id="rId2"/>
    <sheet name="교정결과-E" sheetId="24" r:id="rId3"/>
    <sheet name="교정결과-HY" sheetId="33" r:id="rId4"/>
    <sheet name="판정결과" sheetId="30" r:id="rId5"/>
    <sheet name="부록" sheetId="25" r:id="rId6"/>
    <sheet name="RAWDATA" sheetId="3" r:id="rId7"/>
    <sheet name="측정불확도추정보고서" sheetId="23" r:id="rId8"/>
    <sheet name="Calcu" sheetId="21" r:id="rId9"/>
    <sheet name="변동폭" sheetId="31" r:id="rId10"/>
    <sheet name="합동실험표준편차" sheetId="32" r:id="rId11"/>
    <sheet name="STD_Data" sheetId="29" r:id="rId12"/>
    <sheet name="Length_4" sheetId="14" r:id="rId13"/>
  </sheets>
  <definedNames>
    <definedName name="_xlnm._FilterDatabase" localSheetId="0" hidden="1">기본정보!#REF!</definedName>
    <definedName name="B_Tag" localSheetId="2">'교정결과-E'!$B$46:$M$46</definedName>
    <definedName name="B_Tag" localSheetId="3">'교정결과-HY'!$B$145:$Q$145</definedName>
    <definedName name="B_Tag">교정결과!$B$45:$M$45</definedName>
    <definedName name="B_Tag_2" localSheetId="4">판정결과!$B$48:$O$48</definedName>
    <definedName name="B_Tag_3" localSheetId="5">부록!$B$11:$K$11</definedName>
    <definedName name="Length_4_CMC">Length_4!$C$4:$E$133</definedName>
    <definedName name="Length_4_Condition">Length_4!$A$4:$B$133</definedName>
    <definedName name="Length_4_Result">Length_4!$I$4:$K$133</definedName>
    <definedName name="Length_4_Result2">Length_4!$L$4:$M$4</definedName>
    <definedName name="Length_4_Spec">Length_4!$F$4:$H$133</definedName>
    <definedName name="Length_4_STD1">Length_4!$A$137</definedName>
    <definedName name="Length_4_STD2">Length_4!$A$270</definedName>
    <definedName name="Length_4_STD3">Length_4!$A$293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</definedNames>
  <calcPr calcId="162913"/>
</workbook>
</file>

<file path=xl/calcChain.xml><?xml version="1.0" encoding="utf-8"?>
<calcChain xmlns="http://schemas.openxmlformats.org/spreadsheetml/2006/main">
  <c r="K142" i="33" l="1"/>
  <c r="K141" i="33"/>
  <c r="K140" i="33"/>
  <c r="K139" i="33"/>
  <c r="K138" i="33"/>
  <c r="K137" i="33"/>
  <c r="K136" i="33"/>
  <c r="K135" i="33"/>
  <c r="K134" i="33"/>
  <c r="K133" i="33"/>
  <c r="K132" i="33"/>
  <c r="K131" i="33"/>
  <c r="K130" i="33"/>
  <c r="K129" i="33"/>
  <c r="K128" i="33"/>
  <c r="K127" i="33"/>
  <c r="K126" i="33"/>
  <c r="K125" i="33"/>
  <c r="K124" i="33"/>
  <c r="K123" i="33"/>
  <c r="K122" i="33"/>
  <c r="K121" i="33"/>
  <c r="K120" i="33"/>
  <c r="K119" i="33"/>
  <c r="K118" i="33"/>
  <c r="K117" i="33"/>
  <c r="K116" i="33"/>
  <c r="K115" i="33"/>
  <c r="K114" i="33"/>
  <c r="K113" i="33"/>
  <c r="K112" i="33"/>
  <c r="K111" i="33"/>
  <c r="K110" i="33"/>
  <c r="K109" i="33"/>
  <c r="K108" i="33"/>
  <c r="K107" i="33"/>
  <c r="K106" i="33"/>
  <c r="K105" i="33"/>
  <c r="K104" i="33"/>
  <c r="K103" i="33"/>
  <c r="K102" i="33"/>
  <c r="K101" i="33"/>
  <c r="K100" i="33"/>
  <c r="K99" i="33"/>
  <c r="K98" i="33"/>
  <c r="K97" i="33"/>
  <c r="K96" i="33"/>
  <c r="K95" i="33"/>
  <c r="K94" i="33"/>
  <c r="K93" i="33"/>
  <c r="K92" i="33"/>
  <c r="K91" i="33"/>
  <c r="K90" i="33"/>
  <c r="K89" i="33"/>
  <c r="K88" i="33"/>
  <c r="K87" i="33"/>
  <c r="K86" i="33"/>
  <c r="K85" i="33"/>
  <c r="K84" i="33"/>
  <c r="K83" i="33"/>
  <c r="K82" i="33"/>
  <c r="K81" i="33"/>
  <c r="K80" i="33"/>
  <c r="K79" i="33"/>
  <c r="K78" i="33"/>
  <c r="K77" i="33"/>
  <c r="K76" i="33"/>
  <c r="K75" i="33"/>
  <c r="K74" i="33"/>
  <c r="K73" i="33"/>
  <c r="K72" i="33"/>
  <c r="K71" i="33"/>
  <c r="K70" i="33"/>
  <c r="K69" i="33"/>
  <c r="K68" i="33"/>
  <c r="K67" i="33"/>
  <c r="K66" i="33"/>
  <c r="K65" i="33"/>
  <c r="K64" i="33"/>
  <c r="K63" i="33"/>
  <c r="K62" i="33"/>
  <c r="K61" i="33"/>
  <c r="K60" i="33"/>
  <c r="K59" i="33"/>
  <c r="K58" i="33"/>
  <c r="K57" i="33"/>
  <c r="K56" i="33"/>
  <c r="K55" i="33"/>
  <c r="K54" i="33"/>
  <c r="K53" i="33"/>
  <c r="K52" i="33"/>
  <c r="K51" i="33"/>
  <c r="K50" i="33"/>
  <c r="K49" i="33"/>
  <c r="K48" i="33"/>
  <c r="K47" i="33"/>
  <c r="K46" i="33"/>
  <c r="K45" i="33"/>
  <c r="K44" i="33"/>
  <c r="K43" i="33"/>
  <c r="K42" i="33"/>
  <c r="K41" i="33"/>
  <c r="K40" i="33"/>
  <c r="K39" i="33"/>
  <c r="K38" i="33"/>
  <c r="K37" i="33"/>
  <c r="K36" i="33"/>
  <c r="K35" i="33"/>
  <c r="K34" i="33"/>
  <c r="K33" i="33"/>
  <c r="K32" i="33"/>
  <c r="K31" i="33"/>
  <c r="K30" i="33"/>
  <c r="K29" i="33"/>
  <c r="K28" i="33"/>
  <c r="K27" i="33"/>
  <c r="K26" i="33"/>
  <c r="K25" i="33"/>
  <c r="K24" i="33"/>
  <c r="K23" i="33"/>
  <c r="K22" i="33"/>
  <c r="K21" i="33"/>
  <c r="K20" i="33"/>
  <c r="K19" i="33"/>
  <c r="K18" i="33"/>
  <c r="K17" i="33"/>
  <c r="K16" i="33"/>
  <c r="K15" i="33"/>
  <c r="K14" i="33"/>
  <c r="K13" i="33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9" i="21"/>
  <c r="J7" i="33" l="1"/>
  <c r="F7" i="33"/>
  <c r="M6" i="33"/>
  <c r="J6" i="33"/>
  <c r="F6" i="33"/>
  <c r="A4" i="33" l="1"/>
  <c r="D9" i="3" l="1"/>
  <c r="C9" i="3"/>
  <c r="B9" i="3"/>
  <c r="H4" i="3"/>
  <c r="E4" i="3"/>
  <c r="C4" i="3"/>
  <c r="H3" i="3"/>
  <c r="E3" i="3"/>
  <c r="C3" i="3"/>
  <c r="AP345" i="23" l="1"/>
  <c r="M177" i="23"/>
  <c r="AT176" i="23"/>
  <c r="AE176" i="23"/>
  <c r="Z176" i="23"/>
  <c r="U176" i="23"/>
  <c r="M176" i="23"/>
  <c r="H176" i="23"/>
  <c r="Z175" i="23"/>
  <c r="I318" i="23" s="1"/>
  <c r="U175" i="23"/>
  <c r="Z174" i="23"/>
  <c r="I285" i="23" s="1"/>
  <c r="Z173" i="23"/>
  <c r="I272" i="23" s="1"/>
  <c r="U173" i="23"/>
  <c r="Z172" i="23"/>
  <c r="I255" i="23" s="1"/>
  <c r="AT171" i="23"/>
  <c r="AE171" i="23"/>
  <c r="Z171" i="23"/>
  <c r="I233" i="23" s="1"/>
  <c r="U171" i="23"/>
  <c r="AY170" i="23"/>
  <c r="V346" i="23" s="1"/>
  <c r="AT170" i="23"/>
  <c r="AE170" i="23"/>
  <c r="Z170" i="23"/>
  <c r="I220" i="23" s="1"/>
  <c r="U170" i="23"/>
  <c r="AT169" i="23"/>
  <c r="AE169" i="23"/>
  <c r="U169" i="23"/>
  <c r="M169" i="23"/>
  <c r="AT168" i="23"/>
  <c r="AE168" i="23"/>
  <c r="Z168" i="23"/>
  <c r="I197" i="23" s="1"/>
  <c r="U168" i="23"/>
  <c r="AY167" i="23"/>
  <c r="J346" i="23" s="1"/>
  <c r="AW167" i="23"/>
  <c r="AE167" i="23"/>
  <c r="Z167" i="23"/>
  <c r="I186" i="23" s="1"/>
  <c r="X167" i="23"/>
  <c r="M167" i="23"/>
  <c r="S331" i="23"/>
  <c r="H327" i="23"/>
  <c r="S312" i="23"/>
  <c r="AH323" i="23" s="1"/>
  <c r="T307" i="23"/>
  <c r="AC323" i="23" s="1"/>
  <c r="N236" i="23"/>
  <c r="T236" i="23" s="1"/>
  <c r="O241" i="23" s="1"/>
  <c r="K213" i="23"/>
  <c r="AI184" i="23"/>
  <c r="R317" i="23" l="1"/>
  <c r="V317" i="23"/>
  <c r="O3" i="21" l="1"/>
  <c r="D12" i="21" s="1"/>
  <c r="H7" i="21" l="1"/>
  <c r="N3" i="21" s="1"/>
  <c r="J6" i="24" l="1"/>
  <c r="L8" i="21"/>
  <c r="H10" i="21"/>
  <c r="H9" i="21"/>
  <c r="H8" i="21"/>
  <c r="J8" i="33" s="1"/>
  <c r="F7" i="11" l="1"/>
  <c r="B7" i="11"/>
  <c r="J6" i="11"/>
  <c r="F6" i="11"/>
  <c r="B6" i="11"/>
  <c r="G164" i="21" l="1"/>
  <c r="T301" i="23" s="1"/>
  <c r="Q302" i="23" s="1"/>
  <c r="U302" i="23" s="1"/>
  <c r="G156" i="21"/>
  <c r="AG217" i="23" s="1"/>
  <c r="P218" i="23" s="1"/>
  <c r="V155" i="21"/>
  <c r="AY169" i="23" s="1"/>
  <c r="R346" i="23" s="1"/>
  <c r="G155" i="21"/>
  <c r="X148" i="21"/>
  <c r="W148" i="21"/>
  <c r="B148" i="21"/>
  <c r="X147" i="21"/>
  <c r="W147" i="21"/>
  <c r="B147" i="21"/>
  <c r="X146" i="21"/>
  <c r="W146" i="21"/>
  <c r="B146" i="21"/>
  <c r="X145" i="21"/>
  <c r="W145" i="21"/>
  <c r="B145" i="21"/>
  <c r="X144" i="21"/>
  <c r="W144" i="21"/>
  <c r="B144" i="21"/>
  <c r="X143" i="21"/>
  <c r="W143" i="21"/>
  <c r="B143" i="21"/>
  <c r="X142" i="21"/>
  <c r="W142" i="21"/>
  <c r="B142" i="21"/>
  <c r="X141" i="21"/>
  <c r="W141" i="21"/>
  <c r="B141" i="21"/>
  <c r="X140" i="21"/>
  <c r="W140" i="21"/>
  <c r="B140" i="21"/>
  <c r="X139" i="21"/>
  <c r="W139" i="21"/>
  <c r="B139" i="21"/>
  <c r="X138" i="21"/>
  <c r="W138" i="21"/>
  <c r="B138" i="21"/>
  <c r="X137" i="21"/>
  <c r="W137" i="21"/>
  <c r="B137" i="21"/>
  <c r="X136" i="21"/>
  <c r="W136" i="21"/>
  <c r="B136" i="21"/>
  <c r="X135" i="21"/>
  <c r="W135" i="21"/>
  <c r="B135" i="21"/>
  <c r="X134" i="21"/>
  <c r="W134" i="21"/>
  <c r="B134" i="21"/>
  <c r="X133" i="21"/>
  <c r="W133" i="21"/>
  <c r="B133" i="21"/>
  <c r="X132" i="21"/>
  <c r="W132" i="21"/>
  <c r="B132" i="21"/>
  <c r="X131" i="21"/>
  <c r="W131" i="21"/>
  <c r="B131" i="21"/>
  <c r="X130" i="21"/>
  <c r="W130" i="21"/>
  <c r="B130" i="21"/>
  <c r="X129" i="21"/>
  <c r="W129" i="21"/>
  <c r="B129" i="21"/>
  <c r="X128" i="21"/>
  <c r="W128" i="21"/>
  <c r="B128" i="21"/>
  <c r="X127" i="21"/>
  <c r="W127" i="21"/>
  <c r="B127" i="21"/>
  <c r="X126" i="21"/>
  <c r="W126" i="21"/>
  <c r="B126" i="21"/>
  <c r="X125" i="21"/>
  <c r="W125" i="21"/>
  <c r="B125" i="21"/>
  <c r="X124" i="21"/>
  <c r="W124" i="21"/>
  <c r="B124" i="21"/>
  <c r="X123" i="21"/>
  <c r="W123" i="21"/>
  <c r="B123" i="21"/>
  <c r="X122" i="21"/>
  <c r="W122" i="21"/>
  <c r="B122" i="21"/>
  <c r="X121" i="21"/>
  <c r="W121" i="21"/>
  <c r="B121" i="21"/>
  <c r="X120" i="21"/>
  <c r="W120" i="21"/>
  <c r="B120" i="21"/>
  <c r="X119" i="21"/>
  <c r="W119" i="21"/>
  <c r="B119" i="21"/>
  <c r="X118" i="21"/>
  <c r="W118" i="21"/>
  <c r="B118" i="21"/>
  <c r="X117" i="21"/>
  <c r="W117" i="21"/>
  <c r="B117" i="21"/>
  <c r="X116" i="21"/>
  <c r="W116" i="21"/>
  <c r="B116" i="21"/>
  <c r="X115" i="21"/>
  <c r="W115" i="21"/>
  <c r="B115" i="21"/>
  <c r="X114" i="21"/>
  <c r="W114" i="21"/>
  <c r="B114" i="21"/>
  <c r="X113" i="21"/>
  <c r="W113" i="21"/>
  <c r="B113" i="21"/>
  <c r="X112" i="21"/>
  <c r="W112" i="21"/>
  <c r="B112" i="21"/>
  <c r="X111" i="21"/>
  <c r="W111" i="21"/>
  <c r="B111" i="21"/>
  <c r="X110" i="21"/>
  <c r="W110" i="21"/>
  <c r="B110" i="21"/>
  <c r="X109" i="21"/>
  <c r="W109" i="21"/>
  <c r="B109" i="21"/>
  <c r="X108" i="21"/>
  <c r="W108" i="21"/>
  <c r="B108" i="21"/>
  <c r="X107" i="21"/>
  <c r="W107" i="21"/>
  <c r="B107" i="21"/>
  <c r="X106" i="21"/>
  <c r="W106" i="21"/>
  <c r="B106" i="21"/>
  <c r="X105" i="21"/>
  <c r="W105" i="21"/>
  <c r="B105" i="21"/>
  <c r="X104" i="21"/>
  <c r="W104" i="21"/>
  <c r="B104" i="21"/>
  <c r="X103" i="21"/>
  <c r="W103" i="21"/>
  <c r="B103" i="21"/>
  <c r="X102" i="21"/>
  <c r="W102" i="21"/>
  <c r="B102" i="21"/>
  <c r="X101" i="21"/>
  <c r="W101" i="21"/>
  <c r="B101" i="21"/>
  <c r="X100" i="21"/>
  <c r="W100" i="21"/>
  <c r="B100" i="21"/>
  <c r="X99" i="21"/>
  <c r="W99" i="21"/>
  <c r="B99" i="21"/>
  <c r="X98" i="21"/>
  <c r="W98" i="21"/>
  <c r="B98" i="21"/>
  <c r="X97" i="21"/>
  <c r="W97" i="21"/>
  <c r="B97" i="21"/>
  <c r="X96" i="21"/>
  <c r="W96" i="21"/>
  <c r="B96" i="21"/>
  <c r="X95" i="21"/>
  <c r="W95" i="21"/>
  <c r="B95" i="21"/>
  <c r="X94" i="21"/>
  <c r="W94" i="21"/>
  <c r="B94" i="21"/>
  <c r="X93" i="21"/>
  <c r="W93" i="21"/>
  <c r="B93" i="21"/>
  <c r="X92" i="21"/>
  <c r="W92" i="21"/>
  <c r="B92" i="21"/>
  <c r="X91" i="21"/>
  <c r="W91" i="21"/>
  <c r="B91" i="21"/>
  <c r="X90" i="21"/>
  <c r="W90" i="21"/>
  <c r="B90" i="21"/>
  <c r="X89" i="21"/>
  <c r="W89" i="21"/>
  <c r="B89" i="21"/>
  <c r="X88" i="21"/>
  <c r="W88" i="21"/>
  <c r="B88" i="21"/>
  <c r="X87" i="21"/>
  <c r="W87" i="21"/>
  <c r="B87" i="21"/>
  <c r="X86" i="21"/>
  <c r="W86" i="21"/>
  <c r="B86" i="21"/>
  <c r="X85" i="21"/>
  <c r="W85" i="21"/>
  <c r="B85" i="21"/>
  <c r="X84" i="21"/>
  <c r="W84" i="21"/>
  <c r="B84" i="21"/>
  <c r="X83" i="21"/>
  <c r="W83" i="21"/>
  <c r="B83" i="21"/>
  <c r="X82" i="21"/>
  <c r="W82" i="21"/>
  <c r="B82" i="21"/>
  <c r="X81" i="21"/>
  <c r="W81" i="21"/>
  <c r="B81" i="21"/>
  <c r="X80" i="21"/>
  <c r="W80" i="21"/>
  <c r="B80" i="21"/>
  <c r="X79" i="21"/>
  <c r="W79" i="21"/>
  <c r="B79" i="21"/>
  <c r="X78" i="21"/>
  <c r="W78" i="21"/>
  <c r="B78" i="21"/>
  <c r="X77" i="21"/>
  <c r="W77" i="21"/>
  <c r="B77" i="21"/>
  <c r="X76" i="21"/>
  <c r="W76" i="21"/>
  <c r="B76" i="21"/>
  <c r="X75" i="21"/>
  <c r="W75" i="21"/>
  <c r="B75" i="21"/>
  <c r="X74" i="21"/>
  <c r="W74" i="21"/>
  <c r="B74" i="21"/>
  <c r="X73" i="21"/>
  <c r="W73" i="21"/>
  <c r="B73" i="21"/>
  <c r="X72" i="21"/>
  <c r="W72" i="21"/>
  <c r="B72" i="21"/>
  <c r="X71" i="21"/>
  <c r="W71" i="21"/>
  <c r="B71" i="21"/>
  <c r="X70" i="21"/>
  <c r="W70" i="21"/>
  <c r="B70" i="21"/>
  <c r="X69" i="21"/>
  <c r="W69" i="21"/>
  <c r="B69" i="21"/>
  <c r="X68" i="21"/>
  <c r="W68" i="21"/>
  <c r="B68" i="21"/>
  <c r="X67" i="21"/>
  <c r="W67" i="21"/>
  <c r="B67" i="21"/>
  <c r="X66" i="21"/>
  <c r="W66" i="21"/>
  <c r="B66" i="21"/>
  <c r="X65" i="21"/>
  <c r="W65" i="21"/>
  <c r="B65" i="21"/>
  <c r="X64" i="21"/>
  <c r="W64" i="21"/>
  <c r="B64" i="21"/>
  <c r="X63" i="21"/>
  <c r="W63" i="21"/>
  <c r="B63" i="21"/>
  <c r="X62" i="21"/>
  <c r="W62" i="21"/>
  <c r="B62" i="21"/>
  <c r="X61" i="21"/>
  <c r="W61" i="21"/>
  <c r="B61" i="21"/>
  <c r="X60" i="21"/>
  <c r="W60" i="21"/>
  <c r="B60" i="21"/>
  <c r="X59" i="21"/>
  <c r="W59" i="21"/>
  <c r="B59" i="21"/>
  <c r="X58" i="21"/>
  <c r="W58" i="21"/>
  <c r="B58" i="21"/>
  <c r="X57" i="21"/>
  <c r="W57" i="21"/>
  <c r="B57" i="21"/>
  <c r="X56" i="21"/>
  <c r="W56" i="21"/>
  <c r="B56" i="21"/>
  <c r="X55" i="21"/>
  <c r="W55" i="21"/>
  <c r="B55" i="21"/>
  <c r="X54" i="21"/>
  <c r="W54" i="21"/>
  <c r="B54" i="21"/>
  <c r="X53" i="21"/>
  <c r="W53" i="21"/>
  <c r="B53" i="21"/>
  <c r="X52" i="21"/>
  <c r="W52" i="21"/>
  <c r="B52" i="21"/>
  <c r="X51" i="21"/>
  <c r="W51" i="21"/>
  <c r="B51" i="21"/>
  <c r="X50" i="21"/>
  <c r="W50" i="21"/>
  <c r="B50" i="21"/>
  <c r="X49" i="21"/>
  <c r="W49" i="21"/>
  <c r="B49" i="21"/>
  <c r="X48" i="21"/>
  <c r="W48" i="21"/>
  <c r="B48" i="21"/>
  <c r="X47" i="21"/>
  <c r="W47" i="21"/>
  <c r="B47" i="21"/>
  <c r="X46" i="21"/>
  <c r="W46" i="21"/>
  <c r="B46" i="21"/>
  <c r="X45" i="21"/>
  <c r="W45" i="21"/>
  <c r="B45" i="21"/>
  <c r="X44" i="21"/>
  <c r="W44" i="21"/>
  <c r="B44" i="21"/>
  <c r="X43" i="21"/>
  <c r="W43" i="21"/>
  <c r="B43" i="21"/>
  <c r="X42" i="21"/>
  <c r="W42" i="21"/>
  <c r="B42" i="21"/>
  <c r="X41" i="21"/>
  <c r="W41" i="21"/>
  <c r="B41" i="21"/>
  <c r="X40" i="21"/>
  <c r="W40" i="21"/>
  <c r="B40" i="21"/>
  <c r="X39" i="21"/>
  <c r="W39" i="21"/>
  <c r="B39" i="21"/>
  <c r="X38" i="21"/>
  <c r="W38" i="21"/>
  <c r="B38" i="21"/>
  <c r="X37" i="21"/>
  <c r="W37" i="21"/>
  <c r="B37" i="21"/>
  <c r="X36" i="21"/>
  <c r="W36" i="21"/>
  <c r="B36" i="21"/>
  <c r="X35" i="21"/>
  <c r="W35" i="21"/>
  <c r="B35" i="21"/>
  <c r="X34" i="21"/>
  <c r="W34" i="21"/>
  <c r="B34" i="21"/>
  <c r="X33" i="21"/>
  <c r="W33" i="21"/>
  <c r="B33" i="21"/>
  <c r="X32" i="21"/>
  <c r="W32" i="21"/>
  <c r="B32" i="21"/>
  <c r="X31" i="21"/>
  <c r="W31" i="21"/>
  <c r="B31" i="21"/>
  <c r="X30" i="21"/>
  <c r="W30" i="21"/>
  <c r="B30" i="21"/>
  <c r="X29" i="21"/>
  <c r="W29" i="21"/>
  <c r="B29" i="21"/>
  <c r="X28" i="21"/>
  <c r="W28" i="21"/>
  <c r="B28" i="21"/>
  <c r="X27" i="21"/>
  <c r="W27" i="21"/>
  <c r="B27" i="21"/>
  <c r="X26" i="21"/>
  <c r="W26" i="21"/>
  <c r="B26" i="21"/>
  <c r="X25" i="21"/>
  <c r="W25" i="21"/>
  <c r="B25" i="21"/>
  <c r="X24" i="21"/>
  <c r="W24" i="21"/>
  <c r="B24" i="21"/>
  <c r="X23" i="21"/>
  <c r="W23" i="21"/>
  <c r="B23" i="21"/>
  <c r="X22" i="21"/>
  <c r="W22" i="21"/>
  <c r="B22" i="21"/>
  <c r="X21" i="21"/>
  <c r="W21" i="21"/>
  <c r="B21" i="21"/>
  <c r="X20" i="21"/>
  <c r="W20" i="21"/>
  <c r="B20" i="21"/>
  <c r="X19" i="21"/>
  <c r="W19" i="21"/>
  <c r="B19" i="21"/>
  <c r="H11" i="21"/>
  <c r="H12" i="21" s="1"/>
  <c r="D7" i="21"/>
  <c r="K3" i="21"/>
  <c r="J3" i="21"/>
  <c r="E173" i="21" s="1"/>
  <c r="I3" i="21"/>
  <c r="D173" i="21" s="1"/>
  <c r="B3" i="21"/>
  <c r="C3" i="21" s="1"/>
  <c r="N172" i="21"/>
  <c r="M172" i="21"/>
  <c r="G172" i="21"/>
  <c r="V167" i="21"/>
  <c r="AY176" i="23" s="1"/>
  <c r="AU346" i="23" s="1"/>
  <c r="K167" i="21"/>
  <c r="V166" i="21"/>
  <c r="K166" i="21"/>
  <c r="V165" i="21"/>
  <c r="K165" i="21"/>
  <c r="K164" i="21"/>
  <c r="H162" i="21"/>
  <c r="K162" i="21" s="1"/>
  <c r="V161" i="21"/>
  <c r="AY173" i="23" s="1"/>
  <c r="AH346" i="23" s="1"/>
  <c r="H160" i="21"/>
  <c r="G160" i="21"/>
  <c r="V159" i="21"/>
  <c r="H159" i="21"/>
  <c r="V158" i="21"/>
  <c r="H158" i="21"/>
  <c r="Z156" i="21"/>
  <c r="K156" i="21"/>
  <c r="V154" i="21"/>
  <c r="AY168" i="23" s="1"/>
  <c r="N346" i="23" s="1"/>
  <c r="Z153" i="21"/>
  <c r="N12" i="21"/>
  <c r="X11" i="21"/>
  <c r="V11" i="21"/>
  <c r="N11" i="21"/>
  <c r="X10" i="21"/>
  <c r="V10" i="21"/>
  <c r="N10" i="21"/>
  <c r="X9" i="21"/>
  <c r="V9" i="21"/>
  <c r="X8" i="21"/>
  <c r="L9" i="21" s="1"/>
  <c r="V8" i="21"/>
  <c r="X7" i="21"/>
  <c r="V7" i="21"/>
  <c r="A27" i="33" l="1"/>
  <c r="U33" i="21"/>
  <c r="Q27" i="33" s="1"/>
  <c r="A35" i="33"/>
  <c r="U41" i="21"/>
  <c r="Q35" i="33" s="1"/>
  <c r="A55" i="33"/>
  <c r="U61" i="21"/>
  <c r="Q55" i="33" s="1"/>
  <c r="A59" i="33"/>
  <c r="U65" i="21"/>
  <c r="Q59" i="33" s="1"/>
  <c r="A75" i="33"/>
  <c r="U81" i="21"/>
  <c r="Q75" i="33" s="1"/>
  <c r="A87" i="33"/>
  <c r="U93" i="21"/>
  <c r="Q87" i="33" s="1"/>
  <c r="A95" i="33"/>
  <c r="U101" i="21"/>
  <c r="Q95" i="33" s="1"/>
  <c r="A107" i="33"/>
  <c r="U113" i="21"/>
  <c r="Q107" i="33" s="1"/>
  <c r="A111" i="33"/>
  <c r="U117" i="21"/>
  <c r="Q111" i="33" s="1"/>
  <c r="A123" i="33"/>
  <c r="U129" i="21"/>
  <c r="Q123" i="33" s="1"/>
  <c r="A127" i="33"/>
  <c r="U133" i="21"/>
  <c r="Q127" i="33" s="1"/>
  <c r="A139" i="33"/>
  <c r="U145" i="21"/>
  <c r="Q139" i="33" s="1"/>
  <c r="A14" i="33"/>
  <c r="U20" i="21"/>
  <c r="Q14" i="33" s="1"/>
  <c r="A18" i="33"/>
  <c r="U24" i="21"/>
  <c r="Q18" i="33" s="1"/>
  <c r="A22" i="33"/>
  <c r="U28" i="21"/>
  <c r="Q22" i="33" s="1"/>
  <c r="A26" i="33"/>
  <c r="U32" i="21"/>
  <c r="Q26" i="33" s="1"/>
  <c r="A30" i="33"/>
  <c r="U36" i="21"/>
  <c r="Q30" i="33" s="1"/>
  <c r="A34" i="33"/>
  <c r="U40" i="21"/>
  <c r="Q34" i="33" s="1"/>
  <c r="A38" i="33"/>
  <c r="U44" i="21"/>
  <c r="Q38" i="33" s="1"/>
  <c r="A42" i="33"/>
  <c r="U48" i="21"/>
  <c r="Q42" i="33" s="1"/>
  <c r="A46" i="33"/>
  <c r="U52" i="21"/>
  <c r="Q46" i="33" s="1"/>
  <c r="A50" i="33"/>
  <c r="U56" i="21"/>
  <c r="Q50" i="33" s="1"/>
  <c r="A54" i="33"/>
  <c r="U60" i="21"/>
  <c r="Q54" i="33" s="1"/>
  <c r="A58" i="33"/>
  <c r="U64" i="21"/>
  <c r="Q58" i="33" s="1"/>
  <c r="A62" i="33"/>
  <c r="U68" i="21"/>
  <c r="Q62" i="33" s="1"/>
  <c r="A66" i="33"/>
  <c r="U72" i="21"/>
  <c r="Q66" i="33" s="1"/>
  <c r="A70" i="33"/>
  <c r="U76" i="21"/>
  <c r="Q70" i="33" s="1"/>
  <c r="A74" i="33"/>
  <c r="U80" i="21"/>
  <c r="Q74" i="33" s="1"/>
  <c r="A78" i="33"/>
  <c r="U84" i="21"/>
  <c r="Q78" i="33" s="1"/>
  <c r="A82" i="33"/>
  <c r="U88" i="21"/>
  <c r="Q82" i="33" s="1"/>
  <c r="A86" i="33"/>
  <c r="U92" i="21"/>
  <c r="Q86" i="33" s="1"/>
  <c r="A90" i="33"/>
  <c r="U96" i="21"/>
  <c r="Q90" i="33" s="1"/>
  <c r="A94" i="33"/>
  <c r="U100" i="21"/>
  <c r="Q94" i="33" s="1"/>
  <c r="A98" i="33"/>
  <c r="U104" i="21"/>
  <c r="Q98" i="33" s="1"/>
  <c r="A102" i="33"/>
  <c r="U108" i="21"/>
  <c r="Q102" i="33" s="1"/>
  <c r="A106" i="33"/>
  <c r="U112" i="21"/>
  <c r="Q106" i="33" s="1"/>
  <c r="A110" i="33"/>
  <c r="U116" i="21"/>
  <c r="Q110" i="33" s="1"/>
  <c r="A114" i="33"/>
  <c r="U120" i="21"/>
  <c r="Q114" i="33" s="1"/>
  <c r="A118" i="33"/>
  <c r="U124" i="21"/>
  <c r="Q118" i="33" s="1"/>
  <c r="A122" i="33"/>
  <c r="U128" i="21"/>
  <c r="Q122" i="33" s="1"/>
  <c r="A126" i="33"/>
  <c r="U132" i="21"/>
  <c r="Q126" i="33" s="1"/>
  <c r="A130" i="33"/>
  <c r="U136" i="21"/>
  <c r="Q130" i="33" s="1"/>
  <c r="A134" i="33"/>
  <c r="U140" i="21"/>
  <c r="Q134" i="33" s="1"/>
  <c r="A138" i="33"/>
  <c r="U144" i="21"/>
  <c r="Q138" i="33" s="1"/>
  <c r="A142" i="33"/>
  <c r="U148" i="21"/>
  <c r="Q142" i="33" s="1"/>
  <c r="A15" i="33"/>
  <c r="U21" i="21"/>
  <c r="Q15" i="33" s="1"/>
  <c r="A39" i="33"/>
  <c r="U45" i="21"/>
  <c r="Q39" i="33" s="1"/>
  <c r="A51" i="33"/>
  <c r="U57" i="21"/>
  <c r="Q51" i="33" s="1"/>
  <c r="A63" i="33"/>
  <c r="U69" i="21"/>
  <c r="Q63" i="33" s="1"/>
  <c r="A79" i="33"/>
  <c r="U85" i="21"/>
  <c r="Q79" i="33" s="1"/>
  <c r="A99" i="33"/>
  <c r="U105" i="21"/>
  <c r="Q99" i="33" s="1"/>
  <c r="A103" i="33"/>
  <c r="U109" i="21"/>
  <c r="Q103" i="33" s="1"/>
  <c r="A119" i="33"/>
  <c r="U125" i="21"/>
  <c r="Q119" i="33" s="1"/>
  <c r="A131" i="33"/>
  <c r="U137" i="21"/>
  <c r="Q131" i="33" s="1"/>
  <c r="A13" i="33"/>
  <c r="U19" i="21"/>
  <c r="Q13" i="33" s="1"/>
  <c r="A17" i="33"/>
  <c r="U23" i="21"/>
  <c r="Q17" i="33" s="1"/>
  <c r="A21" i="33"/>
  <c r="U27" i="21"/>
  <c r="Q21" i="33" s="1"/>
  <c r="A25" i="33"/>
  <c r="U31" i="21"/>
  <c r="Q25" i="33" s="1"/>
  <c r="A29" i="33"/>
  <c r="U35" i="21"/>
  <c r="Q29" i="33" s="1"/>
  <c r="A33" i="33"/>
  <c r="U39" i="21"/>
  <c r="Q33" i="33" s="1"/>
  <c r="A37" i="33"/>
  <c r="U43" i="21"/>
  <c r="Q37" i="33" s="1"/>
  <c r="A41" i="33"/>
  <c r="U47" i="21"/>
  <c r="Q41" i="33" s="1"/>
  <c r="A45" i="33"/>
  <c r="U51" i="21"/>
  <c r="Q45" i="33" s="1"/>
  <c r="A49" i="33"/>
  <c r="U55" i="21"/>
  <c r="Q49" i="33" s="1"/>
  <c r="A53" i="33"/>
  <c r="U59" i="21"/>
  <c r="Q53" i="33" s="1"/>
  <c r="A57" i="33"/>
  <c r="U63" i="21"/>
  <c r="Q57" i="33" s="1"/>
  <c r="A61" i="33"/>
  <c r="U67" i="21"/>
  <c r="Q61" i="33" s="1"/>
  <c r="A65" i="33"/>
  <c r="U71" i="21"/>
  <c r="Q65" i="33" s="1"/>
  <c r="A69" i="33"/>
  <c r="U75" i="21"/>
  <c r="Q69" i="33" s="1"/>
  <c r="A73" i="33"/>
  <c r="U79" i="21"/>
  <c r="Q73" i="33" s="1"/>
  <c r="A77" i="33"/>
  <c r="U83" i="21"/>
  <c r="Q77" i="33" s="1"/>
  <c r="A81" i="33"/>
  <c r="U87" i="21"/>
  <c r="Q81" i="33" s="1"/>
  <c r="A85" i="33"/>
  <c r="U91" i="21"/>
  <c r="Q85" i="33" s="1"/>
  <c r="A89" i="33"/>
  <c r="U95" i="21"/>
  <c r="Q89" i="33" s="1"/>
  <c r="A93" i="33"/>
  <c r="U99" i="21"/>
  <c r="Q93" i="33" s="1"/>
  <c r="A97" i="33"/>
  <c r="U103" i="21"/>
  <c r="Q97" i="33" s="1"/>
  <c r="A101" i="33"/>
  <c r="U107" i="21"/>
  <c r="Q101" i="33" s="1"/>
  <c r="A105" i="33"/>
  <c r="U111" i="21"/>
  <c r="Q105" i="33" s="1"/>
  <c r="A109" i="33"/>
  <c r="U115" i="21"/>
  <c r="Q109" i="33" s="1"/>
  <c r="A113" i="33"/>
  <c r="U119" i="21"/>
  <c r="Q113" i="33" s="1"/>
  <c r="A117" i="33"/>
  <c r="U123" i="21"/>
  <c r="Q117" i="33" s="1"/>
  <c r="A121" i="33"/>
  <c r="U127" i="21"/>
  <c r="Q121" i="33" s="1"/>
  <c r="A125" i="33"/>
  <c r="U131" i="21"/>
  <c r="Q125" i="33" s="1"/>
  <c r="A129" i="33"/>
  <c r="U135" i="21"/>
  <c r="Q129" i="33" s="1"/>
  <c r="A133" i="33"/>
  <c r="U139" i="21"/>
  <c r="Q133" i="33" s="1"/>
  <c r="A137" i="33"/>
  <c r="U143" i="21"/>
  <c r="Q137" i="33" s="1"/>
  <c r="A141" i="33"/>
  <c r="U147" i="21"/>
  <c r="Q141" i="33" s="1"/>
  <c r="A19" i="33"/>
  <c r="U25" i="21"/>
  <c r="Q19" i="33" s="1"/>
  <c r="A23" i="33"/>
  <c r="U29" i="21"/>
  <c r="Q23" i="33" s="1"/>
  <c r="A31" i="33"/>
  <c r="U37" i="21"/>
  <c r="Q31" i="33" s="1"/>
  <c r="A43" i="33"/>
  <c r="U49" i="21"/>
  <c r="Q43" i="33" s="1"/>
  <c r="A47" i="33"/>
  <c r="U53" i="21"/>
  <c r="Q47" i="33" s="1"/>
  <c r="A67" i="33"/>
  <c r="U73" i="21"/>
  <c r="Q67" i="33" s="1"/>
  <c r="A71" i="33"/>
  <c r="U77" i="21"/>
  <c r="Q71" i="33" s="1"/>
  <c r="A83" i="33"/>
  <c r="U89" i="21"/>
  <c r="Q83" i="33" s="1"/>
  <c r="A91" i="33"/>
  <c r="U97" i="21"/>
  <c r="Q91" i="33" s="1"/>
  <c r="A115" i="33"/>
  <c r="U121" i="21"/>
  <c r="Q115" i="33" s="1"/>
  <c r="A135" i="33"/>
  <c r="U141" i="21"/>
  <c r="Q135" i="33" s="1"/>
  <c r="A16" i="33"/>
  <c r="U22" i="21"/>
  <c r="Q16" i="33" s="1"/>
  <c r="A20" i="33"/>
  <c r="U26" i="21"/>
  <c r="Q20" i="33" s="1"/>
  <c r="A24" i="33"/>
  <c r="U30" i="21"/>
  <c r="Q24" i="33" s="1"/>
  <c r="A28" i="33"/>
  <c r="U34" i="21"/>
  <c r="Q28" i="33" s="1"/>
  <c r="A32" i="33"/>
  <c r="U38" i="21"/>
  <c r="Q32" i="33" s="1"/>
  <c r="A36" i="33"/>
  <c r="U42" i="21"/>
  <c r="Q36" i="33" s="1"/>
  <c r="A40" i="33"/>
  <c r="U46" i="21"/>
  <c r="Q40" i="33" s="1"/>
  <c r="A44" i="33"/>
  <c r="U50" i="21"/>
  <c r="Q44" i="33" s="1"/>
  <c r="A48" i="33"/>
  <c r="U54" i="21"/>
  <c r="Q48" i="33" s="1"/>
  <c r="A52" i="33"/>
  <c r="U58" i="21"/>
  <c r="Q52" i="33" s="1"/>
  <c r="A56" i="33"/>
  <c r="U62" i="21"/>
  <c r="Q56" i="33" s="1"/>
  <c r="A60" i="33"/>
  <c r="U66" i="21"/>
  <c r="Q60" i="33" s="1"/>
  <c r="A64" i="33"/>
  <c r="U70" i="21"/>
  <c r="Q64" i="33" s="1"/>
  <c r="A68" i="33"/>
  <c r="U74" i="21"/>
  <c r="Q68" i="33" s="1"/>
  <c r="A72" i="33"/>
  <c r="U78" i="21"/>
  <c r="Q72" i="33" s="1"/>
  <c r="A76" i="33"/>
  <c r="U82" i="21"/>
  <c r="Q76" i="33" s="1"/>
  <c r="A80" i="33"/>
  <c r="U86" i="21"/>
  <c r="Q80" i="33" s="1"/>
  <c r="A84" i="33"/>
  <c r="U90" i="21"/>
  <c r="Q84" i="33" s="1"/>
  <c r="A88" i="33"/>
  <c r="U94" i="21"/>
  <c r="Q88" i="33" s="1"/>
  <c r="A92" i="33"/>
  <c r="U98" i="21"/>
  <c r="Q92" i="33" s="1"/>
  <c r="A96" i="33"/>
  <c r="U102" i="21"/>
  <c r="Q96" i="33" s="1"/>
  <c r="A100" i="33"/>
  <c r="U106" i="21"/>
  <c r="Q100" i="33" s="1"/>
  <c r="A104" i="33"/>
  <c r="U110" i="21"/>
  <c r="Q104" i="33" s="1"/>
  <c r="A108" i="33"/>
  <c r="U114" i="21"/>
  <c r="Q108" i="33" s="1"/>
  <c r="A112" i="33"/>
  <c r="U118" i="21"/>
  <c r="Q112" i="33" s="1"/>
  <c r="A116" i="33"/>
  <c r="U122" i="21"/>
  <c r="Q116" i="33" s="1"/>
  <c r="A120" i="33"/>
  <c r="U126" i="21"/>
  <c r="Q120" i="33" s="1"/>
  <c r="A124" i="33"/>
  <c r="U130" i="21"/>
  <c r="Q124" i="33" s="1"/>
  <c r="A128" i="33"/>
  <c r="U134" i="21"/>
  <c r="Q128" i="33" s="1"/>
  <c r="A132" i="33"/>
  <c r="U138" i="21"/>
  <c r="Q132" i="33" s="1"/>
  <c r="A136" i="33"/>
  <c r="U142" i="21"/>
  <c r="Q136" i="33" s="1"/>
  <c r="A140" i="33"/>
  <c r="U146" i="21"/>
  <c r="Q140" i="33" s="1"/>
  <c r="G173" i="21"/>
  <c r="V162" i="21"/>
  <c r="AY174" i="23" s="1"/>
  <c r="AL346" i="23" s="1"/>
  <c r="O174" i="23"/>
  <c r="S167" i="21"/>
  <c r="O176" i="23"/>
  <c r="Z21" i="21"/>
  <c r="L15" i="33" s="1"/>
  <c r="Y21" i="21"/>
  <c r="H15" i="33" s="1"/>
  <c r="G21" i="21"/>
  <c r="F21" i="21"/>
  <c r="D21" i="21"/>
  <c r="P21" i="21"/>
  <c r="L21" i="21"/>
  <c r="E21" i="21"/>
  <c r="AA8" i="23" s="1"/>
  <c r="O21" i="21"/>
  <c r="AO8" i="23" s="1"/>
  <c r="K21" i="21"/>
  <c r="C21" i="21"/>
  <c r="H21" i="21"/>
  <c r="T21" i="21"/>
  <c r="N21" i="21"/>
  <c r="J21" i="21"/>
  <c r="AH8" i="23" s="1"/>
  <c r="M21" i="21"/>
  <c r="Q21" i="21"/>
  <c r="I21" i="21"/>
  <c r="V8" i="23" s="1"/>
  <c r="Z29" i="21"/>
  <c r="L23" i="33" s="1"/>
  <c r="Y29" i="21"/>
  <c r="G29" i="21"/>
  <c r="F29" i="21"/>
  <c r="D29" i="21"/>
  <c r="H29" i="21"/>
  <c r="T29" i="21"/>
  <c r="N29" i="21"/>
  <c r="J29" i="21"/>
  <c r="AH16" i="23" s="1"/>
  <c r="C29" i="21"/>
  <c r="Q29" i="21"/>
  <c r="M29" i="21"/>
  <c r="I29" i="21"/>
  <c r="V16" i="23" s="1"/>
  <c r="P29" i="21"/>
  <c r="L29" i="21"/>
  <c r="E29" i="21"/>
  <c r="AA16" i="23" s="1"/>
  <c r="K29" i="21"/>
  <c r="O29" i="21"/>
  <c r="AO16" i="23" s="1"/>
  <c r="Z45" i="21"/>
  <c r="L39" i="33" s="1"/>
  <c r="Y45" i="21"/>
  <c r="H39" i="33" s="1"/>
  <c r="G45" i="21"/>
  <c r="F45" i="21"/>
  <c r="D45" i="21"/>
  <c r="H45" i="21"/>
  <c r="T45" i="21"/>
  <c r="N45" i="21"/>
  <c r="J45" i="21"/>
  <c r="AH32" i="23" s="1"/>
  <c r="C45" i="21"/>
  <c r="Q45" i="21"/>
  <c r="M45" i="21"/>
  <c r="I45" i="21"/>
  <c r="V32" i="23" s="1"/>
  <c r="P45" i="21"/>
  <c r="L45" i="21"/>
  <c r="E45" i="21"/>
  <c r="AA32" i="23" s="1"/>
  <c r="K45" i="21"/>
  <c r="O45" i="21"/>
  <c r="AO32" i="23" s="1"/>
  <c r="Z57" i="21"/>
  <c r="L51" i="33" s="1"/>
  <c r="Y57" i="21"/>
  <c r="G57" i="21"/>
  <c r="F57" i="21"/>
  <c r="D57" i="21"/>
  <c r="P57" i="21"/>
  <c r="L57" i="21"/>
  <c r="E57" i="21"/>
  <c r="AA44" i="23" s="1"/>
  <c r="M57" i="21"/>
  <c r="H57" i="21"/>
  <c r="O57" i="21"/>
  <c r="AO44" i="23" s="1"/>
  <c r="K57" i="21"/>
  <c r="Q57" i="21"/>
  <c r="C57" i="21"/>
  <c r="T57" i="21"/>
  <c r="N57" i="21"/>
  <c r="J57" i="21"/>
  <c r="AH44" i="23" s="1"/>
  <c r="I57" i="21"/>
  <c r="V44" i="23" s="1"/>
  <c r="Z61" i="21"/>
  <c r="L55" i="33" s="1"/>
  <c r="Y61" i="21"/>
  <c r="H55" i="33" s="1"/>
  <c r="G61" i="21"/>
  <c r="F61" i="21"/>
  <c r="D61" i="21"/>
  <c r="H61" i="21"/>
  <c r="T61" i="21"/>
  <c r="N61" i="21"/>
  <c r="J61" i="21"/>
  <c r="AH48" i="23" s="1"/>
  <c r="C61" i="21"/>
  <c r="Q61" i="21"/>
  <c r="M61" i="21"/>
  <c r="I61" i="21"/>
  <c r="V48" i="23" s="1"/>
  <c r="O61" i="21"/>
  <c r="AO48" i="23" s="1"/>
  <c r="P61" i="21"/>
  <c r="L61" i="21"/>
  <c r="E61" i="21"/>
  <c r="AA48" i="23" s="1"/>
  <c r="K61" i="21"/>
  <c r="Z69" i="21"/>
  <c r="L63" i="33" s="1"/>
  <c r="Y69" i="21"/>
  <c r="G69" i="21"/>
  <c r="F69" i="21"/>
  <c r="D69" i="21"/>
  <c r="P69" i="21"/>
  <c r="L69" i="21"/>
  <c r="E69" i="21"/>
  <c r="AA56" i="23" s="1"/>
  <c r="M69" i="21"/>
  <c r="O69" i="21"/>
  <c r="AO56" i="23" s="1"/>
  <c r="K69" i="21"/>
  <c r="C69" i="21"/>
  <c r="I69" i="21"/>
  <c r="V56" i="23" s="1"/>
  <c r="H69" i="21"/>
  <c r="T69" i="21"/>
  <c r="N69" i="21"/>
  <c r="J69" i="21"/>
  <c r="AH56" i="23" s="1"/>
  <c r="Q69" i="21"/>
  <c r="Z85" i="21"/>
  <c r="L79" i="33" s="1"/>
  <c r="Y85" i="21"/>
  <c r="H79" i="33" s="1"/>
  <c r="G85" i="21"/>
  <c r="Q85" i="21"/>
  <c r="F85" i="21"/>
  <c r="P85" i="21"/>
  <c r="D85" i="21"/>
  <c r="T85" i="21"/>
  <c r="L85" i="21"/>
  <c r="E85" i="21"/>
  <c r="AA72" i="23" s="1"/>
  <c r="O85" i="21"/>
  <c r="AO72" i="23" s="1"/>
  <c r="K85" i="21"/>
  <c r="I85" i="21"/>
  <c r="V72" i="23" s="1"/>
  <c r="H85" i="21"/>
  <c r="N85" i="21"/>
  <c r="J85" i="21"/>
  <c r="AH72" i="23" s="1"/>
  <c r="C85" i="21"/>
  <c r="M85" i="21"/>
  <c r="Y20" i="21"/>
  <c r="H14" i="33" s="1"/>
  <c r="Z20" i="21"/>
  <c r="L14" i="33" s="1"/>
  <c r="H20" i="21"/>
  <c r="C20" i="21"/>
  <c r="G20" i="21"/>
  <c r="F20" i="21"/>
  <c r="D20" i="21"/>
  <c r="O20" i="21"/>
  <c r="AO7" i="23" s="1"/>
  <c r="K20" i="21"/>
  <c r="T20" i="21"/>
  <c r="N20" i="21"/>
  <c r="J20" i="21"/>
  <c r="AH7" i="23" s="1"/>
  <c r="Q20" i="21"/>
  <c r="M20" i="21"/>
  <c r="I20" i="21"/>
  <c r="V7" i="23" s="1"/>
  <c r="P20" i="21"/>
  <c r="L20" i="21"/>
  <c r="E20" i="21"/>
  <c r="AA7" i="23" s="1"/>
  <c r="Y24" i="21"/>
  <c r="H18" i="33" s="1"/>
  <c r="Z24" i="21"/>
  <c r="L18" i="33" s="1"/>
  <c r="H24" i="21"/>
  <c r="C24" i="21"/>
  <c r="G24" i="21"/>
  <c r="F24" i="21"/>
  <c r="O24" i="21"/>
  <c r="AO11" i="23" s="1"/>
  <c r="K24" i="21"/>
  <c r="D24" i="21"/>
  <c r="T24" i="21"/>
  <c r="N24" i="21"/>
  <c r="J24" i="21"/>
  <c r="AH11" i="23" s="1"/>
  <c r="Q24" i="21"/>
  <c r="M24" i="21"/>
  <c r="I24" i="21"/>
  <c r="V11" i="23" s="1"/>
  <c r="L24" i="21"/>
  <c r="P24" i="21"/>
  <c r="E24" i="21"/>
  <c r="AA11" i="23" s="1"/>
  <c r="Y28" i="21"/>
  <c r="H22" i="33" s="1"/>
  <c r="Z28" i="21"/>
  <c r="L22" i="33" s="1"/>
  <c r="H28" i="21"/>
  <c r="C28" i="21"/>
  <c r="G28" i="21"/>
  <c r="F28" i="21"/>
  <c r="Q28" i="21"/>
  <c r="M28" i="21"/>
  <c r="I28" i="21"/>
  <c r="V15" i="23" s="1"/>
  <c r="P28" i="21"/>
  <c r="L28" i="21"/>
  <c r="E28" i="21"/>
  <c r="AA15" i="23" s="1"/>
  <c r="D28" i="21"/>
  <c r="O28" i="21"/>
  <c r="AO15" i="23" s="1"/>
  <c r="K28" i="21"/>
  <c r="J28" i="21"/>
  <c r="AH15" i="23" s="1"/>
  <c r="T28" i="21"/>
  <c r="N28" i="21"/>
  <c r="Y32" i="21"/>
  <c r="H26" i="33" s="1"/>
  <c r="Z32" i="21"/>
  <c r="L26" i="33" s="1"/>
  <c r="H32" i="21"/>
  <c r="C32" i="21"/>
  <c r="G32" i="21"/>
  <c r="F32" i="21"/>
  <c r="Q32" i="21"/>
  <c r="M32" i="21"/>
  <c r="I32" i="21"/>
  <c r="V19" i="23" s="1"/>
  <c r="D32" i="21"/>
  <c r="P32" i="21"/>
  <c r="L32" i="21"/>
  <c r="E32" i="21"/>
  <c r="AA19" i="23" s="1"/>
  <c r="O32" i="21"/>
  <c r="AO19" i="23" s="1"/>
  <c r="K32" i="21"/>
  <c r="J32" i="21"/>
  <c r="AH19" i="23" s="1"/>
  <c r="T32" i="21"/>
  <c r="N32" i="21"/>
  <c r="Y36" i="21"/>
  <c r="H30" i="33" s="1"/>
  <c r="Z36" i="21"/>
  <c r="L30" i="33" s="1"/>
  <c r="H36" i="21"/>
  <c r="C36" i="21"/>
  <c r="G36" i="21"/>
  <c r="F36" i="21"/>
  <c r="D36" i="21"/>
  <c r="O36" i="21"/>
  <c r="AO23" i="23" s="1"/>
  <c r="K36" i="21"/>
  <c r="T36" i="21"/>
  <c r="N36" i="21"/>
  <c r="J36" i="21"/>
  <c r="AH23" i="23" s="1"/>
  <c r="Q36" i="21"/>
  <c r="M36" i="21"/>
  <c r="I36" i="21"/>
  <c r="V23" i="23" s="1"/>
  <c r="L36" i="21"/>
  <c r="P36" i="21"/>
  <c r="E36" i="21"/>
  <c r="AA23" i="23" s="1"/>
  <c r="Y40" i="21"/>
  <c r="H34" i="33" s="1"/>
  <c r="Z40" i="21"/>
  <c r="L34" i="33" s="1"/>
  <c r="H40" i="21"/>
  <c r="C40" i="21"/>
  <c r="G40" i="21"/>
  <c r="F40" i="21"/>
  <c r="O40" i="21"/>
  <c r="AO27" i="23" s="1"/>
  <c r="K40" i="21"/>
  <c r="T40" i="21"/>
  <c r="N40" i="21"/>
  <c r="J40" i="21"/>
  <c r="AH27" i="23" s="1"/>
  <c r="D40" i="21"/>
  <c r="Q40" i="21"/>
  <c r="M40" i="21"/>
  <c r="I40" i="21"/>
  <c r="V27" i="23" s="1"/>
  <c r="P40" i="21"/>
  <c r="L40" i="21"/>
  <c r="E40" i="21"/>
  <c r="AA27" i="23" s="1"/>
  <c r="Y44" i="21"/>
  <c r="H38" i="33" s="1"/>
  <c r="Z44" i="21"/>
  <c r="L38" i="33" s="1"/>
  <c r="H44" i="21"/>
  <c r="C44" i="21"/>
  <c r="G44" i="21"/>
  <c r="F44" i="21"/>
  <c r="Q44" i="21"/>
  <c r="M44" i="21"/>
  <c r="I44" i="21"/>
  <c r="V31" i="23" s="1"/>
  <c r="P44" i="21"/>
  <c r="L44" i="21"/>
  <c r="E44" i="21"/>
  <c r="AA31" i="23" s="1"/>
  <c r="D44" i="21"/>
  <c r="O44" i="21"/>
  <c r="AO31" i="23" s="1"/>
  <c r="K44" i="21"/>
  <c r="T44" i="21"/>
  <c r="N44" i="21"/>
  <c r="J44" i="21"/>
  <c r="AH31" i="23" s="1"/>
  <c r="Y48" i="21"/>
  <c r="H42" i="33" s="1"/>
  <c r="Z48" i="21"/>
  <c r="L42" i="33" s="1"/>
  <c r="H48" i="21"/>
  <c r="C48" i="21"/>
  <c r="G48" i="21"/>
  <c r="F48" i="21"/>
  <c r="Q48" i="21"/>
  <c r="M48" i="21"/>
  <c r="I48" i="21"/>
  <c r="V35" i="23" s="1"/>
  <c r="D48" i="21"/>
  <c r="P48" i="21"/>
  <c r="L48" i="21"/>
  <c r="E48" i="21"/>
  <c r="AA35" i="23" s="1"/>
  <c r="O48" i="21"/>
  <c r="AO35" i="23" s="1"/>
  <c r="K48" i="21"/>
  <c r="T48" i="21"/>
  <c r="N48" i="21"/>
  <c r="J48" i="21"/>
  <c r="AH35" i="23" s="1"/>
  <c r="Y52" i="21"/>
  <c r="H46" i="33" s="1"/>
  <c r="Z52" i="21"/>
  <c r="L46" i="33" s="1"/>
  <c r="H52" i="21"/>
  <c r="C52" i="21"/>
  <c r="G52" i="21"/>
  <c r="F52" i="21"/>
  <c r="D52" i="21"/>
  <c r="O52" i="21"/>
  <c r="AO39" i="23" s="1"/>
  <c r="K52" i="21"/>
  <c r="L52" i="21"/>
  <c r="T52" i="21"/>
  <c r="N52" i="21"/>
  <c r="J52" i="21"/>
  <c r="AH39" i="23" s="1"/>
  <c r="E52" i="21"/>
  <c r="AA39" i="23" s="1"/>
  <c r="Q52" i="21"/>
  <c r="M52" i="21"/>
  <c r="I52" i="21"/>
  <c r="V39" i="23" s="1"/>
  <c r="P52" i="21"/>
  <c r="Y56" i="21"/>
  <c r="H50" i="33" s="1"/>
  <c r="Z56" i="21"/>
  <c r="L50" i="33" s="1"/>
  <c r="H56" i="21"/>
  <c r="C56" i="21"/>
  <c r="G56" i="21"/>
  <c r="F56" i="21"/>
  <c r="O56" i="21"/>
  <c r="AO43" i="23" s="1"/>
  <c r="K56" i="21"/>
  <c r="L56" i="21"/>
  <c r="T56" i="21"/>
  <c r="N56" i="21"/>
  <c r="J56" i="21"/>
  <c r="AH43" i="23" s="1"/>
  <c r="P56" i="21"/>
  <c r="Q56" i="21"/>
  <c r="M56" i="21"/>
  <c r="I56" i="21"/>
  <c r="V43" i="23" s="1"/>
  <c r="D56" i="21"/>
  <c r="E56" i="21"/>
  <c r="AA43" i="23" s="1"/>
  <c r="Y60" i="21"/>
  <c r="H54" i="33" s="1"/>
  <c r="Z60" i="21"/>
  <c r="L54" i="33" s="1"/>
  <c r="H60" i="21"/>
  <c r="C60" i="21"/>
  <c r="G60" i="21"/>
  <c r="F60" i="21"/>
  <c r="Q60" i="21"/>
  <c r="M60" i="21"/>
  <c r="I60" i="21"/>
  <c r="V47" i="23" s="1"/>
  <c r="T60" i="21"/>
  <c r="P60" i="21"/>
  <c r="L60" i="21"/>
  <c r="E60" i="21"/>
  <c r="AA47" i="23" s="1"/>
  <c r="N60" i="21"/>
  <c r="D60" i="21"/>
  <c r="O60" i="21"/>
  <c r="AO47" i="23" s="1"/>
  <c r="K60" i="21"/>
  <c r="J60" i="21"/>
  <c r="AH47" i="23" s="1"/>
  <c r="Y64" i="21"/>
  <c r="H58" i="33" s="1"/>
  <c r="Z64" i="21"/>
  <c r="L58" i="33" s="1"/>
  <c r="H64" i="21"/>
  <c r="C64" i="21"/>
  <c r="G64" i="21"/>
  <c r="F64" i="21"/>
  <c r="Q64" i="21"/>
  <c r="M64" i="21"/>
  <c r="I64" i="21"/>
  <c r="V51" i="23" s="1"/>
  <c r="J64" i="21"/>
  <c r="AH51" i="23" s="1"/>
  <c r="D64" i="21"/>
  <c r="P64" i="21"/>
  <c r="L64" i="21"/>
  <c r="E64" i="21"/>
  <c r="AA51" i="23" s="1"/>
  <c r="T64" i="21"/>
  <c r="O64" i="21"/>
  <c r="AO51" i="23" s="1"/>
  <c r="K64" i="21"/>
  <c r="N64" i="21"/>
  <c r="Y68" i="21"/>
  <c r="H62" i="33" s="1"/>
  <c r="Z68" i="21"/>
  <c r="L62" i="33" s="1"/>
  <c r="H68" i="21"/>
  <c r="C68" i="21"/>
  <c r="G68" i="21"/>
  <c r="F68" i="21"/>
  <c r="D68" i="21"/>
  <c r="O68" i="21"/>
  <c r="AO55" i="23" s="1"/>
  <c r="K68" i="21"/>
  <c r="L68" i="21"/>
  <c r="T68" i="21"/>
  <c r="N68" i="21"/>
  <c r="J68" i="21"/>
  <c r="AH55" i="23" s="1"/>
  <c r="E68" i="21"/>
  <c r="AA55" i="23" s="1"/>
  <c r="Q68" i="21"/>
  <c r="M68" i="21"/>
  <c r="I68" i="21"/>
  <c r="V55" i="23" s="1"/>
  <c r="P68" i="21"/>
  <c r="Y72" i="21"/>
  <c r="H66" i="33" s="1"/>
  <c r="Z72" i="21"/>
  <c r="L66" i="33" s="1"/>
  <c r="H72" i="21"/>
  <c r="C72" i="21"/>
  <c r="G72" i="21"/>
  <c r="F72" i="21"/>
  <c r="O72" i="21"/>
  <c r="AO59" i="23" s="1"/>
  <c r="K72" i="21"/>
  <c r="D72" i="21"/>
  <c r="L72" i="21"/>
  <c r="T72" i="21"/>
  <c r="N72" i="21"/>
  <c r="J72" i="21"/>
  <c r="AH59" i="23" s="1"/>
  <c r="P72" i="21"/>
  <c r="Q72" i="21"/>
  <c r="M72" i="21"/>
  <c r="I72" i="21"/>
  <c r="V59" i="23" s="1"/>
  <c r="E72" i="21"/>
  <c r="AA59" i="23" s="1"/>
  <c r="Y76" i="21"/>
  <c r="H70" i="33" s="1"/>
  <c r="Z76" i="21"/>
  <c r="L70" i="33" s="1"/>
  <c r="H76" i="21"/>
  <c r="C76" i="21"/>
  <c r="G76" i="21"/>
  <c r="F76" i="21"/>
  <c r="Q76" i="21"/>
  <c r="M76" i="21"/>
  <c r="I76" i="21"/>
  <c r="V63" i="23" s="1"/>
  <c r="J76" i="21"/>
  <c r="AH63" i="23" s="1"/>
  <c r="P76" i="21"/>
  <c r="L76" i="21"/>
  <c r="E76" i="21"/>
  <c r="AA63" i="23" s="1"/>
  <c r="N76" i="21"/>
  <c r="D76" i="21"/>
  <c r="O76" i="21"/>
  <c r="AO63" i="23" s="1"/>
  <c r="K76" i="21"/>
  <c r="T76" i="21"/>
  <c r="Y80" i="21"/>
  <c r="H74" i="33" s="1"/>
  <c r="Z80" i="21"/>
  <c r="L74" i="33" s="1"/>
  <c r="H80" i="21"/>
  <c r="C80" i="21"/>
  <c r="G80" i="21"/>
  <c r="F80" i="21"/>
  <c r="Q80" i="21"/>
  <c r="M80" i="21"/>
  <c r="I80" i="21"/>
  <c r="V67" i="23" s="1"/>
  <c r="N80" i="21"/>
  <c r="D80" i="21"/>
  <c r="P80" i="21"/>
  <c r="L80" i="21"/>
  <c r="E80" i="21"/>
  <c r="AA67" i="23" s="1"/>
  <c r="T80" i="21"/>
  <c r="O80" i="21"/>
  <c r="AO67" i="23" s="1"/>
  <c r="K80" i="21"/>
  <c r="J80" i="21"/>
  <c r="AH67" i="23" s="1"/>
  <c r="Y84" i="21"/>
  <c r="H78" i="33" s="1"/>
  <c r="Z84" i="21"/>
  <c r="L78" i="33" s="1"/>
  <c r="H84" i="21"/>
  <c r="C84" i="21"/>
  <c r="G84" i="21"/>
  <c r="F84" i="21"/>
  <c r="D84" i="21"/>
  <c r="O84" i="21"/>
  <c r="AO71" i="23" s="1"/>
  <c r="K84" i="21"/>
  <c r="P84" i="21"/>
  <c r="T84" i="21"/>
  <c r="N84" i="21"/>
  <c r="J84" i="21"/>
  <c r="AH71" i="23" s="1"/>
  <c r="E84" i="21"/>
  <c r="AA71" i="23" s="1"/>
  <c r="Q84" i="21"/>
  <c r="M84" i="21"/>
  <c r="I84" i="21"/>
  <c r="V71" i="23" s="1"/>
  <c r="L84" i="21"/>
  <c r="Y88" i="21"/>
  <c r="H82" i="33" s="1"/>
  <c r="Z88" i="21"/>
  <c r="L82" i="33" s="1"/>
  <c r="H88" i="21"/>
  <c r="C88" i="21"/>
  <c r="P88" i="21"/>
  <c r="L88" i="21"/>
  <c r="E88" i="21"/>
  <c r="AA75" i="23" s="1"/>
  <c r="G88" i="21"/>
  <c r="O88" i="21"/>
  <c r="AO75" i="23" s="1"/>
  <c r="K88" i="21"/>
  <c r="F88" i="21"/>
  <c r="T88" i="21"/>
  <c r="N88" i="21"/>
  <c r="J88" i="21"/>
  <c r="AH75" i="23" s="1"/>
  <c r="M88" i="21"/>
  <c r="D88" i="21"/>
  <c r="I88" i="21"/>
  <c r="V75" i="23" s="1"/>
  <c r="Q88" i="21"/>
  <c r="Y92" i="21"/>
  <c r="H86" i="33" s="1"/>
  <c r="Z92" i="21"/>
  <c r="L86" i="33" s="1"/>
  <c r="H92" i="21"/>
  <c r="C92" i="21"/>
  <c r="T92" i="21"/>
  <c r="N92" i="21"/>
  <c r="J92" i="21"/>
  <c r="AH79" i="23" s="1"/>
  <c r="G92" i="21"/>
  <c r="Q92" i="21"/>
  <c r="M92" i="21"/>
  <c r="I92" i="21"/>
  <c r="V79" i="23" s="1"/>
  <c r="F92" i="21"/>
  <c r="P92" i="21"/>
  <c r="L92" i="21"/>
  <c r="E92" i="21"/>
  <c r="AA79" i="23" s="1"/>
  <c r="O92" i="21"/>
  <c r="AO79" i="23" s="1"/>
  <c r="K92" i="21"/>
  <c r="D92" i="21"/>
  <c r="Y96" i="21"/>
  <c r="H90" i="33" s="1"/>
  <c r="Z96" i="21"/>
  <c r="L90" i="33" s="1"/>
  <c r="H96" i="21"/>
  <c r="C96" i="21"/>
  <c r="T96" i="21"/>
  <c r="N96" i="21"/>
  <c r="J96" i="21"/>
  <c r="AH83" i="23" s="1"/>
  <c r="G96" i="21"/>
  <c r="Q96" i="21"/>
  <c r="M96" i="21"/>
  <c r="I96" i="21"/>
  <c r="V83" i="23" s="1"/>
  <c r="F96" i="21"/>
  <c r="P96" i="21"/>
  <c r="L96" i="21"/>
  <c r="E96" i="21"/>
  <c r="AA83" i="23" s="1"/>
  <c r="D96" i="21"/>
  <c r="O96" i="21"/>
  <c r="AO83" i="23" s="1"/>
  <c r="K96" i="21"/>
  <c r="Y100" i="21"/>
  <c r="H94" i="33" s="1"/>
  <c r="Z100" i="21"/>
  <c r="L94" i="33" s="1"/>
  <c r="H100" i="21"/>
  <c r="C100" i="21"/>
  <c r="P100" i="21"/>
  <c r="L100" i="21"/>
  <c r="E100" i="21"/>
  <c r="AA87" i="23" s="1"/>
  <c r="G100" i="21"/>
  <c r="O100" i="21"/>
  <c r="AO87" i="23" s="1"/>
  <c r="K100" i="21"/>
  <c r="F100" i="21"/>
  <c r="T100" i="21"/>
  <c r="N100" i="21"/>
  <c r="J100" i="21"/>
  <c r="AH87" i="23" s="1"/>
  <c r="D100" i="21"/>
  <c r="Q100" i="21"/>
  <c r="I100" i="21"/>
  <c r="V87" i="23" s="1"/>
  <c r="M100" i="21"/>
  <c r="Y104" i="21"/>
  <c r="H98" i="33" s="1"/>
  <c r="Z104" i="21"/>
  <c r="L98" i="33" s="1"/>
  <c r="H104" i="21"/>
  <c r="C104" i="21"/>
  <c r="P104" i="21"/>
  <c r="L104" i="21"/>
  <c r="E104" i="21"/>
  <c r="AA91" i="23" s="1"/>
  <c r="G104" i="21"/>
  <c r="O104" i="21"/>
  <c r="AO91" i="23" s="1"/>
  <c r="K104" i="21"/>
  <c r="F104" i="21"/>
  <c r="T104" i="21"/>
  <c r="N104" i="21"/>
  <c r="J104" i="21"/>
  <c r="AH91" i="23" s="1"/>
  <c r="I104" i="21"/>
  <c r="V91" i="23" s="1"/>
  <c r="D104" i="21"/>
  <c r="M104" i="21"/>
  <c r="Q104" i="21"/>
  <c r="Y108" i="21"/>
  <c r="H102" i="33" s="1"/>
  <c r="Z108" i="21"/>
  <c r="L102" i="33" s="1"/>
  <c r="H108" i="21"/>
  <c r="C108" i="21"/>
  <c r="T108" i="21"/>
  <c r="N108" i="21"/>
  <c r="J108" i="21"/>
  <c r="AH95" i="23" s="1"/>
  <c r="G108" i="21"/>
  <c r="Q108" i="21"/>
  <c r="M108" i="21"/>
  <c r="I108" i="21"/>
  <c r="V95" i="23" s="1"/>
  <c r="F108" i="21"/>
  <c r="P108" i="21"/>
  <c r="L108" i="21"/>
  <c r="E108" i="21"/>
  <c r="AA95" i="23" s="1"/>
  <c r="K108" i="21"/>
  <c r="O108" i="21"/>
  <c r="AO95" i="23" s="1"/>
  <c r="D108" i="21"/>
  <c r="Y112" i="21"/>
  <c r="H106" i="33" s="1"/>
  <c r="Z112" i="21"/>
  <c r="L106" i="33" s="1"/>
  <c r="H112" i="21"/>
  <c r="C112" i="21"/>
  <c r="T112" i="21"/>
  <c r="N112" i="21"/>
  <c r="J112" i="21"/>
  <c r="AH99" i="23" s="1"/>
  <c r="G112" i="21"/>
  <c r="Q112" i="21"/>
  <c r="M112" i="21"/>
  <c r="I112" i="21"/>
  <c r="V99" i="23" s="1"/>
  <c r="F112" i="21"/>
  <c r="P112" i="21"/>
  <c r="L112" i="21"/>
  <c r="E112" i="21"/>
  <c r="AA99" i="23" s="1"/>
  <c r="O112" i="21"/>
  <c r="AO99" i="23" s="1"/>
  <c r="D112" i="21"/>
  <c r="K112" i="21"/>
  <c r="Y116" i="21"/>
  <c r="H110" i="33" s="1"/>
  <c r="Z116" i="21"/>
  <c r="L110" i="33" s="1"/>
  <c r="H116" i="21"/>
  <c r="C116" i="21"/>
  <c r="P116" i="21"/>
  <c r="L116" i="21"/>
  <c r="E116" i="21"/>
  <c r="AA103" i="23" s="1"/>
  <c r="G116" i="21"/>
  <c r="O116" i="21"/>
  <c r="AO103" i="23" s="1"/>
  <c r="K116" i="21"/>
  <c r="F116" i="21"/>
  <c r="T116" i="21"/>
  <c r="N116" i="21"/>
  <c r="J116" i="21"/>
  <c r="AH103" i="23" s="1"/>
  <c r="D116" i="21"/>
  <c r="Q116" i="21"/>
  <c r="M116" i="21"/>
  <c r="I116" i="21"/>
  <c r="V103" i="23" s="1"/>
  <c r="Y120" i="21"/>
  <c r="H114" i="33" s="1"/>
  <c r="Z120" i="21"/>
  <c r="L114" i="33" s="1"/>
  <c r="H120" i="21"/>
  <c r="C120" i="21"/>
  <c r="P120" i="21"/>
  <c r="L120" i="21"/>
  <c r="E120" i="21"/>
  <c r="AA107" i="23" s="1"/>
  <c r="G120" i="21"/>
  <c r="O120" i="21"/>
  <c r="AO107" i="23" s="1"/>
  <c r="K120" i="21"/>
  <c r="F120" i="21"/>
  <c r="T120" i="21"/>
  <c r="N120" i="21"/>
  <c r="J120" i="21"/>
  <c r="AH107" i="23" s="1"/>
  <c r="I120" i="21"/>
  <c r="V107" i="23" s="1"/>
  <c r="Q120" i="21"/>
  <c r="M120" i="21"/>
  <c r="D120" i="21"/>
  <c r="Y124" i="21"/>
  <c r="H118" i="33" s="1"/>
  <c r="Z124" i="21"/>
  <c r="L118" i="33" s="1"/>
  <c r="H124" i="21"/>
  <c r="C124" i="21"/>
  <c r="T124" i="21"/>
  <c r="N124" i="21"/>
  <c r="J124" i="21"/>
  <c r="AH111" i="23" s="1"/>
  <c r="G124" i="21"/>
  <c r="Q124" i="21"/>
  <c r="M124" i="21"/>
  <c r="I124" i="21"/>
  <c r="V111" i="23" s="1"/>
  <c r="F124" i="21"/>
  <c r="P124" i="21"/>
  <c r="L124" i="21"/>
  <c r="E124" i="21"/>
  <c r="AA111" i="23" s="1"/>
  <c r="K124" i="21"/>
  <c r="D124" i="21"/>
  <c r="O124" i="21"/>
  <c r="AO111" i="23" s="1"/>
  <c r="Y128" i="21"/>
  <c r="H122" i="33" s="1"/>
  <c r="Z128" i="21"/>
  <c r="L122" i="33" s="1"/>
  <c r="H128" i="21"/>
  <c r="C128" i="21"/>
  <c r="T128" i="21"/>
  <c r="N128" i="21"/>
  <c r="J128" i="21"/>
  <c r="AH115" i="23" s="1"/>
  <c r="G128" i="21"/>
  <c r="Q128" i="21"/>
  <c r="M128" i="21"/>
  <c r="I128" i="21"/>
  <c r="V115" i="23" s="1"/>
  <c r="F128" i="21"/>
  <c r="P128" i="21"/>
  <c r="L128" i="21"/>
  <c r="E128" i="21"/>
  <c r="AA115" i="23" s="1"/>
  <c r="K128" i="21"/>
  <c r="O128" i="21"/>
  <c r="AO115" i="23" s="1"/>
  <c r="D128" i="21"/>
  <c r="Y132" i="21"/>
  <c r="H126" i="33" s="1"/>
  <c r="Z132" i="21"/>
  <c r="L126" i="33" s="1"/>
  <c r="H132" i="21"/>
  <c r="C132" i="21"/>
  <c r="P132" i="21"/>
  <c r="L132" i="21"/>
  <c r="E132" i="21"/>
  <c r="AA119" i="23" s="1"/>
  <c r="G132" i="21"/>
  <c r="O132" i="21"/>
  <c r="AO119" i="23" s="1"/>
  <c r="K132" i="21"/>
  <c r="F132" i="21"/>
  <c r="T132" i="21"/>
  <c r="N132" i="21"/>
  <c r="J132" i="21"/>
  <c r="AH119" i="23" s="1"/>
  <c r="D132" i="21"/>
  <c r="M132" i="21"/>
  <c r="I132" i="21"/>
  <c r="V119" i="23" s="1"/>
  <c r="Q132" i="21"/>
  <c r="Y136" i="21"/>
  <c r="H130" i="33" s="1"/>
  <c r="Z136" i="21"/>
  <c r="L130" i="33" s="1"/>
  <c r="H136" i="21"/>
  <c r="Q123" i="23" s="1"/>
  <c r="C136" i="21"/>
  <c r="P136" i="21"/>
  <c r="L136" i="21"/>
  <c r="E136" i="21"/>
  <c r="AA123" i="23" s="1"/>
  <c r="G136" i="21"/>
  <c r="L123" i="23" s="1"/>
  <c r="O136" i="21"/>
  <c r="AO123" i="23" s="1"/>
  <c r="K136" i="21"/>
  <c r="F136" i="21"/>
  <c r="G123" i="23" s="1"/>
  <c r="T136" i="21"/>
  <c r="N136" i="21"/>
  <c r="J136" i="21"/>
  <c r="AH123" i="23" s="1"/>
  <c r="Q136" i="21"/>
  <c r="M136" i="21"/>
  <c r="I136" i="21"/>
  <c r="V123" i="23" s="1"/>
  <c r="D136" i="21"/>
  <c r="Y140" i="21"/>
  <c r="H134" i="33" s="1"/>
  <c r="Z140" i="21"/>
  <c r="L134" i="33" s="1"/>
  <c r="H140" i="21"/>
  <c r="Q127" i="23" s="1"/>
  <c r="C140" i="21"/>
  <c r="T140" i="21"/>
  <c r="N140" i="21"/>
  <c r="J140" i="21"/>
  <c r="AH127" i="23" s="1"/>
  <c r="G140" i="21"/>
  <c r="L127" i="23" s="1"/>
  <c r="Q140" i="21"/>
  <c r="M140" i="21"/>
  <c r="I140" i="21"/>
  <c r="V127" i="23" s="1"/>
  <c r="F140" i="21"/>
  <c r="G127" i="23" s="1"/>
  <c r="P140" i="21"/>
  <c r="L140" i="21"/>
  <c r="E140" i="21"/>
  <c r="AA127" i="23" s="1"/>
  <c r="O140" i="21"/>
  <c r="AO127" i="23" s="1"/>
  <c r="D140" i="21"/>
  <c r="K140" i="21"/>
  <c r="Y144" i="21"/>
  <c r="H138" i="33" s="1"/>
  <c r="Z144" i="21"/>
  <c r="L138" i="33" s="1"/>
  <c r="H144" i="21"/>
  <c r="Q131" i="23" s="1"/>
  <c r="C144" i="21"/>
  <c r="T144" i="21"/>
  <c r="N144" i="21"/>
  <c r="J144" i="21"/>
  <c r="AH131" i="23" s="1"/>
  <c r="G144" i="21"/>
  <c r="L131" i="23" s="1"/>
  <c r="Q144" i="21"/>
  <c r="M144" i="21"/>
  <c r="I144" i="21"/>
  <c r="V131" i="23" s="1"/>
  <c r="F144" i="21"/>
  <c r="G131" i="23" s="1"/>
  <c r="P144" i="21"/>
  <c r="L144" i="21"/>
  <c r="E144" i="21"/>
  <c r="AA131" i="23" s="1"/>
  <c r="D144" i="21"/>
  <c r="O144" i="21"/>
  <c r="AO131" i="23" s="1"/>
  <c r="K144" i="21"/>
  <c r="Y148" i="21"/>
  <c r="H142" i="33" s="1"/>
  <c r="Z148" i="21"/>
  <c r="L142" i="33" s="1"/>
  <c r="H148" i="21"/>
  <c r="Q135" i="23" s="1"/>
  <c r="C148" i="21"/>
  <c r="P148" i="21"/>
  <c r="L148" i="21"/>
  <c r="E148" i="21"/>
  <c r="AA135" i="23" s="1"/>
  <c r="G148" i="21"/>
  <c r="L135" i="23" s="1"/>
  <c r="O148" i="21"/>
  <c r="AO135" i="23" s="1"/>
  <c r="K148" i="21"/>
  <c r="F148" i="21"/>
  <c r="G135" i="23" s="1"/>
  <c r="T148" i="21"/>
  <c r="N148" i="21"/>
  <c r="J148" i="21"/>
  <c r="AH135" i="23" s="1"/>
  <c r="D148" i="21"/>
  <c r="I148" i="21"/>
  <c r="V135" i="23" s="1"/>
  <c r="Q148" i="21"/>
  <c r="M148" i="21"/>
  <c r="Z41" i="21"/>
  <c r="L35" i="33" s="1"/>
  <c r="Y41" i="21"/>
  <c r="H35" i="33" s="1"/>
  <c r="G41" i="21"/>
  <c r="F41" i="21"/>
  <c r="D41" i="21"/>
  <c r="P41" i="21"/>
  <c r="L41" i="21"/>
  <c r="E41" i="21"/>
  <c r="AA28" i="23" s="1"/>
  <c r="H41" i="21"/>
  <c r="O41" i="21"/>
  <c r="AO28" i="23" s="1"/>
  <c r="K41" i="21"/>
  <c r="C41" i="21"/>
  <c r="T41" i="21"/>
  <c r="N41" i="21"/>
  <c r="J41" i="21"/>
  <c r="AH28" i="23" s="1"/>
  <c r="Q41" i="21"/>
  <c r="M41" i="21"/>
  <c r="I41" i="21"/>
  <c r="V28" i="23" s="1"/>
  <c r="Z49" i="21"/>
  <c r="L43" i="33" s="1"/>
  <c r="Y49" i="21"/>
  <c r="G49" i="21"/>
  <c r="F49" i="21"/>
  <c r="D49" i="21"/>
  <c r="C49" i="21"/>
  <c r="T49" i="21"/>
  <c r="N49" i="21"/>
  <c r="J49" i="21"/>
  <c r="AH36" i="23" s="1"/>
  <c r="Q49" i="21"/>
  <c r="M49" i="21"/>
  <c r="I49" i="21"/>
  <c r="V36" i="23" s="1"/>
  <c r="H49" i="21"/>
  <c r="P49" i="21"/>
  <c r="L49" i="21"/>
  <c r="E49" i="21"/>
  <c r="AA36" i="23" s="1"/>
  <c r="K49" i="21"/>
  <c r="O49" i="21"/>
  <c r="AO36" i="23" s="1"/>
  <c r="Z53" i="21"/>
  <c r="L47" i="33" s="1"/>
  <c r="Y53" i="21"/>
  <c r="H47" i="33" s="1"/>
  <c r="G53" i="21"/>
  <c r="F53" i="21"/>
  <c r="D53" i="21"/>
  <c r="P53" i="21"/>
  <c r="L53" i="21"/>
  <c r="E53" i="21"/>
  <c r="AA40" i="23" s="1"/>
  <c r="C53" i="21"/>
  <c r="M53" i="21"/>
  <c r="O53" i="21"/>
  <c r="AO40" i="23" s="1"/>
  <c r="K53" i="21"/>
  <c r="I53" i="21"/>
  <c r="V40" i="23" s="1"/>
  <c r="H53" i="21"/>
  <c r="T53" i="21"/>
  <c r="N53" i="21"/>
  <c r="J53" i="21"/>
  <c r="AH40" i="23" s="1"/>
  <c r="Q53" i="21"/>
  <c r="Z65" i="21"/>
  <c r="L59" i="33" s="1"/>
  <c r="Y65" i="21"/>
  <c r="G65" i="21"/>
  <c r="F65" i="21"/>
  <c r="D65" i="21"/>
  <c r="C65" i="21"/>
  <c r="T65" i="21"/>
  <c r="N65" i="21"/>
  <c r="J65" i="21"/>
  <c r="AH52" i="23" s="1"/>
  <c r="K65" i="21"/>
  <c r="Q65" i="21"/>
  <c r="M65" i="21"/>
  <c r="I65" i="21"/>
  <c r="V52" i="23" s="1"/>
  <c r="P65" i="21"/>
  <c r="L65" i="21"/>
  <c r="E65" i="21"/>
  <c r="AA52" i="23" s="1"/>
  <c r="H65" i="21"/>
  <c r="O65" i="21"/>
  <c r="AO52" i="23" s="1"/>
  <c r="Z73" i="21"/>
  <c r="L67" i="33" s="1"/>
  <c r="Y73" i="21"/>
  <c r="H67" i="33" s="1"/>
  <c r="G73" i="21"/>
  <c r="F73" i="21"/>
  <c r="D73" i="21"/>
  <c r="P73" i="21"/>
  <c r="L73" i="21"/>
  <c r="E73" i="21"/>
  <c r="AA60" i="23" s="1"/>
  <c r="M73" i="21"/>
  <c r="H73" i="21"/>
  <c r="O73" i="21"/>
  <c r="AO60" i="23" s="1"/>
  <c r="K73" i="21"/>
  <c r="Q73" i="21"/>
  <c r="C73" i="21"/>
  <c r="T73" i="21"/>
  <c r="N73" i="21"/>
  <c r="J73" i="21"/>
  <c r="AH60" i="23" s="1"/>
  <c r="I73" i="21"/>
  <c r="V60" i="23" s="1"/>
  <c r="Z77" i="21"/>
  <c r="L71" i="33" s="1"/>
  <c r="Y77" i="21"/>
  <c r="G77" i="21"/>
  <c r="F77" i="21"/>
  <c r="D77" i="21"/>
  <c r="H77" i="21"/>
  <c r="T77" i="21"/>
  <c r="N77" i="21"/>
  <c r="J77" i="21"/>
  <c r="AH64" i="23" s="1"/>
  <c r="K77" i="21"/>
  <c r="C77" i="21"/>
  <c r="Q77" i="21"/>
  <c r="M77" i="21"/>
  <c r="I77" i="21"/>
  <c r="V64" i="23" s="1"/>
  <c r="O77" i="21"/>
  <c r="AO64" i="23" s="1"/>
  <c r="P77" i="21"/>
  <c r="L77" i="21"/>
  <c r="E77" i="21"/>
  <c r="AA64" i="23" s="1"/>
  <c r="Z81" i="21"/>
  <c r="L75" i="33" s="1"/>
  <c r="Y81" i="21"/>
  <c r="H75" i="33" s="1"/>
  <c r="G81" i="21"/>
  <c r="F81" i="21"/>
  <c r="D81" i="21"/>
  <c r="C81" i="21"/>
  <c r="T81" i="21"/>
  <c r="N81" i="21"/>
  <c r="J81" i="21"/>
  <c r="AH68" i="23" s="1"/>
  <c r="H81" i="21"/>
  <c r="O81" i="21"/>
  <c r="AO68" i="23" s="1"/>
  <c r="Q81" i="21"/>
  <c r="M81" i="21"/>
  <c r="I81" i="21"/>
  <c r="V68" i="23" s="1"/>
  <c r="P81" i="21"/>
  <c r="L81" i="21"/>
  <c r="E81" i="21"/>
  <c r="AA68" i="23" s="1"/>
  <c r="K81" i="21"/>
  <c r="Z89" i="21"/>
  <c r="L83" i="33" s="1"/>
  <c r="Y89" i="21"/>
  <c r="G89" i="21"/>
  <c r="Q89" i="21"/>
  <c r="M89" i="21"/>
  <c r="I89" i="21"/>
  <c r="V76" i="23" s="1"/>
  <c r="F89" i="21"/>
  <c r="P89" i="21"/>
  <c r="L89" i="21"/>
  <c r="E89" i="21"/>
  <c r="AA76" i="23" s="1"/>
  <c r="D89" i="21"/>
  <c r="O89" i="21"/>
  <c r="AO76" i="23" s="1"/>
  <c r="K89" i="21"/>
  <c r="T89" i="21"/>
  <c r="H89" i="21"/>
  <c r="N89" i="21"/>
  <c r="C89" i="21"/>
  <c r="G41" i="30" s="1"/>
  <c r="J89" i="21"/>
  <c r="AH76" i="23" s="1"/>
  <c r="Z93" i="21"/>
  <c r="L87" i="33" s="1"/>
  <c r="Y93" i="21"/>
  <c r="H87" i="33" s="1"/>
  <c r="G93" i="21"/>
  <c r="O93" i="21"/>
  <c r="AO80" i="23" s="1"/>
  <c r="K93" i="21"/>
  <c r="F93" i="21"/>
  <c r="T93" i="21"/>
  <c r="N93" i="21"/>
  <c r="J93" i="21"/>
  <c r="AH80" i="23" s="1"/>
  <c r="D93" i="21"/>
  <c r="Q93" i="21"/>
  <c r="M93" i="21"/>
  <c r="I93" i="21"/>
  <c r="V80" i="23" s="1"/>
  <c r="H93" i="21"/>
  <c r="C93" i="21"/>
  <c r="G45" i="30" s="1"/>
  <c r="P93" i="21"/>
  <c r="L93" i="21"/>
  <c r="E93" i="21"/>
  <c r="AA80" i="23" s="1"/>
  <c r="Z97" i="21"/>
  <c r="L91" i="33" s="1"/>
  <c r="Y97" i="21"/>
  <c r="G97" i="21"/>
  <c r="O97" i="21"/>
  <c r="AO84" i="23" s="1"/>
  <c r="K97" i="21"/>
  <c r="F97" i="21"/>
  <c r="T97" i="21"/>
  <c r="N97" i="21"/>
  <c r="J97" i="21"/>
  <c r="AH84" i="23" s="1"/>
  <c r="D97" i="21"/>
  <c r="Q97" i="21"/>
  <c r="M97" i="21"/>
  <c r="I97" i="21"/>
  <c r="V84" i="23" s="1"/>
  <c r="C97" i="21"/>
  <c r="E97" i="21"/>
  <c r="AA84" i="23" s="1"/>
  <c r="P97" i="21"/>
  <c r="H97" i="21"/>
  <c r="L97" i="21"/>
  <c r="Z101" i="21"/>
  <c r="L95" i="33" s="1"/>
  <c r="Y101" i="21"/>
  <c r="H95" i="33" s="1"/>
  <c r="G101" i="21"/>
  <c r="Q101" i="21"/>
  <c r="M101" i="21"/>
  <c r="I101" i="21"/>
  <c r="V88" i="23" s="1"/>
  <c r="F101" i="21"/>
  <c r="P101" i="21"/>
  <c r="L101" i="21"/>
  <c r="E101" i="21"/>
  <c r="AA88" i="23" s="1"/>
  <c r="D101" i="21"/>
  <c r="O101" i="21"/>
  <c r="AO88" i="23" s="1"/>
  <c r="K101" i="21"/>
  <c r="J101" i="21"/>
  <c r="AH88" i="23" s="1"/>
  <c r="C101" i="21"/>
  <c r="L15" i="30" s="1"/>
  <c r="H101" i="21"/>
  <c r="T101" i="21"/>
  <c r="N101" i="21"/>
  <c r="Z105" i="21"/>
  <c r="L99" i="33" s="1"/>
  <c r="Y105" i="21"/>
  <c r="G105" i="21"/>
  <c r="Q105" i="21"/>
  <c r="M105" i="21"/>
  <c r="I105" i="21"/>
  <c r="V92" i="23" s="1"/>
  <c r="F105" i="21"/>
  <c r="P105" i="21"/>
  <c r="L105" i="21"/>
  <c r="E105" i="21"/>
  <c r="AA92" i="23" s="1"/>
  <c r="D105" i="21"/>
  <c r="O105" i="21"/>
  <c r="AO92" i="23" s="1"/>
  <c r="K105" i="21"/>
  <c r="N105" i="21"/>
  <c r="H105" i="21"/>
  <c r="J105" i="21"/>
  <c r="AH92" i="23" s="1"/>
  <c r="C105" i="21"/>
  <c r="T105" i="21"/>
  <c r="Z109" i="21"/>
  <c r="L103" i="33" s="1"/>
  <c r="Y109" i="21"/>
  <c r="H103" i="33" s="1"/>
  <c r="G109" i="21"/>
  <c r="O109" i="21"/>
  <c r="AO96" i="23" s="1"/>
  <c r="K109" i="21"/>
  <c r="F109" i="21"/>
  <c r="T109" i="21"/>
  <c r="N109" i="21"/>
  <c r="J109" i="21"/>
  <c r="AH96" i="23" s="1"/>
  <c r="D109" i="21"/>
  <c r="Q109" i="21"/>
  <c r="M109" i="21"/>
  <c r="I109" i="21"/>
  <c r="V96" i="23" s="1"/>
  <c r="H109" i="21"/>
  <c r="P109" i="21"/>
  <c r="C109" i="21"/>
  <c r="L109" i="21"/>
  <c r="E109" i="21"/>
  <c r="AA96" i="23" s="1"/>
  <c r="Z113" i="21"/>
  <c r="L107" i="33" s="1"/>
  <c r="Y113" i="21"/>
  <c r="G113" i="21"/>
  <c r="O113" i="21"/>
  <c r="AO100" i="23" s="1"/>
  <c r="K113" i="21"/>
  <c r="F113" i="21"/>
  <c r="T113" i="21"/>
  <c r="N113" i="21"/>
  <c r="J113" i="21"/>
  <c r="AH100" i="23" s="1"/>
  <c r="D113" i="21"/>
  <c r="Q113" i="21"/>
  <c r="M113" i="21"/>
  <c r="I113" i="21"/>
  <c r="V100" i="23" s="1"/>
  <c r="C113" i="21"/>
  <c r="P113" i="21"/>
  <c r="E113" i="21"/>
  <c r="AA100" i="23" s="1"/>
  <c r="L113" i="21"/>
  <c r="H113" i="21"/>
  <c r="Z117" i="21"/>
  <c r="L111" i="33" s="1"/>
  <c r="Y117" i="21"/>
  <c r="H111" i="33" s="1"/>
  <c r="G117" i="21"/>
  <c r="Q117" i="21"/>
  <c r="M117" i="21"/>
  <c r="I117" i="21"/>
  <c r="V104" i="23" s="1"/>
  <c r="F117" i="21"/>
  <c r="P117" i="21"/>
  <c r="L117" i="21"/>
  <c r="E117" i="21"/>
  <c r="AA104" i="23" s="1"/>
  <c r="D117" i="21"/>
  <c r="O117" i="21"/>
  <c r="AO104" i="23" s="1"/>
  <c r="K117" i="21"/>
  <c r="T117" i="21"/>
  <c r="J117" i="21"/>
  <c r="AH104" i="23" s="1"/>
  <c r="H117" i="21"/>
  <c r="N117" i="21"/>
  <c r="C117" i="21"/>
  <c r="Z121" i="21"/>
  <c r="L115" i="33" s="1"/>
  <c r="Y121" i="21"/>
  <c r="G121" i="21"/>
  <c r="Q121" i="21"/>
  <c r="M121" i="21"/>
  <c r="I121" i="21"/>
  <c r="V108" i="23" s="1"/>
  <c r="F121" i="21"/>
  <c r="P121" i="21"/>
  <c r="L121" i="21"/>
  <c r="E121" i="21"/>
  <c r="AA108" i="23" s="1"/>
  <c r="D121" i="21"/>
  <c r="O121" i="21"/>
  <c r="AO108" i="23" s="1"/>
  <c r="K121" i="21"/>
  <c r="J121" i="21"/>
  <c r="AH108" i="23" s="1"/>
  <c r="H121" i="21"/>
  <c r="N121" i="21"/>
  <c r="C121" i="21"/>
  <c r="L35" i="30" s="1"/>
  <c r="T121" i="21"/>
  <c r="Z125" i="21"/>
  <c r="L119" i="33" s="1"/>
  <c r="Y125" i="21"/>
  <c r="H119" i="33" s="1"/>
  <c r="G125" i="21"/>
  <c r="O125" i="21"/>
  <c r="AO112" i="23" s="1"/>
  <c r="K125" i="21"/>
  <c r="F125" i="21"/>
  <c r="T125" i="21"/>
  <c r="N125" i="21"/>
  <c r="J125" i="21"/>
  <c r="AH112" i="23" s="1"/>
  <c r="D125" i="21"/>
  <c r="Q125" i="21"/>
  <c r="M125" i="21"/>
  <c r="I125" i="21"/>
  <c r="V112" i="23" s="1"/>
  <c r="H125" i="21"/>
  <c r="L125" i="21"/>
  <c r="C125" i="21"/>
  <c r="E125" i="21"/>
  <c r="AA112" i="23" s="1"/>
  <c r="P125" i="21"/>
  <c r="Z129" i="21"/>
  <c r="L123" i="33" s="1"/>
  <c r="Y129" i="21"/>
  <c r="G129" i="21"/>
  <c r="O129" i="21"/>
  <c r="AO116" i="23" s="1"/>
  <c r="K129" i="21"/>
  <c r="F129" i="21"/>
  <c r="T129" i="21"/>
  <c r="N129" i="21"/>
  <c r="J129" i="21"/>
  <c r="AH116" i="23" s="1"/>
  <c r="D129" i="21"/>
  <c r="Q129" i="21"/>
  <c r="M129" i="21"/>
  <c r="I129" i="21"/>
  <c r="V116" i="23" s="1"/>
  <c r="C129" i="21"/>
  <c r="P129" i="21"/>
  <c r="L129" i="21"/>
  <c r="E129" i="21"/>
  <c r="AA116" i="23" s="1"/>
  <c r="H129" i="21"/>
  <c r="Z133" i="21"/>
  <c r="L127" i="33" s="1"/>
  <c r="Y133" i="21"/>
  <c r="H127" i="33" s="1"/>
  <c r="G133" i="21"/>
  <c r="L120" i="23" s="1"/>
  <c r="Q133" i="21"/>
  <c r="M133" i="21"/>
  <c r="I133" i="21"/>
  <c r="V120" i="23" s="1"/>
  <c r="F133" i="21"/>
  <c r="G120" i="23" s="1"/>
  <c r="P133" i="21"/>
  <c r="L133" i="21"/>
  <c r="E133" i="21"/>
  <c r="AA120" i="23" s="1"/>
  <c r="D133" i="21"/>
  <c r="O133" i="21"/>
  <c r="AO120" i="23" s="1"/>
  <c r="K133" i="21"/>
  <c r="T133" i="21"/>
  <c r="N133" i="21"/>
  <c r="H133" i="21"/>
  <c r="Q120" i="23" s="1"/>
  <c r="J133" i="21"/>
  <c r="AH120" i="23" s="1"/>
  <c r="C133" i="21"/>
  <c r="Z137" i="21"/>
  <c r="L131" i="33" s="1"/>
  <c r="Y137" i="21"/>
  <c r="H131" i="33" s="1"/>
  <c r="G137" i="21"/>
  <c r="L124" i="23" s="1"/>
  <c r="Q137" i="21"/>
  <c r="M137" i="21"/>
  <c r="I137" i="21"/>
  <c r="V124" i="23" s="1"/>
  <c r="F137" i="21"/>
  <c r="G124" i="23" s="1"/>
  <c r="P137" i="21"/>
  <c r="L137" i="21"/>
  <c r="E137" i="21"/>
  <c r="AA124" i="23" s="1"/>
  <c r="D137" i="21"/>
  <c r="O137" i="21"/>
  <c r="AO124" i="23" s="1"/>
  <c r="K137" i="21"/>
  <c r="H137" i="21"/>
  <c r="Q124" i="23" s="1"/>
  <c r="T137" i="21"/>
  <c r="J137" i="21"/>
  <c r="AH124" i="23" s="1"/>
  <c r="C137" i="21"/>
  <c r="N137" i="21"/>
  <c r="Z141" i="21"/>
  <c r="L135" i="33" s="1"/>
  <c r="Y141" i="21"/>
  <c r="H135" i="33" s="1"/>
  <c r="G141" i="21"/>
  <c r="L128" i="23" s="1"/>
  <c r="O141" i="21"/>
  <c r="AO128" i="23" s="1"/>
  <c r="K141" i="21"/>
  <c r="F141" i="21"/>
  <c r="G128" i="23" s="1"/>
  <c r="T141" i="21"/>
  <c r="N141" i="21"/>
  <c r="J141" i="21"/>
  <c r="AH128" i="23" s="1"/>
  <c r="D141" i="21"/>
  <c r="Q141" i="21"/>
  <c r="M141" i="21"/>
  <c r="I141" i="21"/>
  <c r="V128" i="23" s="1"/>
  <c r="H141" i="21"/>
  <c r="Q128" i="23" s="1"/>
  <c r="E141" i="21"/>
  <c r="AA128" i="23" s="1"/>
  <c r="C141" i="21"/>
  <c r="L141" i="21"/>
  <c r="P141" i="21"/>
  <c r="Z145" i="21"/>
  <c r="L139" i="33" s="1"/>
  <c r="Y145" i="21"/>
  <c r="H139" i="33" s="1"/>
  <c r="G145" i="21"/>
  <c r="L132" i="23" s="1"/>
  <c r="O145" i="21"/>
  <c r="AO132" i="23" s="1"/>
  <c r="K145" i="21"/>
  <c r="F145" i="21"/>
  <c r="G132" i="23" s="1"/>
  <c r="T145" i="21"/>
  <c r="N145" i="21"/>
  <c r="J145" i="21"/>
  <c r="AH132" i="23" s="1"/>
  <c r="D145" i="21"/>
  <c r="Q145" i="21"/>
  <c r="M145" i="21"/>
  <c r="I145" i="21"/>
  <c r="V132" i="23" s="1"/>
  <c r="C145" i="21"/>
  <c r="L145" i="21"/>
  <c r="E145" i="21"/>
  <c r="AA132" i="23" s="1"/>
  <c r="P145" i="21"/>
  <c r="H145" i="21"/>
  <c r="Q132" i="23" s="1"/>
  <c r="K155" i="21"/>
  <c r="T206" i="23"/>
  <c r="M207" i="23" s="1"/>
  <c r="R207" i="23" s="1"/>
  <c r="N212" i="23" s="1"/>
  <c r="T212" i="23" s="1"/>
  <c r="Y19" i="21"/>
  <c r="Z19" i="21"/>
  <c r="L13" i="33" s="1"/>
  <c r="D19" i="21"/>
  <c r="H19" i="21"/>
  <c r="C19" i="21"/>
  <c r="B9" i="30" s="1"/>
  <c r="G19" i="21"/>
  <c r="T19" i="21"/>
  <c r="O19" i="21"/>
  <c r="AO6" i="23" s="1"/>
  <c r="K19" i="21"/>
  <c r="F19" i="21"/>
  <c r="N19" i="21"/>
  <c r="J19" i="21"/>
  <c r="AH6" i="23" s="1"/>
  <c r="Q19" i="21"/>
  <c r="M19" i="21"/>
  <c r="I19" i="21"/>
  <c r="V6" i="23" s="1"/>
  <c r="L19" i="21"/>
  <c r="P19" i="21"/>
  <c r="E19" i="21"/>
  <c r="AA6" i="23" s="1"/>
  <c r="Z23" i="21"/>
  <c r="L17" i="33" s="1"/>
  <c r="Y23" i="21"/>
  <c r="H17" i="33" s="1"/>
  <c r="D23" i="21"/>
  <c r="H23" i="21"/>
  <c r="C23" i="21"/>
  <c r="G23" i="21"/>
  <c r="F23" i="21"/>
  <c r="T23" i="21"/>
  <c r="N23" i="21"/>
  <c r="J23" i="21"/>
  <c r="AH10" i="23" s="1"/>
  <c r="Q23" i="21"/>
  <c r="M23" i="21"/>
  <c r="I23" i="21"/>
  <c r="V10" i="23" s="1"/>
  <c r="P23" i="21"/>
  <c r="L23" i="21"/>
  <c r="E23" i="21"/>
  <c r="AA10" i="23" s="1"/>
  <c r="O23" i="21"/>
  <c r="AO10" i="23" s="1"/>
  <c r="K23" i="21"/>
  <c r="Z27" i="21"/>
  <c r="L21" i="33" s="1"/>
  <c r="Y27" i="21"/>
  <c r="H21" i="33" s="1"/>
  <c r="D27" i="21"/>
  <c r="H27" i="21"/>
  <c r="C27" i="21"/>
  <c r="G27" i="21"/>
  <c r="Q27" i="21"/>
  <c r="M27" i="21"/>
  <c r="I27" i="21"/>
  <c r="V14" i="23" s="1"/>
  <c r="P27" i="21"/>
  <c r="L27" i="21"/>
  <c r="E27" i="21"/>
  <c r="AA14" i="23" s="1"/>
  <c r="T27" i="21"/>
  <c r="O27" i="21"/>
  <c r="AO14" i="23" s="1"/>
  <c r="K27" i="21"/>
  <c r="F27" i="21"/>
  <c r="J27" i="21"/>
  <c r="AH14" i="23" s="1"/>
  <c r="N27" i="21"/>
  <c r="Z31" i="21"/>
  <c r="L25" i="33" s="1"/>
  <c r="Y31" i="21"/>
  <c r="H25" i="33" s="1"/>
  <c r="D31" i="21"/>
  <c r="H31" i="21"/>
  <c r="C31" i="21"/>
  <c r="G31" i="21"/>
  <c r="P31" i="21"/>
  <c r="L31" i="21"/>
  <c r="E31" i="21"/>
  <c r="AA18" i="23" s="1"/>
  <c r="O31" i="21"/>
  <c r="AO18" i="23" s="1"/>
  <c r="K31" i="21"/>
  <c r="F31" i="21"/>
  <c r="T31" i="21"/>
  <c r="N31" i="21"/>
  <c r="J31" i="21"/>
  <c r="AH18" i="23" s="1"/>
  <c r="I31" i="21"/>
  <c r="V18" i="23" s="1"/>
  <c r="Q31" i="21"/>
  <c r="M31" i="21"/>
  <c r="Z35" i="21"/>
  <c r="L29" i="33" s="1"/>
  <c r="Y35" i="21"/>
  <c r="D35" i="21"/>
  <c r="H35" i="21"/>
  <c r="C35" i="21"/>
  <c r="G35" i="21"/>
  <c r="T35" i="21"/>
  <c r="O35" i="21"/>
  <c r="AO22" i="23" s="1"/>
  <c r="K35" i="21"/>
  <c r="F35" i="21"/>
  <c r="N35" i="21"/>
  <c r="J35" i="21"/>
  <c r="AH22" i="23" s="1"/>
  <c r="Q35" i="21"/>
  <c r="M35" i="21"/>
  <c r="I35" i="21"/>
  <c r="V22" i="23" s="1"/>
  <c r="E35" i="21"/>
  <c r="AA22" i="23" s="1"/>
  <c r="P35" i="21"/>
  <c r="L35" i="21"/>
  <c r="Z39" i="21"/>
  <c r="L33" i="33" s="1"/>
  <c r="Y39" i="21"/>
  <c r="H33" i="33" s="1"/>
  <c r="D39" i="21"/>
  <c r="H39" i="21"/>
  <c r="C39" i="21"/>
  <c r="G39" i="21"/>
  <c r="F39" i="21"/>
  <c r="T39" i="21"/>
  <c r="N39" i="21"/>
  <c r="J39" i="21"/>
  <c r="AH26" i="23" s="1"/>
  <c r="Q39" i="21"/>
  <c r="M39" i="21"/>
  <c r="I39" i="21"/>
  <c r="V26" i="23" s="1"/>
  <c r="P39" i="21"/>
  <c r="L39" i="21"/>
  <c r="E39" i="21"/>
  <c r="AA26" i="23" s="1"/>
  <c r="K39" i="21"/>
  <c r="O39" i="21"/>
  <c r="AO26" i="23" s="1"/>
  <c r="Z43" i="21"/>
  <c r="L37" i="33" s="1"/>
  <c r="Y43" i="21"/>
  <c r="D43" i="21"/>
  <c r="H43" i="21"/>
  <c r="C43" i="21"/>
  <c r="G43" i="21"/>
  <c r="Q43" i="21"/>
  <c r="M43" i="21"/>
  <c r="I43" i="21"/>
  <c r="V30" i="23" s="1"/>
  <c r="F43" i="21"/>
  <c r="P43" i="21"/>
  <c r="L43" i="21"/>
  <c r="E43" i="21"/>
  <c r="AA30" i="23" s="1"/>
  <c r="T43" i="21"/>
  <c r="O43" i="21"/>
  <c r="AO30" i="23" s="1"/>
  <c r="K43" i="21"/>
  <c r="N43" i="21"/>
  <c r="J43" i="21"/>
  <c r="AH30" i="23" s="1"/>
  <c r="Z47" i="21"/>
  <c r="L41" i="33" s="1"/>
  <c r="Y47" i="21"/>
  <c r="H41" i="33" s="1"/>
  <c r="D47" i="21"/>
  <c r="H47" i="21"/>
  <c r="C47" i="21"/>
  <c r="G47" i="21"/>
  <c r="P47" i="21"/>
  <c r="L47" i="21"/>
  <c r="E47" i="21"/>
  <c r="AA34" i="23" s="1"/>
  <c r="O47" i="21"/>
  <c r="AO34" i="23" s="1"/>
  <c r="K47" i="21"/>
  <c r="F47" i="21"/>
  <c r="T47" i="21"/>
  <c r="N47" i="21"/>
  <c r="J47" i="21"/>
  <c r="AH34" i="23" s="1"/>
  <c r="Q47" i="21"/>
  <c r="M47" i="21"/>
  <c r="I47" i="21"/>
  <c r="V34" i="23" s="1"/>
  <c r="Z51" i="21"/>
  <c r="L45" i="33" s="1"/>
  <c r="Y51" i="21"/>
  <c r="D51" i="21"/>
  <c r="H51" i="21"/>
  <c r="C51" i="21"/>
  <c r="B41" i="30" s="1"/>
  <c r="G51" i="21"/>
  <c r="T51" i="21"/>
  <c r="O51" i="21"/>
  <c r="AO38" i="23" s="1"/>
  <c r="K51" i="21"/>
  <c r="L51" i="21"/>
  <c r="F51" i="21"/>
  <c r="N51" i="21"/>
  <c r="J51" i="21"/>
  <c r="AH38" i="23" s="1"/>
  <c r="E51" i="21"/>
  <c r="AA38" i="23" s="1"/>
  <c r="Q51" i="21"/>
  <c r="M51" i="21"/>
  <c r="I51" i="21"/>
  <c r="V38" i="23" s="1"/>
  <c r="P51" i="21"/>
  <c r="Z55" i="21"/>
  <c r="L49" i="33" s="1"/>
  <c r="Y55" i="21"/>
  <c r="H49" i="33" s="1"/>
  <c r="D55" i="21"/>
  <c r="H55" i="21"/>
  <c r="C55" i="21"/>
  <c r="G55" i="21"/>
  <c r="F55" i="21"/>
  <c r="T55" i="21"/>
  <c r="N55" i="21"/>
  <c r="J55" i="21"/>
  <c r="AH42" i="23" s="1"/>
  <c r="O55" i="21"/>
  <c r="AO42" i="23" s="1"/>
  <c r="Q55" i="21"/>
  <c r="M55" i="21"/>
  <c r="I55" i="21"/>
  <c r="V42" i="23" s="1"/>
  <c r="K55" i="21"/>
  <c r="P55" i="21"/>
  <c r="L55" i="21"/>
  <c r="E55" i="21"/>
  <c r="AA42" i="23" s="1"/>
  <c r="Z59" i="21"/>
  <c r="L53" i="33" s="1"/>
  <c r="Y59" i="21"/>
  <c r="D59" i="21"/>
  <c r="H59" i="21"/>
  <c r="C59" i="21"/>
  <c r="G59" i="21"/>
  <c r="Q59" i="21"/>
  <c r="M59" i="21"/>
  <c r="I59" i="21"/>
  <c r="V46" i="23" s="1"/>
  <c r="P59" i="21"/>
  <c r="L59" i="21"/>
  <c r="E59" i="21"/>
  <c r="AA46" i="23" s="1"/>
  <c r="F59" i="21"/>
  <c r="N59" i="21"/>
  <c r="T59" i="21"/>
  <c r="O59" i="21"/>
  <c r="AO46" i="23" s="1"/>
  <c r="K59" i="21"/>
  <c r="J59" i="21"/>
  <c r="AH46" i="23" s="1"/>
  <c r="Z63" i="21"/>
  <c r="L57" i="33" s="1"/>
  <c r="Y63" i="21"/>
  <c r="H57" i="33" s="1"/>
  <c r="D63" i="21"/>
  <c r="H63" i="21"/>
  <c r="C63" i="21"/>
  <c r="G63" i="21"/>
  <c r="P63" i="21"/>
  <c r="L63" i="21"/>
  <c r="E63" i="21"/>
  <c r="AA50" i="23" s="1"/>
  <c r="I63" i="21"/>
  <c r="V50" i="23" s="1"/>
  <c r="O63" i="21"/>
  <c r="AO50" i="23" s="1"/>
  <c r="K63" i="21"/>
  <c r="Q63" i="21"/>
  <c r="F63" i="21"/>
  <c r="T63" i="21"/>
  <c r="N63" i="21"/>
  <c r="J63" i="21"/>
  <c r="AH50" i="23" s="1"/>
  <c r="M63" i="21"/>
  <c r="Z67" i="21"/>
  <c r="L61" i="33" s="1"/>
  <c r="Y67" i="21"/>
  <c r="D67" i="21"/>
  <c r="H67" i="21"/>
  <c r="C67" i="21"/>
  <c r="G19" i="30" s="1"/>
  <c r="G67" i="21"/>
  <c r="T67" i="21"/>
  <c r="O67" i="21"/>
  <c r="AO54" i="23" s="1"/>
  <c r="K67" i="21"/>
  <c r="L67" i="21"/>
  <c r="F67" i="21"/>
  <c r="N67" i="21"/>
  <c r="J67" i="21"/>
  <c r="AH54" i="23" s="1"/>
  <c r="E67" i="21"/>
  <c r="AA54" i="23" s="1"/>
  <c r="Q67" i="21"/>
  <c r="M67" i="21"/>
  <c r="I67" i="21"/>
  <c r="V54" i="23" s="1"/>
  <c r="P67" i="21"/>
  <c r="Z71" i="21"/>
  <c r="L65" i="33" s="1"/>
  <c r="Y71" i="21"/>
  <c r="H65" i="33" s="1"/>
  <c r="D71" i="21"/>
  <c r="H71" i="21"/>
  <c r="C71" i="21"/>
  <c r="G71" i="21"/>
  <c r="F71" i="21"/>
  <c r="T71" i="21"/>
  <c r="N71" i="21"/>
  <c r="J71" i="21"/>
  <c r="AH58" i="23" s="1"/>
  <c r="O71" i="21"/>
  <c r="AO58" i="23" s="1"/>
  <c r="Q71" i="21"/>
  <c r="M71" i="21"/>
  <c r="I71" i="21"/>
  <c r="V58" i="23" s="1"/>
  <c r="K71" i="21"/>
  <c r="P71" i="21"/>
  <c r="L71" i="21"/>
  <c r="E71" i="21"/>
  <c r="AA58" i="23" s="1"/>
  <c r="Z75" i="21"/>
  <c r="L69" i="33" s="1"/>
  <c r="Y75" i="21"/>
  <c r="D75" i="21"/>
  <c r="H75" i="21"/>
  <c r="C75" i="21"/>
  <c r="G75" i="21"/>
  <c r="Q75" i="21"/>
  <c r="M75" i="21"/>
  <c r="I75" i="21"/>
  <c r="V62" i="23" s="1"/>
  <c r="J75" i="21"/>
  <c r="AH62" i="23" s="1"/>
  <c r="P75" i="21"/>
  <c r="L75" i="21"/>
  <c r="E75" i="21"/>
  <c r="AA62" i="23" s="1"/>
  <c r="N75" i="21"/>
  <c r="T75" i="21"/>
  <c r="O75" i="21"/>
  <c r="AO62" i="23" s="1"/>
  <c r="K75" i="21"/>
  <c r="F75" i="21"/>
  <c r="Z79" i="21"/>
  <c r="L73" i="33" s="1"/>
  <c r="Y79" i="21"/>
  <c r="H73" i="33" s="1"/>
  <c r="D79" i="21"/>
  <c r="H79" i="21"/>
  <c r="C79" i="21"/>
  <c r="G79" i="21"/>
  <c r="P79" i="21"/>
  <c r="L79" i="21"/>
  <c r="E79" i="21"/>
  <c r="AA66" i="23" s="1"/>
  <c r="M79" i="21"/>
  <c r="O79" i="21"/>
  <c r="AO66" i="23" s="1"/>
  <c r="K79" i="21"/>
  <c r="Q79" i="21"/>
  <c r="F79" i="21"/>
  <c r="T79" i="21"/>
  <c r="N79" i="21"/>
  <c r="J79" i="21"/>
  <c r="AH66" i="23" s="1"/>
  <c r="I79" i="21"/>
  <c r="V66" i="23" s="1"/>
  <c r="Z83" i="21"/>
  <c r="L77" i="33" s="1"/>
  <c r="Y83" i="21"/>
  <c r="D83" i="21"/>
  <c r="H83" i="21"/>
  <c r="C83" i="21"/>
  <c r="G35" i="30" s="1"/>
  <c r="G83" i="21"/>
  <c r="T83" i="21"/>
  <c r="O83" i="21"/>
  <c r="AO70" i="23" s="1"/>
  <c r="K83" i="21"/>
  <c r="P83" i="21"/>
  <c r="F83" i="21"/>
  <c r="N83" i="21"/>
  <c r="J83" i="21"/>
  <c r="AH70" i="23" s="1"/>
  <c r="E83" i="21"/>
  <c r="AA70" i="23" s="1"/>
  <c r="Q83" i="21"/>
  <c r="M83" i="21"/>
  <c r="I83" i="21"/>
  <c r="V70" i="23" s="1"/>
  <c r="L83" i="21"/>
  <c r="Z87" i="21"/>
  <c r="L81" i="33" s="1"/>
  <c r="Y87" i="21"/>
  <c r="H81" i="33" s="1"/>
  <c r="D87" i="21"/>
  <c r="O87" i="21"/>
  <c r="AO74" i="23" s="1"/>
  <c r="K87" i="21"/>
  <c r="H87" i="21"/>
  <c r="C87" i="21"/>
  <c r="T87" i="21"/>
  <c r="N87" i="21"/>
  <c r="J87" i="21"/>
  <c r="AH74" i="23" s="1"/>
  <c r="G87" i="21"/>
  <c r="Q87" i="21"/>
  <c r="M87" i="21"/>
  <c r="I87" i="21"/>
  <c r="V74" i="23" s="1"/>
  <c r="F87" i="21"/>
  <c r="E87" i="21"/>
  <c r="AA74" i="23" s="1"/>
  <c r="L87" i="21"/>
  <c r="P87" i="21"/>
  <c r="Z91" i="21"/>
  <c r="L85" i="33" s="1"/>
  <c r="Y91" i="21"/>
  <c r="D91" i="21"/>
  <c r="N91" i="21"/>
  <c r="J91" i="21"/>
  <c r="AH78" i="23" s="1"/>
  <c r="H91" i="21"/>
  <c r="C91" i="21"/>
  <c r="Q91" i="21"/>
  <c r="M91" i="21"/>
  <c r="I91" i="21"/>
  <c r="V78" i="23" s="1"/>
  <c r="G91" i="21"/>
  <c r="P91" i="21"/>
  <c r="L91" i="21"/>
  <c r="E91" i="21"/>
  <c r="AA78" i="23" s="1"/>
  <c r="K91" i="21"/>
  <c r="F91" i="21"/>
  <c r="O91" i="21"/>
  <c r="AO78" i="23" s="1"/>
  <c r="T91" i="21"/>
  <c r="Z95" i="21"/>
  <c r="L89" i="33" s="1"/>
  <c r="Y95" i="21"/>
  <c r="H89" i="33" s="1"/>
  <c r="D95" i="21"/>
  <c r="Q95" i="21"/>
  <c r="M95" i="21"/>
  <c r="I95" i="21"/>
  <c r="V82" i="23" s="1"/>
  <c r="H95" i="21"/>
  <c r="C95" i="21"/>
  <c r="P95" i="21"/>
  <c r="L95" i="21"/>
  <c r="E95" i="21"/>
  <c r="AA82" i="23" s="1"/>
  <c r="G95" i="21"/>
  <c r="O95" i="21"/>
  <c r="AO82" i="23" s="1"/>
  <c r="K95" i="21"/>
  <c r="N95" i="21"/>
  <c r="J95" i="21"/>
  <c r="AH82" i="23" s="1"/>
  <c r="T95" i="21"/>
  <c r="F95" i="21"/>
  <c r="Z99" i="21"/>
  <c r="L93" i="33" s="1"/>
  <c r="Y99" i="21"/>
  <c r="D99" i="21"/>
  <c r="P99" i="21"/>
  <c r="L99" i="21"/>
  <c r="E99" i="21"/>
  <c r="AA86" i="23" s="1"/>
  <c r="H99" i="21"/>
  <c r="C99" i="21"/>
  <c r="T99" i="21"/>
  <c r="O99" i="21"/>
  <c r="AO86" i="23" s="1"/>
  <c r="K99" i="21"/>
  <c r="G99" i="21"/>
  <c r="N99" i="21"/>
  <c r="J99" i="21"/>
  <c r="AH86" i="23" s="1"/>
  <c r="Q99" i="21"/>
  <c r="F99" i="21"/>
  <c r="M99" i="21"/>
  <c r="I99" i="21"/>
  <c r="V86" i="23" s="1"/>
  <c r="Z103" i="21"/>
  <c r="L97" i="33" s="1"/>
  <c r="Y103" i="21"/>
  <c r="H97" i="33" s="1"/>
  <c r="D103" i="21"/>
  <c r="O103" i="21"/>
  <c r="AO90" i="23" s="1"/>
  <c r="K103" i="21"/>
  <c r="H103" i="21"/>
  <c r="C103" i="21"/>
  <c r="T103" i="21"/>
  <c r="N103" i="21"/>
  <c r="J103" i="21"/>
  <c r="AH90" i="23" s="1"/>
  <c r="G103" i="21"/>
  <c r="Q103" i="21"/>
  <c r="M103" i="21"/>
  <c r="I103" i="21"/>
  <c r="V90" i="23" s="1"/>
  <c r="F103" i="21"/>
  <c r="E103" i="21"/>
  <c r="AA90" i="23" s="1"/>
  <c r="P103" i="21"/>
  <c r="L103" i="21"/>
  <c r="Z107" i="21"/>
  <c r="L101" i="33" s="1"/>
  <c r="Y107" i="21"/>
  <c r="D107" i="21"/>
  <c r="N107" i="21"/>
  <c r="J107" i="21"/>
  <c r="AH94" i="23" s="1"/>
  <c r="H107" i="21"/>
  <c r="C107" i="21"/>
  <c r="Q107" i="21"/>
  <c r="M107" i="21"/>
  <c r="I107" i="21"/>
  <c r="V94" i="23" s="1"/>
  <c r="G107" i="21"/>
  <c r="P107" i="21"/>
  <c r="L107" i="21"/>
  <c r="E107" i="21"/>
  <c r="AA94" i="23" s="1"/>
  <c r="K107" i="21"/>
  <c r="T107" i="21"/>
  <c r="O107" i="21"/>
  <c r="AO94" i="23" s="1"/>
  <c r="F107" i="21"/>
  <c r="Z111" i="21"/>
  <c r="L105" i="33" s="1"/>
  <c r="Y111" i="21"/>
  <c r="H105" i="33" s="1"/>
  <c r="D111" i="21"/>
  <c r="Q111" i="21"/>
  <c r="M111" i="21"/>
  <c r="I111" i="21"/>
  <c r="V98" i="23" s="1"/>
  <c r="H111" i="21"/>
  <c r="C111" i="21"/>
  <c r="P111" i="21"/>
  <c r="L111" i="21"/>
  <c r="E111" i="21"/>
  <c r="AA98" i="23" s="1"/>
  <c r="G111" i="21"/>
  <c r="O111" i="21"/>
  <c r="AO98" i="23" s="1"/>
  <c r="K111" i="21"/>
  <c r="J111" i="21"/>
  <c r="AH98" i="23" s="1"/>
  <c r="N111" i="21"/>
  <c r="F111" i="21"/>
  <c r="T111" i="21"/>
  <c r="Z115" i="21"/>
  <c r="L109" i="33" s="1"/>
  <c r="Y115" i="21"/>
  <c r="D115" i="21"/>
  <c r="P115" i="21"/>
  <c r="L115" i="21"/>
  <c r="E115" i="21"/>
  <c r="AA102" i="23" s="1"/>
  <c r="H115" i="21"/>
  <c r="C115" i="21"/>
  <c r="T115" i="21"/>
  <c r="O115" i="21"/>
  <c r="AO102" i="23" s="1"/>
  <c r="K115" i="21"/>
  <c r="G115" i="21"/>
  <c r="N115" i="21"/>
  <c r="J115" i="21"/>
  <c r="AH102" i="23" s="1"/>
  <c r="M115" i="21"/>
  <c r="Q115" i="21"/>
  <c r="F115" i="21"/>
  <c r="I115" i="21"/>
  <c r="V102" i="23" s="1"/>
  <c r="Z119" i="21"/>
  <c r="L113" i="33" s="1"/>
  <c r="Y119" i="21"/>
  <c r="H113" i="33" s="1"/>
  <c r="D119" i="21"/>
  <c r="O119" i="21"/>
  <c r="AO106" i="23" s="1"/>
  <c r="K119" i="21"/>
  <c r="H119" i="21"/>
  <c r="C119" i="21"/>
  <c r="L33" i="30" s="1"/>
  <c r="T119" i="21"/>
  <c r="N119" i="21"/>
  <c r="J119" i="21"/>
  <c r="AH106" i="23" s="1"/>
  <c r="G119" i="21"/>
  <c r="Q119" i="21"/>
  <c r="M119" i="21"/>
  <c r="I119" i="21"/>
  <c r="V106" i="23" s="1"/>
  <c r="F119" i="21"/>
  <c r="P119" i="21"/>
  <c r="L119" i="21"/>
  <c r="E119" i="21"/>
  <c r="AA106" i="23" s="1"/>
  <c r="Z123" i="21"/>
  <c r="L117" i="33" s="1"/>
  <c r="Y123" i="21"/>
  <c r="D123" i="21"/>
  <c r="N123" i="21"/>
  <c r="J123" i="21"/>
  <c r="AH110" i="23" s="1"/>
  <c r="H123" i="21"/>
  <c r="C123" i="21"/>
  <c r="Q123" i="21"/>
  <c r="M123" i="21"/>
  <c r="I123" i="21"/>
  <c r="V110" i="23" s="1"/>
  <c r="G123" i="21"/>
  <c r="P123" i="21"/>
  <c r="L123" i="21"/>
  <c r="E123" i="21"/>
  <c r="AA110" i="23" s="1"/>
  <c r="T123" i="21"/>
  <c r="O123" i="21"/>
  <c r="AO110" i="23" s="1"/>
  <c r="K123" i="21"/>
  <c r="F123" i="21"/>
  <c r="Z127" i="21"/>
  <c r="L121" i="33" s="1"/>
  <c r="Y127" i="21"/>
  <c r="H121" i="33" s="1"/>
  <c r="D127" i="21"/>
  <c r="Q127" i="21"/>
  <c r="M127" i="21"/>
  <c r="I127" i="21"/>
  <c r="V114" i="23" s="1"/>
  <c r="H127" i="21"/>
  <c r="C127" i="21"/>
  <c r="P127" i="21"/>
  <c r="L127" i="21"/>
  <c r="E127" i="21"/>
  <c r="AA114" i="23" s="1"/>
  <c r="G127" i="21"/>
  <c r="O127" i="21"/>
  <c r="AO114" i="23" s="1"/>
  <c r="K127" i="21"/>
  <c r="T127" i="21"/>
  <c r="F127" i="21"/>
  <c r="N127" i="21"/>
  <c r="J127" i="21"/>
  <c r="AH114" i="23" s="1"/>
  <c r="Z131" i="21"/>
  <c r="L125" i="33" s="1"/>
  <c r="Y131" i="21"/>
  <c r="D131" i="21"/>
  <c r="P131" i="21"/>
  <c r="L131" i="21"/>
  <c r="E131" i="21"/>
  <c r="AA118" i="23" s="1"/>
  <c r="H131" i="21"/>
  <c r="C131" i="21"/>
  <c r="T131" i="21"/>
  <c r="O131" i="21"/>
  <c r="AO118" i="23" s="1"/>
  <c r="K131" i="21"/>
  <c r="G131" i="21"/>
  <c r="N131" i="21"/>
  <c r="J131" i="21"/>
  <c r="AH118" i="23" s="1"/>
  <c r="I131" i="21"/>
  <c r="V118" i="23" s="1"/>
  <c r="F131" i="21"/>
  <c r="Q131" i="21"/>
  <c r="M131" i="21"/>
  <c r="Z135" i="21"/>
  <c r="L129" i="33" s="1"/>
  <c r="Y135" i="21"/>
  <c r="H129" i="33" s="1"/>
  <c r="D135" i="21"/>
  <c r="O135" i="21"/>
  <c r="AO122" i="23" s="1"/>
  <c r="K135" i="21"/>
  <c r="H135" i="21"/>
  <c r="Q122" i="23" s="1"/>
  <c r="C135" i="21"/>
  <c r="T135" i="21"/>
  <c r="N135" i="21"/>
  <c r="J135" i="21"/>
  <c r="AH122" i="23" s="1"/>
  <c r="G135" i="21"/>
  <c r="L122" i="23" s="1"/>
  <c r="Q135" i="21"/>
  <c r="M135" i="21"/>
  <c r="I135" i="21"/>
  <c r="V122" i="23" s="1"/>
  <c r="F135" i="21"/>
  <c r="G122" i="23" s="1"/>
  <c r="L135" i="21"/>
  <c r="E135" i="21"/>
  <c r="AA122" i="23" s="1"/>
  <c r="P135" i="21"/>
  <c r="Z139" i="21"/>
  <c r="L133" i="33" s="1"/>
  <c r="Y139" i="21"/>
  <c r="H133" i="33" s="1"/>
  <c r="D139" i="21"/>
  <c r="N139" i="21"/>
  <c r="J139" i="21"/>
  <c r="AH126" i="23" s="1"/>
  <c r="H139" i="21"/>
  <c r="Q126" i="23" s="1"/>
  <c r="C139" i="21"/>
  <c r="Q139" i="21"/>
  <c r="M139" i="21"/>
  <c r="I139" i="21"/>
  <c r="V126" i="23" s="1"/>
  <c r="G139" i="21"/>
  <c r="L126" i="23" s="1"/>
  <c r="P139" i="21"/>
  <c r="L139" i="21"/>
  <c r="E139" i="21"/>
  <c r="AA126" i="23" s="1"/>
  <c r="O139" i="21"/>
  <c r="AO126" i="23" s="1"/>
  <c r="F139" i="21"/>
  <c r="G126" i="23" s="1"/>
  <c r="K139" i="21"/>
  <c r="T139" i="21"/>
  <c r="Z143" i="21"/>
  <c r="L137" i="33" s="1"/>
  <c r="Y143" i="21"/>
  <c r="H137" i="33" s="1"/>
  <c r="D143" i="21"/>
  <c r="Q143" i="21"/>
  <c r="M143" i="21"/>
  <c r="I143" i="21"/>
  <c r="V130" i="23" s="1"/>
  <c r="H143" i="21"/>
  <c r="Q130" i="23" s="1"/>
  <c r="C143" i="21"/>
  <c r="P143" i="21"/>
  <c r="L143" i="21"/>
  <c r="E143" i="21"/>
  <c r="AA130" i="23" s="1"/>
  <c r="G143" i="21"/>
  <c r="L130" i="23" s="1"/>
  <c r="O143" i="21"/>
  <c r="AO130" i="23" s="1"/>
  <c r="K143" i="21"/>
  <c r="T143" i="21"/>
  <c r="N143" i="21"/>
  <c r="F143" i="21"/>
  <c r="G130" i="23" s="1"/>
  <c r="J143" i="21"/>
  <c r="AH130" i="23" s="1"/>
  <c r="Z147" i="21"/>
  <c r="L141" i="33" s="1"/>
  <c r="Y147" i="21"/>
  <c r="H141" i="33" s="1"/>
  <c r="D147" i="21"/>
  <c r="P147" i="21"/>
  <c r="L147" i="21"/>
  <c r="E147" i="21"/>
  <c r="AA134" i="23" s="1"/>
  <c r="H147" i="21"/>
  <c r="Q134" i="23" s="1"/>
  <c r="C147" i="21"/>
  <c r="T147" i="21"/>
  <c r="O147" i="21"/>
  <c r="AO134" i="23" s="1"/>
  <c r="K147" i="21"/>
  <c r="G147" i="21"/>
  <c r="L134" i="23" s="1"/>
  <c r="N147" i="21"/>
  <c r="J147" i="21"/>
  <c r="AH134" i="23" s="1"/>
  <c r="I147" i="21"/>
  <c r="V134" i="23" s="1"/>
  <c r="F147" i="21"/>
  <c r="G134" i="23" s="1"/>
  <c r="Q147" i="21"/>
  <c r="M147" i="21"/>
  <c r="Z25" i="21"/>
  <c r="L19" i="33" s="1"/>
  <c r="Y25" i="21"/>
  <c r="H19" i="33" s="1"/>
  <c r="G25" i="21"/>
  <c r="F25" i="21"/>
  <c r="D25" i="21"/>
  <c r="P25" i="21"/>
  <c r="L25" i="21"/>
  <c r="E25" i="21"/>
  <c r="AA12" i="23" s="1"/>
  <c r="H25" i="21"/>
  <c r="O25" i="21"/>
  <c r="AO12" i="23" s="1"/>
  <c r="K25" i="21"/>
  <c r="C25" i="21"/>
  <c r="T25" i="21"/>
  <c r="N25" i="21"/>
  <c r="J25" i="21"/>
  <c r="AH12" i="23" s="1"/>
  <c r="I25" i="21"/>
  <c r="V12" i="23" s="1"/>
  <c r="M25" i="21"/>
  <c r="Q25" i="21"/>
  <c r="Z33" i="21"/>
  <c r="L27" i="33" s="1"/>
  <c r="Y33" i="21"/>
  <c r="G33" i="21"/>
  <c r="F33" i="21"/>
  <c r="D33" i="21"/>
  <c r="C33" i="21"/>
  <c r="T33" i="21"/>
  <c r="N33" i="21"/>
  <c r="J33" i="21"/>
  <c r="AH20" i="23" s="1"/>
  <c r="H33" i="21"/>
  <c r="Q33" i="21"/>
  <c r="M33" i="21"/>
  <c r="I33" i="21"/>
  <c r="V20" i="23" s="1"/>
  <c r="P33" i="21"/>
  <c r="L33" i="21"/>
  <c r="E33" i="21"/>
  <c r="AA20" i="23" s="1"/>
  <c r="O33" i="21"/>
  <c r="AO20" i="23" s="1"/>
  <c r="K33" i="21"/>
  <c r="Z37" i="21"/>
  <c r="L31" i="33" s="1"/>
  <c r="Y37" i="21"/>
  <c r="H31" i="33" s="1"/>
  <c r="G37" i="21"/>
  <c r="F37" i="21"/>
  <c r="D37" i="21"/>
  <c r="P37" i="21"/>
  <c r="L37" i="21"/>
  <c r="E37" i="21"/>
  <c r="AA24" i="23" s="1"/>
  <c r="O37" i="21"/>
  <c r="AO24" i="23" s="1"/>
  <c r="K37" i="21"/>
  <c r="H37" i="21"/>
  <c r="T37" i="21"/>
  <c r="N37" i="21"/>
  <c r="J37" i="21"/>
  <c r="AH24" i="23" s="1"/>
  <c r="C37" i="21"/>
  <c r="Q37" i="21"/>
  <c r="M37" i="21"/>
  <c r="I37" i="21"/>
  <c r="V24" i="23" s="1"/>
  <c r="S156" i="21"/>
  <c r="O170" i="23"/>
  <c r="U218" i="23" s="1"/>
  <c r="N223" i="23" s="1"/>
  <c r="S223" i="23" s="1"/>
  <c r="Y22" i="21"/>
  <c r="H16" i="33" s="1"/>
  <c r="Z22" i="21"/>
  <c r="L16" i="33" s="1"/>
  <c r="F22" i="21"/>
  <c r="D22" i="21"/>
  <c r="H22" i="21"/>
  <c r="C22" i="21"/>
  <c r="Q22" i="21"/>
  <c r="M22" i="21"/>
  <c r="I22" i="21"/>
  <c r="V9" i="23" s="1"/>
  <c r="G22" i="21"/>
  <c r="P22" i="21"/>
  <c r="L22" i="21"/>
  <c r="E22" i="21"/>
  <c r="AA9" i="23" s="1"/>
  <c r="O22" i="21"/>
  <c r="AO9" i="23" s="1"/>
  <c r="K22" i="21"/>
  <c r="J22" i="21"/>
  <c r="AH9" i="23" s="1"/>
  <c r="N22" i="21"/>
  <c r="T22" i="21"/>
  <c r="Y26" i="21"/>
  <c r="Z26" i="21"/>
  <c r="L20" i="33" s="1"/>
  <c r="F26" i="21"/>
  <c r="D26" i="21"/>
  <c r="H26" i="21"/>
  <c r="C26" i="21"/>
  <c r="F20" i="33" s="1"/>
  <c r="G26" i="21"/>
  <c r="Q26" i="21"/>
  <c r="M26" i="21"/>
  <c r="I26" i="21"/>
  <c r="V13" i="23" s="1"/>
  <c r="P26" i="21"/>
  <c r="L26" i="21"/>
  <c r="E26" i="21"/>
  <c r="AA13" i="23" s="1"/>
  <c r="T26" i="21"/>
  <c r="O26" i="21"/>
  <c r="AO13" i="23" s="1"/>
  <c r="K26" i="21"/>
  <c r="N26" i="21"/>
  <c r="J26" i="21"/>
  <c r="AH13" i="23" s="1"/>
  <c r="Y30" i="21"/>
  <c r="H24" i="33" s="1"/>
  <c r="Z30" i="21"/>
  <c r="L24" i="33" s="1"/>
  <c r="F30" i="21"/>
  <c r="D30" i="21"/>
  <c r="H30" i="21"/>
  <c r="C30" i="21"/>
  <c r="O30" i="21"/>
  <c r="AO17" i="23" s="1"/>
  <c r="K30" i="21"/>
  <c r="T30" i="21"/>
  <c r="N30" i="21"/>
  <c r="J30" i="21"/>
  <c r="AH17" i="23" s="1"/>
  <c r="G30" i="21"/>
  <c r="Q30" i="21"/>
  <c r="M30" i="21"/>
  <c r="I30" i="21"/>
  <c r="V17" i="23" s="1"/>
  <c r="P30" i="21"/>
  <c r="E30" i="21"/>
  <c r="AA17" i="23" s="1"/>
  <c r="L30" i="21"/>
  <c r="Y34" i="21"/>
  <c r="Z34" i="21"/>
  <c r="L28" i="33" s="1"/>
  <c r="F34" i="21"/>
  <c r="D34" i="21"/>
  <c r="H34" i="21"/>
  <c r="C34" i="21"/>
  <c r="T34" i="21"/>
  <c r="O34" i="21"/>
  <c r="AO21" i="23" s="1"/>
  <c r="K34" i="21"/>
  <c r="N34" i="21"/>
  <c r="J34" i="21"/>
  <c r="AH21" i="23" s="1"/>
  <c r="G34" i="21"/>
  <c r="Q34" i="21"/>
  <c r="M34" i="21"/>
  <c r="I34" i="21"/>
  <c r="V21" i="23" s="1"/>
  <c r="L34" i="21"/>
  <c r="E34" i="21"/>
  <c r="AA21" i="23" s="1"/>
  <c r="P34" i="21"/>
  <c r="Y38" i="21"/>
  <c r="H32" i="33" s="1"/>
  <c r="Z38" i="21"/>
  <c r="L32" i="33" s="1"/>
  <c r="F38" i="21"/>
  <c r="D38" i="21"/>
  <c r="H38" i="21"/>
  <c r="C38" i="21"/>
  <c r="Q38" i="21"/>
  <c r="M38" i="21"/>
  <c r="I38" i="21"/>
  <c r="V25" i="23" s="1"/>
  <c r="G38" i="21"/>
  <c r="P38" i="21"/>
  <c r="L38" i="21"/>
  <c r="E38" i="21"/>
  <c r="AA25" i="23" s="1"/>
  <c r="O38" i="21"/>
  <c r="AO25" i="23" s="1"/>
  <c r="K38" i="21"/>
  <c r="T38" i="21"/>
  <c r="N38" i="21"/>
  <c r="J38" i="21"/>
  <c r="AH25" i="23" s="1"/>
  <c r="Y42" i="21"/>
  <c r="Z42" i="21"/>
  <c r="L36" i="33" s="1"/>
  <c r="F42" i="21"/>
  <c r="D42" i="21"/>
  <c r="H42" i="21"/>
  <c r="C42" i="21"/>
  <c r="G42" i="21"/>
  <c r="Q42" i="21"/>
  <c r="M42" i="21"/>
  <c r="I42" i="21"/>
  <c r="V29" i="23" s="1"/>
  <c r="P42" i="21"/>
  <c r="L42" i="21"/>
  <c r="E42" i="21"/>
  <c r="AA29" i="23" s="1"/>
  <c r="T42" i="21"/>
  <c r="O42" i="21"/>
  <c r="AO29" i="23" s="1"/>
  <c r="K42" i="21"/>
  <c r="J42" i="21"/>
  <c r="AH29" i="23" s="1"/>
  <c r="N42" i="21"/>
  <c r="Y46" i="21"/>
  <c r="H40" i="33" s="1"/>
  <c r="Z46" i="21"/>
  <c r="L40" i="33" s="1"/>
  <c r="F46" i="21"/>
  <c r="D46" i="21"/>
  <c r="H46" i="21"/>
  <c r="C46" i="21"/>
  <c r="O46" i="21"/>
  <c r="AO33" i="23" s="1"/>
  <c r="K46" i="21"/>
  <c r="T46" i="21"/>
  <c r="N46" i="21"/>
  <c r="J46" i="21"/>
  <c r="AH33" i="23" s="1"/>
  <c r="Q46" i="21"/>
  <c r="M46" i="21"/>
  <c r="I46" i="21"/>
  <c r="V33" i="23" s="1"/>
  <c r="G46" i="21"/>
  <c r="L46" i="21"/>
  <c r="E46" i="21"/>
  <c r="AA33" i="23" s="1"/>
  <c r="P46" i="21"/>
  <c r="Y50" i="21"/>
  <c r="Z50" i="21"/>
  <c r="L44" i="33" s="1"/>
  <c r="F50" i="21"/>
  <c r="D50" i="21"/>
  <c r="H50" i="21"/>
  <c r="C50" i="21"/>
  <c r="T50" i="21"/>
  <c r="O50" i="21"/>
  <c r="AO37" i="23" s="1"/>
  <c r="K50" i="21"/>
  <c r="L50" i="21"/>
  <c r="N50" i="21"/>
  <c r="J50" i="21"/>
  <c r="AH37" i="23" s="1"/>
  <c r="E50" i="21"/>
  <c r="AA37" i="23" s="1"/>
  <c r="G50" i="21"/>
  <c r="Q50" i="21"/>
  <c r="M50" i="21"/>
  <c r="I50" i="21"/>
  <c r="V37" i="23" s="1"/>
  <c r="P50" i="21"/>
  <c r="Y54" i="21"/>
  <c r="H48" i="33" s="1"/>
  <c r="Z54" i="21"/>
  <c r="L48" i="33" s="1"/>
  <c r="F54" i="21"/>
  <c r="D54" i="21"/>
  <c r="H54" i="21"/>
  <c r="C54" i="21"/>
  <c r="Q54" i="21"/>
  <c r="M54" i="21"/>
  <c r="I54" i="21"/>
  <c r="V41" i="23" s="1"/>
  <c r="N54" i="21"/>
  <c r="G54" i="21"/>
  <c r="P54" i="21"/>
  <c r="L54" i="21"/>
  <c r="E54" i="21"/>
  <c r="AA41" i="23" s="1"/>
  <c r="J54" i="21"/>
  <c r="AH41" i="23" s="1"/>
  <c r="O54" i="21"/>
  <c r="AO41" i="23" s="1"/>
  <c r="K54" i="21"/>
  <c r="T54" i="21"/>
  <c r="Y58" i="21"/>
  <c r="H52" i="33" s="1"/>
  <c r="Z58" i="21"/>
  <c r="L52" i="33" s="1"/>
  <c r="F58" i="21"/>
  <c r="D58" i="21"/>
  <c r="H58" i="21"/>
  <c r="C58" i="21"/>
  <c r="G58" i="21"/>
  <c r="Q58" i="21"/>
  <c r="M58" i="21"/>
  <c r="I58" i="21"/>
  <c r="V45" i="23" s="1"/>
  <c r="N58" i="21"/>
  <c r="P58" i="21"/>
  <c r="L58" i="21"/>
  <c r="E58" i="21"/>
  <c r="AA45" i="23" s="1"/>
  <c r="T58" i="21"/>
  <c r="O58" i="21"/>
  <c r="AO45" i="23" s="1"/>
  <c r="K58" i="21"/>
  <c r="J58" i="21"/>
  <c r="AH45" i="23" s="1"/>
  <c r="Y62" i="21"/>
  <c r="H56" i="33" s="1"/>
  <c r="Z62" i="21"/>
  <c r="L56" i="33" s="1"/>
  <c r="F62" i="21"/>
  <c r="D62" i="21"/>
  <c r="H62" i="21"/>
  <c r="C62" i="21"/>
  <c r="O62" i="21"/>
  <c r="AO49" i="23" s="1"/>
  <c r="K62" i="21"/>
  <c r="G62" i="21"/>
  <c r="E62" i="21"/>
  <c r="AA49" i="23" s="1"/>
  <c r="T62" i="21"/>
  <c r="N62" i="21"/>
  <c r="J62" i="21"/>
  <c r="AH49" i="23" s="1"/>
  <c r="P62" i="21"/>
  <c r="Q62" i="21"/>
  <c r="M62" i="21"/>
  <c r="I62" i="21"/>
  <c r="V49" i="23" s="1"/>
  <c r="L62" i="21"/>
  <c r="Y66" i="21"/>
  <c r="H60" i="33" s="1"/>
  <c r="Z66" i="21"/>
  <c r="L60" i="33" s="1"/>
  <c r="F66" i="21"/>
  <c r="D66" i="21"/>
  <c r="H66" i="21"/>
  <c r="C66" i="21"/>
  <c r="T66" i="21"/>
  <c r="O66" i="21"/>
  <c r="AO53" i="23" s="1"/>
  <c r="K66" i="21"/>
  <c r="L66" i="21"/>
  <c r="N66" i="21"/>
  <c r="J66" i="21"/>
  <c r="AH53" i="23" s="1"/>
  <c r="E66" i="21"/>
  <c r="AA53" i="23" s="1"/>
  <c r="G66" i="21"/>
  <c r="Q66" i="21"/>
  <c r="M66" i="21"/>
  <c r="I66" i="21"/>
  <c r="V53" i="23" s="1"/>
  <c r="P66" i="21"/>
  <c r="Y70" i="21"/>
  <c r="H64" i="33" s="1"/>
  <c r="Z70" i="21"/>
  <c r="L64" i="33" s="1"/>
  <c r="F70" i="21"/>
  <c r="D70" i="21"/>
  <c r="H70" i="21"/>
  <c r="C70" i="21"/>
  <c r="Q70" i="21"/>
  <c r="M70" i="21"/>
  <c r="I70" i="21"/>
  <c r="V57" i="23" s="1"/>
  <c r="N70" i="21"/>
  <c r="G70" i="21"/>
  <c r="P70" i="21"/>
  <c r="L70" i="21"/>
  <c r="E70" i="21"/>
  <c r="AA57" i="23" s="1"/>
  <c r="J70" i="21"/>
  <c r="AH57" i="23" s="1"/>
  <c r="O70" i="21"/>
  <c r="AO57" i="23" s="1"/>
  <c r="K70" i="21"/>
  <c r="T70" i="21"/>
  <c r="Y74" i="21"/>
  <c r="H68" i="33" s="1"/>
  <c r="Z74" i="21"/>
  <c r="L68" i="33" s="1"/>
  <c r="F74" i="21"/>
  <c r="D74" i="21"/>
  <c r="H74" i="21"/>
  <c r="C74" i="21"/>
  <c r="G74" i="21"/>
  <c r="Q74" i="21"/>
  <c r="M74" i="21"/>
  <c r="I74" i="21"/>
  <c r="V61" i="23" s="1"/>
  <c r="N74" i="21"/>
  <c r="P74" i="21"/>
  <c r="L74" i="21"/>
  <c r="E74" i="21"/>
  <c r="AA61" i="23" s="1"/>
  <c r="T74" i="21"/>
  <c r="O74" i="21"/>
  <c r="AO61" i="23" s="1"/>
  <c r="K74" i="21"/>
  <c r="J74" i="21"/>
  <c r="AH61" i="23" s="1"/>
  <c r="Y78" i="21"/>
  <c r="H72" i="33" s="1"/>
  <c r="Z78" i="21"/>
  <c r="L72" i="33" s="1"/>
  <c r="F78" i="21"/>
  <c r="D78" i="21"/>
  <c r="H78" i="21"/>
  <c r="C78" i="21"/>
  <c r="O78" i="21"/>
  <c r="AO65" i="23" s="1"/>
  <c r="K78" i="21"/>
  <c r="L78" i="21"/>
  <c r="T78" i="21"/>
  <c r="N78" i="21"/>
  <c r="J78" i="21"/>
  <c r="AH65" i="23" s="1"/>
  <c r="G78" i="21"/>
  <c r="P78" i="21"/>
  <c r="Q78" i="21"/>
  <c r="M78" i="21"/>
  <c r="I78" i="21"/>
  <c r="V65" i="23" s="1"/>
  <c r="E78" i="21"/>
  <c r="AA65" i="23" s="1"/>
  <c r="Y82" i="21"/>
  <c r="H76" i="33" s="1"/>
  <c r="Z82" i="21"/>
  <c r="L76" i="33" s="1"/>
  <c r="F82" i="21"/>
  <c r="D82" i="21"/>
  <c r="H82" i="21"/>
  <c r="C82" i="21"/>
  <c r="T82" i="21"/>
  <c r="O82" i="21"/>
  <c r="AO69" i="23" s="1"/>
  <c r="K82" i="21"/>
  <c r="P82" i="21"/>
  <c r="N82" i="21"/>
  <c r="J82" i="21"/>
  <c r="AH69" i="23" s="1"/>
  <c r="E82" i="21"/>
  <c r="AA69" i="23" s="1"/>
  <c r="G82" i="21"/>
  <c r="Q82" i="21"/>
  <c r="M82" i="21"/>
  <c r="I82" i="21"/>
  <c r="V69" i="23" s="1"/>
  <c r="L82" i="21"/>
  <c r="Y86" i="21"/>
  <c r="H80" i="33" s="1"/>
  <c r="Z86" i="21"/>
  <c r="L80" i="33" s="1"/>
  <c r="F86" i="21"/>
  <c r="T86" i="21"/>
  <c r="N86" i="21"/>
  <c r="J86" i="21"/>
  <c r="AH73" i="23" s="1"/>
  <c r="D86" i="21"/>
  <c r="Q86" i="21"/>
  <c r="M86" i="21"/>
  <c r="I86" i="21"/>
  <c r="V73" i="23" s="1"/>
  <c r="H86" i="21"/>
  <c r="C86" i="21"/>
  <c r="P86" i="21"/>
  <c r="L86" i="21"/>
  <c r="E86" i="21"/>
  <c r="AA73" i="23" s="1"/>
  <c r="G86" i="21"/>
  <c r="O86" i="21"/>
  <c r="AO73" i="23" s="1"/>
  <c r="K86" i="21"/>
  <c r="Y90" i="21"/>
  <c r="Z90" i="21"/>
  <c r="L84" i="33" s="1"/>
  <c r="F90" i="21"/>
  <c r="N90" i="21"/>
  <c r="J90" i="21"/>
  <c r="AH77" i="23" s="1"/>
  <c r="D90" i="21"/>
  <c r="Q90" i="21"/>
  <c r="M90" i="21"/>
  <c r="I90" i="21"/>
  <c r="V77" i="23" s="1"/>
  <c r="H90" i="21"/>
  <c r="C90" i="21"/>
  <c r="P90" i="21"/>
  <c r="L90" i="21"/>
  <c r="E90" i="21"/>
  <c r="AA77" i="23" s="1"/>
  <c r="G90" i="21"/>
  <c r="K90" i="21"/>
  <c r="T90" i="21"/>
  <c r="O90" i="21"/>
  <c r="AO77" i="23" s="1"/>
  <c r="Y94" i="21"/>
  <c r="H88" i="33" s="1"/>
  <c r="Z94" i="21"/>
  <c r="L88" i="33" s="1"/>
  <c r="F94" i="21"/>
  <c r="P94" i="21"/>
  <c r="L94" i="21"/>
  <c r="E94" i="21"/>
  <c r="AA81" i="23" s="1"/>
  <c r="D94" i="21"/>
  <c r="O94" i="21"/>
  <c r="AO81" i="23" s="1"/>
  <c r="K94" i="21"/>
  <c r="H94" i="21"/>
  <c r="C94" i="21"/>
  <c r="G46" i="30" s="1"/>
  <c r="T94" i="21"/>
  <c r="N94" i="21"/>
  <c r="J94" i="21"/>
  <c r="AH81" i="23" s="1"/>
  <c r="I94" i="21"/>
  <c r="V81" i="23" s="1"/>
  <c r="M94" i="21"/>
  <c r="Q94" i="21"/>
  <c r="G94" i="21"/>
  <c r="Y98" i="21"/>
  <c r="Z98" i="21"/>
  <c r="L92" i="33" s="1"/>
  <c r="F98" i="21"/>
  <c r="P98" i="21"/>
  <c r="L98" i="21"/>
  <c r="E98" i="21"/>
  <c r="AA85" i="23" s="1"/>
  <c r="D98" i="21"/>
  <c r="T98" i="21"/>
  <c r="O98" i="21"/>
  <c r="AO85" i="23" s="1"/>
  <c r="K98" i="21"/>
  <c r="H98" i="21"/>
  <c r="C98" i="21"/>
  <c r="N98" i="21"/>
  <c r="J98" i="21"/>
  <c r="AH85" i="23" s="1"/>
  <c r="M98" i="21"/>
  <c r="Q98" i="21"/>
  <c r="I98" i="21"/>
  <c r="V85" i="23" s="1"/>
  <c r="G98" i="21"/>
  <c r="Y102" i="21"/>
  <c r="H96" i="33" s="1"/>
  <c r="Z102" i="21"/>
  <c r="L96" i="33" s="1"/>
  <c r="F102" i="21"/>
  <c r="T102" i="21"/>
  <c r="N102" i="21"/>
  <c r="J102" i="21"/>
  <c r="AH89" i="23" s="1"/>
  <c r="D102" i="21"/>
  <c r="Q102" i="21"/>
  <c r="M102" i="21"/>
  <c r="I102" i="21"/>
  <c r="V89" i="23" s="1"/>
  <c r="H102" i="21"/>
  <c r="C102" i="21"/>
  <c r="P102" i="21"/>
  <c r="L102" i="21"/>
  <c r="E102" i="21"/>
  <c r="AA89" i="23" s="1"/>
  <c r="O102" i="21"/>
  <c r="AO89" i="23" s="1"/>
  <c r="G102" i="21"/>
  <c r="K102" i="21"/>
  <c r="Y106" i="21"/>
  <c r="Z106" i="21"/>
  <c r="L100" i="33" s="1"/>
  <c r="F106" i="21"/>
  <c r="N106" i="21"/>
  <c r="J106" i="21"/>
  <c r="AH93" i="23" s="1"/>
  <c r="D106" i="21"/>
  <c r="Q106" i="21"/>
  <c r="M106" i="21"/>
  <c r="I106" i="21"/>
  <c r="V93" i="23" s="1"/>
  <c r="H106" i="21"/>
  <c r="C106" i="21"/>
  <c r="P106" i="21"/>
  <c r="L106" i="21"/>
  <c r="E106" i="21"/>
  <c r="AA93" i="23" s="1"/>
  <c r="G106" i="21"/>
  <c r="T106" i="21"/>
  <c r="O106" i="21"/>
  <c r="AO93" i="23" s="1"/>
  <c r="K106" i="21"/>
  <c r="Y110" i="21"/>
  <c r="H104" i="33" s="1"/>
  <c r="Z110" i="21"/>
  <c r="L104" i="33" s="1"/>
  <c r="F110" i="21"/>
  <c r="P110" i="21"/>
  <c r="L110" i="21"/>
  <c r="E110" i="21"/>
  <c r="AA97" i="23" s="1"/>
  <c r="D110" i="21"/>
  <c r="O110" i="21"/>
  <c r="AO97" i="23" s="1"/>
  <c r="K110" i="21"/>
  <c r="H110" i="21"/>
  <c r="C110" i="21"/>
  <c r="T110" i="21"/>
  <c r="N110" i="21"/>
  <c r="J110" i="21"/>
  <c r="AH97" i="23" s="1"/>
  <c r="Q110" i="21"/>
  <c r="M110" i="21"/>
  <c r="G110" i="21"/>
  <c r="I110" i="21"/>
  <c r="V97" i="23" s="1"/>
  <c r="Y114" i="21"/>
  <c r="H108" i="33" s="1"/>
  <c r="Z114" i="21"/>
  <c r="L108" i="33" s="1"/>
  <c r="F114" i="21"/>
  <c r="P114" i="21"/>
  <c r="L114" i="21"/>
  <c r="E114" i="21"/>
  <c r="AA101" i="23" s="1"/>
  <c r="D114" i="21"/>
  <c r="T114" i="21"/>
  <c r="O114" i="21"/>
  <c r="AO101" i="23" s="1"/>
  <c r="K114" i="21"/>
  <c r="H114" i="21"/>
  <c r="C114" i="21"/>
  <c r="N114" i="21"/>
  <c r="J114" i="21"/>
  <c r="AH101" i="23" s="1"/>
  <c r="I114" i="21"/>
  <c r="V101" i="23" s="1"/>
  <c r="G114" i="21"/>
  <c r="Q114" i="21"/>
  <c r="M114" i="21"/>
  <c r="Y118" i="21"/>
  <c r="H112" i="33" s="1"/>
  <c r="Z118" i="21"/>
  <c r="L112" i="33" s="1"/>
  <c r="F118" i="21"/>
  <c r="T118" i="21"/>
  <c r="N118" i="21"/>
  <c r="J118" i="21"/>
  <c r="AH105" i="23" s="1"/>
  <c r="D118" i="21"/>
  <c r="Q118" i="21"/>
  <c r="M118" i="21"/>
  <c r="I118" i="21"/>
  <c r="V105" i="23" s="1"/>
  <c r="H118" i="21"/>
  <c r="C118" i="21"/>
  <c r="P118" i="21"/>
  <c r="L118" i="21"/>
  <c r="E118" i="21"/>
  <c r="AA105" i="23" s="1"/>
  <c r="K118" i="21"/>
  <c r="G118" i="21"/>
  <c r="O118" i="21"/>
  <c r="AO105" i="23" s="1"/>
  <c r="Y122" i="21"/>
  <c r="H116" i="33" s="1"/>
  <c r="Z122" i="21"/>
  <c r="L116" i="33" s="1"/>
  <c r="F122" i="21"/>
  <c r="N122" i="21"/>
  <c r="J122" i="21"/>
  <c r="AH109" i="23" s="1"/>
  <c r="D122" i="21"/>
  <c r="Q122" i="21"/>
  <c r="M122" i="21"/>
  <c r="I122" i="21"/>
  <c r="V109" i="23" s="1"/>
  <c r="H122" i="21"/>
  <c r="C122" i="21"/>
  <c r="P122" i="21"/>
  <c r="L122" i="21"/>
  <c r="E122" i="21"/>
  <c r="AA109" i="23" s="1"/>
  <c r="G122" i="21"/>
  <c r="O122" i="21"/>
  <c r="AO109" i="23" s="1"/>
  <c r="K122" i="21"/>
  <c r="T122" i="21"/>
  <c r="Y126" i="21"/>
  <c r="H120" i="33" s="1"/>
  <c r="Z126" i="21"/>
  <c r="L120" i="33" s="1"/>
  <c r="F126" i="21"/>
  <c r="P126" i="21"/>
  <c r="L126" i="21"/>
  <c r="E126" i="21"/>
  <c r="AA113" i="23" s="1"/>
  <c r="D126" i="21"/>
  <c r="O126" i="21"/>
  <c r="AO113" i="23" s="1"/>
  <c r="K126" i="21"/>
  <c r="H126" i="21"/>
  <c r="C126" i="21"/>
  <c r="T126" i="21"/>
  <c r="N126" i="21"/>
  <c r="J126" i="21"/>
  <c r="AH113" i="23" s="1"/>
  <c r="Q126" i="21"/>
  <c r="M126" i="21"/>
  <c r="I126" i="21"/>
  <c r="V113" i="23" s="1"/>
  <c r="G126" i="21"/>
  <c r="Y130" i="21"/>
  <c r="Z130" i="21"/>
  <c r="L124" i="33" s="1"/>
  <c r="F130" i="21"/>
  <c r="P130" i="21"/>
  <c r="L130" i="21"/>
  <c r="E130" i="21"/>
  <c r="AA117" i="23" s="1"/>
  <c r="D130" i="21"/>
  <c r="T130" i="21"/>
  <c r="O130" i="21"/>
  <c r="AO117" i="23" s="1"/>
  <c r="K130" i="21"/>
  <c r="H130" i="21"/>
  <c r="C130" i="21"/>
  <c r="N130" i="21"/>
  <c r="J130" i="21"/>
  <c r="AH117" i="23" s="1"/>
  <c r="Q130" i="21"/>
  <c r="I130" i="21"/>
  <c r="V117" i="23" s="1"/>
  <c r="G130" i="21"/>
  <c r="M130" i="21"/>
  <c r="Y134" i="21"/>
  <c r="H128" i="33" s="1"/>
  <c r="Z134" i="21"/>
  <c r="L128" i="33" s="1"/>
  <c r="F134" i="21"/>
  <c r="G121" i="23" s="1"/>
  <c r="T134" i="21"/>
  <c r="N134" i="21"/>
  <c r="J134" i="21"/>
  <c r="AH121" i="23" s="1"/>
  <c r="D134" i="21"/>
  <c r="Q134" i="21"/>
  <c r="M134" i="21"/>
  <c r="I134" i="21"/>
  <c r="V121" i="23" s="1"/>
  <c r="H134" i="21"/>
  <c r="Q121" i="23" s="1"/>
  <c r="C134" i="21"/>
  <c r="P134" i="21"/>
  <c r="L134" i="21"/>
  <c r="E134" i="21"/>
  <c r="AA121" i="23" s="1"/>
  <c r="K134" i="21"/>
  <c r="G134" i="21"/>
  <c r="L121" i="23" s="1"/>
  <c r="O134" i="21"/>
  <c r="AO121" i="23" s="1"/>
  <c r="Y138" i="21"/>
  <c r="H132" i="33" s="1"/>
  <c r="Z138" i="21"/>
  <c r="L132" i="33" s="1"/>
  <c r="F138" i="21"/>
  <c r="G125" i="23" s="1"/>
  <c r="N138" i="21"/>
  <c r="J138" i="21"/>
  <c r="AH125" i="23" s="1"/>
  <c r="D138" i="21"/>
  <c r="Q138" i="21"/>
  <c r="M138" i="21"/>
  <c r="I138" i="21"/>
  <c r="V125" i="23" s="1"/>
  <c r="H138" i="21"/>
  <c r="Q125" i="23" s="1"/>
  <c r="C138" i="21"/>
  <c r="P138" i="21"/>
  <c r="L138" i="21"/>
  <c r="E138" i="21"/>
  <c r="AA125" i="23" s="1"/>
  <c r="G138" i="21"/>
  <c r="L125" i="23" s="1"/>
  <c r="K138" i="21"/>
  <c r="O138" i="21"/>
  <c r="AO125" i="23" s="1"/>
  <c r="T138" i="21"/>
  <c r="Y142" i="21"/>
  <c r="H136" i="33" s="1"/>
  <c r="Z142" i="21"/>
  <c r="L136" i="33" s="1"/>
  <c r="F142" i="21"/>
  <c r="G129" i="23" s="1"/>
  <c r="P142" i="21"/>
  <c r="L142" i="21"/>
  <c r="E142" i="21"/>
  <c r="AA129" i="23" s="1"/>
  <c r="D142" i="21"/>
  <c r="O142" i="21"/>
  <c r="AO129" i="23" s="1"/>
  <c r="K142" i="21"/>
  <c r="H142" i="21"/>
  <c r="Q129" i="23" s="1"/>
  <c r="C142" i="21"/>
  <c r="T142" i="21"/>
  <c r="N142" i="21"/>
  <c r="J142" i="21"/>
  <c r="AH129" i="23" s="1"/>
  <c r="M142" i="21"/>
  <c r="Q142" i="21"/>
  <c r="I142" i="21"/>
  <c r="V129" i="23" s="1"/>
  <c r="G142" i="21"/>
  <c r="L129" i="23" s="1"/>
  <c r="Y146" i="21"/>
  <c r="H140" i="33" s="1"/>
  <c r="Z146" i="21"/>
  <c r="L140" i="33" s="1"/>
  <c r="F146" i="21"/>
  <c r="G133" i="23" s="1"/>
  <c r="P146" i="21"/>
  <c r="L146" i="21"/>
  <c r="E146" i="21"/>
  <c r="AA133" i="23" s="1"/>
  <c r="D146" i="21"/>
  <c r="T146" i="21"/>
  <c r="O146" i="21"/>
  <c r="AO133" i="23" s="1"/>
  <c r="K146" i="21"/>
  <c r="H146" i="21"/>
  <c r="Q133" i="23" s="1"/>
  <c r="C146" i="21"/>
  <c r="N146" i="21"/>
  <c r="J146" i="21"/>
  <c r="AH133" i="23" s="1"/>
  <c r="Q146" i="21"/>
  <c r="M146" i="21"/>
  <c r="G146" i="21"/>
  <c r="L133" i="23" s="1"/>
  <c r="I146" i="21"/>
  <c r="V133" i="23" s="1"/>
  <c r="X323" i="23"/>
  <c r="N317" i="23"/>
  <c r="D9" i="21"/>
  <c r="D8" i="21"/>
  <c r="D10" i="21"/>
  <c r="E27" i="30"/>
  <c r="D27" i="30"/>
  <c r="E31" i="30"/>
  <c r="D31" i="30"/>
  <c r="E35" i="30"/>
  <c r="D35" i="30"/>
  <c r="E43" i="30"/>
  <c r="D43" i="30"/>
  <c r="J13" i="30"/>
  <c r="I13" i="30"/>
  <c r="J25" i="30"/>
  <c r="I25" i="30"/>
  <c r="J33" i="30"/>
  <c r="I33" i="30"/>
  <c r="J37" i="30"/>
  <c r="I37" i="30"/>
  <c r="J45" i="30"/>
  <c r="I45" i="30"/>
  <c r="O15" i="30"/>
  <c r="N15" i="30"/>
  <c r="O23" i="30"/>
  <c r="N23" i="30"/>
  <c r="O31" i="30"/>
  <c r="N31" i="30"/>
  <c r="O39" i="30"/>
  <c r="N39" i="30"/>
  <c r="E14" i="30"/>
  <c r="D14" i="30"/>
  <c r="D18" i="30"/>
  <c r="E22" i="30"/>
  <c r="D22" i="30"/>
  <c r="E30" i="30"/>
  <c r="D30" i="30"/>
  <c r="E38" i="30"/>
  <c r="D38" i="30"/>
  <c r="E46" i="30"/>
  <c r="D46" i="30"/>
  <c r="I12" i="30"/>
  <c r="J16" i="30"/>
  <c r="I16" i="30"/>
  <c r="J24" i="30"/>
  <c r="I24" i="30"/>
  <c r="J32" i="30"/>
  <c r="I32" i="30"/>
  <c r="J40" i="30"/>
  <c r="I40" i="30"/>
  <c r="I44" i="30"/>
  <c r="O10" i="30"/>
  <c r="N10" i="30"/>
  <c r="O18" i="30"/>
  <c r="N18" i="30"/>
  <c r="O26" i="30"/>
  <c r="N26" i="30"/>
  <c r="O34" i="30"/>
  <c r="N34" i="30"/>
  <c r="N38" i="30"/>
  <c r="O42" i="30"/>
  <c r="N42" i="30"/>
  <c r="E11" i="30"/>
  <c r="D11" i="30"/>
  <c r="N25" i="30"/>
  <c r="O25" i="30"/>
  <c r="O33" i="30"/>
  <c r="N33" i="30"/>
  <c r="O41" i="30"/>
  <c r="N41" i="30"/>
  <c r="E15" i="30"/>
  <c r="D15" i="30"/>
  <c r="D13" i="30"/>
  <c r="E13" i="30"/>
  <c r="D17" i="30"/>
  <c r="D21" i="30"/>
  <c r="E21" i="30"/>
  <c r="D29" i="30"/>
  <c r="E29" i="30"/>
  <c r="D37" i="30"/>
  <c r="E37" i="30"/>
  <c r="D45" i="30"/>
  <c r="E45" i="30"/>
  <c r="I15" i="30"/>
  <c r="J15" i="30"/>
  <c r="I23" i="30"/>
  <c r="J23" i="30"/>
  <c r="I31" i="30"/>
  <c r="J31" i="30"/>
  <c r="I39" i="30"/>
  <c r="J39" i="30"/>
  <c r="N9" i="30"/>
  <c r="O9" i="30"/>
  <c r="O13" i="30"/>
  <c r="O17" i="30"/>
  <c r="N17" i="30"/>
  <c r="D12" i="30"/>
  <c r="E12" i="30"/>
  <c r="D20" i="30"/>
  <c r="E20" i="30"/>
  <c r="D28" i="30"/>
  <c r="E28" i="30"/>
  <c r="D36" i="30"/>
  <c r="E36" i="30"/>
  <c r="D44" i="30"/>
  <c r="E44" i="30"/>
  <c r="I14" i="30"/>
  <c r="J14" i="30"/>
  <c r="I18" i="30"/>
  <c r="I22" i="30"/>
  <c r="J22" i="30"/>
  <c r="I30" i="30"/>
  <c r="J30" i="30"/>
  <c r="I38" i="30"/>
  <c r="J38" i="30"/>
  <c r="I46" i="30"/>
  <c r="J46" i="30"/>
  <c r="O16" i="30"/>
  <c r="N16" i="30"/>
  <c r="O24" i="30"/>
  <c r="N24" i="30"/>
  <c r="O32" i="30"/>
  <c r="N32" i="30"/>
  <c r="O40" i="30"/>
  <c r="N40" i="30"/>
  <c r="K163" i="21"/>
  <c r="B43" i="30"/>
  <c r="G21" i="30"/>
  <c r="G33" i="30"/>
  <c r="K160" i="21"/>
  <c r="B10" i="30"/>
  <c r="B18" i="30"/>
  <c r="B26" i="30"/>
  <c r="B34" i="30"/>
  <c r="B42" i="30"/>
  <c r="G12" i="30"/>
  <c r="G20" i="30"/>
  <c r="G28" i="30"/>
  <c r="G36" i="30"/>
  <c r="G44" i="30"/>
  <c r="L14" i="30"/>
  <c r="L22" i="30"/>
  <c r="L30" i="30"/>
  <c r="L38" i="30"/>
  <c r="L46" i="30"/>
  <c r="B11" i="30"/>
  <c r="G25" i="30"/>
  <c r="G29" i="30"/>
  <c r="L31" i="30"/>
  <c r="B13" i="30"/>
  <c r="B21" i="30"/>
  <c r="B25" i="30"/>
  <c r="B29" i="30"/>
  <c r="B37" i="30"/>
  <c r="B45" i="30"/>
  <c r="G15" i="30"/>
  <c r="G23" i="30"/>
  <c r="G31" i="30"/>
  <c r="G43" i="30"/>
  <c r="L13" i="30"/>
  <c r="L17" i="30"/>
  <c r="L21" i="30"/>
  <c r="L29" i="30"/>
  <c r="L37" i="30"/>
  <c r="L45" i="30"/>
  <c r="B35" i="30"/>
  <c r="G13" i="30"/>
  <c r="G37" i="30"/>
  <c r="B12" i="30"/>
  <c r="B20" i="30"/>
  <c r="B28" i="30"/>
  <c r="B36" i="30"/>
  <c r="B44" i="30"/>
  <c r="G14" i="30"/>
  <c r="G22" i="30"/>
  <c r="G30" i="30"/>
  <c r="G42" i="30"/>
  <c r="L12" i="30"/>
  <c r="L20" i="30"/>
  <c r="L28" i="30"/>
  <c r="L36" i="30"/>
  <c r="L44" i="30"/>
  <c r="E3" i="21"/>
  <c r="E161" i="21" s="1"/>
  <c r="H173" i="23" s="1"/>
  <c r="H268" i="23" s="1"/>
  <c r="G3" i="21"/>
  <c r="E163" i="21" s="1"/>
  <c r="H42" i="32"/>
  <c r="J40" i="32"/>
  <c r="H40" i="32"/>
  <c r="F40" i="32"/>
  <c r="D40" i="32"/>
  <c r="B40" i="32"/>
  <c r="J25" i="32"/>
  <c r="H25" i="32"/>
  <c r="F25" i="32"/>
  <c r="D25" i="32"/>
  <c r="B25" i="32"/>
  <c r="D2" i="31"/>
  <c r="F2" i="31" s="1"/>
  <c r="N28" i="30" l="1"/>
  <c r="I26" i="30"/>
  <c r="N46" i="30"/>
  <c r="N14" i="30"/>
  <c r="I20" i="30"/>
  <c r="D26" i="30"/>
  <c r="N36" i="30"/>
  <c r="I34" i="30"/>
  <c r="E19" i="30"/>
  <c r="N22" i="30"/>
  <c r="I28" i="30"/>
  <c r="D34" i="30"/>
  <c r="I10" i="30"/>
  <c r="N30" i="30"/>
  <c r="I36" i="30"/>
  <c r="D42" i="30"/>
  <c r="D10" i="30"/>
  <c r="O21" i="30"/>
  <c r="E25" i="30"/>
  <c r="J41" i="30"/>
  <c r="J21" i="30"/>
  <c r="J9" i="30"/>
  <c r="J19" i="30"/>
  <c r="E33" i="30"/>
  <c r="O37" i="30"/>
  <c r="O27" i="30"/>
  <c r="J29" i="30"/>
  <c r="J17" i="30"/>
  <c r="J27" i="30"/>
  <c r="E41" i="30"/>
  <c r="E39" i="30"/>
  <c r="O45" i="30"/>
  <c r="E23" i="30"/>
  <c r="O35" i="30"/>
  <c r="O20" i="30"/>
  <c r="J42" i="30"/>
  <c r="J34" i="30"/>
  <c r="J18" i="30"/>
  <c r="G16" i="3" a="1"/>
  <c r="G16" i="3" s="1"/>
  <c r="F52" i="33"/>
  <c r="E32" i="30"/>
  <c r="E24" i="30"/>
  <c r="E16" i="30"/>
  <c r="D23" i="30"/>
  <c r="H27" i="33"/>
  <c r="B21" i="3" a="1"/>
  <c r="F19" i="33"/>
  <c r="B133" i="23"/>
  <c r="F140" i="33"/>
  <c r="L50" i="3" a="1"/>
  <c r="F124" i="33"/>
  <c r="L34" i="3" a="1"/>
  <c r="L34" i="3" s="1"/>
  <c r="F108" i="33"/>
  <c r="L18" i="3" a="1"/>
  <c r="F92" i="33"/>
  <c r="G36" i="3" a="1"/>
  <c r="G36" i="3" s="1"/>
  <c r="F72" i="33"/>
  <c r="G28" i="3" a="1"/>
  <c r="F64" i="33"/>
  <c r="G20" i="3" a="1"/>
  <c r="G20" i="3" s="1"/>
  <c r="F56" i="33"/>
  <c r="B50" i="3" a="1"/>
  <c r="F48" i="33"/>
  <c r="B42" i="3" a="1"/>
  <c r="B42" i="3" s="1"/>
  <c r="F40" i="33"/>
  <c r="B34" i="3" a="1"/>
  <c r="F32" i="33"/>
  <c r="B26" i="3" a="1"/>
  <c r="B26" i="3" s="1"/>
  <c r="F24" i="33"/>
  <c r="B18" i="3" a="1"/>
  <c r="F16" i="33"/>
  <c r="B134" i="23"/>
  <c r="F141" i="33"/>
  <c r="L51" i="3" a="1"/>
  <c r="F125" i="33"/>
  <c r="L35" i="3" a="1"/>
  <c r="L35" i="3" s="1"/>
  <c r="F109" i="33"/>
  <c r="L19" i="3" a="1"/>
  <c r="F93" i="33"/>
  <c r="B120" i="23"/>
  <c r="F127" i="33"/>
  <c r="L37" i="3" a="1"/>
  <c r="F111" i="33"/>
  <c r="G39" i="3" a="1"/>
  <c r="G39" i="3" s="1"/>
  <c r="F75" i="33"/>
  <c r="G31" i="3" a="1"/>
  <c r="F67" i="33"/>
  <c r="B135" i="23"/>
  <c r="F142" i="33"/>
  <c r="B127" i="23"/>
  <c r="F134" i="33"/>
  <c r="L52" i="3" a="1"/>
  <c r="L52" i="3" s="1"/>
  <c r="F126" i="33"/>
  <c r="L44" i="3" a="1"/>
  <c r="F118" i="33"/>
  <c r="L36" i="3" a="1"/>
  <c r="F110" i="33"/>
  <c r="L28" i="3" a="1"/>
  <c r="F102" i="33"/>
  <c r="L20" i="3" a="1"/>
  <c r="L20" i="3" s="1"/>
  <c r="F94" i="33"/>
  <c r="G50" i="3" a="1"/>
  <c r="F86" i="33"/>
  <c r="G42" i="3" a="1"/>
  <c r="G42" i="3" s="1"/>
  <c r="F78" i="33"/>
  <c r="G34" i="3" a="1"/>
  <c r="F70" i="33"/>
  <c r="G26" i="3" a="1"/>
  <c r="G26" i="3" s="1"/>
  <c r="F62" i="33"/>
  <c r="G18" i="3" a="1"/>
  <c r="F54" i="33"/>
  <c r="B48" i="3" a="1"/>
  <c r="B48" i="3" s="1"/>
  <c r="F46" i="33"/>
  <c r="B40" i="3" a="1"/>
  <c r="F38" i="33"/>
  <c r="B32" i="3" a="1"/>
  <c r="B32" i="3" s="1"/>
  <c r="F30" i="33"/>
  <c r="B24" i="3" a="1"/>
  <c r="F22" i="33"/>
  <c r="B16" i="3" a="1"/>
  <c r="B16" i="3" s="1"/>
  <c r="F14" i="33"/>
  <c r="G27" i="3" a="1"/>
  <c r="F63" i="33"/>
  <c r="G19" i="3" a="1"/>
  <c r="G19" i="3" s="1"/>
  <c r="F55" i="33"/>
  <c r="B41" i="3" a="1"/>
  <c r="F39" i="33"/>
  <c r="B121" i="23"/>
  <c r="F128" i="33"/>
  <c r="O36" i="30"/>
  <c r="L38" i="3" a="1"/>
  <c r="L38" i="3" s="1"/>
  <c r="F112" i="33"/>
  <c r="O28" i="30"/>
  <c r="L22" i="3" a="1"/>
  <c r="F96" i="33"/>
  <c r="G40" i="3" a="1"/>
  <c r="G40" i="3" s="1"/>
  <c r="F76" i="33"/>
  <c r="J26" i="30"/>
  <c r="J10" i="30"/>
  <c r="B46" i="3" a="1"/>
  <c r="B46" i="3" s="1"/>
  <c r="F44" i="33"/>
  <c r="B38" i="3" a="1"/>
  <c r="F36" i="33"/>
  <c r="B30" i="3" a="1"/>
  <c r="B30" i="3" s="1"/>
  <c r="F28" i="33"/>
  <c r="N29" i="30"/>
  <c r="H109" i="33"/>
  <c r="B125" i="23"/>
  <c r="F132" i="33"/>
  <c r="L42" i="3" a="1"/>
  <c r="F116" i="33"/>
  <c r="L26" i="3" a="1"/>
  <c r="L26" i="3" s="1"/>
  <c r="F100" i="33"/>
  <c r="G48" i="3" a="1"/>
  <c r="F84" i="33"/>
  <c r="B126" i="23"/>
  <c r="F133" i="33"/>
  <c r="L43" i="3" a="1"/>
  <c r="F117" i="33"/>
  <c r="L27" i="3" a="1"/>
  <c r="L27" i="3" s="1"/>
  <c r="F101" i="33"/>
  <c r="G49" i="3" a="1"/>
  <c r="F85" i="33"/>
  <c r="G37" i="3" a="1"/>
  <c r="G37" i="3" s="1"/>
  <c r="F73" i="33"/>
  <c r="G29" i="3" a="1"/>
  <c r="F65" i="33"/>
  <c r="G21" i="3" a="1"/>
  <c r="G21" i="3" s="1"/>
  <c r="F57" i="33"/>
  <c r="B51" i="3" a="1"/>
  <c r="F49" i="33"/>
  <c r="B43" i="3" a="1"/>
  <c r="B43" i="3" s="1"/>
  <c r="F41" i="33"/>
  <c r="B35" i="3" a="1"/>
  <c r="F33" i="33"/>
  <c r="B27" i="3" a="1"/>
  <c r="B27" i="3" s="1"/>
  <c r="F25" i="33"/>
  <c r="B19" i="3" a="1"/>
  <c r="F17" i="33"/>
  <c r="G35" i="3" a="1"/>
  <c r="G35" i="3" s="1"/>
  <c r="F71" i="33"/>
  <c r="B49" i="3" a="1"/>
  <c r="F47" i="33"/>
  <c r="G43" i="3" a="1"/>
  <c r="G43" i="3" s="1"/>
  <c r="F79" i="33"/>
  <c r="N21" i="30"/>
  <c r="H101" i="33"/>
  <c r="N13" i="30"/>
  <c r="H93" i="33"/>
  <c r="L15" i="3" a="1"/>
  <c r="F89" i="33"/>
  <c r="I43" i="30"/>
  <c r="H85" i="33"/>
  <c r="I35" i="30"/>
  <c r="H77" i="33"/>
  <c r="I27" i="30"/>
  <c r="H69" i="33"/>
  <c r="I19" i="30"/>
  <c r="H61" i="33"/>
  <c r="I11" i="30"/>
  <c r="H53" i="33"/>
  <c r="D41" i="30"/>
  <c r="H45" i="33"/>
  <c r="D33" i="30"/>
  <c r="H37" i="33"/>
  <c r="D25" i="30"/>
  <c r="H29" i="33"/>
  <c r="E9" i="30"/>
  <c r="B132" i="23"/>
  <c r="F139" i="33"/>
  <c r="B128" i="23"/>
  <c r="F135" i="33"/>
  <c r="L49" i="3" a="1"/>
  <c r="F123" i="33"/>
  <c r="N43" i="30"/>
  <c r="H123" i="33"/>
  <c r="L45" i="3" a="1"/>
  <c r="F119" i="33"/>
  <c r="N35" i="30"/>
  <c r="H115" i="33"/>
  <c r="L33" i="3" a="1"/>
  <c r="F107" i="33"/>
  <c r="N27" i="30"/>
  <c r="H107" i="33"/>
  <c r="L29" i="3" a="1"/>
  <c r="F103" i="33"/>
  <c r="N19" i="30"/>
  <c r="H99" i="33"/>
  <c r="L17" i="3" a="1"/>
  <c r="F91" i="33"/>
  <c r="N11" i="30"/>
  <c r="H91" i="33"/>
  <c r="I41" i="30"/>
  <c r="H83" i="33"/>
  <c r="I29" i="30"/>
  <c r="H71" i="33"/>
  <c r="G23" i="3" a="1"/>
  <c r="F59" i="33"/>
  <c r="I17" i="30"/>
  <c r="H59" i="33"/>
  <c r="B45" i="3" a="1"/>
  <c r="F43" i="33"/>
  <c r="D39" i="30"/>
  <c r="H43" i="33"/>
  <c r="B37" i="3" a="1"/>
  <c r="F35" i="33"/>
  <c r="B131" i="23"/>
  <c r="F138" i="33"/>
  <c r="B123" i="23"/>
  <c r="F130" i="33"/>
  <c r="O46" i="30"/>
  <c r="L48" i="3" a="1"/>
  <c r="L48" i="3" s="1"/>
  <c r="F122" i="33"/>
  <c r="O38" i="30"/>
  <c r="L40" i="3" a="1"/>
  <c r="F114" i="33"/>
  <c r="O30" i="30"/>
  <c r="L32" i="3" a="1"/>
  <c r="F106" i="33"/>
  <c r="O22" i="30"/>
  <c r="L24" i="3" a="1"/>
  <c r="F98" i="33"/>
  <c r="O14" i="30"/>
  <c r="L16" i="3" a="1"/>
  <c r="L16" i="3" s="1"/>
  <c r="F90" i="33"/>
  <c r="J44" i="30"/>
  <c r="G46" i="3" a="1"/>
  <c r="F82" i="33"/>
  <c r="J36" i="30"/>
  <c r="G38" i="3" a="1"/>
  <c r="F74" i="33"/>
  <c r="J28" i="30"/>
  <c r="G30" i="3" a="1"/>
  <c r="F66" i="33"/>
  <c r="J20" i="30"/>
  <c r="G22" i="3" a="1"/>
  <c r="G22" i="3" s="1"/>
  <c r="F58" i="33"/>
  <c r="J12" i="30"/>
  <c r="B52" i="3" a="1"/>
  <c r="F50" i="33"/>
  <c r="E42" i="30"/>
  <c r="B44" i="3" a="1"/>
  <c r="F42" i="33"/>
  <c r="E34" i="30"/>
  <c r="B36" i="3" a="1"/>
  <c r="F34" i="33"/>
  <c r="E26" i="30"/>
  <c r="B28" i="3" a="1"/>
  <c r="B28" i="3" s="1"/>
  <c r="F26" i="33"/>
  <c r="E18" i="30"/>
  <c r="B20" i="3" a="1"/>
  <c r="F18" i="33"/>
  <c r="E10" i="30"/>
  <c r="I21" i="30"/>
  <c r="H63" i="33"/>
  <c r="G15" i="3" a="1"/>
  <c r="G15" i="3" s="1"/>
  <c r="F51" i="33"/>
  <c r="I9" i="30"/>
  <c r="H51" i="33"/>
  <c r="B25" i="3" a="1"/>
  <c r="B25" i="3" s="1"/>
  <c r="F23" i="33"/>
  <c r="D19" i="30"/>
  <c r="H23" i="33"/>
  <c r="O44" i="30"/>
  <c r="O12" i="30"/>
  <c r="G44" i="3" a="1"/>
  <c r="F80" i="33"/>
  <c r="G32" i="3" a="1"/>
  <c r="G32" i="3" s="1"/>
  <c r="F68" i="33"/>
  <c r="G24" i="3" a="1"/>
  <c r="F60" i="33"/>
  <c r="E40" i="30"/>
  <c r="B29" i="3" a="1"/>
  <c r="F27" i="33"/>
  <c r="B130" i="23"/>
  <c r="F137" i="33"/>
  <c r="N45" i="30"/>
  <c r="H125" i="33"/>
  <c r="L47" i="3" a="1"/>
  <c r="F121" i="33"/>
  <c r="N37" i="30"/>
  <c r="H117" i="33"/>
  <c r="L31" i="3" a="1"/>
  <c r="L31" i="3" s="1"/>
  <c r="F105" i="33"/>
  <c r="B129" i="23"/>
  <c r="F136" i="33"/>
  <c r="N44" i="30"/>
  <c r="H124" i="33"/>
  <c r="L46" i="3" a="1"/>
  <c r="F120" i="33"/>
  <c r="L30" i="3" a="1"/>
  <c r="L30" i="3" s="1"/>
  <c r="F104" i="33"/>
  <c r="N20" i="30"/>
  <c r="H100" i="33"/>
  <c r="N12" i="30"/>
  <c r="H92" i="33"/>
  <c r="G52" i="3" a="1"/>
  <c r="F88" i="33"/>
  <c r="I42" i="30"/>
  <c r="H84" i="33"/>
  <c r="D40" i="30"/>
  <c r="H44" i="33"/>
  <c r="D32" i="30"/>
  <c r="H36" i="33"/>
  <c r="D24" i="30"/>
  <c r="H28" i="33"/>
  <c r="D16" i="30"/>
  <c r="H20" i="33"/>
  <c r="B33" i="3" a="1"/>
  <c r="F31" i="33"/>
  <c r="B122" i="23"/>
  <c r="F129" i="33"/>
  <c r="L39" i="3" a="1"/>
  <c r="F113" i="33"/>
  <c r="O29" i="30"/>
  <c r="L23" i="3" a="1"/>
  <c r="L23" i="3" s="1"/>
  <c r="F97" i="33"/>
  <c r="J43" i="30"/>
  <c r="G45" i="3" a="1"/>
  <c r="G45" i="3" s="1"/>
  <c r="F81" i="33"/>
  <c r="G41" i="3" a="1"/>
  <c r="F77" i="33"/>
  <c r="J35" i="30"/>
  <c r="G33" i="3" a="1"/>
  <c r="G33" i="3" s="1"/>
  <c r="F69" i="33"/>
  <c r="G25" i="3" a="1"/>
  <c r="F61" i="33"/>
  <c r="G17" i="3" a="1"/>
  <c r="G17" i="3" s="1"/>
  <c r="F53" i="33"/>
  <c r="J11" i="30"/>
  <c r="B47" i="3" a="1"/>
  <c r="B47" i="3" s="1"/>
  <c r="F45" i="33"/>
  <c r="B39" i="3" a="1"/>
  <c r="F37" i="33"/>
  <c r="B31" i="3" a="1"/>
  <c r="F29" i="33"/>
  <c r="B23" i="3" a="1"/>
  <c r="F21" i="33"/>
  <c r="E17" i="30"/>
  <c r="B15" i="3" a="1"/>
  <c r="B15" i="3" s="1"/>
  <c r="F13" i="33"/>
  <c r="D9" i="30"/>
  <c r="H13" i="33"/>
  <c r="B124" i="23"/>
  <c r="F131" i="33"/>
  <c r="O43" i="30"/>
  <c r="L41" i="3" a="1"/>
  <c r="L41" i="3" s="1"/>
  <c r="F115" i="33"/>
  <c r="L25" i="3" a="1"/>
  <c r="F99" i="33"/>
  <c r="O19" i="30"/>
  <c r="L21" i="3" a="1"/>
  <c r="L21" i="3" s="1"/>
  <c r="F95" i="33"/>
  <c r="O11" i="30"/>
  <c r="G51" i="3" a="1"/>
  <c r="F87" i="33"/>
  <c r="G47" i="3" a="1"/>
  <c r="F83" i="33"/>
  <c r="B17" i="3" a="1"/>
  <c r="B17" i="3" s="1"/>
  <c r="F15" i="33"/>
  <c r="B24" i="30"/>
  <c r="G24" i="30"/>
  <c r="L39" i="30"/>
  <c r="Y167" i="21"/>
  <c r="AN176" i="23"/>
  <c r="AG338" i="23" s="1"/>
  <c r="O162" i="21"/>
  <c r="H175" i="23"/>
  <c r="H298" i="23" s="1"/>
  <c r="B16" i="30"/>
  <c r="B22" i="3" a="1"/>
  <c r="G40" i="30"/>
  <c r="B14" i="30"/>
  <c r="L24" i="30"/>
  <c r="G18" i="30"/>
  <c r="G27" i="30"/>
  <c r="G11" i="30"/>
  <c r="B33" i="30"/>
  <c r="B17" i="30"/>
  <c r="L11" i="30"/>
  <c r="G9" i="30"/>
  <c r="L18" i="30"/>
  <c r="B30" i="30"/>
  <c r="L19" i="30"/>
  <c r="B40" i="30"/>
  <c r="L40" i="30"/>
  <c r="G34" i="30"/>
  <c r="L27" i="30"/>
  <c r="G39" i="30"/>
  <c r="B27" i="30"/>
  <c r="L34" i="30"/>
  <c r="B46" i="30"/>
  <c r="V160" i="21"/>
  <c r="AY172" i="23" s="1"/>
  <c r="AD346" i="23" s="1"/>
  <c r="O172" i="23"/>
  <c r="V163" i="21"/>
  <c r="AY175" i="23" s="1"/>
  <c r="O175" i="23"/>
  <c r="Z317" i="23" s="1"/>
  <c r="R142" i="21"/>
  <c r="J136" i="33" s="1"/>
  <c r="AV129" i="23"/>
  <c r="R126" i="21"/>
  <c r="AV113" i="23"/>
  <c r="N18" i="3"/>
  <c r="L85" i="23"/>
  <c r="I40" i="3"/>
  <c r="L69" i="23"/>
  <c r="B69" i="23"/>
  <c r="R30" i="21"/>
  <c r="AV17" i="23"/>
  <c r="B29" i="3"/>
  <c r="B20" i="23"/>
  <c r="N47" i="3"/>
  <c r="L114" i="23"/>
  <c r="L15" i="3"/>
  <c r="B82" i="23"/>
  <c r="J49" i="3"/>
  <c r="Q78" i="23"/>
  <c r="I41" i="3"/>
  <c r="L70" i="23"/>
  <c r="R71" i="21"/>
  <c r="AV58" i="23"/>
  <c r="AV54" i="23"/>
  <c r="R67" i="21"/>
  <c r="J21" i="3"/>
  <c r="Q50" i="23"/>
  <c r="AV46" i="23"/>
  <c r="R59" i="21"/>
  <c r="R55" i="21"/>
  <c r="AV42" i="23"/>
  <c r="E51" i="3"/>
  <c r="Q42" i="23"/>
  <c r="D47" i="3"/>
  <c r="L38" i="23"/>
  <c r="E35" i="3"/>
  <c r="Q26" i="23"/>
  <c r="C31" i="3"/>
  <c r="G22" i="23"/>
  <c r="C27" i="3"/>
  <c r="G18" i="23"/>
  <c r="O49" i="3"/>
  <c r="Q116" i="23"/>
  <c r="M49" i="3"/>
  <c r="G116" i="23"/>
  <c r="B112" i="23"/>
  <c r="L45" i="3"/>
  <c r="L33" i="3"/>
  <c r="B100" i="23"/>
  <c r="O21" i="3"/>
  <c r="Q88" i="23"/>
  <c r="R93" i="21"/>
  <c r="AV80" i="23"/>
  <c r="J35" i="3"/>
  <c r="Q64" i="23"/>
  <c r="H31" i="3"/>
  <c r="G60" i="23"/>
  <c r="R65" i="21"/>
  <c r="AV52" i="23"/>
  <c r="G23" i="3"/>
  <c r="B52" i="23"/>
  <c r="B45" i="3"/>
  <c r="B36" i="23"/>
  <c r="B37" i="3"/>
  <c r="B28" i="23"/>
  <c r="C17" i="3"/>
  <c r="G8" i="23"/>
  <c r="O42" i="3"/>
  <c r="Q109" i="23"/>
  <c r="B105" i="23"/>
  <c r="J48" i="3"/>
  <c r="Q77" i="23"/>
  <c r="G44" i="3"/>
  <c r="B73" i="23"/>
  <c r="I24" i="3"/>
  <c r="L53" i="23"/>
  <c r="B45" i="23"/>
  <c r="R54" i="21"/>
  <c r="AV41" i="23"/>
  <c r="AV37" i="23"/>
  <c r="R50" i="21"/>
  <c r="B37" i="23"/>
  <c r="B21" i="23"/>
  <c r="E29" i="3"/>
  <c r="Q20" i="23"/>
  <c r="B21" i="3"/>
  <c r="B12" i="23"/>
  <c r="L47" i="3"/>
  <c r="B114" i="23"/>
  <c r="M43" i="3"/>
  <c r="G110" i="23"/>
  <c r="N15" i="3"/>
  <c r="L82" i="23"/>
  <c r="H33" i="3"/>
  <c r="G62" i="23"/>
  <c r="E43" i="3"/>
  <c r="Q34" i="23"/>
  <c r="C39" i="3"/>
  <c r="G30" i="23"/>
  <c r="E27" i="3"/>
  <c r="Q18" i="23"/>
  <c r="D23" i="3"/>
  <c r="L14" i="23"/>
  <c r="O37" i="3"/>
  <c r="Q104" i="23"/>
  <c r="R117" i="21"/>
  <c r="AV104" i="23"/>
  <c r="L29" i="3"/>
  <c r="B96" i="23"/>
  <c r="R101" i="21"/>
  <c r="AV88" i="23"/>
  <c r="L17" i="3"/>
  <c r="B84" i="23"/>
  <c r="C49" i="3"/>
  <c r="G40" i="23"/>
  <c r="R49" i="21"/>
  <c r="AV36" i="23"/>
  <c r="C37" i="3"/>
  <c r="G28" i="23"/>
  <c r="N48" i="3"/>
  <c r="L115" i="23"/>
  <c r="N40" i="3"/>
  <c r="L107" i="23"/>
  <c r="L40" i="3"/>
  <c r="B107" i="23"/>
  <c r="L32" i="3"/>
  <c r="B99" i="23"/>
  <c r="L24" i="3"/>
  <c r="B91" i="23"/>
  <c r="R84" i="21"/>
  <c r="AV71" i="23"/>
  <c r="R80" i="21"/>
  <c r="AV67" i="23"/>
  <c r="R68" i="21"/>
  <c r="AV55" i="23"/>
  <c r="H18" i="3"/>
  <c r="G47" i="23"/>
  <c r="B35" i="23"/>
  <c r="B44" i="3"/>
  <c r="R44" i="21"/>
  <c r="AV31" i="23"/>
  <c r="R40" i="21"/>
  <c r="AV27" i="23"/>
  <c r="C32" i="3"/>
  <c r="G23" i="23"/>
  <c r="C16" i="3"/>
  <c r="G7" i="23"/>
  <c r="J27" i="3"/>
  <c r="Q56" i="23"/>
  <c r="J15" i="3"/>
  <c r="Q44" i="23"/>
  <c r="E25" i="3"/>
  <c r="Q16" i="23"/>
  <c r="B39" i="30"/>
  <c r="B31" i="30"/>
  <c r="N50" i="3"/>
  <c r="L117" i="23"/>
  <c r="L46" i="3"/>
  <c r="B113" i="23"/>
  <c r="M46" i="3"/>
  <c r="G113" i="23"/>
  <c r="O38" i="3"/>
  <c r="Q105" i="23"/>
  <c r="M38" i="3"/>
  <c r="G105" i="23"/>
  <c r="B97" i="23"/>
  <c r="M30" i="3"/>
  <c r="G97" i="23"/>
  <c r="O22" i="3"/>
  <c r="Q89" i="23"/>
  <c r="M22" i="3"/>
  <c r="G89" i="23"/>
  <c r="G52" i="3"/>
  <c r="B81" i="23"/>
  <c r="H52" i="3"/>
  <c r="G81" i="23"/>
  <c r="J44" i="3"/>
  <c r="Q73" i="23"/>
  <c r="H44" i="3"/>
  <c r="G73" i="23"/>
  <c r="J40" i="3"/>
  <c r="Q69" i="23"/>
  <c r="H36" i="3"/>
  <c r="G65" i="23"/>
  <c r="J32" i="3"/>
  <c r="Q61" i="23"/>
  <c r="I28" i="3"/>
  <c r="L57" i="23"/>
  <c r="H28" i="3"/>
  <c r="G57" i="23"/>
  <c r="J24" i="3"/>
  <c r="Q53" i="23"/>
  <c r="H20" i="3"/>
  <c r="G49" i="23"/>
  <c r="J16" i="3"/>
  <c r="Q45" i="23"/>
  <c r="D50" i="3"/>
  <c r="L41" i="23"/>
  <c r="C50" i="3"/>
  <c r="G41" i="23"/>
  <c r="E46" i="3"/>
  <c r="Q37" i="23"/>
  <c r="D42" i="3"/>
  <c r="L33" i="23"/>
  <c r="C42" i="3"/>
  <c r="G33" i="23"/>
  <c r="E38" i="3"/>
  <c r="Q29" i="23"/>
  <c r="R38" i="21"/>
  <c r="AV25" i="23"/>
  <c r="C34" i="3"/>
  <c r="G25" i="23"/>
  <c r="E30" i="3"/>
  <c r="Q21" i="23"/>
  <c r="C26" i="3"/>
  <c r="G17" i="23"/>
  <c r="E22" i="3"/>
  <c r="Q13" i="23"/>
  <c r="R22" i="21"/>
  <c r="AV9" i="23"/>
  <c r="C18" i="3"/>
  <c r="G9" i="23"/>
  <c r="Y156" i="21"/>
  <c r="V345" i="23" s="1"/>
  <c r="AN170" i="23"/>
  <c r="AF337" i="23" s="1"/>
  <c r="B33" i="3"/>
  <c r="B24" i="23"/>
  <c r="E33" i="3"/>
  <c r="Q24" i="23"/>
  <c r="D33" i="3"/>
  <c r="L24" i="23"/>
  <c r="D21" i="3"/>
  <c r="L12" i="23"/>
  <c r="O47" i="3"/>
  <c r="Q114" i="23"/>
  <c r="M39" i="3"/>
  <c r="G106" i="23"/>
  <c r="N39" i="3"/>
  <c r="L106" i="23"/>
  <c r="L39" i="3"/>
  <c r="B106" i="23"/>
  <c r="M35" i="3"/>
  <c r="G102" i="23"/>
  <c r="O31" i="3"/>
  <c r="Q98" i="23"/>
  <c r="M23" i="3"/>
  <c r="G90" i="23"/>
  <c r="N23" i="3"/>
  <c r="L90" i="23"/>
  <c r="B90" i="23"/>
  <c r="O15" i="3"/>
  <c r="Q82" i="23"/>
  <c r="H45" i="3"/>
  <c r="G74" i="23"/>
  <c r="I45" i="3"/>
  <c r="L74" i="23"/>
  <c r="B74" i="23"/>
  <c r="G41" i="3"/>
  <c r="B70" i="23"/>
  <c r="R79" i="21"/>
  <c r="AV66" i="23"/>
  <c r="B62" i="23"/>
  <c r="H29" i="3"/>
  <c r="G58" i="23"/>
  <c r="G25" i="3"/>
  <c r="B54" i="23"/>
  <c r="R63" i="21"/>
  <c r="AV50" i="23"/>
  <c r="H17" i="3"/>
  <c r="G46" i="23"/>
  <c r="B46" i="23"/>
  <c r="C51" i="3"/>
  <c r="G42" i="23"/>
  <c r="B38" i="23"/>
  <c r="R47" i="21"/>
  <c r="AV34" i="23"/>
  <c r="B39" i="3"/>
  <c r="B30" i="23"/>
  <c r="C35" i="3"/>
  <c r="G26" i="23"/>
  <c r="AV22" i="23"/>
  <c r="R35" i="21"/>
  <c r="B31" i="3"/>
  <c r="B22" i="23"/>
  <c r="R31" i="21"/>
  <c r="AV18" i="23"/>
  <c r="B23" i="3"/>
  <c r="B14" i="23"/>
  <c r="C19" i="3"/>
  <c r="G10" i="23"/>
  <c r="AV6" i="23"/>
  <c r="R19" i="21"/>
  <c r="B6" i="23"/>
  <c r="R145" i="21"/>
  <c r="J139" i="33" s="1"/>
  <c r="AV132" i="23"/>
  <c r="N45" i="3"/>
  <c r="L112" i="23"/>
  <c r="B108" i="23"/>
  <c r="M37" i="3"/>
  <c r="G104" i="23"/>
  <c r="N37" i="3"/>
  <c r="L104" i="23"/>
  <c r="R109" i="21"/>
  <c r="AV96" i="23"/>
  <c r="N29" i="3"/>
  <c r="L96" i="23"/>
  <c r="L25" i="3"/>
  <c r="B92" i="23"/>
  <c r="B88" i="23"/>
  <c r="M21" i="3"/>
  <c r="G88" i="23"/>
  <c r="N21" i="3"/>
  <c r="L88" i="23"/>
  <c r="O17" i="3"/>
  <c r="Q84" i="23"/>
  <c r="G51" i="3"/>
  <c r="B80" i="23"/>
  <c r="I51" i="3"/>
  <c r="L80" i="23"/>
  <c r="G47" i="3"/>
  <c r="B76" i="23"/>
  <c r="R81" i="21"/>
  <c r="AV68" i="23"/>
  <c r="I39" i="3"/>
  <c r="L68" i="23"/>
  <c r="I31" i="3"/>
  <c r="L60" i="23"/>
  <c r="J23" i="3"/>
  <c r="Q52" i="23"/>
  <c r="D49" i="3"/>
  <c r="L40" i="23"/>
  <c r="E45" i="3"/>
  <c r="Q36" i="23"/>
  <c r="D37" i="3"/>
  <c r="L28" i="23"/>
  <c r="R148" i="21"/>
  <c r="J142" i="33" s="1"/>
  <c r="AV135" i="23"/>
  <c r="R140" i="21"/>
  <c r="J134" i="33" s="1"/>
  <c r="AV127" i="23"/>
  <c r="R132" i="21"/>
  <c r="AV119" i="23"/>
  <c r="O48" i="3"/>
  <c r="Q115" i="23"/>
  <c r="R124" i="21"/>
  <c r="AV111" i="23"/>
  <c r="M40" i="3"/>
  <c r="G107" i="23"/>
  <c r="O40" i="3"/>
  <c r="Q107" i="23"/>
  <c r="R116" i="21"/>
  <c r="AV103" i="23"/>
  <c r="O32" i="3"/>
  <c r="Q99" i="23"/>
  <c r="R108" i="21"/>
  <c r="AV95" i="23"/>
  <c r="M24" i="3"/>
  <c r="G91" i="23"/>
  <c r="O24" i="3"/>
  <c r="Q91" i="23"/>
  <c r="R100" i="21"/>
  <c r="AV87" i="23"/>
  <c r="O16" i="3"/>
  <c r="Q83" i="23"/>
  <c r="R92" i="21"/>
  <c r="AV79" i="23"/>
  <c r="H46" i="3"/>
  <c r="G75" i="23"/>
  <c r="J46" i="3"/>
  <c r="Q75" i="23"/>
  <c r="I42" i="3"/>
  <c r="L71" i="23"/>
  <c r="J38" i="3"/>
  <c r="Q67" i="23"/>
  <c r="I34" i="3"/>
  <c r="L63" i="23"/>
  <c r="J30" i="3"/>
  <c r="Q59" i="23"/>
  <c r="I26" i="3"/>
  <c r="L55" i="23"/>
  <c r="J22" i="3"/>
  <c r="Q51" i="23"/>
  <c r="I18" i="3"/>
  <c r="L47" i="23"/>
  <c r="E52" i="3"/>
  <c r="Q43" i="23"/>
  <c r="D48" i="3"/>
  <c r="L39" i="23"/>
  <c r="R48" i="21"/>
  <c r="AV35" i="23"/>
  <c r="E44" i="3"/>
  <c r="Q35" i="23"/>
  <c r="D40" i="3"/>
  <c r="L31" i="23"/>
  <c r="E36" i="3"/>
  <c r="Q27" i="23"/>
  <c r="R36" i="21"/>
  <c r="AV23" i="23"/>
  <c r="D32" i="3"/>
  <c r="L23" i="23"/>
  <c r="R32" i="21"/>
  <c r="AV19" i="23"/>
  <c r="E28" i="3"/>
  <c r="Q19" i="23"/>
  <c r="D24" i="3"/>
  <c r="L15" i="23"/>
  <c r="E20" i="3"/>
  <c r="Q11" i="23"/>
  <c r="D16" i="3"/>
  <c r="L7" i="23"/>
  <c r="I43" i="3"/>
  <c r="L72" i="23"/>
  <c r="R61" i="21"/>
  <c r="AV48" i="23"/>
  <c r="I19" i="3"/>
  <c r="L48" i="23"/>
  <c r="D41" i="3"/>
  <c r="L32" i="23"/>
  <c r="B8" i="23"/>
  <c r="D17" i="3"/>
  <c r="L8" i="23"/>
  <c r="R110" i="21"/>
  <c r="AV97" i="23"/>
  <c r="O26" i="3"/>
  <c r="Q93" i="23"/>
  <c r="B89" i="23"/>
  <c r="L22" i="3"/>
  <c r="R94" i="21"/>
  <c r="AV81" i="23"/>
  <c r="B38" i="3"/>
  <c r="B29" i="23"/>
  <c r="D26" i="3"/>
  <c r="L17" i="23"/>
  <c r="M47" i="3"/>
  <c r="G114" i="23"/>
  <c r="R119" i="21"/>
  <c r="AV106" i="23"/>
  <c r="B98" i="23"/>
  <c r="M27" i="3"/>
  <c r="G94" i="23"/>
  <c r="AV70" i="23"/>
  <c r="R83" i="21"/>
  <c r="J37" i="3"/>
  <c r="Q66" i="23"/>
  <c r="I33" i="3"/>
  <c r="L62" i="23"/>
  <c r="J29" i="3"/>
  <c r="Q58" i="23"/>
  <c r="I25" i="3"/>
  <c r="L54" i="23"/>
  <c r="D39" i="3"/>
  <c r="L30" i="23"/>
  <c r="D31" i="3"/>
  <c r="L22" i="23"/>
  <c r="AV14" i="23"/>
  <c r="R27" i="21"/>
  <c r="E19" i="3"/>
  <c r="Q10" i="23"/>
  <c r="C15" i="3"/>
  <c r="G6" i="23"/>
  <c r="D15" i="3"/>
  <c r="L6" i="23"/>
  <c r="R133" i="21"/>
  <c r="J127" i="33" s="1"/>
  <c r="AV120" i="23"/>
  <c r="B116" i="23"/>
  <c r="L49" i="3"/>
  <c r="O33" i="3"/>
  <c r="Q100" i="23"/>
  <c r="M33" i="3"/>
  <c r="G100" i="23"/>
  <c r="M17" i="3"/>
  <c r="G84" i="23"/>
  <c r="H39" i="3"/>
  <c r="G68" i="23"/>
  <c r="N32" i="3"/>
  <c r="L99" i="23"/>
  <c r="N24" i="3"/>
  <c r="L91" i="23"/>
  <c r="M16" i="3"/>
  <c r="G83" i="23"/>
  <c r="B83" i="23"/>
  <c r="H42" i="3"/>
  <c r="G71" i="23"/>
  <c r="H26" i="3"/>
  <c r="G55" i="23"/>
  <c r="R64" i="21"/>
  <c r="AV51" i="23"/>
  <c r="B51" i="23"/>
  <c r="B52" i="3"/>
  <c r="B43" i="23"/>
  <c r="R52" i="21"/>
  <c r="AV39" i="23"/>
  <c r="C40" i="3"/>
  <c r="G31" i="23"/>
  <c r="B36" i="3"/>
  <c r="B27" i="23"/>
  <c r="B19" i="23"/>
  <c r="R28" i="21"/>
  <c r="AV15" i="23"/>
  <c r="B20" i="3"/>
  <c r="B11" i="23"/>
  <c r="R69" i="21"/>
  <c r="AV56" i="23"/>
  <c r="B44" i="23"/>
  <c r="R57" i="21"/>
  <c r="AV44" i="23"/>
  <c r="C41" i="3"/>
  <c r="G32" i="23"/>
  <c r="B16" i="23"/>
  <c r="E17" i="3"/>
  <c r="Q8" i="23"/>
  <c r="G10" i="30"/>
  <c r="G17" i="30"/>
  <c r="L26" i="30"/>
  <c r="G16" i="30"/>
  <c r="B23" i="30"/>
  <c r="AV133" i="23"/>
  <c r="R146" i="21"/>
  <c r="J140" i="33" s="1"/>
  <c r="AV125" i="23"/>
  <c r="R138" i="21"/>
  <c r="J132" i="33" s="1"/>
  <c r="B117" i="23"/>
  <c r="L50" i="3"/>
  <c r="AV117" i="23"/>
  <c r="R130" i="21"/>
  <c r="N46" i="3"/>
  <c r="L113" i="23"/>
  <c r="O46" i="3"/>
  <c r="Q113" i="23"/>
  <c r="AV109" i="23"/>
  <c r="R122" i="21"/>
  <c r="N34" i="3"/>
  <c r="L101" i="23"/>
  <c r="B101" i="23"/>
  <c r="AV101" i="23"/>
  <c r="R114" i="21"/>
  <c r="O30" i="3"/>
  <c r="Q97" i="23"/>
  <c r="AV93" i="23"/>
  <c r="R106" i="21"/>
  <c r="L18" i="3"/>
  <c r="B85" i="23"/>
  <c r="AV85" i="23"/>
  <c r="R98" i="21"/>
  <c r="I52" i="3"/>
  <c r="L81" i="23"/>
  <c r="J52" i="3"/>
  <c r="Q81" i="23"/>
  <c r="AV77" i="23"/>
  <c r="R90" i="21"/>
  <c r="R78" i="21"/>
  <c r="AV65" i="23"/>
  <c r="B65" i="23"/>
  <c r="AV61" i="23"/>
  <c r="R74" i="21"/>
  <c r="G28" i="3"/>
  <c r="B57" i="23"/>
  <c r="R62" i="21"/>
  <c r="AV49" i="23"/>
  <c r="B49" i="23"/>
  <c r="AV45" i="23"/>
  <c r="R58" i="21"/>
  <c r="B50" i="3"/>
  <c r="B41" i="23"/>
  <c r="R46" i="21"/>
  <c r="AV33" i="23"/>
  <c r="B33" i="23"/>
  <c r="D34" i="3"/>
  <c r="L25" i="23"/>
  <c r="B34" i="3"/>
  <c r="B25" i="23"/>
  <c r="D30" i="3"/>
  <c r="L21" i="23"/>
  <c r="B17" i="23"/>
  <c r="D18" i="3"/>
  <c r="L9" i="23"/>
  <c r="B18" i="3"/>
  <c r="B9" i="23"/>
  <c r="R37" i="21"/>
  <c r="AV24" i="23"/>
  <c r="C29" i="3"/>
  <c r="G20" i="23"/>
  <c r="R25" i="21"/>
  <c r="AV12" i="23"/>
  <c r="AV134" i="23"/>
  <c r="R147" i="21"/>
  <c r="J141" i="33" s="1"/>
  <c r="AV126" i="23"/>
  <c r="R139" i="21"/>
  <c r="J133" i="33" s="1"/>
  <c r="R135" i="21"/>
  <c r="J129" i="33" s="1"/>
  <c r="AV122" i="23"/>
  <c r="M51" i="3"/>
  <c r="G118" i="23"/>
  <c r="N51" i="3"/>
  <c r="L118" i="23"/>
  <c r="L51" i="3"/>
  <c r="B118" i="23"/>
  <c r="AV118" i="23"/>
  <c r="R131" i="21"/>
  <c r="AV110" i="23"/>
  <c r="R123" i="21"/>
  <c r="O39" i="3"/>
  <c r="Q106" i="23"/>
  <c r="N35" i="3"/>
  <c r="L102" i="23"/>
  <c r="B102" i="23"/>
  <c r="AV102" i="23"/>
  <c r="R115" i="21"/>
  <c r="AV94" i="23"/>
  <c r="R107" i="21"/>
  <c r="O23" i="3"/>
  <c r="Q90" i="23"/>
  <c r="M19" i="3"/>
  <c r="G86" i="23"/>
  <c r="N19" i="3"/>
  <c r="L86" i="23"/>
  <c r="L19" i="3"/>
  <c r="B86" i="23"/>
  <c r="AV86" i="23"/>
  <c r="R99" i="21"/>
  <c r="M15" i="3"/>
  <c r="G82" i="23"/>
  <c r="H49" i="3"/>
  <c r="G78" i="23"/>
  <c r="AV78" i="23"/>
  <c r="R91" i="21"/>
  <c r="R87" i="21"/>
  <c r="AV74" i="23"/>
  <c r="J45" i="3"/>
  <c r="Q74" i="23"/>
  <c r="J41" i="3"/>
  <c r="Q70" i="23"/>
  <c r="H37" i="3"/>
  <c r="G66" i="23"/>
  <c r="I37" i="3"/>
  <c r="L66" i="23"/>
  <c r="J33" i="3"/>
  <c r="Q62" i="23"/>
  <c r="I29" i="3"/>
  <c r="L58" i="23"/>
  <c r="J25" i="3"/>
  <c r="Q54" i="23"/>
  <c r="H21" i="3"/>
  <c r="G50" i="23"/>
  <c r="I21" i="3"/>
  <c r="L50" i="23"/>
  <c r="J17" i="3"/>
  <c r="Q46" i="23"/>
  <c r="D51" i="3"/>
  <c r="L42" i="23"/>
  <c r="E47" i="3"/>
  <c r="Q38" i="23"/>
  <c r="D43" i="3"/>
  <c r="L34" i="23"/>
  <c r="E39" i="3"/>
  <c r="Q30" i="23"/>
  <c r="R39" i="21"/>
  <c r="AV26" i="23"/>
  <c r="D35" i="3"/>
  <c r="L26" i="23"/>
  <c r="E31" i="3"/>
  <c r="Q22" i="23"/>
  <c r="D27" i="3"/>
  <c r="L18" i="23"/>
  <c r="C23" i="3"/>
  <c r="G14" i="23"/>
  <c r="E23" i="3"/>
  <c r="Q14" i="23"/>
  <c r="R23" i="21"/>
  <c r="AV10" i="23"/>
  <c r="D19" i="3"/>
  <c r="L10" i="23"/>
  <c r="E15" i="3"/>
  <c r="Q6" i="23"/>
  <c r="R141" i="21"/>
  <c r="J135" i="33" s="1"/>
  <c r="AV128" i="23"/>
  <c r="R137" i="21"/>
  <c r="J131" i="33" s="1"/>
  <c r="AV124" i="23"/>
  <c r="R125" i="21"/>
  <c r="AV112" i="23"/>
  <c r="O45" i="3"/>
  <c r="Q112" i="23"/>
  <c r="M45" i="3"/>
  <c r="G112" i="23"/>
  <c r="R121" i="21"/>
  <c r="AV108" i="23"/>
  <c r="L37" i="3"/>
  <c r="B104" i="23"/>
  <c r="O29" i="3"/>
  <c r="Q96" i="23"/>
  <c r="M29" i="3"/>
  <c r="G96" i="23"/>
  <c r="R105" i="21"/>
  <c r="AV92" i="23"/>
  <c r="R97" i="21"/>
  <c r="AV84" i="23"/>
  <c r="J51" i="3"/>
  <c r="Q80" i="23"/>
  <c r="H51" i="3"/>
  <c r="G80" i="23"/>
  <c r="R89" i="21"/>
  <c r="AV76" i="23"/>
  <c r="J39" i="3"/>
  <c r="Q68" i="23"/>
  <c r="B68" i="23"/>
  <c r="R77" i="21"/>
  <c r="AV64" i="23"/>
  <c r="H35" i="3"/>
  <c r="G64" i="23"/>
  <c r="G31" i="3"/>
  <c r="B60" i="23"/>
  <c r="J31" i="3"/>
  <c r="Q60" i="23"/>
  <c r="R73" i="21"/>
  <c r="AV60" i="23"/>
  <c r="H23" i="3"/>
  <c r="G52" i="23"/>
  <c r="E49" i="3"/>
  <c r="Q40" i="23"/>
  <c r="R53" i="21"/>
  <c r="AV40" i="23"/>
  <c r="C45" i="3"/>
  <c r="G36" i="23"/>
  <c r="R41" i="21"/>
  <c r="AV28" i="23"/>
  <c r="N52" i="3"/>
  <c r="L119" i="23"/>
  <c r="B119" i="23"/>
  <c r="M44" i="3"/>
  <c r="G111" i="23"/>
  <c r="N44" i="3"/>
  <c r="L111" i="23"/>
  <c r="L44" i="3"/>
  <c r="B111" i="23"/>
  <c r="N36" i="3"/>
  <c r="L103" i="23"/>
  <c r="L36" i="3"/>
  <c r="B103" i="23"/>
  <c r="M28" i="3"/>
  <c r="G95" i="23"/>
  <c r="N28" i="3"/>
  <c r="L95" i="23"/>
  <c r="L28" i="3"/>
  <c r="B95" i="23"/>
  <c r="N20" i="3"/>
  <c r="L87" i="23"/>
  <c r="B87" i="23"/>
  <c r="H50" i="3"/>
  <c r="G79" i="23"/>
  <c r="I50" i="3"/>
  <c r="L79" i="23"/>
  <c r="G50" i="3"/>
  <c r="B79" i="23"/>
  <c r="B71" i="23"/>
  <c r="H38" i="3"/>
  <c r="G67" i="23"/>
  <c r="G34" i="3"/>
  <c r="B63" i="23"/>
  <c r="R72" i="21"/>
  <c r="AV59" i="23"/>
  <c r="H30" i="3"/>
  <c r="G59" i="23"/>
  <c r="B55" i="23"/>
  <c r="H22" i="3"/>
  <c r="G51" i="23"/>
  <c r="G18" i="3"/>
  <c r="B47" i="23"/>
  <c r="C52" i="3"/>
  <c r="G43" i="23"/>
  <c r="B39" i="23"/>
  <c r="C44" i="3"/>
  <c r="G35" i="23"/>
  <c r="B31" i="23"/>
  <c r="B40" i="3"/>
  <c r="C36" i="3"/>
  <c r="G27" i="23"/>
  <c r="B23" i="23"/>
  <c r="C28" i="3"/>
  <c r="G19" i="23"/>
  <c r="B24" i="3"/>
  <c r="B15" i="23"/>
  <c r="C20" i="3"/>
  <c r="G11" i="23"/>
  <c r="R20" i="21"/>
  <c r="AV7" i="23"/>
  <c r="B7" i="23"/>
  <c r="J43" i="3"/>
  <c r="Q72" i="23"/>
  <c r="R85" i="21"/>
  <c r="AV72" i="23"/>
  <c r="G27" i="3"/>
  <c r="B56" i="23"/>
  <c r="H27" i="3"/>
  <c r="G56" i="23"/>
  <c r="B48" i="23"/>
  <c r="J19" i="3"/>
  <c r="Q48" i="23"/>
  <c r="H15" i="3"/>
  <c r="G44" i="23"/>
  <c r="R45" i="21"/>
  <c r="AV32" i="23"/>
  <c r="B41" i="3"/>
  <c r="B32" i="23"/>
  <c r="E41" i="3"/>
  <c r="Q32" i="23"/>
  <c r="C25" i="3"/>
  <c r="G16" i="23"/>
  <c r="R21" i="21"/>
  <c r="AV8" i="23"/>
  <c r="I44" i="3"/>
  <c r="L73" i="23"/>
  <c r="AV69" i="23"/>
  <c r="R82" i="21"/>
  <c r="B61" i="23"/>
  <c r="R70" i="21"/>
  <c r="AV57" i="23"/>
  <c r="AV53" i="23"/>
  <c r="R66" i="21"/>
  <c r="G24" i="3"/>
  <c r="B53" i="23"/>
  <c r="D46" i="3"/>
  <c r="L37" i="23"/>
  <c r="AV21" i="23"/>
  <c r="R34" i="21"/>
  <c r="B22" i="3"/>
  <c r="B13" i="23"/>
  <c r="C33" i="3"/>
  <c r="G24" i="23"/>
  <c r="R33" i="21"/>
  <c r="AV20" i="23"/>
  <c r="C21" i="3"/>
  <c r="G12" i="23"/>
  <c r="O43" i="3"/>
  <c r="Q110" i="23"/>
  <c r="N31" i="3"/>
  <c r="L98" i="23"/>
  <c r="O27" i="3"/>
  <c r="Q94" i="23"/>
  <c r="I17" i="3"/>
  <c r="L46" i="23"/>
  <c r="AV38" i="23"/>
  <c r="R51" i="21"/>
  <c r="C43" i="3"/>
  <c r="G34" i="23"/>
  <c r="M48" i="3"/>
  <c r="G115" i="23"/>
  <c r="B115" i="23"/>
  <c r="M32" i="3"/>
  <c r="G99" i="23"/>
  <c r="N16" i="3"/>
  <c r="L83" i="23"/>
  <c r="I46" i="3"/>
  <c r="L75" i="23"/>
  <c r="B75" i="23"/>
  <c r="G46" i="3"/>
  <c r="B67" i="23"/>
  <c r="G38" i="3"/>
  <c r="H34" i="3"/>
  <c r="G63" i="23"/>
  <c r="G30" i="3"/>
  <c r="B59" i="23"/>
  <c r="C48" i="3"/>
  <c r="G39" i="23"/>
  <c r="C24" i="3"/>
  <c r="G15" i="23"/>
  <c r="H19" i="3"/>
  <c r="G48" i="23"/>
  <c r="R29" i="21"/>
  <c r="AV16" i="23"/>
  <c r="B19" i="30"/>
  <c r="G26" i="30"/>
  <c r="B32" i="30"/>
  <c r="L42" i="30"/>
  <c r="L10" i="30"/>
  <c r="G32" i="30"/>
  <c r="B38" i="30"/>
  <c r="B22" i="30"/>
  <c r="L23" i="30"/>
  <c r="L32" i="30"/>
  <c r="L16" i="30"/>
  <c r="G38" i="30"/>
  <c r="L41" i="30"/>
  <c r="L25" i="30"/>
  <c r="L9" i="30"/>
  <c r="B15" i="30"/>
  <c r="L43" i="30"/>
  <c r="R134" i="21"/>
  <c r="J128" i="33" s="1"/>
  <c r="AV121" i="23"/>
  <c r="O50" i="3"/>
  <c r="Q117" i="23"/>
  <c r="M50" i="3"/>
  <c r="G117" i="23"/>
  <c r="N42" i="3"/>
  <c r="L109" i="23"/>
  <c r="B109" i="23"/>
  <c r="L42" i="3"/>
  <c r="M42" i="3"/>
  <c r="G109" i="23"/>
  <c r="N38" i="3"/>
  <c r="L105" i="23"/>
  <c r="R118" i="21"/>
  <c r="AV105" i="23"/>
  <c r="O34" i="3"/>
  <c r="Q101" i="23"/>
  <c r="M34" i="3"/>
  <c r="G101" i="23"/>
  <c r="N30" i="3"/>
  <c r="L97" i="23"/>
  <c r="N26" i="3"/>
  <c r="L93" i="23"/>
  <c r="B93" i="23"/>
  <c r="M26" i="3"/>
  <c r="G93" i="23"/>
  <c r="N22" i="3"/>
  <c r="L89" i="23"/>
  <c r="R102" i="21"/>
  <c r="AV89" i="23"/>
  <c r="O18" i="3"/>
  <c r="Q85" i="23"/>
  <c r="M18" i="3"/>
  <c r="G85" i="23"/>
  <c r="I48" i="3"/>
  <c r="L77" i="23"/>
  <c r="G48" i="3"/>
  <c r="B77" i="23"/>
  <c r="H48" i="3"/>
  <c r="G77" i="23"/>
  <c r="R86" i="21"/>
  <c r="AV73" i="23"/>
  <c r="H40" i="3"/>
  <c r="G69" i="23"/>
  <c r="I36" i="3"/>
  <c r="L65" i="23"/>
  <c r="J36" i="3"/>
  <c r="Q65" i="23"/>
  <c r="I32" i="3"/>
  <c r="L61" i="23"/>
  <c r="H32" i="3"/>
  <c r="G61" i="23"/>
  <c r="J28" i="3"/>
  <c r="Q57" i="23"/>
  <c r="H24" i="3"/>
  <c r="G53" i="23"/>
  <c r="I20" i="3"/>
  <c r="L49" i="23"/>
  <c r="J20" i="3"/>
  <c r="Q49" i="23"/>
  <c r="I16" i="3"/>
  <c r="L45" i="23"/>
  <c r="H16" i="3"/>
  <c r="G45" i="23"/>
  <c r="E50" i="3"/>
  <c r="Q41" i="23"/>
  <c r="C46" i="3"/>
  <c r="G37" i="23"/>
  <c r="E42" i="3"/>
  <c r="Q33" i="23"/>
  <c r="AV29" i="23"/>
  <c r="R42" i="21"/>
  <c r="D38" i="3"/>
  <c r="L29" i="23"/>
  <c r="C38" i="3"/>
  <c r="G29" i="23"/>
  <c r="E34" i="3"/>
  <c r="Q25" i="23"/>
  <c r="C30" i="3"/>
  <c r="G21" i="23"/>
  <c r="E26" i="3"/>
  <c r="Q17" i="23"/>
  <c r="AV13" i="23"/>
  <c r="R26" i="21"/>
  <c r="D22" i="3"/>
  <c r="L13" i="23"/>
  <c r="C22" i="3"/>
  <c r="G13" i="23"/>
  <c r="E18" i="3"/>
  <c r="Q9" i="23"/>
  <c r="D29" i="3"/>
  <c r="L20" i="23"/>
  <c r="E21" i="3"/>
  <c r="Q12" i="23"/>
  <c r="R143" i="21"/>
  <c r="J137" i="33" s="1"/>
  <c r="AV130" i="23"/>
  <c r="O51" i="3"/>
  <c r="Q118" i="23"/>
  <c r="R127" i="21"/>
  <c r="AV114" i="23"/>
  <c r="N43" i="3"/>
  <c r="L110" i="23"/>
  <c r="L43" i="3"/>
  <c r="B110" i="23"/>
  <c r="O35" i="3"/>
  <c r="Q102" i="23"/>
  <c r="M31" i="3"/>
  <c r="G98" i="23"/>
  <c r="R111" i="21"/>
  <c r="AV98" i="23"/>
  <c r="N27" i="3"/>
  <c r="L94" i="23"/>
  <c r="B94" i="23"/>
  <c r="R103" i="21"/>
  <c r="AV90" i="23"/>
  <c r="O19" i="3"/>
  <c r="Q86" i="23"/>
  <c r="R95" i="21"/>
  <c r="AV82" i="23"/>
  <c r="I49" i="3"/>
  <c r="L78" i="23"/>
  <c r="G49" i="3"/>
  <c r="B78" i="23"/>
  <c r="H41" i="3"/>
  <c r="G70" i="23"/>
  <c r="B66" i="23"/>
  <c r="AV62" i="23"/>
  <c r="R75" i="21"/>
  <c r="G29" i="3"/>
  <c r="B58" i="23"/>
  <c r="H25" i="3"/>
  <c r="G54" i="23"/>
  <c r="B50" i="23"/>
  <c r="B51" i="3"/>
  <c r="B42" i="23"/>
  <c r="C47" i="3"/>
  <c r="G38" i="23"/>
  <c r="B34" i="23"/>
  <c r="AV30" i="23"/>
  <c r="R43" i="21"/>
  <c r="B35" i="3"/>
  <c r="B26" i="23"/>
  <c r="B18" i="23"/>
  <c r="B19" i="3"/>
  <c r="B10" i="23"/>
  <c r="S155" i="21"/>
  <c r="O169" i="23"/>
  <c r="R129" i="21"/>
  <c r="AV116" i="23"/>
  <c r="N49" i="3"/>
  <c r="L116" i="23"/>
  <c r="O41" i="3"/>
  <c r="Q108" i="23"/>
  <c r="M41" i="3"/>
  <c r="G108" i="23"/>
  <c r="N41" i="3"/>
  <c r="L108" i="23"/>
  <c r="R113" i="21"/>
  <c r="AV100" i="23"/>
  <c r="N33" i="3"/>
  <c r="L100" i="23"/>
  <c r="O25" i="3"/>
  <c r="Q92" i="23"/>
  <c r="M25" i="3"/>
  <c r="G92" i="23"/>
  <c r="N25" i="3"/>
  <c r="L92" i="23"/>
  <c r="N17" i="3"/>
  <c r="L84" i="23"/>
  <c r="J47" i="3"/>
  <c r="Q76" i="23"/>
  <c r="H47" i="3"/>
  <c r="G76" i="23"/>
  <c r="I47" i="3"/>
  <c r="L76" i="23"/>
  <c r="B64" i="23"/>
  <c r="I35" i="3"/>
  <c r="L64" i="23"/>
  <c r="I23" i="3"/>
  <c r="L52" i="23"/>
  <c r="B49" i="3"/>
  <c r="B40" i="23"/>
  <c r="D45" i="3"/>
  <c r="L36" i="23"/>
  <c r="E37" i="3"/>
  <c r="Q28" i="23"/>
  <c r="R144" i="21"/>
  <c r="J138" i="33" s="1"/>
  <c r="AV131" i="23"/>
  <c r="R136" i="21"/>
  <c r="J130" i="33" s="1"/>
  <c r="AV123" i="23"/>
  <c r="M52" i="3"/>
  <c r="G119" i="23"/>
  <c r="O52" i="3"/>
  <c r="Q119" i="23"/>
  <c r="R128" i="21"/>
  <c r="AV115" i="23"/>
  <c r="O44" i="3"/>
  <c r="Q111" i="23"/>
  <c r="R120" i="21"/>
  <c r="AV107" i="23"/>
  <c r="M36" i="3"/>
  <c r="G103" i="23"/>
  <c r="O36" i="3"/>
  <c r="Q103" i="23"/>
  <c r="R112" i="21"/>
  <c r="AV99" i="23"/>
  <c r="O28" i="3"/>
  <c r="Q95" i="23"/>
  <c r="R104" i="21"/>
  <c r="AV91" i="23"/>
  <c r="M20" i="3"/>
  <c r="G87" i="23"/>
  <c r="O20" i="3"/>
  <c r="Q87" i="23"/>
  <c r="R96" i="21"/>
  <c r="AV83" i="23"/>
  <c r="J50" i="3"/>
  <c r="Q79" i="23"/>
  <c r="R88" i="21"/>
  <c r="AV75" i="23"/>
  <c r="J42" i="3"/>
  <c r="Q71" i="23"/>
  <c r="I38" i="3"/>
  <c r="L67" i="23"/>
  <c r="R76" i="21"/>
  <c r="AV63" i="23"/>
  <c r="J34" i="3"/>
  <c r="Q63" i="23"/>
  <c r="I30" i="3"/>
  <c r="L59" i="23"/>
  <c r="J26" i="3"/>
  <c r="Q55" i="23"/>
  <c r="I22" i="3"/>
  <c r="L51" i="23"/>
  <c r="R60" i="21"/>
  <c r="AV47" i="23"/>
  <c r="J18" i="3"/>
  <c r="Q47" i="23"/>
  <c r="R56" i="21"/>
  <c r="AV43" i="23"/>
  <c r="D52" i="3"/>
  <c r="L43" i="23"/>
  <c r="E48" i="3"/>
  <c r="Q39" i="23"/>
  <c r="D44" i="3"/>
  <c r="L35" i="23"/>
  <c r="E40" i="3"/>
  <c r="Q31" i="23"/>
  <c r="D36" i="3"/>
  <c r="L27" i="23"/>
  <c r="E32" i="3"/>
  <c r="Q23" i="23"/>
  <c r="D28" i="3"/>
  <c r="L19" i="23"/>
  <c r="E24" i="3"/>
  <c r="Q15" i="23"/>
  <c r="R24" i="21"/>
  <c r="AV11" i="23"/>
  <c r="D20" i="3"/>
  <c r="L11" i="23"/>
  <c r="E16" i="3"/>
  <c r="Q7" i="23"/>
  <c r="B72" i="23"/>
  <c r="H43" i="3"/>
  <c r="G72" i="23"/>
  <c r="I27" i="3"/>
  <c r="L56" i="23"/>
  <c r="I15" i="3"/>
  <c r="L44" i="23"/>
  <c r="D25" i="3"/>
  <c r="L16" i="23"/>
  <c r="A48" i="13"/>
  <c r="H40" i="24"/>
  <c r="H40" i="11"/>
  <c r="L13" i="24"/>
  <c r="L13" i="11"/>
  <c r="H35" i="24"/>
  <c r="H35" i="11"/>
  <c r="H27" i="24"/>
  <c r="H27" i="11"/>
  <c r="H15" i="24"/>
  <c r="H15" i="11"/>
  <c r="C31" i="24"/>
  <c r="C31" i="11"/>
  <c r="H38" i="24"/>
  <c r="H38" i="11"/>
  <c r="H34" i="24"/>
  <c r="H34" i="11"/>
  <c r="H30" i="24"/>
  <c r="H30" i="11"/>
  <c r="H26" i="24"/>
  <c r="H26" i="11"/>
  <c r="H22" i="24"/>
  <c r="H22" i="11"/>
  <c r="H18" i="24"/>
  <c r="H18" i="11"/>
  <c r="H14" i="24"/>
  <c r="H14" i="11"/>
  <c r="C34" i="24"/>
  <c r="C34" i="11"/>
  <c r="C30" i="24"/>
  <c r="C30" i="11"/>
  <c r="C26" i="24"/>
  <c r="C26" i="11"/>
  <c r="C22" i="24"/>
  <c r="C22" i="11"/>
  <c r="L39" i="24"/>
  <c r="L39" i="11"/>
  <c r="L35" i="24"/>
  <c r="L35" i="11"/>
  <c r="L31" i="24"/>
  <c r="L31" i="11"/>
  <c r="L19" i="24"/>
  <c r="L19" i="11"/>
  <c r="L15" i="24"/>
  <c r="L15" i="11"/>
  <c r="I39" i="24"/>
  <c r="I39" i="11"/>
  <c r="I31" i="24"/>
  <c r="I31" i="11"/>
  <c r="I19" i="24"/>
  <c r="I19" i="11"/>
  <c r="H36" i="24"/>
  <c r="H36" i="11"/>
  <c r="H32" i="24"/>
  <c r="H32" i="11"/>
  <c r="H28" i="24"/>
  <c r="H28" i="11"/>
  <c r="H24" i="24"/>
  <c r="H24" i="11"/>
  <c r="H20" i="24"/>
  <c r="H20" i="11"/>
  <c r="H16" i="24"/>
  <c r="H16" i="11"/>
  <c r="E40" i="24"/>
  <c r="E40" i="11"/>
  <c r="C36" i="24"/>
  <c r="C36" i="11"/>
  <c r="C32" i="24"/>
  <c r="C32" i="11"/>
  <c r="C28" i="24"/>
  <c r="C28" i="11"/>
  <c r="C24" i="24"/>
  <c r="C24" i="11"/>
  <c r="C20" i="24"/>
  <c r="C20" i="11"/>
  <c r="H23" i="24"/>
  <c r="H23" i="11"/>
  <c r="C23" i="24"/>
  <c r="C23" i="11"/>
  <c r="H37" i="24"/>
  <c r="H37" i="11"/>
  <c r="H33" i="24"/>
  <c r="H33" i="11"/>
  <c r="H29" i="24"/>
  <c r="H29" i="11"/>
  <c r="H25" i="24"/>
  <c r="H25" i="11"/>
  <c r="H21" i="24"/>
  <c r="H21" i="11"/>
  <c r="H17" i="24"/>
  <c r="H17" i="11"/>
  <c r="H13" i="24"/>
  <c r="H13" i="11"/>
  <c r="F37" i="24"/>
  <c r="F37" i="11"/>
  <c r="C33" i="24"/>
  <c r="C33" i="11"/>
  <c r="C29" i="24"/>
  <c r="C29" i="11"/>
  <c r="C25" i="24"/>
  <c r="C25" i="11"/>
  <c r="C21" i="24"/>
  <c r="C21" i="11"/>
  <c r="K27" i="24"/>
  <c r="K27" i="11"/>
  <c r="F23" i="24"/>
  <c r="F23" i="11"/>
  <c r="E23" i="24"/>
  <c r="E23" i="11"/>
  <c r="F15" i="24"/>
  <c r="F15" i="11"/>
  <c r="E15" i="24"/>
  <c r="E15" i="11"/>
  <c r="B31" i="24"/>
  <c r="B31" i="11"/>
  <c r="B19" i="24"/>
  <c r="B19" i="11"/>
  <c r="B15" i="24"/>
  <c r="B15" i="11"/>
  <c r="K38" i="24"/>
  <c r="K38" i="11"/>
  <c r="K34" i="24"/>
  <c r="K34" i="11"/>
  <c r="K30" i="24"/>
  <c r="K30" i="11"/>
  <c r="K26" i="24"/>
  <c r="K26" i="11"/>
  <c r="K22" i="24"/>
  <c r="K22" i="11"/>
  <c r="K18" i="24"/>
  <c r="K18" i="11"/>
  <c r="F34" i="24"/>
  <c r="F34" i="11"/>
  <c r="E34" i="24"/>
  <c r="E34" i="11"/>
  <c r="F30" i="24"/>
  <c r="F30" i="11"/>
  <c r="E30" i="24"/>
  <c r="E30" i="11"/>
  <c r="F26" i="24"/>
  <c r="F26" i="11"/>
  <c r="E26" i="24"/>
  <c r="E26" i="11"/>
  <c r="F22" i="24"/>
  <c r="F22" i="11"/>
  <c r="E22" i="24"/>
  <c r="E22" i="11"/>
  <c r="F18" i="24"/>
  <c r="F18" i="11"/>
  <c r="E18" i="24"/>
  <c r="E18" i="11"/>
  <c r="F14" i="24"/>
  <c r="F14" i="11"/>
  <c r="E14" i="24"/>
  <c r="E14" i="11"/>
  <c r="C38" i="24"/>
  <c r="C38" i="11"/>
  <c r="B38" i="24"/>
  <c r="B38" i="11"/>
  <c r="B34" i="24"/>
  <c r="B34" i="11"/>
  <c r="B30" i="24"/>
  <c r="B30" i="11"/>
  <c r="B26" i="24"/>
  <c r="B26" i="11"/>
  <c r="B22" i="24"/>
  <c r="B22" i="11"/>
  <c r="B18" i="24"/>
  <c r="B18" i="11"/>
  <c r="B14" i="24"/>
  <c r="B14" i="11"/>
  <c r="C35" i="24"/>
  <c r="C35" i="11"/>
  <c r="K33" i="24"/>
  <c r="K33" i="11"/>
  <c r="K29" i="24"/>
  <c r="K29" i="11"/>
  <c r="K25" i="24"/>
  <c r="K25" i="11"/>
  <c r="K21" i="24"/>
  <c r="K21" i="11"/>
  <c r="K17" i="24"/>
  <c r="K17" i="11"/>
  <c r="E37" i="24"/>
  <c r="E37" i="11"/>
  <c r="F33" i="24"/>
  <c r="F33" i="11"/>
  <c r="E33" i="24"/>
  <c r="E33" i="11"/>
  <c r="F29" i="24"/>
  <c r="F29" i="11"/>
  <c r="E29" i="24"/>
  <c r="E29" i="11"/>
  <c r="F25" i="24"/>
  <c r="F25" i="11"/>
  <c r="E25" i="24"/>
  <c r="E25" i="11"/>
  <c r="F21" i="24"/>
  <c r="F21" i="11"/>
  <c r="E21" i="24"/>
  <c r="E21" i="11"/>
  <c r="F17" i="24"/>
  <c r="F17" i="11"/>
  <c r="E17" i="24"/>
  <c r="E17" i="11"/>
  <c r="F13" i="24"/>
  <c r="F13" i="11"/>
  <c r="E13" i="24"/>
  <c r="E13" i="11"/>
  <c r="C37" i="24"/>
  <c r="C37" i="11"/>
  <c r="B37" i="24"/>
  <c r="B37" i="11"/>
  <c r="B33" i="24"/>
  <c r="B33" i="11"/>
  <c r="B29" i="24"/>
  <c r="B29" i="11"/>
  <c r="B25" i="24"/>
  <c r="B25" i="11"/>
  <c r="B21" i="24"/>
  <c r="B21" i="11"/>
  <c r="B17" i="24"/>
  <c r="B17" i="11"/>
  <c r="B13" i="24"/>
  <c r="B13" i="11"/>
  <c r="H3" i="21"/>
  <c r="L27" i="24"/>
  <c r="L27" i="11"/>
  <c r="I35" i="24"/>
  <c r="I35" i="11"/>
  <c r="I27" i="24"/>
  <c r="I27" i="11"/>
  <c r="I15" i="24"/>
  <c r="I15" i="11"/>
  <c r="E39" i="24"/>
  <c r="E39" i="11"/>
  <c r="C19" i="24"/>
  <c r="C19" i="11"/>
  <c r="C15" i="24"/>
  <c r="C15" i="11"/>
  <c r="L38" i="24"/>
  <c r="L38" i="11"/>
  <c r="L34" i="24"/>
  <c r="L34" i="11"/>
  <c r="L30" i="24"/>
  <c r="L30" i="11"/>
  <c r="L26" i="24"/>
  <c r="L26" i="11"/>
  <c r="L22" i="24"/>
  <c r="L22" i="11"/>
  <c r="L18" i="24"/>
  <c r="L18" i="11"/>
  <c r="K14" i="24"/>
  <c r="K14" i="11"/>
  <c r="I38" i="24"/>
  <c r="I38" i="11"/>
  <c r="I34" i="24"/>
  <c r="I34" i="11"/>
  <c r="I30" i="24"/>
  <c r="I30" i="11"/>
  <c r="I26" i="24"/>
  <c r="I26" i="11"/>
  <c r="I22" i="24"/>
  <c r="I22" i="11"/>
  <c r="I18" i="24"/>
  <c r="I18" i="11"/>
  <c r="I14" i="24"/>
  <c r="I14" i="11"/>
  <c r="F38" i="24"/>
  <c r="F38" i="11"/>
  <c r="C18" i="24"/>
  <c r="C18" i="11"/>
  <c r="C14" i="24"/>
  <c r="C14" i="11"/>
  <c r="H39" i="24"/>
  <c r="H39" i="11"/>
  <c r="H31" i="24"/>
  <c r="H31" i="11"/>
  <c r="H19" i="24"/>
  <c r="H19" i="11"/>
  <c r="C27" i="24"/>
  <c r="C27" i="11"/>
  <c r="K8" i="24"/>
  <c r="F8" i="11"/>
  <c r="K40" i="24"/>
  <c r="K40" i="11"/>
  <c r="K36" i="24"/>
  <c r="K36" i="11"/>
  <c r="K32" i="24"/>
  <c r="K32" i="11"/>
  <c r="K28" i="24"/>
  <c r="K28" i="11"/>
  <c r="K24" i="24"/>
  <c r="K24" i="11"/>
  <c r="K20" i="24"/>
  <c r="K20" i="11"/>
  <c r="K16" i="24"/>
  <c r="K16" i="11"/>
  <c r="F40" i="24"/>
  <c r="F40" i="11"/>
  <c r="F36" i="24"/>
  <c r="F36" i="11"/>
  <c r="E36" i="24"/>
  <c r="E36" i="11"/>
  <c r="F32" i="24"/>
  <c r="F32" i="11"/>
  <c r="E32" i="24"/>
  <c r="E32" i="11"/>
  <c r="F28" i="24"/>
  <c r="F28" i="11"/>
  <c r="E28" i="24"/>
  <c r="E28" i="11"/>
  <c r="F24" i="24"/>
  <c r="F24" i="11"/>
  <c r="E24" i="24"/>
  <c r="E24" i="11"/>
  <c r="F20" i="24"/>
  <c r="F20" i="11"/>
  <c r="E20" i="24"/>
  <c r="E20" i="11"/>
  <c r="F16" i="24"/>
  <c r="F16" i="11"/>
  <c r="E16" i="24"/>
  <c r="E16" i="11"/>
  <c r="C40" i="24"/>
  <c r="C40" i="11"/>
  <c r="B40" i="24"/>
  <c r="B40" i="11"/>
  <c r="B36" i="24"/>
  <c r="B36" i="11"/>
  <c r="B32" i="24"/>
  <c r="B32" i="11"/>
  <c r="B28" i="24"/>
  <c r="B28" i="11"/>
  <c r="B24" i="24"/>
  <c r="B24" i="11"/>
  <c r="B16" i="24"/>
  <c r="B16" i="11"/>
  <c r="K23" i="24"/>
  <c r="K23" i="11"/>
  <c r="F31" i="24"/>
  <c r="F31" i="11"/>
  <c r="E31" i="24"/>
  <c r="E31" i="11"/>
  <c r="F27" i="24"/>
  <c r="F27" i="11"/>
  <c r="E27" i="24"/>
  <c r="E27" i="11"/>
  <c r="C39" i="24"/>
  <c r="C39" i="11"/>
  <c r="B39" i="24"/>
  <c r="B39" i="11"/>
  <c r="B23" i="24"/>
  <c r="B23" i="11"/>
  <c r="K37" i="24"/>
  <c r="K37" i="11"/>
  <c r="L40" i="24"/>
  <c r="L40" i="11"/>
  <c r="L36" i="24"/>
  <c r="L36" i="11"/>
  <c r="L32" i="24"/>
  <c r="L32" i="11"/>
  <c r="L28" i="24"/>
  <c r="L28" i="11"/>
  <c r="L24" i="24"/>
  <c r="L24" i="11"/>
  <c r="L20" i="24"/>
  <c r="L20" i="11"/>
  <c r="L16" i="24"/>
  <c r="L16" i="11"/>
  <c r="I40" i="24"/>
  <c r="I40" i="11"/>
  <c r="I36" i="24"/>
  <c r="I36" i="11"/>
  <c r="I32" i="24"/>
  <c r="I32" i="11"/>
  <c r="I28" i="24"/>
  <c r="I28" i="11"/>
  <c r="I24" i="24"/>
  <c r="I24" i="11"/>
  <c r="I20" i="24"/>
  <c r="I20" i="11"/>
  <c r="I16" i="24"/>
  <c r="I16" i="11"/>
  <c r="B20" i="24"/>
  <c r="B20" i="11"/>
  <c r="C16" i="24"/>
  <c r="C16" i="11"/>
  <c r="L23" i="24"/>
  <c r="L23" i="11"/>
  <c r="I23" i="24"/>
  <c r="I23" i="11"/>
  <c r="L37" i="24"/>
  <c r="L37" i="11"/>
  <c r="L33" i="24"/>
  <c r="L33" i="11"/>
  <c r="L29" i="24"/>
  <c r="L29" i="11"/>
  <c r="L25" i="24"/>
  <c r="L25" i="11"/>
  <c r="L21" i="24"/>
  <c r="L21" i="11"/>
  <c r="L17" i="24"/>
  <c r="L17" i="11"/>
  <c r="K13" i="24"/>
  <c r="K13" i="11"/>
  <c r="I37" i="24"/>
  <c r="I37" i="11"/>
  <c r="I33" i="24"/>
  <c r="I33" i="11"/>
  <c r="I29" i="24"/>
  <c r="I29" i="11"/>
  <c r="I25" i="24"/>
  <c r="I25" i="11"/>
  <c r="I21" i="24"/>
  <c r="I21" i="11"/>
  <c r="I17" i="24"/>
  <c r="I17" i="11"/>
  <c r="I13" i="24"/>
  <c r="I13" i="11"/>
  <c r="C17" i="24"/>
  <c r="C17" i="11"/>
  <c r="F39" i="24"/>
  <c r="F39" i="11"/>
  <c r="L14" i="24"/>
  <c r="L14" i="11"/>
  <c r="E38" i="24"/>
  <c r="E38" i="11"/>
  <c r="K39" i="24"/>
  <c r="K39" i="11"/>
  <c r="K35" i="24"/>
  <c r="K35" i="11"/>
  <c r="K31" i="24"/>
  <c r="K31" i="11"/>
  <c r="K19" i="24"/>
  <c r="K19" i="11"/>
  <c r="K15" i="24"/>
  <c r="K15" i="11"/>
  <c r="F35" i="24"/>
  <c r="F35" i="11"/>
  <c r="E35" i="24"/>
  <c r="E35" i="11"/>
  <c r="F19" i="24"/>
  <c r="F19" i="11"/>
  <c r="E19" i="24"/>
  <c r="E19" i="11"/>
  <c r="B35" i="24"/>
  <c r="B35" i="11"/>
  <c r="B27" i="24"/>
  <c r="B27" i="11"/>
  <c r="F3" i="21"/>
  <c r="E162" i="21" s="1"/>
  <c r="O160" i="21"/>
  <c r="G161" i="21"/>
  <c r="D3" i="21"/>
  <c r="C42" i="32"/>
  <c r="H134" i="31"/>
  <c r="D134" i="31"/>
  <c r="F133" i="31"/>
  <c r="H132" i="31"/>
  <c r="D132" i="31"/>
  <c r="F131" i="31"/>
  <c r="H130" i="31"/>
  <c r="D130" i="31"/>
  <c r="F129" i="31"/>
  <c r="H128" i="31"/>
  <c r="D128" i="31"/>
  <c r="F127" i="31"/>
  <c r="H126" i="31"/>
  <c r="D126" i="31"/>
  <c r="F125" i="31"/>
  <c r="H124" i="31"/>
  <c r="D124" i="31"/>
  <c r="F123" i="31"/>
  <c r="H122" i="31"/>
  <c r="D122" i="31"/>
  <c r="F121" i="31"/>
  <c r="H120" i="31"/>
  <c r="D120" i="31"/>
  <c r="F119" i="31"/>
  <c r="H118" i="31"/>
  <c r="D118" i="31"/>
  <c r="F117" i="31"/>
  <c r="H116" i="31"/>
  <c r="D116" i="31"/>
  <c r="F115" i="31"/>
  <c r="H114" i="31"/>
  <c r="D114" i="31"/>
  <c r="F113" i="31"/>
  <c r="H112" i="31"/>
  <c r="D112" i="31"/>
  <c r="F111" i="31"/>
  <c r="H110" i="31"/>
  <c r="D110" i="31"/>
  <c r="F109" i="31"/>
  <c r="H108" i="31"/>
  <c r="D108" i="31"/>
  <c r="F107" i="31"/>
  <c r="H106" i="31"/>
  <c r="D106" i="31"/>
  <c r="F105" i="31"/>
  <c r="H104" i="31"/>
  <c r="D104" i="31"/>
  <c r="F103" i="31"/>
  <c r="H102" i="31"/>
  <c r="D102" i="31"/>
  <c r="F101" i="31"/>
  <c r="H100" i="31"/>
  <c r="D100" i="31"/>
  <c r="F99" i="31"/>
  <c r="H98" i="31"/>
  <c r="D98" i="31"/>
  <c r="F97" i="31"/>
  <c r="H96" i="31"/>
  <c r="D96" i="31"/>
  <c r="F95" i="31"/>
  <c r="H94" i="31"/>
  <c r="D94" i="31"/>
  <c r="F93" i="31"/>
  <c r="H92" i="31"/>
  <c r="D92" i="31"/>
  <c r="F91" i="31"/>
  <c r="H90" i="31"/>
  <c r="D90" i="31"/>
  <c r="F89" i="31"/>
  <c r="H88" i="31"/>
  <c r="D88" i="31"/>
  <c r="F87" i="31"/>
  <c r="H86" i="31"/>
  <c r="D86" i="31"/>
  <c r="F85" i="31"/>
  <c r="H84" i="31"/>
  <c r="D84" i="31"/>
  <c r="F83" i="31"/>
  <c r="H82" i="31"/>
  <c r="D82" i="31"/>
  <c r="F81" i="31"/>
  <c r="H80" i="31"/>
  <c r="D80" i="31"/>
  <c r="F79" i="31"/>
  <c r="G134" i="31"/>
  <c r="C134" i="31"/>
  <c r="E133" i="31"/>
  <c r="G132" i="31"/>
  <c r="C132" i="31"/>
  <c r="E131" i="31"/>
  <c r="G130" i="31"/>
  <c r="C130" i="31"/>
  <c r="E129" i="31"/>
  <c r="G128" i="31"/>
  <c r="C128" i="31"/>
  <c r="E127" i="31"/>
  <c r="G126" i="31"/>
  <c r="C126" i="31"/>
  <c r="E125" i="31"/>
  <c r="G124" i="31"/>
  <c r="C124" i="31"/>
  <c r="E123" i="31"/>
  <c r="G122" i="31"/>
  <c r="C122" i="31"/>
  <c r="E121" i="31"/>
  <c r="G120" i="31"/>
  <c r="C120" i="31"/>
  <c r="E119" i="31"/>
  <c r="G118" i="31"/>
  <c r="C118" i="31"/>
  <c r="E117" i="31"/>
  <c r="J117" i="31" s="1"/>
  <c r="G116" i="31"/>
  <c r="L116" i="31" s="1"/>
  <c r="C116" i="31"/>
  <c r="E115" i="31"/>
  <c r="G114" i="31"/>
  <c r="C114" i="31"/>
  <c r="E113" i="31"/>
  <c r="G112" i="31"/>
  <c r="C112" i="31"/>
  <c r="E111" i="31"/>
  <c r="G110" i="31"/>
  <c r="C110" i="31"/>
  <c r="E109" i="31"/>
  <c r="G108" i="31"/>
  <c r="C108" i="31"/>
  <c r="E107" i="31"/>
  <c r="G106" i="31"/>
  <c r="C106" i="31"/>
  <c r="E105" i="31"/>
  <c r="G104" i="31"/>
  <c r="C104" i="31"/>
  <c r="E103" i="31"/>
  <c r="G102" i="31"/>
  <c r="L102" i="31" s="1"/>
  <c r="C102" i="31"/>
  <c r="E101" i="31"/>
  <c r="G100" i="31"/>
  <c r="L100" i="31" s="1"/>
  <c r="C100" i="31"/>
  <c r="E99" i="31"/>
  <c r="G98" i="31"/>
  <c r="C98" i="31"/>
  <c r="E97" i="31"/>
  <c r="G96" i="31"/>
  <c r="L96" i="31" s="1"/>
  <c r="C96" i="31"/>
  <c r="E95" i="31"/>
  <c r="G94" i="31"/>
  <c r="C94" i="31"/>
  <c r="E93" i="31"/>
  <c r="G92" i="31"/>
  <c r="C92" i="31"/>
  <c r="E91" i="31"/>
  <c r="G90" i="31"/>
  <c r="C90" i="31"/>
  <c r="E89" i="31"/>
  <c r="G88" i="31"/>
  <c r="L88" i="31" s="1"/>
  <c r="C88" i="31"/>
  <c r="E87" i="31"/>
  <c r="G86" i="31"/>
  <c r="C86" i="31"/>
  <c r="E85" i="31"/>
  <c r="G84" i="31"/>
  <c r="C84" i="31"/>
  <c r="E83" i="31"/>
  <c r="G82" i="31"/>
  <c r="C82" i="31"/>
  <c r="E81" i="31"/>
  <c r="G80" i="31"/>
  <c r="C80" i="31"/>
  <c r="E79" i="31"/>
  <c r="J79" i="31" s="1"/>
  <c r="G78" i="31"/>
  <c r="F134" i="31"/>
  <c r="D133" i="31"/>
  <c r="H131" i="31"/>
  <c r="F130" i="31"/>
  <c r="D129" i="31"/>
  <c r="H127" i="31"/>
  <c r="F126" i="31"/>
  <c r="D125" i="31"/>
  <c r="H123" i="31"/>
  <c r="F122" i="31"/>
  <c r="D121" i="31"/>
  <c r="H119" i="31"/>
  <c r="F118" i="31"/>
  <c r="D117" i="31"/>
  <c r="H115" i="31"/>
  <c r="F114" i="31"/>
  <c r="D113" i="31"/>
  <c r="H111" i="31"/>
  <c r="F110" i="31"/>
  <c r="D109" i="31"/>
  <c r="H107" i="31"/>
  <c r="F106" i="31"/>
  <c r="D105" i="31"/>
  <c r="H103" i="31"/>
  <c r="F102" i="31"/>
  <c r="D101" i="31"/>
  <c r="H99" i="31"/>
  <c r="F98" i="31"/>
  <c r="D97" i="31"/>
  <c r="H95" i="31"/>
  <c r="F94" i="31"/>
  <c r="D93" i="31"/>
  <c r="H91" i="31"/>
  <c r="F90" i="31"/>
  <c r="D89" i="31"/>
  <c r="H87" i="31"/>
  <c r="F86" i="31"/>
  <c r="D85" i="31"/>
  <c r="H83" i="31"/>
  <c r="F82" i="31"/>
  <c r="D81" i="31"/>
  <c r="H79" i="31"/>
  <c r="H78" i="31"/>
  <c r="C78" i="31"/>
  <c r="E77" i="31"/>
  <c r="G76" i="31"/>
  <c r="C76" i="31"/>
  <c r="E75" i="31"/>
  <c r="G74" i="31"/>
  <c r="C74" i="31"/>
  <c r="E73" i="31"/>
  <c r="G72" i="31"/>
  <c r="C72" i="31"/>
  <c r="E71" i="31"/>
  <c r="G70" i="31"/>
  <c r="C70" i="31"/>
  <c r="E69" i="31"/>
  <c r="G68" i="31"/>
  <c r="C68" i="31"/>
  <c r="E67" i="31"/>
  <c r="G66" i="31"/>
  <c r="C66" i="31"/>
  <c r="E65" i="31"/>
  <c r="G64" i="31"/>
  <c r="C64" i="31"/>
  <c r="E63" i="31"/>
  <c r="G62" i="31"/>
  <c r="C62" i="31"/>
  <c r="E61" i="31"/>
  <c r="G60" i="31"/>
  <c r="C60" i="31"/>
  <c r="E59" i="31"/>
  <c r="G58" i="31"/>
  <c r="C58" i="31"/>
  <c r="E57" i="31"/>
  <c r="G56" i="31"/>
  <c r="C56" i="31"/>
  <c r="E55" i="31"/>
  <c r="G54" i="31"/>
  <c r="C54" i="31"/>
  <c r="E53" i="31"/>
  <c r="G52" i="31"/>
  <c r="C52" i="31"/>
  <c r="E51" i="31"/>
  <c r="G50" i="31"/>
  <c r="E134" i="31"/>
  <c r="F132" i="31"/>
  <c r="C131" i="31"/>
  <c r="C129" i="31"/>
  <c r="D127" i="31"/>
  <c r="G125" i="31"/>
  <c r="G123" i="31"/>
  <c r="H121" i="31"/>
  <c r="E120" i="31"/>
  <c r="E118" i="31"/>
  <c r="F116" i="31"/>
  <c r="C115" i="31"/>
  <c r="C113" i="31"/>
  <c r="D111" i="31"/>
  <c r="I111" i="31" s="1"/>
  <c r="G109" i="31"/>
  <c r="G107" i="31"/>
  <c r="H105" i="31"/>
  <c r="E104" i="31"/>
  <c r="E102" i="31"/>
  <c r="F100" i="31"/>
  <c r="C99" i="31"/>
  <c r="C97" i="31"/>
  <c r="D95" i="31"/>
  <c r="G93" i="31"/>
  <c r="G91" i="31"/>
  <c r="H89" i="31"/>
  <c r="E88" i="31"/>
  <c r="E86" i="31"/>
  <c r="F84" i="31"/>
  <c r="C83" i="31"/>
  <c r="C81" i="31"/>
  <c r="D79" i="31"/>
  <c r="D78" i="31"/>
  <c r="D77" i="31"/>
  <c r="E76" i="31"/>
  <c r="F75" i="31"/>
  <c r="F74" i="31"/>
  <c r="G73" i="31"/>
  <c r="H72" i="31"/>
  <c r="H71" i="31"/>
  <c r="C71" i="31"/>
  <c r="D70" i="31"/>
  <c r="D69" i="31"/>
  <c r="E68" i="31"/>
  <c r="F67" i="31"/>
  <c r="F66" i="31"/>
  <c r="G65" i="31"/>
  <c r="H64" i="31"/>
  <c r="H63" i="31"/>
  <c r="C63" i="31"/>
  <c r="D62" i="31"/>
  <c r="D61" i="31"/>
  <c r="E60" i="31"/>
  <c r="F59" i="31"/>
  <c r="F58" i="31"/>
  <c r="G57" i="31"/>
  <c r="H56" i="31"/>
  <c r="H55" i="31"/>
  <c r="C55" i="31"/>
  <c r="D54" i="31"/>
  <c r="D53" i="31"/>
  <c r="E52" i="31"/>
  <c r="F51" i="31"/>
  <c r="F50" i="31"/>
  <c r="H49" i="31"/>
  <c r="D49" i="31"/>
  <c r="F48" i="31"/>
  <c r="H47" i="31"/>
  <c r="D47" i="31"/>
  <c r="F46" i="31"/>
  <c r="H45" i="31"/>
  <c r="D45" i="31"/>
  <c r="F44" i="31"/>
  <c r="H43" i="31"/>
  <c r="D43" i="31"/>
  <c r="F42" i="31"/>
  <c r="H41" i="31"/>
  <c r="D41" i="31"/>
  <c r="F40" i="31"/>
  <c r="H39" i="31"/>
  <c r="D39" i="31"/>
  <c r="F38" i="31"/>
  <c r="H37" i="31"/>
  <c r="D37" i="31"/>
  <c r="F36" i="31"/>
  <c r="H35" i="31"/>
  <c r="D35" i="31"/>
  <c r="F34" i="31"/>
  <c r="H33" i="31"/>
  <c r="D33" i="31"/>
  <c r="F32" i="31"/>
  <c r="H31" i="31"/>
  <c r="D31" i="31"/>
  <c r="F30" i="31"/>
  <c r="H29" i="31"/>
  <c r="D29" i="31"/>
  <c r="F28" i="31"/>
  <c r="H27" i="31"/>
  <c r="D27" i="31"/>
  <c r="F26" i="31"/>
  <c r="H25" i="31"/>
  <c r="D25" i="31"/>
  <c r="F24" i="31"/>
  <c r="H23" i="31"/>
  <c r="D23" i="31"/>
  <c r="F22" i="31"/>
  <c r="H21" i="31"/>
  <c r="D21" i="31"/>
  <c r="F20" i="31"/>
  <c r="H19" i="31"/>
  <c r="D19" i="31"/>
  <c r="F18" i="31"/>
  <c r="H17" i="31"/>
  <c r="D17" i="31"/>
  <c r="F16" i="31"/>
  <c r="H15" i="31"/>
  <c r="D15" i="31"/>
  <c r="F14" i="31"/>
  <c r="H13" i="31"/>
  <c r="D13" i="31"/>
  <c r="F12" i="31"/>
  <c r="H11" i="31"/>
  <c r="D11" i="31"/>
  <c r="F10" i="31"/>
  <c r="H9" i="31"/>
  <c r="D9" i="31"/>
  <c r="F8" i="31"/>
  <c r="H7" i="31"/>
  <c r="D7" i="31"/>
  <c r="F6" i="31"/>
  <c r="H5" i="31"/>
  <c r="D5" i="31"/>
  <c r="H133" i="31"/>
  <c r="E132" i="31"/>
  <c r="E130" i="31"/>
  <c r="F128" i="31"/>
  <c r="K128" i="31" s="1"/>
  <c r="C127" i="31"/>
  <c r="C125" i="31"/>
  <c r="D123" i="31"/>
  <c r="G121" i="31"/>
  <c r="G119" i="31"/>
  <c r="H117" i="31"/>
  <c r="E116" i="31"/>
  <c r="E114" i="31"/>
  <c r="F112" i="31"/>
  <c r="C111" i="31"/>
  <c r="C109" i="31"/>
  <c r="D107" i="31"/>
  <c r="G105" i="31"/>
  <c r="G103" i="31"/>
  <c r="H101" i="31"/>
  <c r="E100" i="31"/>
  <c r="E98" i="31"/>
  <c r="F96" i="31"/>
  <c r="C95" i="31"/>
  <c r="C93" i="31"/>
  <c r="D91" i="31"/>
  <c r="G89" i="31"/>
  <c r="L89" i="31" s="1"/>
  <c r="G87" i="31"/>
  <c r="H85" i="31"/>
  <c r="E84" i="31"/>
  <c r="E82" i="31"/>
  <c r="F80" i="31"/>
  <c r="C79" i="31"/>
  <c r="H77" i="31"/>
  <c r="C77" i="31"/>
  <c r="D76" i="31"/>
  <c r="D75" i="31"/>
  <c r="E74" i="31"/>
  <c r="F73" i="31"/>
  <c r="K73" i="31" s="1"/>
  <c r="F72" i="31"/>
  <c r="G71" i="31"/>
  <c r="H70" i="31"/>
  <c r="H69" i="31"/>
  <c r="C69" i="31"/>
  <c r="D68" i="31"/>
  <c r="D67" i="31"/>
  <c r="E66" i="31"/>
  <c r="F65" i="31"/>
  <c r="F64" i="31"/>
  <c r="G63" i="31"/>
  <c r="H62" i="31"/>
  <c r="H61" i="31"/>
  <c r="C61" i="31"/>
  <c r="D60" i="31"/>
  <c r="D59" i="31"/>
  <c r="E58" i="31"/>
  <c r="F57" i="31"/>
  <c r="F56" i="31"/>
  <c r="G55" i="31"/>
  <c r="H54" i="31"/>
  <c r="H53" i="31"/>
  <c r="C53" i="31"/>
  <c r="D52" i="31"/>
  <c r="D51" i="31"/>
  <c r="E50" i="31"/>
  <c r="G49" i="31"/>
  <c r="C49" i="31"/>
  <c r="E48" i="31"/>
  <c r="G47" i="31"/>
  <c r="C47" i="31"/>
  <c r="E46" i="31"/>
  <c r="G45" i="31"/>
  <c r="C45" i="31"/>
  <c r="E44" i="31"/>
  <c r="G43" i="31"/>
  <c r="L43" i="31" s="1"/>
  <c r="C43" i="31"/>
  <c r="E42" i="31"/>
  <c r="G41" i="31"/>
  <c r="C41" i="31"/>
  <c r="E40" i="31"/>
  <c r="G39" i="31"/>
  <c r="C39" i="31"/>
  <c r="E38" i="31"/>
  <c r="G37" i="31"/>
  <c r="L37" i="31" s="1"/>
  <c r="C37" i="31"/>
  <c r="E36" i="31"/>
  <c r="J36" i="31" s="1"/>
  <c r="G35" i="31"/>
  <c r="C35" i="31"/>
  <c r="E34" i="31"/>
  <c r="G33" i="31"/>
  <c r="C33" i="31"/>
  <c r="E32" i="31"/>
  <c r="G31" i="31"/>
  <c r="L31" i="31" s="1"/>
  <c r="C31" i="31"/>
  <c r="E30" i="31"/>
  <c r="G29" i="31"/>
  <c r="C29" i="31"/>
  <c r="E28" i="31"/>
  <c r="G27" i="31"/>
  <c r="C27" i="31"/>
  <c r="E26" i="31"/>
  <c r="J26" i="31" s="1"/>
  <c r="G25" i="31"/>
  <c r="C25" i="31"/>
  <c r="E24" i="31"/>
  <c r="G23" i="31"/>
  <c r="C23" i="31"/>
  <c r="E22" i="31"/>
  <c r="G21" i="31"/>
  <c r="C21" i="31"/>
  <c r="E20" i="31"/>
  <c r="G19" i="31"/>
  <c r="L19" i="31" s="1"/>
  <c r="C19" i="31"/>
  <c r="E18" i="31"/>
  <c r="J18" i="31" s="1"/>
  <c r="G17" i="31"/>
  <c r="C17" i="31"/>
  <c r="E16" i="31"/>
  <c r="G15" i="31"/>
  <c r="C15" i="31"/>
  <c r="E14" i="31"/>
  <c r="J14" i="31" s="1"/>
  <c r="G13" i="31"/>
  <c r="G133" i="31"/>
  <c r="G131" i="31"/>
  <c r="H129" i="31"/>
  <c r="E128" i="31"/>
  <c r="E126" i="31"/>
  <c r="I126" i="31" s="1"/>
  <c r="F124" i="31"/>
  <c r="C123" i="31"/>
  <c r="C121" i="31"/>
  <c r="D119" i="31"/>
  <c r="G117" i="31"/>
  <c r="G115" i="31"/>
  <c r="L115" i="31" s="1"/>
  <c r="H113" i="31"/>
  <c r="E112" i="31"/>
  <c r="E110" i="31"/>
  <c r="F108" i="31"/>
  <c r="C107" i="31"/>
  <c r="C105" i="31"/>
  <c r="D103" i="31"/>
  <c r="G101" i="31"/>
  <c r="G99" i="31"/>
  <c r="H97" i="31"/>
  <c r="E96" i="31"/>
  <c r="E94" i="31"/>
  <c r="J94" i="31" s="1"/>
  <c r="F92" i="31"/>
  <c r="C91" i="31"/>
  <c r="C89" i="31"/>
  <c r="D87" i="31"/>
  <c r="G85" i="31"/>
  <c r="G83" i="31"/>
  <c r="H81" i="31"/>
  <c r="E80" i="31"/>
  <c r="F78" i="31"/>
  <c r="K78" i="31" s="1"/>
  <c r="G77" i="31"/>
  <c r="H76" i="31"/>
  <c r="H75" i="31"/>
  <c r="C75" i="31"/>
  <c r="D74" i="31"/>
  <c r="D73" i="31"/>
  <c r="E72" i="31"/>
  <c r="F71" i="31"/>
  <c r="F70" i="31"/>
  <c r="G69" i="31"/>
  <c r="H68" i="31"/>
  <c r="H67" i="31"/>
  <c r="C67" i="31"/>
  <c r="D66" i="31"/>
  <c r="D65" i="31"/>
  <c r="I65" i="31" s="1"/>
  <c r="E64" i="31"/>
  <c r="F63" i="31"/>
  <c r="F62" i="31"/>
  <c r="G61" i="31"/>
  <c r="H60" i="31"/>
  <c r="H59" i="31"/>
  <c r="C59" i="31"/>
  <c r="D58" i="31"/>
  <c r="D57" i="31"/>
  <c r="E56" i="31"/>
  <c r="F55" i="31"/>
  <c r="F54" i="31"/>
  <c r="K54" i="31" s="1"/>
  <c r="G53" i="31"/>
  <c r="H52" i="31"/>
  <c r="H51" i="31"/>
  <c r="C51" i="31"/>
  <c r="D50" i="31"/>
  <c r="F49" i="31"/>
  <c r="H48" i="31"/>
  <c r="D48" i="31"/>
  <c r="F47" i="31"/>
  <c r="H46" i="31"/>
  <c r="D46" i="31"/>
  <c r="F45" i="31"/>
  <c r="H44" i="31"/>
  <c r="D44" i="31"/>
  <c r="F43" i="31"/>
  <c r="H42" i="31"/>
  <c r="D42" i="31"/>
  <c r="F41" i="31"/>
  <c r="H40" i="31"/>
  <c r="D40" i="31"/>
  <c r="F39" i="31"/>
  <c r="H38" i="31"/>
  <c r="D38" i="31"/>
  <c r="F37" i="31"/>
  <c r="H36" i="31"/>
  <c r="D36" i="31"/>
  <c r="C133" i="31"/>
  <c r="H125" i="31"/>
  <c r="C119" i="31"/>
  <c r="G111" i="31"/>
  <c r="F104" i="31"/>
  <c r="G97" i="31"/>
  <c r="E90" i="31"/>
  <c r="D83" i="31"/>
  <c r="F77" i="31"/>
  <c r="H73" i="31"/>
  <c r="E70" i="31"/>
  <c r="H66" i="31"/>
  <c r="L66" i="31" s="1"/>
  <c r="D63" i="31"/>
  <c r="G59" i="31"/>
  <c r="D56" i="31"/>
  <c r="F52" i="31"/>
  <c r="E49" i="31"/>
  <c r="G46" i="31"/>
  <c r="C44" i="31"/>
  <c r="E41" i="31"/>
  <c r="G38" i="31"/>
  <c r="C36" i="31"/>
  <c r="G34" i="31"/>
  <c r="E33" i="31"/>
  <c r="C32" i="31"/>
  <c r="G30" i="31"/>
  <c r="E29" i="31"/>
  <c r="C28" i="31"/>
  <c r="G26" i="31"/>
  <c r="E25" i="31"/>
  <c r="C24" i="31"/>
  <c r="G22" i="31"/>
  <c r="E21" i="31"/>
  <c r="C20" i="31"/>
  <c r="G18" i="31"/>
  <c r="E17" i="31"/>
  <c r="C16" i="31"/>
  <c r="G14" i="31"/>
  <c r="E13" i="31"/>
  <c r="E12" i="31"/>
  <c r="F11" i="31"/>
  <c r="G10" i="31"/>
  <c r="G9" i="31"/>
  <c r="H8" i="31"/>
  <c r="C8" i="31"/>
  <c r="C7" i="31"/>
  <c r="D6" i="31"/>
  <c r="E5" i="31"/>
  <c r="I5" i="31" s="1"/>
  <c r="G28" i="31"/>
  <c r="D131" i="31"/>
  <c r="E124" i="31"/>
  <c r="I124" i="31" s="1"/>
  <c r="C117" i="31"/>
  <c r="H109" i="31"/>
  <c r="C103" i="31"/>
  <c r="G95" i="31"/>
  <c r="F88" i="31"/>
  <c r="G81" i="31"/>
  <c r="F76" i="31"/>
  <c r="C73" i="31"/>
  <c r="F69" i="31"/>
  <c r="H65" i="31"/>
  <c r="E62" i="31"/>
  <c r="H58" i="31"/>
  <c r="D55" i="31"/>
  <c r="G51" i="31"/>
  <c r="G48" i="31"/>
  <c r="C46" i="31"/>
  <c r="E43" i="31"/>
  <c r="G40" i="31"/>
  <c r="C38" i="31"/>
  <c r="F35" i="31"/>
  <c r="D34" i="31"/>
  <c r="I34" i="31" s="1"/>
  <c r="H32" i="31"/>
  <c r="F31" i="31"/>
  <c r="D30" i="31"/>
  <c r="H28" i="31"/>
  <c r="F27" i="31"/>
  <c r="D26" i="31"/>
  <c r="H24" i="31"/>
  <c r="F23" i="31"/>
  <c r="D22" i="31"/>
  <c r="H20" i="31"/>
  <c r="F19" i="31"/>
  <c r="D18" i="31"/>
  <c r="H16" i="31"/>
  <c r="F15" i="31"/>
  <c r="D14" i="31"/>
  <c r="C13" i="31"/>
  <c r="D12" i="31"/>
  <c r="E11" i="31"/>
  <c r="E10" i="31"/>
  <c r="F9" i="31"/>
  <c r="G8" i="31"/>
  <c r="G7" i="31"/>
  <c r="H6" i="31"/>
  <c r="C6" i="31"/>
  <c r="C5" i="31"/>
  <c r="C40" i="31"/>
  <c r="E37" i="31"/>
  <c r="E35" i="31"/>
  <c r="C34" i="31"/>
  <c r="G32" i="31"/>
  <c r="E31" i="31"/>
  <c r="C30" i="31"/>
  <c r="E27" i="31"/>
  <c r="C26" i="31"/>
  <c r="G24" i="31"/>
  <c r="E23" i="31"/>
  <c r="C22" i="31"/>
  <c r="G20" i="31"/>
  <c r="E19" i="31"/>
  <c r="C18" i="31"/>
  <c r="G16" i="31"/>
  <c r="E15" i="31"/>
  <c r="C14" i="31"/>
  <c r="H12" i="31"/>
  <c r="C12" i="31"/>
  <c r="C11" i="31"/>
  <c r="D10" i="31"/>
  <c r="E9" i="31"/>
  <c r="E8" i="31"/>
  <c r="F7" i="31"/>
  <c r="G6" i="31"/>
  <c r="G5" i="31"/>
  <c r="G129" i="31"/>
  <c r="E122" i="31"/>
  <c r="D115" i="31"/>
  <c r="E108" i="31"/>
  <c r="C101" i="31"/>
  <c r="H93" i="31"/>
  <c r="C87" i="31"/>
  <c r="G79" i="31"/>
  <c r="G75" i="31"/>
  <c r="D72" i="31"/>
  <c r="F68" i="31"/>
  <c r="C65" i="31"/>
  <c r="F61" i="31"/>
  <c r="H57" i="31"/>
  <c r="E54" i="31"/>
  <c r="H50" i="31"/>
  <c r="C48" i="31"/>
  <c r="E45" i="31"/>
  <c r="G42" i="31"/>
  <c r="G127" i="31"/>
  <c r="F120" i="31"/>
  <c r="G113" i="31"/>
  <c r="E106" i="31"/>
  <c r="D99" i="31"/>
  <c r="E92" i="31"/>
  <c r="C85" i="31"/>
  <c r="E78" i="31"/>
  <c r="H74" i="31"/>
  <c r="L74" i="31" s="1"/>
  <c r="D71" i="31"/>
  <c r="I71" i="31" s="1"/>
  <c r="G67" i="31"/>
  <c r="D64" i="31"/>
  <c r="F60" i="31"/>
  <c r="C57" i="31"/>
  <c r="F53" i="31"/>
  <c r="C50" i="31"/>
  <c r="E47" i="31"/>
  <c r="G44" i="31"/>
  <c r="C42" i="31"/>
  <c r="E39" i="31"/>
  <c r="G36" i="31"/>
  <c r="H34" i="31"/>
  <c r="F33" i="31"/>
  <c r="D32" i="31"/>
  <c r="I32" i="31" s="1"/>
  <c r="H30" i="31"/>
  <c r="F29" i="31"/>
  <c r="D28" i="31"/>
  <c r="H26" i="31"/>
  <c r="F25" i="31"/>
  <c r="D24" i="31"/>
  <c r="H22" i="31"/>
  <c r="F21" i="31"/>
  <c r="D20" i="31"/>
  <c r="H18" i="31"/>
  <c r="F17" i="31"/>
  <c r="D16" i="31"/>
  <c r="I16" i="31" s="1"/>
  <c r="H14" i="31"/>
  <c r="F13" i="31"/>
  <c r="G12" i="31"/>
  <c r="G11" i="31"/>
  <c r="H10" i="31"/>
  <c r="C10" i="31"/>
  <c r="C9" i="31"/>
  <c r="D8" i="31"/>
  <c r="E7" i="31"/>
  <c r="E6" i="31"/>
  <c r="F5" i="31"/>
  <c r="J30" i="31" l="1"/>
  <c r="J48" i="31"/>
  <c r="L92" i="31"/>
  <c r="J22" i="31"/>
  <c r="J44" i="31"/>
  <c r="K90" i="31"/>
  <c r="L45" i="31"/>
  <c r="C14" i="30"/>
  <c r="J18" i="33"/>
  <c r="M18" i="30"/>
  <c r="J98" i="33"/>
  <c r="H27" i="30"/>
  <c r="J69" i="33"/>
  <c r="H22" i="30"/>
  <c r="J64" i="33"/>
  <c r="C11" i="30"/>
  <c r="J15" i="33"/>
  <c r="C35" i="30"/>
  <c r="J39" i="33"/>
  <c r="H37" i="30"/>
  <c r="J79" i="33"/>
  <c r="C31" i="30"/>
  <c r="J35" i="33"/>
  <c r="C43" i="30"/>
  <c r="J47" i="33"/>
  <c r="H41" i="30"/>
  <c r="J83" i="33"/>
  <c r="M19" i="30"/>
  <c r="J99" i="33"/>
  <c r="M35" i="30"/>
  <c r="J115" i="33"/>
  <c r="C13" i="30"/>
  <c r="J17" i="33"/>
  <c r="C29" i="30"/>
  <c r="J33" i="33"/>
  <c r="H35" i="30"/>
  <c r="J77" i="33"/>
  <c r="C25" i="30"/>
  <c r="J29" i="33"/>
  <c r="C40" i="30"/>
  <c r="J44" i="33"/>
  <c r="H12" i="30"/>
  <c r="J54" i="33"/>
  <c r="M10" i="30"/>
  <c r="J90" i="33"/>
  <c r="M34" i="30"/>
  <c r="J114" i="33"/>
  <c r="M42" i="30"/>
  <c r="J122" i="33"/>
  <c r="M43" i="30"/>
  <c r="J123" i="33"/>
  <c r="M25" i="30"/>
  <c r="J105" i="33"/>
  <c r="H38" i="30"/>
  <c r="J80" i="33"/>
  <c r="M16" i="30"/>
  <c r="J96" i="33"/>
  <c r="M32" i="30"/>
  <c r="J112" i="33"/>
  <c r="C41" i="30"/>
  <c r="J45" i="33"/>
  <c r="H18" i="30"/>
  <c r="J60" i="33"/>
  <c r="M13" i="30"/>
  <c r="J93" i="33"/>
  <c r="M29" i="30"/>
  <c r="J109" i="33"/>
  <c r="M37" i="30"/>
  <c r="J117" i="33"/>
  <c r="H10" i="30"/>
  <c r="J52" i="33"/>
  <c r="H26" i="30"/>
  <c r="J68" i="33"/>
  <c r="M12" i="30"/>
  <c r="J92" i="33"/>
  <c r="M20" i="30"/>
  <c r="J100" i="33"/>
  <c r="M28" i="30"/>
  <c r="J108" i="33"/>
  <c r="M44" i="30"/>
  <c r="J124" i="33"/>
  <c r="H9" i="30"/>
  <c r="J51" i="33"/>
  <c r="H21" i="30"/>
  <c r="J63" i="33"/>
  <c r="C18" i="30"/>
  <c r="J22" i="33"/>
  <c r="C42" i="30"/>
  <c r="J46" i="33"/>
  <c r="M24" i="30"/>
  <c r="J104" i="33"/>
  <c r="M22" i="30"/>
  <c r="J102" i="33"/>
  <c r="M30" i="30"/>
  <c r="J110" i="33"/>
  <c r="H33" i="30"/>
  <c r="J75" i="33"/>
  <c r="M23" i="30"/>
  <c r="J103" i="33"/>
  <c r="C21" i="30"/>
  <c r="J25" i="33"/>
  <c r="H15" i="30"/>
  <c r="J57" i="33"/>
  <c r="H31" i="30"/>
  <c r="J73" i="33"/>
  <c r="C28" i="30"/>
  <c r="J32" i="33"/>
  <c r="C30" i="30"/>
  <c r="J34" i="33"/>
  <c r="H20" i="30"/>
  <c r="J62" i="33"/>
  <c r="H36" i="30"/>
  <c r="J78" i="33"/>
  <c r="M15" i="30"/>
  <c r="J95" i="33"/>
  <c r="M31" i="30"/>
  <c r="J111" i="33"/>
  <c r="H17" i="30"/>
  <c r="J59" i="33"/>
  <c r="C45" i="30"/>
  <c r="J49" i="33"/>
  <c r="H23" i="30"/>
  <c r="J65" i="33"/>
  <c r="C20" i="30"/>
  <c r="J24" i="33"/>
  <c r="M40" i="30"/>
  <c r="J120" i="33"/>
  <c r="C46" i="30"/>
  <c r="J50" i="33"/>
  <c r="H40" i="30"/>
  <c r="J82" i="33"/>
  <c r="C33" i="30"/>
  <c r="J37" i="33"/>
  <c r="C16" i="30"/>
  <c r="J20" i="33"/>
  <c r="C32" i="30"/>
  <c r="J36" i="33"/>
  <c r="C19" i="30"/>
  <c r="J23" i="33"/>
  <c r="C23" i="30"/>
  <c r="J27" i="33"/>
  <c r="C10" i="30"/>
  <c r="J14" i="33"/>
  <c r="H24" i="30"/>
  <c r="J66" i="33"/>
  <c r="H25" i="30"/>
  <c r="J67" i="33"/>
  <c r="H29" i="30"/>
  <c r="J71" i="33"/>
  <c r="M11" i="30"/>
  <c r="J91" i="33"/>
  <c r="M39" i="30"/>
  <c r="J119" i="33"/>
  <c r="H39" i="30"/>
  <c r="J81" i="33"/>
  <c r="C15" i="30"/>
  <c r="J19" i="33"/>
  <c r="C27" i="30"/>
  <c r="J31" i="33"/>
  <c r="C36" i="30"/>
  <c r="J40" i="33"/>
  <c r="H14" i="30"/>
  <c r="J56" i="33"/>
  <c r="H30" i="30"/>
  <c r="J72" i="33"/>
  <c r="C17" i="30"/>
  <c r="J21" i="33"/>
  <c r="C9" i="30"/>
  <c r="J13" i="33"/>
  <c r="H11" i="30"/>
  <c r="J53" i="33"/>
  <c r="H19" i="30"/>
  <c r="J61" i="33"/>
  <c r="H28" i="30"/>
  <c r="J70" i="33"/>
  <c r="M26" i="30"/>
  <c r="J106" i="33"/>
  <c r="M27" i="30"/>
  <c r="J107" i="33"/>
  <c r="M9" i="30"/>
  <c r="J89" i="33"/>
  <c r="M17" i="30"/>
  <c r="J97" i="33"/>
  <c r="M41" i="30"/>
  <c r="J121" i="33"/>
  <c r="C24" i="30"/>
  <c r="J28" i="33"/>
  <c r="H34" i="30"/>
  <c r="J76" i="33"/>
  <c r="H43" i="30"/>
  <c r="J85" i="33"/>
  <c r="M21" i="30"/>
  <c r="J101" i="33"/>
  <c r="M45" i="30"/>
  <c r="J125" i="33"/>
  <c r="H42" i="30"/>
  <c r="J84" i="33"/>
  <c r="M36" i="30"/>
  <c r="J116" i="33"/>
  <c r="H16" i="30"/>
  <c r="J58" i="33"/>
  <c r="M33" i="30"/>
  <c r="J113" i="33"/>
  <c r="H46" i="30"/>
  <c r="J88" i="33"/>
  <c r="H13" i="30"/>
  <c r="J55" i="33"/>
  <c r="C22" i="30"/>
  <c r="J26" i="33"/>
  <c r="C26" i="30"/>
  <c r="J30" i="33"/>
  <c r="C38" i="30"/>
  <c r="J42" i="33"/>
  <c r="H44" i="30"/>
  <c r="J86" i="33"/>
  <c r="M14" i="30"/>
  <c r="J94" i="33"/>
  <c r="M38" i="30"/>
  <c r="J118" i="33"/>
  <c r="M46" i="30"/>
  <c r="J126" i="33"/>
  <c r="C37" i="30"/>
  <c r="J41" i="33"/>
  <c r="C12" i="30"/>
  <c r="J16" i="33"/>
  <c r="C34" i="30"/>
  <c r="J38" i="33"/>
  <c r="H32" i="30"/>
  <c r="J74" i="33"/>
  <c r="C39" i="30"/>
  <c r="J43" i="33"/>
  <c r="C44" i="30"/>
  <c r="J48" i="33"/>
  <c r="H45" i="30"/>
  <c r="J87" i="33"/>
  <c r="K57" i="31"/>
  <c r="Q160" i="21"/>
  <c r="P256" i="23"/>
  <c r="Q162" i="21"/>
  <c r="Q286" i="23"/>
  <c r="K161" i="21"/>
  <c r="O173" i="23" s="1"/>
  <c r="N270" i="23"/>
  <c r="AU345" i="23"/>
  <c r="Z167" i="21"/>
  <c r="L114" i="31"/>
  <c r="L35" i="31"/>
  <c r="K106" i="31"/>
  <c r="L98" i="31"/>
  <c r="I86" i="31"/>
  <c r="J115" i="31"/>
  <c r="O163" i="21"/>
  <c r="H174" i="23"/>
  <c r="H280" i="23" s="1"/>
  <c r="G158" i="21"/>
  <c r="K158" i="21" s="1"/>
  <c r="Y232" i="23" s="1"/>
  <c r="Y155" i="21"/>
  <c r="AN169" i="23"/>
  <c r="Z337" i="23" s="1"/>
  <c r="X322" i="23"/>
  <c r="U321" i="23"/>
  <c r="AP346" i="23"/>
  <c r="AM322" i="23"/>
  <c r="L130" i="31"/>
  <c r="I101" i="31"/>
  <c r="I64" i="31"/>
  <c r="J121" i="31"/>
  <c r="L110" i="31"/>
  <c r="J133" i="31"/>
  <c r="I19" i="31"/>
  <c r="J132" i="31"/>
  <c r="L84" i="31"/>
  <c r="L41" i="31"/>
  <c r="L82" i="31"/>
  <c r="J9" i="31"/>
  <c r="L118" i="31"/>
  <c r="L134" i="31"/>
  <c r="I51" i="31"/>
  <c r="J34" i="31"/>
  <c r="J107" i="31"/>
  <c r="L15" i="31"/>
  <c r="L25" i="31"/>
  <c r="J40" i="31"/>
  <c r="K65" i="31"/>
  <c r="L27" i="31"/>
  <c r="H153" i="21"/>
  <c r="F172" i="21"/>
  <c r="E155" i="21"/>
  <c r="H169" i="23" s="1"/>
  <c r="H205" i="23" s="1"/>
  <c r="G153" i="21"/>
  <c r="F173" i="21"/>
  <c r="H173" i="21" s="1"/>
  <c r="E153" i="21"/>
  <c r="L17" i="31"/>
  <c r="L126" i="31"/>
  <c r="J24" i="31"/>
  <c r="L132" i="31"/>
  <c r="N155" i="21"/>
  <c r="Z169" i="23" s="1"/>
  <c r="I209" i="23" s="1"/>
  <c r="E160" i="21"/>
  <c r="H172" i="23" s="1"/>
  <c r="H247" i="23" s="1"/>
  <c r="K122" i="31"/>
  <c r="I63" i="31"/>
  <c r="J131" i="31"/>
  <c r="I108" i="31"/>
  <c r="K121" i="31"/>
  <c r="J123" i="31"/>
  <c r="J91" i="31"/>
  <c r="J23" i="31"/>
  <c r="J116" i="31"/>
  <c r="J99" i="31"/>
  <c r="L5" i="31"/>
  <c r="I35" i="31"/>
  <c r="J88" i="31"/>
  <c r="I75" i="31"/>
  <c r="K118" i="31"/>
  <c r="L23" i="31"/>
  <c r="I116" i="31"/>
  <c r="K113" i="31"/>
  <c r="K32" i="31"/>
  <c r="I62" i="31"/>
  <c r="J76" i="31"/>
  <c r="K97" i="31"/>
  <c r="J13" i="31"/>
  <c r="L18" i="31"/>
  <c r="I24" i="31"/>
  <c r="J29" i="31"/>
  <c r="L34" i="31"/>
  <c r="L44" i="31"/>
  <c r="I92" i="31"/>
  <c r="K129" i="31"/>
  <c r="J8" i="31"/>
  <c r="I27" i="31"/>
  <c r="L109" i="31"/>
  <c r="L26" i="31"/>
  <c r="K56" i="31"/>
  <c r="I67" i="31"/>
  <c r="K105" i="31"/>
  <c r="L119" i="31"/>
  <c r="J67" i="31"/>
  <c r="K88" i="31"/>
  <c r="K120" i="31"/>
  <c r="L38" i="31"/>
  <c r="K77" i="31"/>
  <c r="K104" i="31"/>
  <c r="I110" i="31"/>
  <c r="K112" i="31"/>
  <c r="K91" i="31"/>
  <c r="I134" i="31"/>
  <c r="J102" i="31"/>
  <c r="I115" i="31"/>
  <c r="I81" i="31"/>
  <c r="K86" i="31"/>
  <c r="I97" i="31"/>
  <c r="K69" i="31"/>
  <c r="I74" i="31"/>
  <c r="L77" i="31"/>
  <c r="L9" i="31"/>
  <c r="L52" i="31"/>
  <c r="I55" i="31"/>
  <c r="L60" i="31"/>
  <c r="L95" i="31"/>
  <c r="L127" i="31"/>
  <c r="I93" i="31"/>
  <c r="K85" i="31"/>
  <c r="K109" i="31"/>
  <c r="I42" i="31"/>
  <c r="J10" i="31"/>
  <c r="I29" i="31"/>
  <c r="I54" i="31"/>
  <c r="L123" i="31"/>
  <c r="K80" i="31"/>
  <c r="I102" i="31"/>
  <c r="I112" i="31"/>
  <c r="I128" i="31"/>
  <c r="L58" i="31"/>
  <c r="I37" i="31"/>
  <c r="I13" i="31"/>
  <c r="K18" i="31"/>
  <c r="K34" i="31"/>
  <c r="K39" i="31"/>
  <c r="K47" i="31"/>
  <c r="I50" i="31"/>
  <c r="L53" i="31"/>
  <c r="J64" i="31"/>
  <c r="K71" i="31"/>
  <c r="K99" i="31"/>
  <c r="J5" i="31"/>
  <c r="J17" i="31"/>
  <c r="J33" i="31"/>
  <c r="L57" i="31"/>
  <c r="L93" i="31"/>
  <c r="J7" i="31"/>
  <c r="L7" i="31"/>
  <c r="I131" i="31"/>
  <c r="L10" i="31"/>
  <c r="J25" i="31"/>
  <c r="L46" i="31"/>
  <c r="L59" i="31"/>
  <c r="K96" i="31"/>
  <c r="I118" i="31"/>
  <c r="K13" i="31"/>
  <c r="K53" i="31"/>
  <c r="K37" i="31"/>
  <c r="L42" i="31"/>
  <c r="K45" i="31"/>
  <c r="I48" i="31"/>
  <c r="I58" i="31"/>
  <c r="J72" i="31"/>
  <c r="L101" i="31"/>
  <c r="J108" i="31"/>
  <c r="J59" i="31"/>
  <c r="I89" i="31"/>
  <c r="K110" i="31"/>
  <c r="K126" i="31"/>
  <c r="K26" i="31"/>
  <c r="K12" i="31"/>
  <c r="I80" i="31"/>
  <c r="K6" i="31"/>
  <c r="I9" i="31"/>
  <c r="L11" i="31"/>
  <c r="I17" i="31"/>
  <c r="K22" i="31"/>
  <c r="I33" i="31"/>
  <c r="I41" i="31"/>
  <c r="L54" i="31"/>
  <c r="I57" i="31"/>
  <c r="L83" i="31"/>
  <c r="I95" i="31"/>
  <c r="I119" i="31"/>
  <c r="K79" i="31"/>
  <c r="K87" i="31"/>
  <c r="I90" i="31"/>
  <c r="K95" i="31"/>
  <c r="I106" i="31"/>
  <c r="K111" i="31"/>
  <c r="I114" i="31"/>
  <c r="K127" i="31"/>
  <c r="I130" i="31"/>
  <c r="I28" i="31"/>
  <c r="K61" i="31"/>
  <c r="L68" i="31"/>
  <c r="I66" i="31"/>
  <c r="L69" i="31"/>
  <c r="L117" i="31"/>
  <c r="K30" i="31"/>
  <c r="K38" i="31"/>
  <c r="I49" i="31"/>
  <c r="J104" i="31"/>
  <c r="L70" i="31"/>
  <c r="I127" i="31"/>
  <c r="I98" i="31"/>
  <c r="J120" i="31"/>
  <c r="K114" i="31"/>
  <c r="K14" i="31"/>
  <c r="J21" i="31"/>
  <c r="J124" i="31"/>
  <c r="K10" i="31"/>
  <c r="L62" i="31"/>
  <c r="I122" i="31"/>
  <c r="J6" i="31"/>
  <c r="L75" i="31"/>
  <c r="I12" i="31"/>
  <c r="K55" i="31"/>
  <c r="I73" i="31"/>
  <c r="I20" i="31"/>
  <c r="K49" i="31"/>
  <c r="K63" i="31"/>
  <c r="L133" i="31"/>
  <c r="K20" i="31"/>
  <c r="K28" i="31"/>
  <c r="I39" i="31"/>
  <c r="I47" i="31"/>
  <c r="J60" i="31"/>
  <c r="K52" i="31"/>
  <c r="K68" i="31"/>
  <c r="L76" i="31"/>
  <c r="L111" i="31"/>
  <c r="K93" i="31"/>
  <c r="L73" i="31"/>
  <c r="L125" i="31"/>
  <c r="K103" i="31"/>
  <c r="K33" i="31"/>
  <c r="I25" i="31"/>
  <c r="I82" i="31"/>
  <c r="K100" i="31"/>
  <c r="K125" i="31"/>
  <c r="I8" i="31"/>
  <c r="I36" i="31"/>
  <c r="K70" i="31"/>
  <c r="K130" i="31"/>
  <c r="K29" i="31"/>
  <c r="I21" i="31"/>
  <c r="K41" i="31"/>
  <c r="I132" i="31"/>
  <c r="K46" i="31"/>
  <c r="L51" i="31"/>
  <c r="K62" i="31"/>
  <c r="L67" i="31"/>
  <c r="K98" i="31"/>
  <c r="L103" i="31"/>
  <c r="L108" i="31"/>
  <c r="K119" i="31"/>
  <c r="L124" i="31"/>
  <c r="L30" i="31"/>
  <c r="K25" i="31"/>
  <c r="L14" i="31"/>
  <c r="K9" i="31"/>
  <c r="J43" i="31"/>
  <c r="L21" i="31"/>
  <c r="K16" i="31"/>
  <c r="J32" i="31"/>
  <c r="K21" i="31"/>
  <c r="J31" i="31"/>
  <c r="I26" i="31"/>
  <c r="J15" i="31"/>
  <c r="I10" i="31"/>
  <c r="L8" i="31"/>
  <c r="K11" i="31"/>
  <c r="L16" i="31"/>
  <c r="K19" i="31"/>
  <c r="L24" i="31"/>
  <c r="K27" i="31"/>
  <c r="L32" i="31"/>
  <c r="K35" i="31"/>
  <c r="J52" i="31"/>
  <c r="J68" i="31"/>
  <c r="L81" i="31"/>
  <c r="J37" i="31"/>
  <c r="J47" i="31"/>
  <c r="J63" i="31"/>
  <c r="J83" i="31"/>
  <c r="J129" i="31"/>
  <c r="I43" i="31"/>
  <c r="I59" i="31"/>
  <c r="J42" i="31"/>
  <c r="I45" i="31"/>
  <c r="J50" i="31"/>
  <c r="I53" i="31"/>
  <c r="J58" i="31"/>
  <c r="I61" i="31"/>
  <c r="J66" i="31"/>
  <c r="I69" i="31"/>
  <c r="J74" i="31"/>
  <c r="I77" i="31"/>
  <c r="J82" i="31"/>
  <c r="I85" i="31"/>
  <c r="J92" i="31"/>
  <c r="I103" i="31"/>
  <c r="J41" i="31"/>
  <c r="I44" i="31"/>
  <c r="J49" i="31"/>
  <c r="I52" i="31"/>
  <c r="J57" i="31"/>
  <c r="I60" i="31"/>
  <c r="J65" i="31"/>
  <c r="I68" i="31"/>
  <c r="J73" i="31"/>
  <c r="I76" i="31"/>
  <c r="J81" i="31"/>
  <c r="I84" i="31"/>
  <c r="J95" i="31"/>
  <c r="L107" i="31"/>
  <c r="J80" i="31"/>
  <c r="I83" i="31"/>
  <c r="I99" i="31"/>
  <c r="J105" i="31"/>
  <c r="L131" i="31"/>
  <c r="J90" i="31"/>
  <c r="J98" i="31"/>
  <c r="I88" i="31"/>
  <c r="J93" i="31"/>
  <c r="I96" i="31"/>
  <c r="J101" i="31"/>
  <c r="I104" i="31"/>
  <c r="J109" i="31"/>
  <c r="I120" i="31"/>
  <c r="J125" i="31"/>
  <c r="L106" i="31"/>
  <c r="K117" i="31"/>
  <c r="L122" i="31"/>
  <c r="K133" i="31"/>
  <c r="L105" i="31"/>
  <c r="K108" i="31"/>
  <c r="L113" i="31"/>
  <c r="K116" i="31"/>
  <c r="L121" i="31"/>
  <c r="K124" i="31"/>
  <c r="L129" i="31"/>
  <c r="K132" i="31"/>
  <c r="J106" i="31"/>
  <c r="I109" i="31"/>
  <c r="J114" i="31"/>
  <c r="I117" i="31"/>
  <c r="J122" i="31"/>
  <c r="I125" i="31"/>
  <c r="J130" i="31"/>
  <c r="I133" i="31"/>
  <c r="L85" i="31"/>
  <c r="K64" i="31"/>
  <c r="I38" i="31"/>
  <c r="J28" i="31"/>
  <c r="I23" i="31"/>
  <c r="J12" i="31"/>
  <c r="I7" i="31"/>
  <c r="I78" i="31"/>
  <c r="K40" i="31"/>
  <c r="I30" i="31"/>
  <c r="J19" i="31"/>
  <c r="I14" i="31"/>
  <c r="K84" i="31"/>
  <c r="K44" i="31"/>
  <c r="L49" i="31"/>
  <c r="K60" i="31"/>
  <c r="L65" i="31"/>
  <c r="K76" i="31"/>
  <c r="L50" i="31"/>
  <c r="L40" i="31"/>
  <c r="K43" i="31"/>
  <c r="L48" i="31"/>
  <c r="K51" i="31"/>
  <c r="L56" i="31"/>
  <c r="K59" i="31"/>
  <c r="L64" i="31"/>
  <c r="K67" i="31"/>
  <c r="L72" i="31"/>
  <c r="K75" i="31"/>
  <c r="L80" i="31"/>
  <c r="K83" i="31"/>
  <c r="K89" i="31"/>
  <c r="L94" i="31"/>
  <c r="L39" i="31"/>
  <c r="K42" i="31"/>
  <c r="L47" i="31"/>
  <c r="K50" i="31"/>
  <c r="L55" i="31"/>
  <c r="K58" i="31"/>
  <c r="L63" i="31"/>
  <c r="K66" i="31"/>
  <c r="L71" i="31"/>
  <c r="K74" i="31"/>
  <c r="L79" i="31"/>
  <c r="K82" i="31"/>
  <c r="L87" i="31"/>
  <c r="K92" i="31"/>
  <c r="L97" i="31"/>
  <c r="L78" i="31"/>
  <c r="K81" i="31"/>
  <c r="L86" i="31"/>
  <c r="L90" i="31"/>
  <c r="K101" i="31"/>
  <c r="K134" i="31"/>
  <c r="L91" i="31"/>
  <c r="K94" i="31"/>
  <c r="L99" i="31"/>
  <c r="K102" i="31"/>
  <c r="I107" i="31"/>
  <c r="J112" i="31"/>
  <c r="I123" i="31"/>
  <c r="J128" i="31"/>
  <c r="J111" i="31"/>
  <c r="J119" i="31"/>
  <c r="J127" i="31"/>
  <c r="L104" i="31"/>
  <c r="K107" i="31"/>
  <c r="L112" i="31"/>
  <c r="K115" i="31"/>
  <c r="L120" i="31"/>
  <c r="K123" i="31"/>
  <c r="L128" i="31"/>
  <c r="K131" i="31"/>
  <c r="L61" i="31"/>
  <c r="J35" i="31"/>
  <c r="L22" i="31"/>
  <c r="K17" i="31"/>
  <c r="L6" i="31"/>
  <c r="J75" i="31"/>
  <c r="K36" i="31"/>
  <c r="L29" i="31"/>
  <c r="K24" i="31"/>
  <c r="L13" i="31"/>
  <c r="K8" i="31"/>
  <c r="J16" i="31"/>
  <c r="I94" i="31"/>
  <c r="K5" i="31"/>
  <c r="I18" i="31"/>
  <c r="K7" i="31"/>
  <c r="L12" i="31"/>
  <c r="K15" i="31"/>
  <c r="L20" i="31"/>
  <c r="K23" i="31"/>
  <c r="L28" i="31"/>
  <c r="K31" i="31"/>
  <c r="L36" i="31"/>
  <c r="J87" i="31"/>
  <c r="J39" i="31"/>
  <c r="J55" i="31"/>
  <c r="J71" i="31"/>
  <c r="J56" i="31"/>
  <c r="J38" i="31"/>
  <c r="J46" i="31"/>
  <c r="J54" i="31"/>
  <c r="J62" i="31"/>
  <c r="J70" i="31"/>
  <c r="J78" i="31"/>
  <c r="J86" i="31"/>
  <c r="J100" i="31"/>
  <c r="I40" i="31"/>
  <c r="J45" i="31"/>
  <c r="J53" i="31"/>
  <c r="I56" i="31"/>
  <c r="J61" i="31"/>
  <c r="J69" i="31"/>
  <c r="I72" i="31"/>
  <c r="J77" i="31"/>
  <c r="J85" i="31"/>
  <c r="J103" i="31"/>
  <c r="J113" i="31"/>
  <c r="I79" i="31"/>
  <c r="J84" i="31"/>
  <c r="I87" i="31"/>
  <c r="I91" i="31"/>
  <c r="J96" i="31"/>
  <c r="J89" i="31"/>
  <c r="J97" i="31"/>
  <c r="I100" i="31"/>
  <c r="I105" i="31"/>
  <c r="J110" i="31"/>
  <c r="I113" i="31"/>
  <c r="J118" i="31"/>
  <c r="I121" i="31"/>
  <c r="J126" i="31"/>
  <c r="I129" i="31"/>
  <c r="J134" i="31"/>
  <c r="I70" i="31"/>
  <c r="I31" i="31"/>
  <c r="J20" i="31"/>
  <c r="I15" i="31"/>
  <c r="K48" i="31"/>
  <c r="K72" i="31"/>
  <c r="I46" i="31"/>
  <c r="L33" i="31"/>
  <c r="J27" i="31"/>
  <c r="I22" i="31"/>
  <c r="J11" i="31"/>
  <c r="I6" i="31"/>
  <c r="J51" i="31"/>
  <c r="I11" i="31"/>
  <c r="T162" i="21" l="1"/>
  <c r="AE174" i="23"/>
  <c r="Z286" i="23" s="1"/>
  <c r="L288" i="23" s="1"/>
  <c r="S270" i="23"/>
  <c r="U275" i="23" s="1"/>
  <c r="J269" i="23"/>
  <c r="T160" i="21"/>
  <c r="AE172" i="23"/>
  <c r="Y256" i="23" s="1"/>
  <c r="L258" i="23" s="1"/>
  <c r="K153" i="21"/>
  <c r="AF182" i="23"/>
  <c r="Q184" i="23" s="1"/>
  <c r="AB184" i="23" s="1"/>
  <c r="N189" i="23" s="1"/>
  <c r="Z189" i="23" s="1"/>
  <c r="L153" i="21"/>
  <c r="AH182" i="23"/>
  <c r="S184" i="23" s="1"/>
  <c r="AD184" i="23" s="1"/>
  <c r="Q189" i="23" s="1"/>
  <c r="AC189" i="23" s="1"/>
  <c r="H167" i="23"/>
  <c r="H181" i="23" s="1"/>
  <c r="E168" i="21"/>
  <c r="H177" i="23" s="1"/>
  <c r="Z155" i="21"/>
  <c r="R345" i="23"/>
  <c r="Q163" i="21"/>
  <c r="Q319" i="23"/>
  <c r="G159" i="21"/>
  <c r="K159" i="21" s="1"/>
  <c r="AD232" i="23" s="1"/>
  <c r="J231" i="23"/>
  <c r="K157" i="21"/>
  <c r="M34" i="31"/>
  <c r="O161" i="21"/>
  <c r="Q161" i="21" s="1"/>
  <c r="M110" i="31"/>
  <c r="M116" i="31"/>
  <c r="M115" i="31"/>
  <c r="M13" i="31"/>
  <c r="M88" i="31"/>
  <c r="M102" i="31"/>
  <c r="M81" i="31"/>
  <c r="M19" i="31"/>
  <c r="M124" i="31"/>
  <c r="M80" i="31"/>
  <c r="M109" i="31"/>
  <c r="M54" i="31"/>
  <c r="M118" i="31"/>
  <c r="M17" i="31"/>
  <c r="M126" i="31"/>
  <c r="M18" i="31"/>
  <c r="M5" i="31"/>
  <c r="M37" i="31"/>
  <c r="M10" i="31"/>
  <c r="M119" i="31"/>
  <c r="M95" i="31"/>
  <c r="M41" i="31"/>
  <c r="M114" i="31"/>
  <c r="M89" i="31"/>
  <c r="M128" i="31"/>
  <c r="M9" i="31"/>
  <c r="M26" i="31"/>
  <c r="M15" i="31"/>
  <c r="M16" i="31"/>
  <c r="M29" i="31"/>
  <c r="M131" i="31"/>
  <c r="M106" i="31"/>
  <c r="M57" i="31"/>
  <c r="M55" i="31"/>
  <c r="M36" i="31"/>
  <c r="M127" i="31"/>
  <c r="M40" i="31"/>
  <c r="M63" i="31"/>
  <c r="M28" i="31"/>
  <c r="M65" i="31"/>
  <c r="M133" i="31"/>
  <c r="M132" i="31"/>
  <c r="M98" i="31"/>
  <c r="M73" i="31"/>
  <c r="M66" i="31"/>
  <c r="M25" i="31"/>
  <c r="M27" i="31"/>
  <c r="M121" i="31"/>
  <c r="M67" i="31"/>
  <c r="M50" i="31"/>
  <c r="M49" i="31"/>
  <c r="M130" i="31"/>
  <c r="M14" i="31"/>
  <c r="M72" i="31"/>
  <c r="M86" i="31"/>
  <c r="M51" i="31"/>
  <c r="M30" i="31"/>
  <c r="M46" i="31"/>
  <c r="M20" i="31"/>
  <c r="M129" i="31"/>
  <c r="M113" i="31"/>
  <c r="M75" i="31"/>
  <c r="M35" i="31"/>
  <c r="M111" i="31"/>
  <c r="M112" i="31"/>
  <c r="M56" i="31"/>
  <c r="M122" i="31"/>
  <c r="M90" i="31"/>
  <c r="M68" i="31"/>
  <c r="M52" i="31"/>
  <c r="M39" i="31"/>
  <c r="M108" i="31"/>
  <c r="M93" i="31"/>
  <c r="M33" i="31"/>
  <c r="M62" i="31"/>
  <c r="M71" i="31"/>
  <c r="M24" i="31"/>
  <c r="M6" i="31"/>
  <c r="M134" i="31"/>
  <c r="M101" i="31"/>
  <c r="M82" i="31"/>
  <c r="M47" i="31"/>
  <c r="M31" i="31"/>
  <c r="M100" i="31"/>
  <c r="M12" i="31"/>
  <c r="M64" i="31"/>
  <c r="M125" i="31"/>
  <c r="M92" i="31"/>
  <c r="M74" i="31"/>
  <c r="M58" i="31"/>
  <c r="M42" i="31"/>
  <c r="M21" i="31"/>
  <c r="M48" i="31"/>
  <c r="M70" i="31"/>
  <c r="M8" i="31"/>
  <c r="M97" i="31"/>
  <c r="M32" i="31"/>
  <c r="M43" i="31"/>
  <c r="M11" i="31"/>
  <c r="M22" i="31"/>
  <c r="M79" i="31"/>
  <c r="M94" i="31"/>
  <c r="M23" i="31"/>
  <c r="M104" i="31"/>
  <c r="M99" i="31"/>
  <c r="M76" i="31"/>
  <c r="M60" i="31"/>
  <c r="M44" i="31"/>
  <c r="M85" i="31"/>
  <c r="M69" i="31"/>
  <c r="M53" i="31"/>
  <c r="M107" i="31"/>
  <c r="M105" i="31"/>
  <c r="M91" i="31"/>
  <c r="M123" i="31"/>
  <c r="M78" i="31"/>
  <c r="M117" i="31"/>
  <c r="M83" i="31"/>
  <c r="M87" i="31"/>
  <c r="M7" i="31"/>
  <c r="M38" i="31"/>
  <c r="M120" i="31"/>
  <c r="M96" i="31"/>
  <c r="M84" i="31"/>
  <c r="M103" i="31"/>
  <c r="M77" i="31"/>
  <c r="M61" i="31"/>
  <c r="M45" i="31"/>
  <c r="M59" i="31"/>
  <c r="AN172" i="23" l="1"/>
  <c r="Y160" i="21"/>
  <c r="AN174" i="23"/>
  <c r="Y162" i="21"/>
  <c r="T161" i="21"/>
  <c r="AN173" i="23" s="1"/>
  <c r="AE173" i="23"/>
  <c r="T153" i="21"/>
  <c r="T168" i="21" s="1"/>
  <c r="AQ177" i="23" s="1"/>
  <c r="K339" i="23" s="1"/>
  <c r="I341" i="23" s="1"/>
  <c r="M350" i="23" s="1"/>
  <c r="R167" i="23"/>
  <c r="E354" i="23"/>
  <c r="B353" i="23"/>
  <c r="T163" i="21"/>
  <c r="AE175" i="23"/>
  <c r="AB319" i="23" s="1"/>
  <c r="L321" i="23" s="1"/>
  <c r="S153" i="21"/>
  <c r="AO167" i="23" s="1"/>
  <c r="E337" i="23" s="1"/>
  <c r="P167" i="23"/>
  <c r="S157" i="21"/>
  <c r="AN171" i="23" s="1"/>
  <c r="O171" i="23"/>
  <c r="C13" i="24"/>
  <c r="C13" i="11"/>
  <c r="Y161" i="21"/>
  <c r="H2" i="31"/>
  <c r="D11" i="21" s="1"/>
  <c r="AC194" i="23" s="1"/>
  <c r="O338" i="23" l="1"/>
  <c r="AB288" i="23"/>
  <c r="Z162" i="21"/>
  <c r="AL345" i="23"/>
  <c r="Z160" i="21"/>
  <c r="AD345" i="23"/>
  <c r="AR337" i="23"/>
  <c r="Z258" i="23"/>
  <c r="Z161" i="21"/>
  <c r="AH345" i="23"/>
  <c r="Y163" i="21"/>
  <c r="Z163" i="21" s="1"/>
  <c r="AN175" i="23"/>
  <c r="Y153" i="21"/>
  <c r="J345" i="23" s="1"/>
  <c r="AQ167" i="23"/>
  <c r="K337" i="23" s="1"/>
  <c r="P273" i="23"/>
  <c r="AB273" i="23"/>
  <c r="L275" i="23" s="1"/>
  <c r="F338" i="23"/>
  <c r="AA275" i="23"/>
  <c r="V157" i="21"/>
  <c r="AY171" i="23" s="1"/>
  <c r="Y157" i="21"/>
  <c r="Z345" i="23" s="1"/>
  <c r="M3" i="21"/>
  <c r="A50" i="13" l="1"/>
  <c r="X338" i="23"/>
  <c r="AA321" i="23"/>
  <c r="Z157" i="21"/>
  <c r="C9" i="25" l="1"/>
  <c r="C8" i="25"/>
  <c r="C7" i="25"/>
  <c r="C6" i="25"/>
  <c r="F7" i="24" l="1"/>
  <c r="B7" i="24"/>
  <c r="F6" i="24"/>
  <c r="B6" i="24"/>
  <c r="A4" i="11" l="1"/>
  <c r="G154" i="21" l="1"/>
  <c r="K154" i="21" l="1"/>
  <c r="O168" i="23" s="1"/>
  <c r="S154" i="21" l="1"/>
  <c r="AN168" i="23" s="1"/>
  <c r="Y154" i="21" l="1"/>
  <c r="N345" i="23" s="1"/>
  <c r="S168" i="21"/>
  <c r="AO177" i="23" s="1"/>
  <c r="Z154" i="21" l="1"/>
  <c r="V168" i="21" s="1"/>
  <c r="Y168" i="21"/>
  <c r="J344" i="23" s="1"/>
  <c r="B173" i="21" l="1"/>
  <c r="AY177" i="23"/>
  <c r="H144" i="33" l="1"/>
  <c r="G350" i="23"/>
  <c r="E172" i="21"/>
  <c r="J172" i="21" s="1"/>
  <c r="E42" i="11" s="1"/>
  <c r="D172" i="21"/>
  <c r="I172" i="21" s="1"/>
  <c r="D42" i="11" s="1"/>
  <c r="G43" i="24"/>
  <c r="J42" i="11"/>
  <c r="F42" i="24" l="1"/>
  <c r="G42" i="24"/>
  <c r="K172" i="21"/>
  <c r="H172" i="21"/>
  <c r="L354" i="23" s="1"/>
  <c r="Y350" i="23"/>
  <c r="W350" i="23"/>
  <c r="L3" i="21" l="1"/>
  <c r="C43" i="13" s="1"/>
  <c r="AL353" i="23"/>
  <c r="M242" i="23"/>
  <c r="Q242" i="23" l="1"/>
  <c r="AL337" i="23" l="1"/>
  <c r="AJ232" i="23"/>
  <c r="O195" i="23"/>
  <c r="U241" i="23" l="1"/>
  <c r="Z346" i="23"/>
  <c r="T195" i="23" l="1"/>
  <c r="N200" i="23" s="1"/>
  <c r="S200" i="23" s="1"/>
  <c r="T337" i="23" l="1"/>
  <c r="E339" i="23" l="1"/>
  <c r="G341" i="23" s="1"/>
  <c r="K350" i="23" s="1"/>
  <c r="AY344" i="23" l="1"/>
</calcChain>
</file>

<file path=xl/sharedStrings.xml><?xml version="1.0" encoding="utf-8"?>
<sst xmlns="http://schemas.openxmlformats.org/spreadsheetml/2006/main" count="1603" uniqueCount="688">
  <si>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4" type="noConversion"/>
  </si>
  <si>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4" type="noConversion"/>
  </si>
  <si>
    <t>등록번호</t>
    <phoneticPr fontId="4" type="noConversion"/>
  </si>
  <si>
    <r>
      <rPr>
        <sz val="8"/>
        <rFont val="맑은 고딕"/>
        <family val="3"/>
        <charset val="129"/>
      </rPr>
      <t>접수번호</t>
    </r>
    <phoneticPr fontId="4" type="noConversion"/>
  </si>
  <si>
    <r>
      <rPr>
        <sz val="8"/>
        <rFont val="맑은 고딕"/>
        <family val="3"/>
        <charset val="129"/>
      </rPr>
      <t>의뢰기관</t>
    </r>
    <phoneticPr fontId="4" type="noConversion"/>
  </si>
  <si>
    <r>
      <rPr>
        <sz val="8"/>
        <rFont val="맑은 고딕"/>
        <family val="3"/>
        <charset val="129"/>
      </rPr>
      <t>교정일자</t>
    </r>
    <phoneticPr fontId="4" type="noConversion"/>
  </si>
  <si>
    <r>
      <rPr>
        <sz val="8"/>
        <rFont val="맑은 고딕"/>
        <family val="3"/>
        <charset val="129"/>
      </rPr>
      <t>기기명</t>
    </r>
    <phoneticPr fontId="4" type="noConversion"/>
  </si>
  <si>
    <t>교정절차서1</t>
    <phoneticPr fontId="4" type="noConversion"/>
  </si>
  <si>
    <r>
      <rPr>
        <sz val="8"/>
        <rFont val="맑은 고딕"/>
        <family val="3"/>
        <charset val="129"/>
      </rPr>
      <t>제작회사</t>
    </r>
    <phoneticPr fontId="4" type="noConversion"/>
  </si>
  <si>
    <t>교정절차서2</t>
    <phoneticPr fontId="4" type="noConversion"/>
  </si>
  <si>
    <r>
      <rPr>
        <sz val="8"/>
        <rFont val="맑은 고딕"/>
        <family val="3"/>
        <charset val="129"/>
      </rPr>
      <t>형식</t>
    </r>
    <phoneticPr fontId="4" type="noConversion"/>
  </si>
  <si>
    <t>접수확인자</t>
    <phoneticPr fontId="4" type="noConversion"/>
  </si>
  <si>
    <r>
      <rPr>
        <sz val="8"/>
        <rFont val="맑은 고딕"/>
        <family val="3"/>
        <charset val="129"/>
      </rPr>
      <t>기기번호</t>
    </r>
    <phoneticPr fontId="4" type="noConversion"/>
  </si>
  <si>
    <t>인증교정자</t>
    <phoneticPr fontId="4" type="noConversion"/>
  </si>
  <si>
    <t>기술책임자</t>
    <phoneticPr fontId="4" type="noConversion"/>
  </si>
  <si>
    <r>
      <rPr>
        <sz val="8"/>
        <rFont val="맑은 고딕"/>
        <family val="3"/>
        <charset val="129"/>
      </rPr>
      <t>교정주기</t>
    </r>
    <phoneticPr fontId="4" type="noConversion"/>
  </si>
  <si>
    <r>
      <t>KOLAS</t>
    </r>
    <r>
      <rPr>
        <sz val="8"/>
        <rFont val="맑은 고딕"/>
        <family val="3"/>
        <charset val="129"/>
      </rPr>
      <t>유무</t>
    </r>
    <phoneticPr fontId="4" type="noConversion"/>
  </si>
  <si>
    <t>1: KOLAS 성적서
0: 비공인성적서</t>
    <phoneticPr fontId="4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</si>
  <si>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</si>
  <si>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최저온도</t>
    </r>
    <phoneticPr fontId="4" type="noConversion"/>
  </si>
  <si>
    <t>최저습도</t>
    <phoneticPr fontId="4" type="noConversion"/>
  </si>
  <si>
    <t>최저기압</t>
    <phoneticPr fontId="4" type="noConversion"/>
  </si>
  <si>
    <t>교정장소</t>
    <phoneticPr fontId="4" type="noConversion"/>
  </si>
  <si>
    <t>0: KC00-011 고정표준실
1: 현장교정
4: KC10-244 고정표준실</t>
    <phoneticPr fontId="4" type="noConversion"/>
  </si>
  <si>
    <r>
      <rPr>
        <sz val="8"/>
        <rFont val="맑은 고딕"/>
        <family val="3"/>
        <charset val="129"/>
      </rPr>
      <t>최고온도</t>
    </r>
    <phoneticPr fontId="4" type="noConversion"/>
  </si>
  <si>
    <r>
      <rPr>
        <sz val="8"/>
        <rFont val="맑은 고딕"/>
        <family val="3"/>
        <charset val="129"/>
      </rPr>
      <t>최고습도</t>
    </r>
    <phoneticPr fontId="4" type="noConversion"/>
  </si>
  <si>
    <t>최고기압</t>
    <phoneticPr fontId="4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</si>
  <si>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4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</si>
  <si>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</si>
  <si>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등록번호</t>
    </r>
    <phoneticPr fontId="4" type="noConversion"/>
  </si>
  <si>
    <t>기기명</t>
    <phoneticPr fontId="4" type="noConversion"/>
  </si>
  <si>
    <t>제작회사</t>
    <phoneticPr fontId="4" type="noConversion"/>
  </si>
  <si>
    <t>기기번호</t>
    <phoneticPr fontId="4" type="noConversion"/>
  </si>
  <si>
    <t>차기교정예정일자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</si>
  <si>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</si>
  <si>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>세부분류코드</t>
    <phoneticPr fontId="4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</si>
  <si>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4" type="noConversion"/>
  </si>
  <si>
    <t>전체</t>
    <phoneticPr fontId="4" type="noConversion"/>
  </si>
  <si>
    <t>특이사항</t>
    <phoneticPr fontId="4" type="noConversion"/>
  </si>
  <si>
    <t>PASS</t>
    <phoneticPr fontId="4" type="noConversion"/>
  </si>
  <si>
    <t>FIAL</t>
    <phoneticPr fontId="4" type="noConversion"/>
  </si>
  <si>
    <t>교정자 확인</t>
    <phoneticPr fontId="4" type="noConversion"/>
  </si>
  <si>
    <t>확인전</t>
  </si>
  <si>
    <t>CONDITION</t>
    <phoneticPr fontId="4" type="noConversion"/>
  </si>
  <si>
    <t>SPEC</t>
    <phoneticPr fontId="4" type="noConversion"/>
  </si>
  <si>
    <t>MEASURED VALUE</t>
    <phoneticPr fontId="4" type="noConversion"/>
  </si>
  <si>
    <t>MIN</t>
    <phoneticPr fontId="4" type="noConversion"/>
  </si>
  <si>
    <t>MAX</t>
    <phoneticPr fontId="4" type="noConversion"/>
  </si>
  <si>
    <t>UNIT</t>
    <phoneticPr fontId="4" type="noConversion"/>
  </si>
  <si>
    <t>CMC_UNIT</t>
    <phoneticPr fontId="4" type="noConversion"/>
  </si>
  <si>
    <t>CMC 검토</t>
    <phoneticPr fontId="4" type="noConversion"/>
  </si>
  <si>
    <t>자유도</t>
  </si>
  <si>
    <t>∞</t>
  </si>
  <si>
    <t>CMC_1</t>
    <phoneticPr fontId="4" type="noConversion"/>
  </si>
  <si>
    <t>CMC_2</t>
  </si>
  <si>
    <t xml:space="preserve"> 성적서발급번호(Certificate No) :</t>
    <phoneticPr fontId="4" type="noConversion"/>
  </si>
  <si>
    <t>CALIBRATION Result</t>
    <phoneticPr fontId="4" type="noConversion"/>
  </si>
  <si>
    <t>부록</t>
    <phoneticPr fontId="4" type="noConversion"/>
  </si>
  <si>
    <t>단위</t>
    <phoneticPr fontId="4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</si>
  <si>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4" type="noConversion"/>
  </si>
  <si>
    <t>CMC</t>
    <phoneticPr fontId="4" type="noConversion"/>
  </si>
  <si>
    <t>1st</t>
    <phoneticPr fontId="4" type="noConversion"/>
  </si>
  <si>
    <t>2nd</t>
    <phoneticPr fontId="4" type="noConversion"/>
  </si>
  <si>
    <t>판정결과</t>
    <phoneticPr fontId="4" type="noConversion"/>
  </si>
  <si>
    <t>2회</t>
  </si>
  <si>
    <t>3회</t>
  </si>
  <si>
    <t>C</t>
    <phoneticPr fontId="4" type="noConversion"/>
  </si>
  <si>
    <t>D</t>
    <phoneticPr fontId="4" type="noConversion"/>
  </si>
  <si>
    <t>∞</t>
    <phoneticPr fontId="4" type="noConversion"/>
  </si>
  <si>
    <t>직사각형</t>
    <phoneticPr fontId="4" type="noConversion"/>
  </si>
  <si>
    <t>1회</t>
    <phoneticPr fontId="4" type="noConversion"/>
  </si>
  <si>
    <t>Spec</t>
    <phoneticPr fontId="4" type="noConversion"/>
  </si>
  <si>
    <t>교정값</t>
    <phoneticPr fontId="4" type="noConversion"/>
  </si>
  <si>
    <t>Decision</t>
    <phoneticPr fontId="4" type="noConversion"/>
  </si>
  <si>
    <t>[Length Calibration]</t>
    <phoneticPr fontId="4" type="noConversion"/>
  </si>
  <si>
    <t>3rd</t>
    <phoneticPr fontId="4" type="noConversion"/>
  </si>
  <si>
    <r>
      <t>3회</t>
    </r>
    <r>
      <rPr>
        <b/>
        <sz val="9"/>
        <color indexed="9"/>
        <rFont val="굴림"/>
        <family val="3"/>
        <charset val="129"/>
      </rPr>
      <t/>
    </r>
  </si>
  <si>
    <t>μm</t>
    <phoneticPr fontId="4" type="noConversion"/>
  </si>
  <si>
    <t>CMC단위</t>
    <phoneticPr fontId="4" type="noConversion"/>
  </si>
  <si>
    <t>사용?</t>
    <phoneticPr fontId="4" type="noConversion"/>
  </si>
  <si>
    <t>지시값</t>
    <phoneticPr fontId="4" type="noConversion"/>
  </si>
  <si>
    <t>2회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</si>
  <si>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</si>
  <si>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1. 교정조건</t>
    <phoneticPr fontId="4" type="noConversion"/>
  </si>
  <si>
    <t>CMC1</t>
    <phoneticPr fontId="4" type="noConversion"/>
  </si>
  <si>
    <r>
      <t>CMC</t>
    </r>
    <r>
      <rPr>
        <b/>
        <sz val="9"/>
        <color indexed="9"/>
        <rFont val="돋움"/>
        <family val="3"/>
        <charset val="129"/>
      </rPr>
      <t>초과</t>
    </r>
    <r>
      <rPr>
        <b/>
        <sz val="9"/>
        <color indexed="9"/>
        <rFont val="Tahoma"/>
        <family val="2"/>
      </rPr>
      <t>?</t>
    </r>
  </si>
  <si>
    <t>FAIL?</t>
  </si>
  <si>
    <t>자리수 맞춤</t>
    <phoneticPr fontId="4" type="noConversion"/>
  </si>
  <si>
    <t>Pass/Fail</t>
    <phoneticPr fontId="4" type="noConversion"/>
  </si>
  <si>
    <t>요인</t>
    <phoneticPr fontId="4" type="noConversion"/>
  </si>
  <si>
    <t>입력량</t>
    <phoneticPr fontId="4" type="noConversion"/>
  </si>
  <si>
    <t>추정값</t>
    <phoneticPr fontId="4" type="noConversion"/>
  </si>
  <si>
    <t>요인(값)</t>
    <phoneticPr fontId="4" type="noConversion"/>
  </si>
  <si>
    <t>나눔수</t>
    <phoneticPr fontId="4" type="noConversion"/>
  </si>
  <si>
    <t>표준불확도</t>
    <phoneticPr fontId="4" type="noConversion"/>
  </si>
  <si>
    <t>확률분포</t>
    <phoneticPr fontId="4" type="noConversion"/>
  </si>
  <si>
    <t>감도계수</t>
    <phoneticPr fontId="4" type="noConversion"/>
  </si>
  <si>
    <t>불확도기여량</t>
    <phoneticPr fontId="4" type="noConversion"/>
  </si>
  <si>
    <t>자유도</t>
    <phoneticPr fontId="4" type="noConversion"/>
  </si>
  <si>
    <t>A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</si>
  <si>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</si>
  <si>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mm</t>
    <phoneticPr fontId="4" type="noConversion"/>
  </si>
  <si>
    <t>B</t>
    <phoneticPr fontId="4" type="noConversion"/>
  </si>
  <si>
    <t>기준기</t>
    <phoneticPr fontId="4" type="noConversion"/>
  </si>
  <si>
    <t>정규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</si>
  <si>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</si>
  <si>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</si>
  <si>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</si>
  <si>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합성표준</t>
    <phoneticPr fontId="4" type="noConversion"/>
  </si>
  <si>
    <t>측정불확도</t>
    <phoneticPr fontId="4" type="noConversion"/>
  </si>
  <si>
    <t>선택</t>
    <phoneticPr fontId="4" type="noConversion"/>
  </si>
  <si>
    <t>Number Format</t>
    <phoneticPr fontId="4" type="noConversion"/>
  </si>
  <si>
    <t>신뢰수준(%)</t>
    <phoneticPr fontId="4" type="noConversion"/>
  </si>
  <si>
    <t>성적서</t>
    <phoneticPr fontId="4" type="noConversion"/>
  </si>
  <si>
    <t>Rawdata</t>
    <phoneticPr fontId="4" type="noConversion"/>
  </si>
  <si>
    <t>Number</t>
    <phoneticPr fontId="4" type="noConversion"/>
  </si>
  <si>
    <t>소수점</t>
    <phoneticPr fontId="4" type="noConversion"/>
  </si>
  <si>
    <t>Format</t>
    <phoneticPr fontId="4" type="noConversion"/>
  </si>
  <si>
    <t>자리수</t>
    <phoneticPr fontId="4" type="noConversion"/>
  </si>
  <si>
    <t>0</t>
    <phoneticPr fontId="4" type="noConversion"/>
  </si>
  <si>
    <t>0.0</t>
    <phoneticPr fontId="4" type="noConversion"/>
  </si>
  <si>
    <t>0.00</t>
    <phoneticPr fontId="4" type="noConversion"/>
  </si>
  <si>
    <t>0.000</t>
    <phoneticPr fontId="4" type="noConversion"/>
  </si>
  <si>
    <t>0.000 0</t>
    <phoneticPr fontId="4" type="noConversion"/>
  </si>
  <si>
    <t>0.000 00</t>
    <phoneticPr fontId="4" type="noConversion"/>
  </si>
  <si>
    <t>0.000 000</t>
    <phoneticPr fontId="4" type="noConversion"/>
  </si>
  <si>
    <t>0.000 000 0</t>
    <phoneticPr fontId="4" type="noConversion"/>
  </si>
  <si>
    <t>0.000 000 00</t>
    <phoneticPr fontId="4" type="noConversion"/>
  </si>
  <si>
    <t>0.000 000 000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</si>
  <si>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반복측정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</si>
  <si>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■ 수학적 모델</t>
    <phoneticPr fontId="4" type="noConversion"/>
  </si>
  <si>
    <t>:</t>
    <phoneticPr fontId="4" type="noConversion"/>
  </si>
  <si>
    <t>■ 불확도 총괄표</t>
    <phoneticPr fontId="4" type="noConversion"/>
  </si>
  <si>
    <t>● 교정료 계산</t>
    <phoneticPr fontId="4" type="noConversion"/>
  </si>
  <si>
    <t>기본수수료</t>
    <phoneticPr fontId="4" type="noConversion"/>
  </si>
  <si>
    <t>d</t>
    <phoneticPr fontId="4" type="noConversion"/>
  </si>
  <si>
    <t>사용중지?</t>
  </si>
  <si>
    <t>번호</t>
  </si>
  <si>
    <t>등록번호</t>
  </si>
  <si>
    <t>기기명(종류)</t>
  </si>
  <si>
    <t>명목값</t>
  </si>
  <si>
    <t>기준값</t>
  </si>
  <si>
    <t>측정값</t>
  </si>
  <si>
    <t>단위</t>
  </si>
  <si>
    <t>보정값</t>
  </si>
  <si>
    <t>불확도 단위</t>
  </si>
  <si>
    <t>포함인자</t>
  </si>
  <si>
    <t>교정일자</t>
  </si>
  <si>
    <t>명목값</t>
    <phoneticPr fontId="4" type="noConversion"/>
  </si>
  <si>
    <t>3. 교정결과</t>
    <phoneticPr fontId="4" type="noConversion"/>
  </si>
  <si>
    <t>4. 불확도 계산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</si>
  <si>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drift</t>
    </r>
    <phoneticPr fontId="4" type="noConversion"/>
  </si>
  <si>
    <t>(μm)</t>
    <phoneticPr fontId="4" type="noConversion"/>
  </si>
  <si>
    <t>기타정보</t>
    <phoneticPr fontId="4" type="noConversion"/>
  </si>
  <si>
    <t>등급</t>
  </si>
  <si>
    <t>등급</t>
    <phoneticPr fontId="4" type="noConversion"/>
  </si>
  <si>
    <t>재질</t>
  </si>
  <si>
    <t>재질</t>
    <phoneticPr fontId="4" type="noConversion"/>
  </si>
  <si>
    <t>불확도 1</t>
  </si>
  <si>
    <t>불확도 2</t>
  </si>
  <si>
    <t>비고</t>
  </si>
  <si>
    <t>개수</t>
  </si>
  <si>
    <t>게이지 블록 교정데이터</t>
    <phoneticPr fontId="4" type="noConversion"/>
  </si>
  <si>
    <t>게이지 블록 비교기 교정데이터</t>
    <phoneticPr fontId="4" type="noConversion"/>
  </si>
  <si>
    <t>온습도계 교정데이터</t>
    <phoneticPr fontId="4" type="noConversion"/>
  </si>
  <si>
    <t>측정방향</t>
    <phoneticPr fontId="4" type="noConversion"/>
  </si>
  <si>
    <t>불확도</t>
    <phoneticPr fontId="4" type="noConversion"/>
  </si>
  <si>
    <t>측정항목</t>
    <phoneticPr fontId="4" type="noConversion"/>
  </si>
  <si>
    <t>열팽창계수</t>
    <phoneticPr fontId="4" type="noConversion"/>
  </si>
  <si>
    <t>단위</t>
    <phoneticPr fontId="4" type="noConversion"/>
  </si>
  <si>
    <t>지난교정값 1</t>
    <phoneticPr fontId="4" type="noConversion"/>
  </si>
  <si>
    <t>지난교정값 2</t>
  </si>
  <si>
    <t>지난교정값 3</t>
  </si>
  <si>
    <t>지난교정값 4</t>
  </si>
  <si>
    <t>열팽창계수</t>
  </si>
  <si>
    <t>지난교정값 1</t>
  </si>
  <si>
    <t>★ 기준게이지 블록 정보</t>
    <phoneticPr fontId="4" type="noConversion"/>
  </si>
  <si>
    <t>위치</t>
    <phoneticPr fontId="4" type="noConversion"/>
  </si>
  <si>
    <t>평균변동폭(최대)</t>
    <phoneticPr fontId="4" type="noConversion"/>
  </si>
  <si>
    <t>번호</t>
    <phoneticPr fontId="4" type="noConversion"/>
  </si>
  <si>
    <t>호칭치수 (mm)</t>
    <phoneticPr fontId="4" type="noConversion"/>
  </si>
  <si>
    <t>지난교정값</t>
    <phoneticPr fontId="4" type="noConversion"/>
  </si>
  <si>
    <t>과거변동폭</t>
    <phoneticPr fontId="4" type="noConversion"/>
  </si>
  <si>
    <t>평균변동폭</t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</si>
  <si>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</si>
  <si>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2. 기준기 및 교정대상기기 특성</t>
    <phoneticPr fontId="4" type="noConversion"/>
  </si>
  <si>
    <t>○ 재질별 특성</t>
    <phoneticPr fontId="4" type="noConversion"/>
  </si>
  <si>
    <t>기준 게이지 블록</t>
    <phoneticPr fontId="4" type="noConversion"/>
  </si>
  <si>
    <t>교정대상 게이지 블록</t>
    <phoneticPr fontId="4" type="noConversion"/>
  </si>
  <si>
    <t>게이지 블록 비교기</t>
    <phoneticPr fontId="4" type="noConversion"/>
  </si>
  <si>
    <t>영률</t>
    <phoneticPr fontId="4" type="noConversion"/>
  </si>
  <si>
    <t>텅스텐카바이드</t>
    <phoneticPr fontId="4" type="noConversion"/>
  </si>
  <si>
    <t>스틸</t>
    <phoneticPr fontId="4" type="noConversion"/>
  </si>
  <si>
    <t>/℃</t>
  </si>
  <si>
    <t>ratio</t>
  </si>
  <si>
    <t>N/㎡</t>
  </si>
  <si>
    <t>크롬카바이드</t>
    <phoneticPr fontId="4" type="noConversion"/>
  </si>
  <si>
    <t>프로브의 곡률반경</t>
  </si>
  <si>
    <t>mm</t>
  </si>
  <si>
    <t>세라믹</t>
    <phoneticPr fontId="4" type="noConversion"/>
  </si>
  <si>
    <t>평균 변동폭</t>
    <phoneticPr fontId="4" type="noConversion"/>
  </si>
  <si>
    <t>μm</t>
  </si>
  <si>
    <t>측정력(위쪽 프로브)</t>
  </si>
  <si>
    <t>gf</t>
  </si>
  <si>
    <t>다이아몬드</t>
    <phoneticPr fontId="4" type="noConversion"/>
  </si>
  <si>
    <t>평행도 허용치</t>
    <phoneticPr fontId="4" type="noConversion"/>
  </si>
  <si>
    <t>평행도 허용치</t>
  </si>
  <si>
    <t>측정력(아래쪽 프로브)</t>
  </si>
  <si>
    <t>합동실험표준편차 측정결과표</t>
    <phoneticPr fontId="4" type="noConversion"/>
  </si>
  <si>
    <t>작성</t>
    <phoneticPr fontId="4" type="noConversion"/>
  </si>
  <si>
    <t>승인</t>
    <phoneticPr fontId="4" type="noConversion"/>
  </si>
  <si>
    <t>교정자/박순호</t>
    <phoneticPr fontId="4" type="noConversion"/>
  </si>
  <si>
    <t>TM/정현진</t>
    <phoneticPr fontId="4" type="noConversion"/>
  </si>
  <si>
    <t>사용장비 명세</t>
    <phoneticPr fontId="4" type="noConversion"/>
  </si>
  <si>
    <r>
      <t>제작회사</t>
    </r>
    <r>
      <rPr>
        <sz val="9"/>
        <rFont val="Arial"/>
        <family val="2"/>
      </rPr>
      <t xml:space="preserve"> </t>
    </r>
    <phoneticPr fontId="4" type="noConversion"/>
  </si>
  <si>
    <t>형식</t>
    <phoneticPr fontId="4" type="noConversion"/>
  </si>
  <si>
    <t>교정기관</t>
    <phoneticPr fontId="4" type="noConversion"/>
  </si>
  <si>
    <t>기준장비</t>
    <phoneticPr fontId="4" type="noConversion"/>
  </si>
  <si>
    <t>피교정장비</t>
    <phoneticPr fontId="4" type="noConversion"/>
  </si>
  <si>
    <t>게이지 블록</t>
    <phoneticPr fontId="4" type="noConversion"/>
  </si>
  <si>
    <t>MITUTOYO</t>
    <phoneticPr fontId="4" type="noConversion"/>
  </si>
  <si>
    <t>교정기술원㈜</t>
    <phoneticPr fontId="4" type="noConversion"/>
  </si>
  <si>
    <t>측정일자</t>
    <phoneticPr fontId="4" type="noConversion"/>
  </si>
  <si>
    <t>2016.09.19</t>
    <phoneticPr fontId="4" type="noConversion"/>
  </si>
  <si>
    <t>비고</t>
    <phoneticPr fontId="4" type="noConversion"/>
  </si>
  <si>
    <t>명목값 : 50 mm 블록 사용</t>
    <phoneticPr fontId="4" type="noConversion"/>
  </si>
  <si>
    <t>측정차수</t>
  </si>
  <si>
    <t>1차</t>
  </si>
  <si>
    <t>2차</t>
  </si>
  <si>
    <t>3차</t>
  </si>
  <si>
    <t>4차</t>
  </si>
  <si>
    <t>5차</t>
  </si>
  <si>
    <t>측정회수</t>
  </si>
  <si>
    <t>편차(μm)</t>
    <phoneticPr fontId="4" type="noConversion"/>
  </si>
  <si>
    <t>표준편차</t>
  </si>
  <si>
    <t>2016.09.23</t>
    <phoneticPr fontId="4" type="noConversion"/>
  </si>
  <si>
    <t>합동실험표준편차 (㎚)</t>
    <phoneticPr fontId="4" type="noConversion"/>
  </si>
  <si>
    <t>게이지 블록 비교기</t>
  </si>
  <si>
    <t>MITUTOYO</t>
  </si>
  <si>
    <t>GBCD-250</t>
  </si>
  <si>
    <t>01491602</t>
  </si>
  <si>
    <t>한국표준과학연구원</t>
  </si>
  <si>
    <t>게이지 블록</t>
  </si>
  <si>
    <t>BMI-122-K/YJ</t>
  </si>
  <si>
    <t>BM1-112-00</t>
  </si>
  <si>
    <t>★ 게이지 블록 등급별 치수와 평행도의 허용치 : 국제 규격 (ISO 3650)</t>
    <phoneticPr fontId="4" type="noConversion"/>
  </si>
  <si>
    <t>호칭치수</t>
    <phoneticPr fontId="4" type="noConversion"/>
  </si>
  <si>
    <t>(mm)</t>
    <phoneticPr fontId="4" type="noConversion"/>
  </si>
  <si>
    <t>K</t>
    <phoneticPr fontId="4" type="noConversion"/>
  </si>
  <si>
    <t>치수의 허용차</t>
    <phoneticPr fontId="4" type="noConversion"/>
  </si>
  <si>
    <t>평행도의 허용치</t>
    <phoneticPr fontId="4" type="noConversion"/>
  </si>
  <si>
    <t>단위 :</t>
    <phoneticPr fontId="4" type="noConversion"/>
  </si>
  <si>
    <t>초과</t>
    <phoneticPr fontId="4" type="noConversion"/>
  </si>
  <si>
    <t>이하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</si>
  <si>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</si>
  <si>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</si>
  <si>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열팽창계수 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</si>
  <si>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</si>
  <si>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열팽창계수 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</si>
  <si>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</si>
  <si>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프로브의 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d</t>
    </r>
    <phoneticPr fontId="4" type="noConversion"/>
  </si>
  <si>
    <r>
      <t>프로브의 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d</t>
    </r>
    <phoneticPr fontId="4" type="noConversion"/>
  </si>
  <si>
    <t>교정값</t>
    <phoneticPr fontId="4" type="noConversion"/>
  </si>
  <si>
    <t>게이지 블록 비교기 지시값</t>
    <phoneticPr fontId="4" type="noConversion"/>
  </si>
  <si>
    <t>Δt</t>
  </si>
  <si>
    <t>Δα</t>
  </si>
  <si>
    <t>δt</t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</si>
  <si>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var</t>
    </r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</si>
  <si>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</si>
  <si>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t>편차</t>
    <phoneticPr fontId="4" type="noConversion"/>
  </si>
  <si>
    <t>평균</t>
    <phoneticPr fontId="4" type="noConversion"/>
  </si>
  <si>
    <t>촉침에 의한 탄성 변형 차이의 보정</t>
    <phoneticPr fontId="4" type="noConversion"/>
  </si>
  <si>
    <t>m</t>
    <phoneticPr fontId="4" type="noConversion"/>
  </si>
  <si>
    <t>탄성변형 
보정항</t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</si>
  <si>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ux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</si>
  <si>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ur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</si>
  <si>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lx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</si>
  <si>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lr</t>
    </r>
    <phoneticPr fontId="4" type="noConversion"/>
  </si>
  <si>
    <r>
      <t>l</t>
    </r>
    <r>
      <rPr>
        <b/>
        <vertAlign val="subscript"/>
        <sz val="9"/>
        <color theme="0"/>
        <rFont val="맑은 고딕"/>
        <family val="3"/>
        <charset val="129"/>
        <scheme val="major"/>
      </rPr>
      <t>cd</t>
    </r>
    <phoneticPr fontId="4" type="noConversion"/>
  </si>
  <si>
    <r>
      <t>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</si>
  <si>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</si>
  <si>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포아송 비</t>
    <phoneticPr fontId="4" type="noConversion"/>
  </si>
  <si>
    <t>N</t>
    <phoneticPr fontId="4" type="noConversion"/>
  </si>
  <si>
    <t>성적서용</t>
    <phoneticPr fontId="4" type="noConversion"/>
  </si>
  <si>
    <t>교정대상
게이지 블록(위)</t>
    <phoneticPr fontId="4" type="noConversion"/>
  </si>
  <si>
    <t>기준
게이지 블록(위)</t>
    <phoneticPr fontId="4" type="noConversion"/>
  </si>
  <si>
    <t>교정대상
게이지 블록(아래)</t>
    <phoneticPr fontId="4" type="noConversion"/>
  </si>
  <si>
    <t>기준
게이지 블록(아래)</t>
    <phoneticPr fontId="4" type="noConversion"/>
  </si>
  <si>
    <t>길이</t>
    <phoneticPr fontId="4" type="noConversion"/>
  </si>
  <si>
    <r>
      <t>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</si>
  <si>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최대치수</t>
    <phoneticPr fontId="4" type="noConversion"/>
  </si>
  <si>
    <t>CMC2</t>
  </si>
  <si>
    <t>열팽창 효과
 보정항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</si>
  <si>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</si>
  <si>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</si>
  <si>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t>nm</t>
    <phoneticPr fontId="4" type="noConversion"/>
  </si>
  <si>
    <t>드리프트</t>
    <phoneticPr fontId="4" type="noConversion"/>
  </si>
  <si>
    <t>삼각형</t>
    <phoneticPr fontId="4" type="noConversion"/>
  </si>
  <si>
    <t>비교기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</si>
  <si>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c</t>
    </r>
    <phoneticPr fontId="4" type="noConversion"/>
  </si>
  <si>
    <t>평행도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</si>
  <si>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</si>
  <si>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P기준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</si>
  <si>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P교정대상</t>
    </r>
    <phoneticPr fontId="4" type="noConversion"/>
  </si>
  <si>
    <t>평균열팽창계수</t>
    <phoneticPr fontId="4" type="noConversion"/>
  </si>
  <si>
    <t>α_avr</t>
  </si>
  <si>
    <t>/℃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</si>
  <si>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0</t>
    </r>
    <r>
      <rPr>
        <sz val="9"/>
        <rFont val="맑은 고딕"/>
        <family val="3"/>
        <charset val="129"/>
        <scheme val="major"/>
      </rPr>
      <t>*10^6</t>
    </r>
    <phoneticPr fontId="4" type="noConversion"/>
  </si>
  <si>
    <t>℃·nm</t>
    <phoneticPr fontId="4" type="noConversion"/>
  </si>
  <si>
    <t>온도차</t>
    <phoneticPr fontId="4" type="noConversion"/>
  </si>
  <si>
    <t>℃</t>
    <phoneticPr fontId="4" type="noConversion"/>
  </si>
  <si>
    <t>/℃·nm</t>
    <phoneticPr fontId="4" type="noConversion"/>
  </si>
  <si>
    <t>H</t>
    <phoneticPr fontId="4" type="noConversion"/>
  </si>
  <si>
    <t>열팽창계수차</t>
    <phoneticPr fontId="4" type="noConversion"/>
  </si>
  <si>
    <t>I</t>
    <phoneticPr fontId="4" type="noConversion"/>
  </si>
  <si>
    <t>t_avr-20</t>
  </si>
  <si>
    <r>
      <t>t</t>
    </r>
    <r>
      <rPr>
        <vertAlign val="subscript"/>
        <sz val="9"/>
        <rFont val="맑은 고딕"/>
        <family val="3"/>
        <charset val="129"/>
        <scheme val="major"/>
      </rPr>
      <t>dummy</t>
    </r>
    <phoneticPr fontId="4" type="noConversion"/>
  </si>
  <si>
    <r>
      <t>δt</t>
    </r>
    <r>
      <rPr>
        <vertAlign val="subscript"/>
        <sz val="9"/>
        <rFont val="맑은 고딕"/>
        <family val="3"/>
        <charset val="129"/>
        <scheme val="major"/>
      </rPr>
      <t>drift</t>
    </r>
    <phoneticPr fontId="4" type="noConversion"/>
  </si>
  <si>
    <r>
      <t>δt</t>
    </r>
    <r>
      <rPr>
        <vertAlign val="subscript"/>
        <sz val="9"/>
        <rFont val="맑은 고딕"/>
        <family val="3"/>
        <charset val="129"/>
        <scheme val="major"/>
      </rPr>
      <t>Δ</t>
    </r>
    <phoneticPr fontId="4" type="noConversion"/>
  </si>
  <si>
    <t>J</t>
    <phoneticPr fontId="4" type="noConversion"/>
  </si>
  <si>
    <t>탄성변형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</si>
  <si>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cd</t>
    </r>
    <phoneticPr fontId="4" type="noConversion"/>
  </si>
  <si>
    <t>-</t>
    <phoneticPr fontId="4" type="noConversion"/>
  </si>
  <si>
    <t>포함인자</t>
    <phoneticPr fontId="4" type="noConversion"/>
  </si>
  <si>
    <t>계산(nm)</t>
    <phoneticPr fontId="4" type="noConversion"/>
  </si>
  <si>
    <t>계산</t>
    <phoneticPr fontId="4" type="noConversion"/>
  </si>
  <si>
    <t>○ 온도보정에 사용한 열팽창 계수 :</t>
    <phoneticPr fontId="4" type="noConversion"/>
  </si>
  <si>
    <r>
      <rPr>
        <vertAlign val="superscript"/>
        <sz val="9"/>
        <rFont val="Arial Unicode MS"/>
        <family val="3"/>
        <charset val="129"/>
      </rPr>
      <t>-6</t>
    </r>
    <r>
      <rPr>
        <sz val="9"/>
        <rFont val="Arial Unicode MS"/>
        <family val="3"/>
        <charset val="129"/>
      </rPr>
      <t xml:space="preserve"> /℃</t>
    </r>
    <phoneticPr fontId="4" type="noConversion"/>
  </si>
  <si>
    <t>명목값</t>
    <phoneticPr fontId="4" type="noConversion"/>
  </si>
  <si>
    <t>편차</t>
    <phoneticPr fontId="4" type="noConversion"/>
  </si>
  <si>
    <t>(mm)</t>
    <phoneticPr fontId="4" type="noConversion"/>
  </si>
  <si>
    <t>(μm)</t>
    <phoneticPr fontId="4" type="noConversion"/>
  </si>
  <si>
    <r>
      <t xml:space="preserve">(신뢰수준 약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 xml:space="preserve">= </t>
    </r>
    <phoneticPr fontId="4" type="noConversion"/>
  </si>
  <si>
    <t xml:space="preserve"> 교   정   번   호(Calibration No) :</t>
    <phoneticPr fontId="4" type="noConversion"/>
  </si>
  <si>
    <t>Steel</t>
    <phoneticPr fontId="4" type="noConversion"/>
  </si>
  <si>
    <t>Tungsten carbide</t>
    <phoneticPr fontId="4" type="noConversion"/>
  </si>
  <si>
    <t>Chromium Carbide</t>
    <phoneticPr fontId="4" type="noConversion"/>
  </si>
  <si>
    <t>Diamond</t>
    <phoneticPr fontId="4" type="noConversion"/>
  </si>
  <si>
    <t>Ceramic</t>
    <phoneticPr fontId="4" type="noConversion"/>
  </si>
  <si>
    <t>재질(영문)</t>
    <phoneticPr fontId="4" type="noConversion"/>
  </si>
  <si>
    <t>Nominal</t>
    <phoneticPr fontId="4" type="noConversion"/>
  </si>
  <si>
    <t>Deviation</t>
    <phoneticPr fontId="4" type="noConversion"/>
  </si>
  <si>
    <t>○ Thermal expansion coefficient used for temperature compensation :</t>
    <phoneticPr fontId="4" type="noConversion"/>
  </si>
  <si>
    <t>길이</t>
    <phoneticPr fontId="4" type="noConversion"/>
  </si>
  <si>
    <t>개수</t>
    <phoneticPr fontId="4" type="noConversion"/>
  </si>
  <si>
    <t>기준기등급</t>
    <phoneticPr fontId="4" type="noConversion"/>
  </si>
  <si>
    <t>◆ 측정불확도 추정보고서 ◆</t>
    <phoneticPr fontId="4" type="noConversion"/>
  </si>
  <si>
    <t>■ 반복 측정 결과</t>
    <phoneticPr fontId="4" type="noConversion"/>
  </si>
  <si>
    <t>호칭치수
(mm)</t>
    <phoneticPr fontId="4" type="noConversion"/>
  </si>
  <si>
    <t>게이지 블록 비교기 지시값 (μm)</t>
    <phoneticPr fontId="4" type="noConversion"/>
  </si>
  <si>
    <t>기준 게이지 블록 교정값 (mm)</t>
    <phoneticPr fontId="4" type="noConversion"/>
  </si>
  <si>
    <t>열팽창 효과 보정항 (mm)</t>
    <phoneticPr fontId="4" type="noConversion"/>
  </si>
  <si>
    <t>탄성변형 보정항 (mm)</t>
    <phoneticPr fontId="4" type="noConversion"/>
  </si>
  <si>
    <t>교정대상 게이지 블록 교정값 (mm)</t>
    <phoneticPr fontId="4" type="noConversion"/>
  </si>
  <si>
    <t>1차</t>
    <phoneticPr fontId="4" type="noConversion"/>
  </si>
  <si>
    <t>2차</t>
    <phoneticPr fontId="4" type="noConversion"/>
  </si>
  <si>
    <t>3차</t>
    <phoneticPr fontId="4" type="noConversion"/>
  </si>
  <si>
    <t>평균값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</si>
  <si>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</si>
  <si>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:</t>
    <phoneticPr fontId="4" type="noConversion"/>
  </si>
  <si>
    <t>교정대상 게이지 블록의 길이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</si>
  <si>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</si>
  <si>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기준 게이지 블록의 길이</t>
    <phoneticPr fontId="4" type="noConversion"/>
  </si>
  <si>
    <r>
      <t xml:space="preserve">  δl</t>
    </r>
    <r>
      <rPr>
        <i/>
        <vertAlign val="subscript"/>
        <sz val="10"/>
        <rFont val="Times New Roman"/>
        <family val="1"/>
      </rPr>
      <t>drift</t>
    </r>
    <phoneticPr fontId="4" type="noConversion"/>
  </si>
  <si>
    <t>기준 게이지 블록이 교정을 받은 후로 생긴 경년변화에 대한 길이 보정값</t>
    <phoneticPr fontId="4" type="noConversion"/>
  </si>
  <si>
    <t>d</t>
    <phoneticPr fontId="4" type="noConversion"/>
  </si>
  <si>
    <t>비교기에 의해 측정된 피교정 게이지 블록과 기준 게이지 블록의 길이차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</si>
  <si>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</si>
  <si>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비교기의 증폭률, 비선형성 및 분해능의 한계 등에 대한 보정값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</si>
  <si>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P</t>
    </r>
    <phoneticPr fontId="4" type="noConversion"/>
  </si>
  <si>
    <t>촉침으로 정확한 중앙점을 읽지 못할때 게이지 블록의 평행도에 의해 발생된 길이 편차에 대한 보정값</t>
    <phoneticPr fontId="4" type="noConversion"/>
  </si>
  <si>
    <t>α</t>
    <phoneticPr fontId="4" type="noConversion"/>
  </si>
  <si>
    <t>두 게이지 블록의 열팽창 계수의 평균값</t>
    <phoneticPr fontId="4" type="noConversion"/>
  </si>
  <si>
    <t>Δα</t>
    <phoneticPr fontId="4" type="noConversion"/>
  </si>
  <si>
    <t>두 게이지 블록의 열팽창 계수의 차이</t>
    <phoneticPr fontId="4" type="noConversion"/>
  </si>
  <si>
    <t>Δt</t>
    <phoneticPr fontId="4" type="noConversion"/>
  </si>
  <si>
    <t>두 게이지 블록의 온도차</t>
    <phoneticPr fontId="4" type="noConversion"/>
  </si>
  <si>
    <t>δt</t>
    <phoneticPr fontId="4" type="noConversion"/>
  </si>
  <si>
    <t>두 게이지 블록의 평균 온도값과 기준온도 20 ℃와의 차이</t>
    <phoneticPr fontId="4" type="noConversion"/>
  </si>
  <si>
    <r>
      <t>l</t>
    </r>
    <r>
      <rPr>
        <vertAlign val="subscript"/>
        <sz val="10"/>
        <rFont val="Times New Roman"/>
        <family val="1"/>
      </rPr>
      <t>0</t>
    </r>
    <phoneticPr fontId="4" type="noConversion"/>
  </si>
  <si>
    <t>게이지 블록의 호칭치수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</si>
  <si>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cd</t>
    </r>
    <phoneticPr fontId="4" type="noConversion"/>
  </si>
  <si>
    <t>피교정 게이지 블록과 기준 게이지 블록의 재질 차에 따른 탄성변형 차에 대한 보정값</t>
    <phoneticPr fontId="4" type="noConversion"/>
  </si>
  <si>
    <t>■ 합성표준불확도 관계식</t>
    <phoneticPr fontId="4" type="noConversion"/>
  </si>
  <si>
    <t>※ 감도계수</t>
    <phoneticPr fontId="4" type="noConversion"/>
  </si>
  <si>
    <t>입력량</t>
    <phoneticPr fontId="4" type="noConversion"/>
  </si>
  <si>
    <t>추정값</t>
    <phoneticPr fontId="4" type="noConversion"/>
  </si>
  <si>
    <t>표준불확도</t>
    <phoneticPr fontId="4" type="noConversion"/>
  </si>
  <si>
    <t>불확도 기여량</t>
    <phoneticPr fontId="4" type="noConversion"/>
  </si>
  <si>
    <t>자유도</t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</si>
  <si>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</si>
  <si>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</si>
  <si>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</si>
  <si>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</si>
  <si>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|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</si>
  <si>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A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</si>
  <si>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</si>
  <si>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B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</si>
  <si>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drift</t>
    </r>
    <phoneticPr fontId="4" type="noConversion"/>
  </si>
  <si>
    <t>C</t>
    <phoneticPr fontId="4" type="noConversion"/>
  </si>
  <si>
    <t>d</t>
    <phoneticPr fontId="4" type="noConversion"/>
  </si>
  <si>
    <t>D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</si>
  <si>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</si>
  <si>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E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</si>
  <si>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</si>
  <si>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F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</si>
  <si>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</si>
  <si>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</si>
  <si>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</si>
  <si>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</si>
  <si>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G</t>
    <phoneticPr fontId="4" type="noConversion"/>
  </si>
  <si>
    <t>Δt</t>
    <phoneticPr fontId="4" type="noConversion"/>
  </si>
  <si>
    <t>℃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</si>
  <si>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</si>
  <si>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</si>
  <si>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H</t>
    <phoneticPr fontId="4" type="noConversion"/>
  </si>
  <si>
    <t>Δα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</si>
  <si>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</si>
  <si>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</si>
  <si>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I</t>
    <phoneticPr fontId="4" type="noConversion"/>
  </si>
  <si>
    <t>δt</t>
    <phoneticPr fontId="4" type="noConversion"/>
  </si>
  <si>
    <t>℃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</si>
  <si>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</si>
  <si>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J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</si>
  <si>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cd</t>
    </r>
    <phoneticPr fontId="4" type="noConversion"/>
  </si>
  <si>
    <t>K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</si>
  <si>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</si>
  <si>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-</t>
    <phoneticPr fontId="4" type="noConversion"/>
  </si>
  <si>
    <t>-</t>
    <phoneticPr fontId="4" type="noConversion"/>
  </si>
  <si>
    <t>nm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</si>
  <si>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 게이지 블록의 길이이며, 단위는 mm 이다.</t>
    </r>
    <phoneticPr fontId="4" type="noConversion"/>
  </si>
  <si>
    <t>■ 표준불확도 성분의 계산</t>
    <phoneticPr fontId="4" type="noConversion"/>
  </si>
  <si>
    <t>A1. 추정값 :</t>
    <phoneticPr fontId="4" type="noConversion"/>
  </si>
  <si>
    <t>A2. 표준불확도 :</t>
    <phoneticPr fontId="4" type="noConversion"/>
  </si>
  <si>
    <t>nm</t>
    <phoneticPr fontId="4" type="noConversion"/>
  </si>
  <si>
    <r>
      <t xml:space="preserve">(신뢰수준 약 95 %, </t>
    </r>
    <r>
      <rPr>
        <i/>
        <sz val="10"/>
        <rFont val="times"/>
        <family val="1"/>
      </rPr>
      <t>k</t>
    </r>
    <r>
      <rPr>
        <sz val="10"/>
        <rFont val="맑은 고딕"/>
        <family val="3"/>
        <charset val="129"/>
        <scheme val="major"/>
      </rPr>
      <t xml:space="preserve">=2,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>의 단위는 mm) 이다.</t>
    </r>
    <phoneticPr fontId="4" type="noConversion"/>
  </si>
  <si>
    <t>U</t>
    <phoneticPr fontId="4" type="noConversion"/>
  </si>
  <si>
    <t>=</t>
    <phoneticPr fontId="4" type="noConversion"/>
  </si>
  <si>
    <t>nm</t>
    <phoneticPr fontId="4" type="noConversion"/>
  </si>
  <si>
    <t>=</t>
    <phoneticPr fontId="4" type="noConversion"/>
  </si>
  <si>
    <t>k</t>
    <phoneticPr fontId="4" type="noConversion"/>
  </si>
  <si>
    <t>A3. 확률분포 :</t>
    <phoneticPr fontId="4" type="noConversion"/>
  </si>
  <si>
    <t>A4. 감도계수 :</t>
    <phoneticPr fontId="4" type="noConversion"/>
  </si>
  <si>
    <t>A5. 불확도 기여량 :</t>
    <phoneticPr fontId="4" type="noConversion"/>
  </si>
  <si>
    <t>|</t>
    <phoneticPr fontId="4" type="noConversion"/>
  </si>
  <si>
    <t>×</t>
    <phoneticPr fontId="4" type="noConversion"/>
  </si>
  <si>
    <t>|</t>
    <phoneticPr fontId="4" type="noConversion"/>
  </si>
  <si>
    <t>=</t>
    <phoneticPr fontId="4" type="noConversion"/>
  </si>
  <si>
    <t>A6.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</si>
  <si>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) = </t>
    </r>
    <r>
      <rPr>
        <sz val="10"/>
        <rFont val="맑은 고딕"/>
        <family val="3"/>
        <charset val="129"/>
        <scheme val="major"/>
      </rPr>
      <t>∞</t>
    </r>
    <phoneticPr fontId="4" type="noConversion"/>
  </si>
  <si>
    <t>B1. 추정값 :</t>
    <phoneticPr fontId="4" type="noConversion"/>
  </si>
  <si>
    <t>B2. 표준불확도 :</t>
    <phoneticPr fontId="4" type="noConversion"/>
  </si>
  <si>
    <t>기준 게이지 블록의 평균 변동폭이 경험적으로</t>
    <phoneticPr fontId="4" type="noConversion"/>
  </si>
  <si>
    <t>μm 이내였다.</t>
    <phoneticPr fontId="4" type="noConversion"/>
  </si>
  <si>
    <t>μm</t>
    <phoneticPr fontId="4" type="noConversion"/>
  </si>
  <si>
    <t>=</t>
    <phoneticPr fontId="4" type="noConversion"/>
  </si>
  <si>
    <t>B3. 확률분포 :</t>
    <phoneticPr fontId="4" type="noConversion"/>
  </si>
  <si>
    <t>B4. 감도계수 :</t>
    <phoneticPr fontId="4" type="noConversion"/>
  </si>
  <si>
    <t>B5. 불확도 기여량 :</t>
    <phoneticPr fontId="4" type="noConversion"/>
  </si>
  <si>
    <t>×</t>
    <phoneticPr fontId="4" type="noConversion"/>
  </si>
  <si>
    <t>|</t>
    <phoneticPr fontId="4" type="noConversion"/>
  </si>
  <si>
    <t>=</t>
    <phoneticPr fontId="4" type="noConversion"/>
  </si>
  <si>
    <t>B6. 자유도 :</t>
    <phoneticPr fontId="4" type="noConversion"/>
  </si>
  <si>
    <t>C1. 추정값 :</t>
    <phoneticPr fontId="4" type="noConversion"/>
  </si>
  <si>
    <t>C2. 표준불확도 :</t>
    <phoneticPr fontId="4" type="noConversion"/>
  </si>
  <si>
    <t>C3. 확률분포 :</t>
  </si>
  <si>
    <t>C4. 감도계수 :</t>
  </si>
  <si>
    <t>C5. 불확도 기여량 :</t>
  </si>
  <si>
    <t>|</t>
    <phoneticPr fontId="4" type="noConversion"/>
  </si>
  <si>
    <t>×</t>
    <phoneticPr fontId="4" type="noConversion"/>
  </si>
  <si>
    <t>C6. 자유도 :</t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</si>
  <si>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) =</t>
    </r>
    <phoneticPr fontId="4" type="noConversion"/>
  </si>
  <si>
    <t>D1. 추정값 :</t>
  </si>
  <si>
    <t>D2. 표준불확도 :</t>
  </si>
  <si>
    <t>게이지 블록 비교기의 교정성적서에 주어진 확장불확도가</t>
    <phoneticPr fontId="4" type="noConversion"/>
  </si>
  <si>
    <r>
      <t xml:space="preserve">μm (신뢰수준 약 95 %,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=2)이다.</t>
    </r>
    <phoneticPr fontId="4" type="noConversion"/>
  </si>
  <si>
    <t>U</t>
    <phoneticPr fontId="4" type="noConversion"/>
  </si>
  <si>
    <t>k</t>
    <phoneticPr fontId="4" type="noConversion"/>
  </si>
  <si>
    <t>D3. 확률분포 :</t>
  </si>
  <si>
    <t>D4. 감도계수 :</t>
  </si>
  <si>
    <t>D5. 불확도 기여량 :</t>
  </si>
  <si>
    <t>×</t>
    <phoneticPr fontId="4" type="noConversion"/>
  </si>
  <si>
    <t>D6. 자유도 :</t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</si>
  <si>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)  = </t>
    </r>
    <r>
      <rPr>
        <sz val="10"/>
        <rFont val="바탕"/>
        <family val="1"/>
        <charset val="129"/>
      </rPr>
      <t>∞</t>
    </r>
    <phoneticPr fontId="4" type="noConversion"/>
  </si>
  <si>
    <t>E1. 추정값 :</t>
  </si>
  <si>
    <t>E2. 표준불확도 :</t>
  </si>
  <si>
    <t>※ 중앙치수의 불확도 :</t>
    <phoneticPr fontId="4" type="noConversion"/>
  </si>
  <si>
    <r>
      <t xml:space="preserve">※ </t>
    </r>
    <r>
      <rPr>
        <i/>
        <sz val="10"/>
        <rFont val="맑은 고딕"/>
        <family val="3"/>
        <charset val="129"/>
        <scheme val="major"/>
      </rPr>
      <t>ε</t>
    </r>
    <r>
      <rPr>
        <sz val="10"/>
        <rFont val="맑은 고딕"/>
        <family val="3"/>
        <charset val="129"/>
        <scheme val="major"/>
      </rPr>
      <t xml:space="preserve"> = 1 mm, </t>
    </r>
    <r>
      <rPr>
        <i/>
        <sz val="10"/>
        <rFont val="맑은 고딕"/>
        <family val="3"/>
        <charset val="129"/>
        <scheme val="major"/>
      </rPr>
      <t>W</t>
    </r>
    <r>
      <rPr>
        <sz val="10"/>
        <rFont val="맑은 고딕"/>
        <family val="3"/>
        <charset val="129"/>
        <scheme val="major"/>
      </rPr>
      <t>=9 mm</t>
    </r>
    <phoneticPr fontId="4" type="noConversion"/>
  </si>
  <si>
    <t>nm</t>
    <phoneticPr fontId="4" type="noConversion"/>
  </si>
  <si>
    <t>E3. 확률분포 :</t>
  </si>
  <si>
    <t>E4. 감도계수 :</t>
  </si>
  <si>
    <t>E5. 불확도 기여량 :</t>
  </si>
  <si>
    <t>|</t>
    <phoneticPr fontId="4" type="noConversion"/>
  </si>
  <si>
    <t>E6. 자유도 :</t>
  </si>
  <si>
    <t>※ 촉침이 접촉할 때 접촉영역이 정확히 1 mm 이내가 아닐 확률이 존재하며, 그 상대불확도를 20 %로 적용하면</t>
    <phoneticPr fontId="4" type="noConversion"/>
  </si>
  <si>
    <t>합성된 항에 대해 유효자유도를 구하면</t>
    <phoneticPr fontId="4" type="noConversion"/>
  </si>
  <si>
    <t>=</t>
    <phoneticPr fontId="4" type="noConversion"/>
  </si>
  <si>
    <t>=</t>
    <phoneticPr fontId="4" type="noConversion"/>
  </si>
  <si>
    <t>+</t>
    <phoneticPr fontId="4" type="noConversion"/>
  </si>
  <si>
    <t>F1. 추정값 :</t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</si>
  <si>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</si>
  <si>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F2. 표준불확도 :</t>
  </si>
  <si>
    <t>※ 두 게이지 블록의 평균 열팽창계수 :</t>
    <phoneticPr fontId="4" type="noConversion"/>
  </si>
  <si>
    <t>※ 불확도 전파법칙에 의한 수식 :</t>
    <phoneticPr fontId="4" type="noConversion"/>
  </si>
  <si>
    <r>
      <t>1.0×10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</si>
  <si>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=</t>
    <phoneticPr fontId="4" type="noConversion"/>
  </si>
  <si>
    <r>
      <t>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</si>
  <si>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</si>
  <si>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t>F3. 확률분포 :</t>
  </si>
  <si>
    <t>F4. 감도계수 :</t>
  </si>
  <si>
    <r>
      <t>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6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</si>
  <si>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</si>
  <si>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F5. 불확도 기여량 :</t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</si>
  <si>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</si>
  <si>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</si>
  <si>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×</t>
    <phoneticPr fontId="4" type="noConversion"/>
  </si>
  <si>
    <r>
      <t>0.41×10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</si>
  <si>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=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</si>
  <si>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</si>
  <si>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F6. 자유도 :</t>
  </si>
  <si>
    <t>※ 각 열팽창 계수의 불확도에 대한 상대불확도를 10 %로 적용하면</t>
    <phoneticPr fontId="4" type="noConversion"/>
  </si>
  <si>
    <t>합성된 항에 대해 유효자유도를 구하면</t>
    <phoneticPr fontId="4" type="noConversion"/>
  </si>
  <si>
    <t>G1. 추정값 :</t>
    <phoneticPr fontId="4" type="noConversion"/>
  </si>
  <si>
    <t>G2. 표준불확도 :</t>
    <phoneticPr fontId="4" type="noConversion"/>
  </si>
  <si>
    <t>G3. 확률분포 :</t>
    <phoneticPr fontId="4" type="noConversion"/>
  </si>
  <si>
    <t>G4. 감도계수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</si>
  <si>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6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</si>
  <si>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</si>
  <si>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G5. 불확도 기여량 :</t>
    <phoneticPr fontId="4" type="noConversion"/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</si>
  <si>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</si>
  <si>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</si>
  <si>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×</t>
    <phoneticPr fontId="4" type="noConversion"/>
  </si>
  <si>
    <t>|</t>
    <phoneticPr fontId="4" type="noConversion"/>
  </si>
  <si>
    <t>G6.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</si>
  <si>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</si>
  <si>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t>H1. 추정값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</si>
  <si>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</si>
  <si>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H2. 표준불확도 :</t>
    <phoneticPr fontId="4" type="noConversion"/>
  </si>
  <si>
    <r>
      <t>※ 두 게이지 블록의 열팽창계수 차이 :</t>
    </r>
    <r>
      <rPr>
        <sz val="10"/>
        <rFont val="맑은 고딕"/>
        <family val="3"/>
        <charset val="129"/>
      </rPr>
      <t xml:space="preserve"> </t>
    </r>
    <r>
      <rPr>
        <i/>
        <sz val="10"/>
        <rFont val="Times New Roman"/>
        <family val="1"/>
      </rPr>
      <t>Δα</t>
    </r>
    <r>
      <rPr>
        <i/>
        <sz val="10"/>
        <rFont val="맑은 고딕"/>
        <family val="3"/>
        <charset val="129"/>
      </rPr>
      <t xml:space="preserve"> </t>
    </r>
    <r>
      <rPr>
        <sz val="10"/>
        <rFont val="Times New Roman"/>
        <family val="1"/>
      </rPr>
      <t>= 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 xml:space="preserve">x </t>
    </r>
    <r>
      <rPr>
        <sz val="10"/>
        <rFont val="Times New Roman"/>
        <family val="1"/>
      </rPr>
      <t xml:space="preserve">- 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</si>
  <si>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r>
      <t xml:space="preserve">※ 불확도 전파법칙에 의한 수식 : </t>
    </r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Δα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=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+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</si>
  <si>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r>
      <rPr>
        <sz val="10"/>
        <rFont val="맑은 고딕"/>
        <family val="3"/>
        <charset val="129"/>
        <scheme val="major"/>
      </rPr>
      <t xml:space="preserve"> = 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</si>
  <si>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</si>
  <si>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t>H3. 확률분포 :</t>
    <phoneticPr fontId="4" type="noConversion"/>
  </si>
  <si>
    <t>H4. 감도계수 :</t>
    <phoneticPr fontId="4" type="noConversion"/>
  </si>
  <si>
    <t>=</t>
    <phoneticPr fontId="4" type="noConversion"/>
  </si>
  <si>
    <t>H5. 불확도 기여량 :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</si>
  <si>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</si>
  <si>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×</t>
    <phoneticPr fontId="4" type="noConversion"/>
  </si>
  <si>
    <r>
      <t>0.82×10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</si>
  <si>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</si>
  <si>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</si>
  <si>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H6. 자유도 :</t>
    <phoneticPr fontId="4" type="noConversion"/>
  </si>
  <si>
    <t>※ 각 열팽창 계수의 불확도에 대한 상대불확도를 10 %로 적용하면</t>
    <phoneticPr fontId="4" type="noConversion"/>
  </si>
  <si>
    <t>합성된 항에 대해 유효자유도를 구하면</t>
    <phoneticPr fontId="4" type="noConversion"/>
  </si>
  <si>
    <t>I1. 추정값 :</t>
  </si>
  <si>
    <t>I2. 표준불확도 :</t>
  </si>
  <si>
    <r>
      <t xml:space="preserve">※ </t>
    </r>
    <r>
      <rPr>
        <i/>
        <sz val="10"/>
        <rFont val="Times New Roman"/>
        <family val="1"/>
      </rPr>
      <t>δt = t</t>
    </r>
    <r>
      <rPr>
        <i/>
        <vertAlign val="subscript"/>
        <sz val="10"/>
        <rFont val="Times New Roman"/>
        <family val="1"/>
      </rPr>
      <t>dummy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20</t>
    </r>
    <r>
      <rPr>
        <i/>
        <sz val="10"/>
        <rFont val="Times New Roman"/>
        <family val="1"/>
      </rPr>
      <t>+δt</t>
    </r>
    <r>
      <rPr>
        <i/>
        <vertAlign val="subscript"/>
        <sz val="10"/>
        <rFont val="Times New Roman"/>
        <family val="1"/>
      </rPr>
      <t>drift</t>
    </r>
    <r>
      <rPr>
        <i/>
        <sz val="10"/>
        <rFont val="Times New Roman"/>
        <family val="1"/>
      </rPr>
      <t>+δt</t>
    </r>
    <r>
      <rPr>
        <i/>
        <vertAlign val="subscript"/>
        <sz val="10"/>
        <rFont val="Times New Roman"/>
        <family val="1"/>
      </rPr>
      <t>Δ</t>
    </r>
    <r>
      <rPr>
        <sz val="10"/>
        <rFont val="맑은 고딕"/>
        <family val="3"/>
        <charset val="129"/>
      </rPr>
      <t xml:space="preserve"> 이고,</t>
    </r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</si>
  <si>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+u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+u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Δ</t>
    </r>
    <r>
      <rPr>
        <sz val="10"/>
        <rFont val="Times New Roman"/>
        <family val="1"/>
      </rPr>
      <t xml:space="preserve">) </t>
    </r>
    <r>
      <rPr>
        <sz val="10"/>
        <rFont val="맑은 고딕"/>
        <family val="3"/>
        <charset val="129"/>
      </rPr>
      <t>이다</t>
    </r>
    <r>
      <rPr>
        <sz val="10"/>
        <rFont val="Times New Roman"/>
        <family val="1"/>
      </rPr>
      <t>.</t>
    </r>
    <phoneticPr fontId="4" type="noConversion"/>
  </si>
  <si>
    <t>※ 온도계의 확장불확도 :</t>
    <phoneticPr fontId="4" type="noConversion"/>
  </si>
  <si>
    <r>
      <t xml:space="preserve">(신뢰수준 약 95 %,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=2)</t>
    </r>
    <phoneticPr fontId="4" type="noConversion"/>
  </si>
  <si>
    <t>U</t>
    <phoneticPr fontId="4" type="noConversion"/>
  </si>
  <si>
    <t>=</t>
    <phoneticPr fontId="4" type="noConversion"/>
  </si>
  <si>
    <t>=</t>
    <phoneticPr fontId="4" type="noConversion"/>
  </si>
  <si>
    <t>k</t>
    <phoneticPr fontId="4" type="noConversion"/>
  </si>
  <si>
    <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r>
      <rPr>
        <sz val="10"/>
        <rFont val="맑은 고딕"/>
        <family val="3"/>
        <charset val="129"/>
      </rPr>
      <t>∞</t>
    </r>
    <phoneticPr fontId="4" type="noConversion"/>
  </si>
  <si>
    <r>
      <t>상대불확도를</t>
    </r>
    <r>
      <rPr>
        <sz val="10"/>
        <rFont val="맑은 고딕"/>
        <family val="1"/>
        <scheme val="major"/>
      </rPr>
      <t xml:space="preserve"> 20 %로 적용하면, </t>
    </r>
    <r>
      <rPr>
        <sz val="10"/>
        <rFont val="맑은 고딕"/>
        <family val="3"/>
        <charset val="129"/>
        <scheme val="major"/>
      </rP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</si>
  <si>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r>
      <t>상대불확도를</t>
    </r>
    <r>
      <rPr>
        <sz val="10"/>
        <rFont val="맑은 고딕"/>
        <family val="1"/>
        <scheme val="major"/>
      </rPr>
      <t xml:space="preserve"> 20 %로 적용하면, </t>
    </r>
    <r>
      <rPr>
        <sz val="10"/>
        <rFont val="맑은 고딕"/>
        <family val="3"/>
        <charset val="129"/>
        <scheme val="major"/>
      </rP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맑은 고딕"/>
        <family val="3"/>
        <charset val="129"/>
      </rPr>
      <t>Δ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</si>
  <si>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t>I3. 확률분포 :</t>
  </si>
  <si>
    <t>I4. 감도계수 :</t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</si>
  <si>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</si>
  <si>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I5. 불확도 기여량 :</t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</si>
  <si>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</si>
  <si>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|</t>
    <phoneticPr fontId="4" type="noConversion"/>
  </si>
  <si>
    <t>=</t>
    <phoneticPr fontId="4" type="noConversion"/>
  </si>
  <si>
    <t>I6. 자유도 :</t>
  </si>
  <si>
    <t>=</t>
    <phoneticPr fontId="4" type="noConversion"/>
  </si>
  <si>
    <t>+</t>
    <phoneticPr fontId="4" type="noConversion"/>
  </si>
  <si>
    <t>J1. 추정값 :</t>
    <phoneticPr fontId="4" type="noConversion"/>
  </si>
  <si>
    <t>J2. 표준불확도 :</t>
    <phoneticPr fontId="4" type="noConversion"/>
  </si>
  <si>
    <t>5 nm</t>
    <phoneticPr fontId="4" type="noConversion"/>
  </si>
  <si>
    <t>J4. 감도계수 :</t>
    <phoneticPr fontId="4" type="noConversion"/>
  </si>
  <si>
    <t>J5. 불확도 기여량 :</t>
    <phoneticPr fontId="4" type="noConversion"/>
  </si>
  <si>
    <t>|</t>
    <phoneticPr fontId="4" type="noConversion"/>
  </si>
  <si>
    <t>J6. 자유도 :</t>
    <phoneticPr fontId="4" type="noConversion"/>
  </si>
  <si>
    <t>■ 합성표준불확도 계산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</si>
  <si>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</si>
  <si>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</si>
  <si>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</si>
  <si>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nm</t>
    <phoneticPr fontId="4" type="noConversion"/>
  </si>
  <si>
    <t>+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</si>
  <si>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</si>
  <si>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</si>
  <si>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</si>
  <si>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</si>
  <si>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</si>
  <si>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</si>
  <si>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</si>
  <si>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</si>
  <si>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</si>
  <si>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</si>
  <si>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</si>
  <si>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</si>
  <si>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■ 유효자유도</t>
    <phoneticPr fontId="4" type="noConversion"/>
  </si>
  <si>
    <t>=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</si>
  <si>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</si>
  <si>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</si>
  <si>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</si>
  <si>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</si>
  <si>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</si>
  <si>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</si>
  <si>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■ 확장불확도</t>
    <phoneticPr fontId="4" type="noConversion"/>
  </si>
  <si>
    <r>
      <t xml:space="preserve">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=2(신뢰수준 약 95 %)를 사용하여 확장불확도를 구한다.</t>
    </r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</si>
  <si>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</si>
  <si>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×</t>
    <phoneticPr fontId="4" type="noConversion"/>
  </si>
  <si>
    <t>=</t>
    <phoneticPr fontId="4" type="noConversion"/>
  </si>
  <si>
    <t>nm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</si>
  <si>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 게이지 블록의 길이이며, 단위는 mm 이다.</t>
    </r>
    <phoneticPr fontId="4" type="noConversion"/>
  </si>
  <si>
    <t>■ 교정결과의 보고</t>
    <phoneticPr fontId="4" type="noConversion"/>
  </si>
  <si>
    <r>
      <rPr>
        <i/>
        <sz val="10"/>
        <rFont val="맑은 고딕"/>
        <family val="3"/>
        <charset val="129"/>
        <scheme val="minor"/>
      </rPr>
      <t>k</t>
    </r>
    <r>
      <rPr>
        <sz val="10"/>
        <rFont val="맑은 고딕"/>
        <family val="3"/>
        <charset val="129"/>
        <scheme val="minor"/>
      </rPr>
      <t xml:space="preserve">=2 일 때, </t>
    </r>
    <phoneticPr fontId="4" type="noConversion"/>
  </si>
  <si>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 =</t>
    </r>
    <phoneticPr fontId="4" type="noConversion"/>
  </si>
  <si>
    <t>이다.</t>
    <phoneticPr fontId="4" type="noConversion"/>
  </si>
  <si>
    <t>교정번호</t>
    <phoneticPr fontId="4" type="noConversion"/>
  </si>
  <si>
    <t>교정자</t>
    <phoneticPr fontId="4" type="noConversion"/>
  </si>
  <si>
    <t>교정일자</t>
    <phoneticPr fontId="4" type="noConversion"/>
  </si>
  <si>
    <t>○ 측정데이터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</si>
  <si>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교정대상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기기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정보</t>
    </r>
    <phoneticPr fontId="4" type="noConversion"/>
  </si>
  <si>
    <t>● Measurement uncertainty :</t>
    <phoneticPr fontId="4" type="noConversion"/>
  </si>
  <si>
    <t>※ 교정값 = 명목값 + 편차</t>
    <phoneticPr fontId="4" type="noConversion"/>
  </si>
  <si>
    <t>● 중앙 치수 교정 결과</t>
    <phoneticPr fontId="4" type="noConversion"/>
  </si>
  <si>
    <t>● Center dimension calibration result</t>
    <phoneticPr fontId="4" type="noConversion"/>
  </si>
  <si>
    <r>
      <t xml:space="preserve">(Confidence level about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 xml:space="preserve">= </t>
    </r>
    <phoneticPr fontId="4" type="noConversion"/>
  </si>
  <si>
    <t xml:space="preserve">※ Calibration value = nominal value + deviation </t>
    <phoneticPr fontId="4" type="noConversion"/>
  </si>
  <si>
    <r>
      <t xml:space="preserve">※ </t>
    </r>
    <r>
      <rPr>
        <i/>
        <sz val="9"/>
        <rFont val="Arial Unicode MS"/>
        <family val="3"/>
        <charset val="129"/>
      </rPr>
      <t>l</t>
    </r>
    <r>
      <rPr>
        <sz val="9"/>
        <rFont val="Arial Unicode MS"/>
        <family val="3"/>
        <charset val="129"/>
      </rPr>
      <t xml:space="preserve"> 은 게이지 블록의 길이이며, 단위는 mm 임.</t>
    </r>
    <phoneticPr fontId="4" type="noConversion"/>
  </si>
  <si>
    <r>
      <t xml:space="preserve">※ </t>
    </r>
    <r>
      <rPr>
        <i/>
        <sz val="9"/>
        <rFont val="Arial Unicode MS"/>
        <family val="3"/>
        <charset val="129"/>
      </rPr>
      <t>l</t>
    </r>
    <r>
      <rPr>
        <sz val="9"/>
        <rFont val="Arial Unicode MS"/>
        <family val="3"/>
        <charset val="129"/>
      </rPr>
      <t xml:space="preserve"> is the length of the gauge block, in mm.</t>
    </r>
    <phoneticPr fontId="4" type="noConversion"/>
  </si>
  <si>
    <t>COID</t>
    <phoneticPr fontId="4" type="noConversion"/>
  </si>
  <si>
    <r>
      <t>U+</t>
    </r>
    <r>
      <rPr>
        <sz val="9"/>
        <rFont val="돋움"/>
        <family val="3"/>
        <charset val="129"/>
      </rPr>
      <t>α</t>
    </r>
    <phoneticPr fontId="4" type="noConversion"/>
  </si>
  <si>
    <t>● 측정불확도 :</t>
    <phoneticPr fontId="4" type="noConversion"/>
  </si>
  <si>
    <t>fees</t>
    <phoneticPr fontId="4" type="noConversion"/>
  </si>
  <si>
    <t>P/F</t>
    <phoneticPr fontId="4" type="noConversion"/>
  </si>
  <si>
    <r>
      <t xml:space="preserve">1. 기준 게이지 블록 길이의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vertAlign val="subscript"/>
        <sz val="10"/>
        <rFont val="Times New Roman"/>
        <family val="1"/>
      </rPr>
      <t>r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</si>
  <si>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2</t>
    </r>
    <r>
      <rPr>
        <b/>
        <sz val="10"/>
        <rFont val="맑은 고딕"/>
        <family val="3"/>
        <charset val="129"/>
        <scheme val="major"/>
      </rPr>
      <t xml:space="preserve">. 기준 게이지 블록의 경년변화에 의한 길이 변화의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drift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</si>
  <si>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3</t>
    </r>
    <r>
      <rPr>
        <b/>
        <sz val="10"/>
        <rFont val="맑은 고딕"/>
        <family val="3"/>
        <charset val="129"/>
        <scheme val="major"/>
      </rPr>
      <t xml:space="preserve">. 게이지 블록 비교기 지시값의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d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</si>
  <si>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4</t>
    </r>
    <r>
      <rPr>
        <b/>
        <sz val="10"/>
        <rFont val="맑은 고딕"/>
        <family val="3"/>
        <charset val="129"/>
        <scheme val="major"/>
      </rPr>
      <t xml:space="preserve">. 게이지 블록 비교기의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c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</si>
  <si>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5</t>
    </r>
    <r>
      <rPr>
        <b/>
        <sz val="10"/>
        <rFont val="맑은 고딕"/>
        <family val="3"/>
        <charset val="129"/>
        <scheme val="major"/>
      </rPr>
      <t xml:space="preserve">. 게이지 블록의 평행도에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P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</si>
  <si>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6</t>
    </r>
    <r>
      <rPr>
        <b/>
        <sz val="10"/>
        <rFont val="맑은 고딕"/>
        <family val="3"/>
        <charset val="129"/>
        <scheme val="major"/>
      </rPr>
      <t xml:space="preserve">. 두 게이지 블록의 평균 열팽창계수에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    )</t>
    </r>
    <phoneticPr fontId="4" type="noConversion"/>
  </si>
  <si>
    <r>
      <t xml:space="preserve">7. 두 게이지 블록의 온도 차에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</si>
  <si>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r>
      <t xml:space="preserve">8. 두 게이지 블록의 열팽창계수 차에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Δα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</si>
  <si>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9</t>
    </r>
    <r>
      <rPr>
        <b/>
        <sz val="10"/>
        <rFont val="맑은 고딕"/>
        <family val="3"/>
        <charset val="129"/>
        <scheme val="major"/>
      </rPr>
      <t xml:space="preserve">. 두 게이지 블록의 평균 온도와 기준 온도와의 차이에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</si>
  <si>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10</t>
    </r>
    <r>
      <rPr>
        <b/>
        <sz val="10"/>
        <rFont val="맑은 고딕"/>
        <family val="3"/>
        <charset val="129"/>
        <scheme val="major"/>
      </rPr>
      <t xml:space="preserve">. 두 게이지 블록의 탄성변형 차이에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cd</t>
    </r>
    <r>
      <rPr>
        <b/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</si>
  <si>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</si>
  <si>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(δ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</si>
  <si>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 xml:space="preserve">) </t>
    </r>
    <phoneticPr fontId="4" type="noConversion"/>
  </si>
  <si>
    <t xml:space="preserve"> 기준 게이지 블록의 교정성적서에 주어진 확장불확도가</t>
    <phoneticPr fontId="4" type="noConversion"/>
  </si>
  <si>
    <r>
      <t>합동실험표준편차 (</t>
    </r>
    <r>
      <rPr>
        <i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 =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</si>
  <si>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) </t>
    </r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</si>
  <si>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) </t>
    </r>
    <r>
      <rPr>
        <i/>
        <sz val="10"/>
        <rFont val="Times New Roman"/>
        <family val="1"/>
      </rPr>
      <t>= 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</t>
    </r>
    <r>
      <rPr>
        <i/>
        <sz val="10"/>
        <rFont val="Times New Roman"/>
        <family val="1"/>
      </rPr>
      <t>=</t>
    </r>
    <phoneticPr fontId="4" type="noConversion"/>
  </si>
  <si>
    <t>불확도 전파법칙을 적용하면, 불확도는</t>
    <phoneticPr fontId="4" type="noConversion"/>
  </si>
  <si>
    <t>※ 측정과정중의 온도 drift가 과거의 측정 경험의 결과에 의해 0.05 ℃를 초과하지 않는다고 하면,</t>
    <phoneticPr fontId="4" type="noConversion"/>
  </si>
  <si>
    <t>※ dummy 블록과 두 게이지 블록의 온도차는 과거의 측정 경험상 0.05 ℃ 이내에서 일치한다고 하면,</t>
    <phoneticPr fontId="4" type="noConversion"/>
  </si>
  <si>
    <t>※ 이 세 성분을 합성하여 불확도를 계산하면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</si>
  <si>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</si>
  <si>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</si>
  <si>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</si>
  <si>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Δ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</si>
  <si>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cd</t>
    </r>
    <r>
      <rPr>
        <sz val="10"/>
        <rFont val="Times New Roman"/>
        <family val="1"/>
      </rPr>
      <t>)</t>
    </r>
    <phoneticPr fontId="4" type="noConversion"/>
  </si>
  <si>
    <t>=</t>
    <phoneticPr fontId="4" type="noConversion"/>
  </si>
  <si>
    <t>Spec</t>
    <phoneticPr fontId="4" type="noConversion"/>
  </si>
  <si>
    <t>표기용</t>
    <phoneticPr fontId="4" type="noConversion"/>
  </si>
  <si>
    <t>Min</t>
    <phoneticPr fontId="4" type="noConversion"/>
  </si>
  <si>
    <t>Max</t>
    <phoneticPr fontId="4" type="noConversion"/>
  </si>
  <si>
    <t>Spec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</si>
  <si>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phoneticPr fontId="4" type="noConversion"/>
  </si>
  <si>
    <t xml:space="preserve"> 성적서발급번호(Certificate No) :</t>
    <phoneticPr fontId="4" type="noConversion"/>
  </si>
  <si>
    <t>Unit</t>
    <phoneticPr fontId="4" type="noConversion"/>
  </si>
  <si>
    <t>Spec</t>
    <phoneticPr fontId="4" type="noConversion"/>
  </si>
  <si>
    <t>조정 전</t>
    <phoneticPr fontId="4" type="noConversion"/>
  </si>
  <si>
    <t>조정 후</t>
    <phoneticPr fontId="4" type="noConversion"/>
  </si>
  <si>
    <t>Measurement Uncertainty</t>
    <phoneticPr fontId="4" type="noConversion"/>
  </si>
  <si>
    <t>mm</t>
    <phoneticPr fontId="4" type="noConversion"/>
  </si>
  <si>
    <t>Nominal Value</t>
    <phoneticPr fontId="4" type="noConversion"/>
  </si>
  <si>
    <t>불확도</t>
    <phoneticPr fontId="4" type="noConversion"/>
  </si>
  <si>
    <t>mm</t>
    <phoneticPr fontId="4" type="noConversion"/>
  </si>
  <si>
    <t>※ 신뢰수준 약 95 %,</t>
  </si>
  <si>
    <t>Measured
Value</t>
    <phoneticPr fontId="4" type="noConversion"/>
  </si>
  <si>
    <t>Correction
Value</t>
    <phoneticPr fontId="4" type="noConversion"/>
  </si>
  <si>
    <t>Pass
/Fail</t>
    <phoneticPr fontId="4" type="noConversion"/>
  </si>
  <si>
    <t>U &amp; r</t>
  </si>
  <si>
    <t>실비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</si>
</sst>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4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_ "/>
    <numFmt numFmtId="189" formatCode="0.000_ "/>
    <numFmt numFmtId="190" formatCode="0.000000_ "/>
    <numFmt numFmtId="191" formatCode="0.000\ &quot;kg&quot;"/>
    <numFmt numFmtId="192" formatCode="0.0_ "/>
    <numFmt numFmtId="193" formatCode="0.000"/>
    <numFmt numFmtId="194" formatCode="####\-##\-##"/>
    <numFmt numFmtId="195" formatCode="0.0000_);[Red]\(0.0000\)"/>
    <numFmt numFmtId="196" formatCode="\√\(0\)"/>
    <numFmt numFmtId="197" formatCode="0.0"/>
    <numFmt numFmtId="198" formatCode="#0.0\ E+00"/>
    <numFmt numFmtId="199" formatCode="0.00\ &quot;μm&quot;"/>
    <numFmt numFmtId="200" formatCode="0.00\ \℃"/>
    <numFmt numFmtId="201" formatCode="0\ &quot;μm&quot;"/>
    <numFmt numFmtId="202" formatCode="0.000\ 00"/>
    <numFmt numFmtId="203" formatCode="#\ ###\ ###"/>
    <numFmt numFmtId="204" formatCode="_-* #,##0_-;\-* #,##0_-;_-* &quot;-&quot;??_-;_-@_-"/>
    <numFmt numFmtId="205" formatCode="yyyy&quot;/&quot;mm&quot;/&quot;dd;@"/>
    <numFmt numFmtId="206" formatCode="0.00000_ "/>
    <numFmt numFmtId="207" formatCode="&quot;0&quot;.0#\ E+00"/>
    <numFmt numFmtId="208" formatCode="0.00000"/>
    <numFmt numFmtId="209" formatCode="0.000\ 00\ &quot;mm&quot;"/>
    <numFmt numFmtId="210" formatCode="0\ &quot;nm&quot;"/>
    <numFmt numFmtId="211" formatCode="0.0\ &quot;nm&quot;"/>
    <numFmt numFmtId="212" formatCode="\(0.00\ &quot;μm&quot;\)"/>
    <numFmt numFmtId="213" formatCode="0.0_ \℃"/>
    <numFmt numFmtId="214" formatCode="0.0\ \℃"/>
    <numFmt numFmtId="215" formatCode="&quot;0.58 ℃×( -&quot;0.00"/>
    <numFmt numFmtId="216" formatCode="General\ \℃"/>
    <numFmt numFmtId="217" formatCode="0_ "/>
  </numFmts>
  <fonts count="114">
    <font>
      <sz val="11"/>
      <name val="돋움"/>
      <family val="3"/>
      <charset val="129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9"/>
      <color indexed="8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9"/>
      <color rgb="FFFF0000"/>
      <name val="Arial Unicode MS"/>
      <family val="3"/>
      <charset val="129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i/>
      <sz val="9"/>
      <name val="Arial Unicode MS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vertAlign val="subscript"/>
      <sz val="10"/>
      <name val="Times New Roman"/>
      <family val="1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1"/>
      <scheme val="major"/>
    </font>
    <font>
      <b/>
      <sz val="20"/>
      <name val="맑은 고딕"/>
      <family val="3"/>
      <charset val="129"/>
      <scheme val="minor"/>
    </font>
    <font>
      <b/>
      <sz val="20"/>
      <name val="Felix Titling"/>
      <family val="5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b/>
      <vertAlign val="subscript"/>
      <sz val="9"/>
      <color indexed="9"/>
      <name val="맑은 고딕"/>
      <family val="3"/>
      <charset val="129"/>
      <scheme val="major"/>
    </font>
    <font>
      <b/>
      <sz val="9"/>
      <color indexed="9"/>
      <name val="굴림"/>
      <family val="3"/>
      <charset val="129"/>
    </font>
    <font>
      <vertAlign val="subscript"/>
      <sz val="9"/>
      <name val="맑은 고딕"/>
      <family val="3"/>
      <charset val="129"/>
      <scheme val="major"/>
    </font>
    <font>
      <b/>
      <sz val="9"/>
      <color rgb="FFFF0000"/>
      <name val="Tahoma"/>
      <family val="2"/>
    </font>
    <font>
      <b/>
      <sz val="10"/>
      <name val="Times New Roman"/>
      <family val="1"/>
    </font>
    <font>
      <sz val="10"/>
      <name val="맑은 고딕"/>
      <family val="1"/>
      <scheme val="major"/>
    </font>
    <font>
      <b/>
      <i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Arial"/>
      <family val="2"/>
    </font>
    <font>
      <b/>
      <sz val="18"/>
      <color indexed="8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0"/>
      <name val="돋움"/>
      <family val="3"/>
      <charset val="129"/>
    </font>
    <font>
      <b/>
      <sz val="9"/>
      <color theme="0"/>
      <name val="맑은 고딕"/>
      <family val="3"/>
      <charset val="129"/>
      <scheme val="major"/>
    </font>
    <font>
      <b/>
      <vertAlign val="subscript"/>
      <sz val="9"/>
      <color theme="0"/>
      <name val="맑은 고딕"/>
      <family val="3"/>
      <charset val="129"/>
      <scheme val="major"/>
    </font>
    <font>
      <b/>
      <vertAlign val="superscript"/>
      <sz val="9"/>
      <color indexed="9"/>
      <name val="맑은 고딕"/>
      <family val="3"/>
      <charset val="129"/>
      <scheme val="major"/>
    </font>
    <font>
      <vertAlign val="superscript"/>
      <sz val="9"/>
      <name val="Arial Unicode MS"/>
      <family val="3"/>
      <charset val="129"/>
    </font>
    <font>
      <vertAlign val="subscript"/>
      <sz val="10"/>
      <name val="Times New Roman"/>
      <family val="1"/>
    </font>
    <font>
      <vertAlign val="superscript"/>
      <sz val="10"/>
      <name val="맑은 고딕"/>
      <family val="3"/>
      <charset val="129"/>
      <scheme val="major"/>
    </font>
    <font>
      <vertAlign val="subscript"/>
      <sz val="10"/>
      <name val="맑은 고딕"/>
      <family val="3"/>
      <charset val="129"/>
      <scheme val="minor"/>
    </font>
    <font>
      <b/>
      <vertAlign val="subscript"/>
      <sz val="10"/>
      <name val="Times New Roman"/>
      <family val="1"/>
    </font>
    <font>
      <i/>
      <sz val="10"/>
      <name val="times"/>
      <family val="1"/>
    </font>
    <font>
      <vertAlign val="subscript"/>
      <sz val="10"/>
      <name val="맑은 고딕"/>
      <family val="3"/>
      <charset val="129"/>
      <scheme val="major"/>
    </font>
    <font>
      <sz val="10"/>
      <name val="바탕"/>
      <family val="1"/>
      <charset val="129"/>
    </font>
    <font>
      <i/>
      <sz val="10"/>
      <name val="맑은 고딕"/>
      <family val="3"/>
      <charset val="129"/>
    </font>
    <font>
      <i/>
      <vertAlign val="superscript"/>
      <sz val="10"/>
      <name val="Times New Roman"/>
      <family val="1"/>
    </font>
    <font>
      <i/>
      <vertAlign val="subscript"/>
      <sz val="10"/>
      <name val="맑은 고딕"/>
      <family val="3"/>
      <charset val="129"/>
    </font>
    <font>
      <i/>
      <sz val="10"/>
      <name val="맑은 고딕"/>
      <family val="3"/>
      <charset val="129"/>
      <scheme val="minor"/>
    </font>
    <font>
      <b/>
      <sz val="9"/>
      <color indexed="8"/>
      <name val="Arial Unicode MS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49998474074526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9">
    <xf numFmtId="0" fontId="0" fillId="0" borderId="0">
      <alignment vertical="center"/>
    </xf>
    <xf numFmtId="0" fontId="13" fillId="0" borderId="0"/>
    <xf numFmtId="0" fontId="13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/>
    <xf numFmtId="0" fontId="37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4" fillId="0" borderId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8" fontId="35" fillId="16" borderId="0" applyNumberFormat="0" applyBorder="0" applyAlignment="0" applyProtection="0"/>
    <xf numFmtId="10" fontId="35" fillId="17" borderId="1" applyNumberFormat="0" applyBorder="0" applyAlignment="0" applyProtection="0"/>
    <xf numFmtId="0" fontId="36" fillId="0" borderId="0"/>
    <xf numFmtId="0" fontId="6" fillId="0" borderId="0"/>
    <xf numFmtId="10" fontId="6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3" fillId="23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2" fillId="0" borderId="0"/>
    <xf numFmtId="0" fontId="21" fillId="0" borderId="0" applyNumberFormat="0" applyFill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0" borderId="0"/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2" borderId="10" applyNumberFormat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3" fillId="0" borderId="0">
      <alignment vertical="center"/>
    </xf>
    <xf numFmtId="0" fontId="3" fillId="0" borderId="0">
      <alignment vertical="center"/>
    </xf>
    <xf numFmtId="0" fontId="3" fillId="0" borderId="0"/>
    <xf numFmtId="0" fontId="51" fillId="0" borderId="0">
      <alignment vertical="center"/>
    </xf>
    <xf numFmtId="0" fontId="14" fillId="0" borderId="0">
      <alignment vertical="center"/>
    </xf>
    <xf numFmtId="0" fontId="3" fillId="0" borderId="0"/>
    <xf numFmtId="0" fontId="4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0" fontId="91" fillId="0" borderId="0"/>
    <xf numFmtId="0" fontId="6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6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4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14" fontId="1" fillId="0" borderId="0" xfId="0" applyNumberFormat="1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Font="1" applyAlignment="1">
      <alignment horizontal="center" vertical="center"/>
    </xf>
    <xf numFmtId="0" fontId="53" fillId="26" borderId="0" xfId="0" applyFont="1" applyFill="1" applyAlignment="1">
      <alignment horizontal="center" vertical="center" wrapText="1"/>
    </xf>
    <xf numFmtId="0" fontId="56" fillId="0" borderId="0" xfId="0" applyFont="1" applyAlignment="1">
      <alignment horizontal="left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7" fillId="0" borderId="0" xfId="0" applyFont="1" applyBorder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/>
    <xf numFmtId="0" fontId="55" fillId="0" borderId="25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NumberFormat="1" applyFont="1" applyBorder="1" applyAlignment="1">
      <alignment horizontal="center" vertical="center"/>
    </xf>
    <xf numFmtId="49" fontId="55" fillId="0" borderId="25" xfId="0" applyNumberFormat="1" applyFont="1" applyBorder="1" applyAlignment="1">
      <alignment horizontal="center" vertical="center"/>
    </xf>
    <xf numFmtId="0" fontId="8" fillId="29" borderId="11" xfId="0" applyFont="1" applyFill="1" applyBorder="1" applyAlignment="1" applyProtection="1">
      <alignment horizontal="center" vertical="center"/>
      <protection locked="0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 applyFill="1" applyBorder="1" applyAlignment="1">
      <alignment vertical="center"/>
    </xf>
    <xf numFmtId="0" fontId="48" fillId="0" borderId="0" xfId="79" applyNumberFormat="1" applyFont="1" applyFill="1" applyAlignment="1">
      <alignment horizontal="center" vertical="center"/>
    </xf>
    <xf numFmtId="0" fontId="48" fillId="0" borderId="0" xfId="79" applyNumberFormat="1" applyFont="1" applyFill="1" applyAlignment="1">
      <alignment vertical="center"/>
    </xf>
    <xf numFmtId="0" fontId="11" fillId="0" borderId="0" xfId="0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3" fillId="26" borderId="33" xfId="0" applyFont="1" applyFill="1" applyBorder="1" applyAlignment="1">
      <alignment horizontal="center" vertical="center" wrapText="1"/>
    </xf>
    <xf numFmtId="0" fontId="55" fillId="0" borderId="33" xfId="0" applyFont="1" applyBorder="1" applyAlignment="1">
      <alignment horizontal="center" vertical="center"/>
    </xf>
    <xf numFmtId="0" fontId="64" fillId="0" borderId="0" xfId="79" applyNumberFormat="1" applyFont="1" applyFill="1" applyAlignment="1">
      <alignment horizontal="left" vertical="center"/>
    </xf>
    <xf numFmtId="0" fontId="64" fillId="0" borderId="0" xfId="79" applyNumberFormat="1" applyFont="1" applyFill="1" applyAlignment="1">
      <alignment vertical="center"/>
    </xf>
    <xf numFmtId="0" fontId="9" fillId="0" borderId="0" xfId="0" applyNumberFormat="1" applyFont="1" applyFill="1">
      <alignment vertical="center"/>
    </xf>
    <xf numFmtId="0" fontId="61" fillId="0" borderId="0" xfId="0" applyNumberFormat="1" applyFont="1" applyFill="1" applyBorder="1" applyAlignment="1">
      <alignment vertical="center"/>
    </xf>
    <xf numFmtId="0" fontId="1" fillId="0" borderId="0" xfId="79" applyNumberFormat="1" applyFont="1" applyFill="1" applyAlignment="1">
      <alignment horizontal="left" vertical="center"/>
    </xf>
    <xf numFmtId="0" fontId="48" fillId="0" borderId="0" xfId="0" applyNumberFormat="1" applyFont="1">
      <alignment vertical="center"/>
    </xf>
    <xf numFmtId="0" fontId="1" fillId="0" borderId="0" xfId="79" applyNumberFormat="1" applyFont="1" applyFill="1" applyBorder="1" applyAlignment="1">
      <alignment horizontal="left" vertical="center"/>
    </xf>
    <xf numFmtId="0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Border="1" applyAlignment="1">
      <alignment horizontal="center" vertical="center"/>
    </xf>
    <xf numFmtId="3" fontId="48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right" vertical="center"/>
    </xf>
    <xf numFmtId="0" fontId="48" fillId="0" borderId="0" xfId="0" applyNumberFormat="1" applyFont="1" applyBorder="1" applyAlignment="1">
      <alignment vertical="center"/>
    </xf>
    <xf numFmtId="0" fontId="55" fillId="0" borderId="35" xfId="0" applyFont="1" applyBorder="1" applyAlignment="1">
      <alignment horizontal="center" vertical="center"/>
    </xf>
    <xf numFmtId="0" fontId="68" fillId="0" borderId="0" xfId="0" applyFont="1">
      <alignment vertical="center"/>
    </xf>
    <xf numFmtId="0" fontId="68" fillId="0" borderId="0" xfId="0" applyFont="1" applyBorder="1">
      <alignment vertical="center"/>
    </xf>
    <xf numFmtId="0" fontId="69" fillId="0" borderId="0" xfId="0" applyFont="1" applyBorder="1" applyAlignment="1">
      <alignment vertical="center"/>
    </xf>
    <xf numFmtId="0" fontId="68" fillId="0" borderId="0" xfId="0" applyFont="1" applyAlignment="1">
      <alignment vertical="center"/>
    </xf>
    <xf numFmtId="0" fontId="65" fillId="0" borderId="0" xfId="0" applyFont="1" applyBorder="1" applyAlignment="1">
      <alignment vertical="center"/>
    </xf>
    <xf numFmtId="0" fontId="69" fillId="0" borderId="0" xfId="0" applyFont="1" applyBorder="1">
      <alignment vertical="center"/>
    </xf>
    <xf numFmtId="0" fontId="38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90" fontId="1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75" fillId="0" borderId="0" xfId="0" applyNumberFormat="1" applyFont="1" applyAlignment="1">
      <alignment vertical="center"/>
    </xf>
    <xf numFmtId="0" fontId="52" fillId="0" borderId="0" xfId="0" applyNumberFormat="1" applyFont="1" applyAlignment="1">
      <alignment vertical="center"/>
    </xf>
    <xf numFmtId="0" fontId="69" fillId="0" borderId="0" xfId="0" applyFont="1" applyBorder="1" applyAlignment="1">
      <alignment horizontal="left" vertical="center" indent="1"/>
    </xf>
    <xf numFmtId="0" fontId="52" fillId="0" borderId="0" xfId="0" applyNumberFormat="1" applyFont="1" applyFill="1" applyBorder="1" applyAlignment="1">
      <alignment vertical="center"/>
    </xf>
    <xf numFmtId="0" fontId="48" fillId="31" borderId="0" xfId="79" applyNumberFormat="1" applyFont="1" applyFill="1" applyAlignment="1">
      <alignment horizontal="center" vertical="center"/>
    </xf>
    <xf numFmtId="0" fontId="60" fillId="31" borderId="0" xfId="0" applyNumberFormat="1" applyFont="1" applyFill="1" applyBorder="1" applyAlignment="1">
      <alignment horizontal="left" vertical="center"/>
    </xf>
    <xf numFmtId="49" fontId="1" fillId="0" borderId="0" xfId="79" applyNumberFormat="1" applyFont="1" applyFill="1" applyAlignment="1">
      <alignment horizontal="left" vertical="center"/>
    </xf>
    <xf numFmtId="0" fontId="48" fillId="0" borderId="0" xfId="0" applyFont="1">
      <alignment vertical="center"/>
    </xf>
    <xf numFmtId="49" fontId="1" fillId="0" borderId="0" xfId="79" applyNumberFormat="1" applyFont="1" applyFill="1" applyBorder="1" applyAlignment="1">
      <alignment horizontal="left" vertical="center"/>
    </xf>
    <xf numFmtId="49" fontId="48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center" vertical="center"/>
    </xf>
    <xf numFmtId="0" fontId="46" fillId="17" borderId="1" xfId="0" applyNumberFormat="1" applyFont="1" applyFill="1" applyBorder="1" applyAlignment="1" applyProtection="1">
      <alignment horizontal="center" vertical="center" shrinkToFit="1"/>
      <protection locked="0"/>
    </xf>
    <xf numFmtId="185" fontId="8" fillId="17" borderId="1" xfId="0" applyNumberFormat="1" applyFont="1" applyFill="1" applyBorder="1" applyAlignment="1" applyProtection="1">
      <alignment horizontal="center" vertical="center" shrinkToFit="1"/>
    </xf>
    <xf numFmtId="186" fontId="8" fillId="17" borderId="1" xfId="0" applyNumberFormat="1" applyFont="1" applyFill="1" applyBorder="1" applyAlignment="1" applyProtection="1">
      <alignment horizontal="center" vertical="center" shrinkToFit="1"/>
    </xf>
    <xf numFmtId="187" fontId="8" fillId="0" borderId="1" xfId="0" applyNumberFormat="1" applyFont="1" applyFill="1" applyBorder="1" applyAlignment="1" applyProtection="1">
      <alignment horizontal="center" vertical="center" shrinkToFit="1"/>
    </xf>
    <xf numFmtId="0" fontId="48" fillId="0" borderId="38" xfId="79" applyNumberFormat="1" applyFont="1" applyFill="1" applyBorder="1" applyAlignment="1">
      <alignment vertical="center"/>
    </xf>
    <xf numFmtId="0" fontId="48" fillId="0" borderId="38" xfId="79" applyNumberFormat="1" applyFont="1" applyFill="1" applyBorder="1" applyAlignment="1">
      <alignment horizontal="left" vertical="center"/>
    </xf>
    <xf numFmtId="0" fontId="48" fillId="0" borderId="38" xfId="79" applyNumberFormat="1" applyFont="1" applyFill="1" applyBorder="1" applyAlignment="1">
      <alignment horizontal="right" vertical="center"/>
    </xf>
    <xf numFmtId="49" fontId="48" fillId="0" borderId="0" xfId="79" applyNumberFormat="1" applyFont="1" applyFill="1" applyAlignment="1">
      <alignment horizontal="center" vertical="center"/>
    </xf>
    <xf numFmtId="0" fontId="64" fillId="0" borderId="0" xfId="79" applyNumberFormat="1" applyFont="1" applyFill="1" applyAlignment="1">
      <alignment horizontal="center" vertical="center"/>
    </xf>
    <xf numFmtId="0" fontId="78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2" fillId="0" borderId="37" xfId="0" applyNumberFormat="1" applyFont="1" applyBorder="1" applyAlignment="1">
      <alignment horizontal="center" vertical="center"/>
    </xf>
    <xf numFmtId="0" fontId="48" fillId="0" borderId="38" xfId="79" applyNumberFormat="1" applyFont="1" applyFill="1" applyBorder="1" applyAlignment="1">
      <alignment horizontal="center" vertical="center"/>
    </xf>
    <xf numFmtId="0" fontId="50" fillId="0" borderId="38" xfId="80" applyNumberFormat="1" applyFont="1" applyFill="1" applyBorder="1" applyAlignment="1">
      <alignment horizontal="right" vertical="center"/>
    </xf>
    <xf numFmtId="0" fontId="6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8" fillId="0" borderId="0" xfId="0" applyFont="1" applyBorder="1">
      <alignment vertical="center"/>
    </xf>
    <xf numFmtId="49" fontId="48" fillId="0" borderId="0" xfId="79" applyNumberFormat="1" applyFont="1" applyFill="1" applyBorder="1" applyAlignment="1">
      <alignment horizontal="center" vertical="center"/>
    </xf>
    <xf numFmtId="0" fontId="48" fillId="31" borderId="40" xfId="79" applyNumberFormat="1" applyFont="1" applyFill="1" applyBorder="1" applyAlignment="1">
      <alignment horizontal="center" vertical="center"/>
    </xf>
    <xf numFmtId="0" fontId="60" fillId="31" borderId="40" xfId="0" applyNumberFormat="1" applyFont="1" applyFill="1" applyBorder="1" applyAlignment="1">
      <alignment horizontal="left" vertical="center"/>
    </xf>
    <xf numFmtId="0" fontId="70" fillId="0" borderId="0" xfId="0" applyFont="1" applyBorder="1" applyAlignment="1">
      <alignment vertical="center"/>
    </xf>
    <xf numFmtId="0" fontId="1" fillId="35" borderId="0" xfId="0" applyFont="1" applyFill="1" applyBorder="1" applyProtection="1">
      <alignment vertical="center"/>
      <protection locked="0"/>
    </xf>
    <xf numFmtId="49" fontId="55" fillId="0" borderId="41" xfId="0" applyNumberFormat="1" applyFont="1" applyBorder="1" applyAlignment="1">
      <alignment horizontal="center" vertical="center"/>
    </xf>
    <xf numFmtId="0" fontId="53" fillId="26" borderId="41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/>
    </xf>
    <xf numFmtId="0" fontId="52" fillId="0" borderId="41" xfId="0" applyFont="1" applyBorder="1" applyAlignment="1">
      <alignment horizontal="center" vertical="center"/>
    </xf>
    <xf numFmtId="0" fontId="59" fillId="27" borderId="43" xfId="81" applyFont="1" applyFill="1" applyBorder="1" applyAlignment="1">
      <alignment horizontal="center" vertical="center"/>
    </xf>
    <xf numFmtId="0" fontId="52" fillId="0" borderId="41" xfId="0" applyNumberFormat="1" applyFont="1" applyBorder="1" applyAlignment="1">
      <alignment horizontal="center" vertical="center"/>
    </xf>
    <xf numFmtId="0" fontId="79" fillId="0" borderId="0" xfId="0" applyNumberFormat="1" applyFont="1" applyFill="1" applyAlignment="1">
      <alignment horizontal="left" vertical="center" indent="1"/>
    </xf>
    <xf numFmtId="0" fontId="80" fillId="0" borderId="0" xfId="0" applyNumberFormat="1" applyFont="1" applyFill="1" applyBorder="1" applyAlignment="1">
      <alignment horizontal="center" vertical="center"/>
    </xf>
    <xf numFmtId="0" fontId="80" fillId="0" borderId="0" xfId="0" applyNumberFormat="1" applyFont="1" applyFill="1" applyBorder="1" applyAlignment="1">
      <alignment horizontal="left" vertical="center"/>
    </xf>
    <xf numFmtId="0" fontId="80" fillId="0" borderId="0" xfId="0" applyNumberFormat="1" applyFont="1">
      <alignment vertical="center"/>
    </xf>
    <xf numFmtId="0" fontId="80" fillId="0" borderId="0" xfId="0" applyNumberFormat="1" applyFont="1" applyFill="1" applyBorder="1" applyAlignment="1">
      <alignment vertical="center"/>
    </xf>
    <xf numFmtId="0" fontId="80" fillId="0" borderId="0" xfId="0" applyNumberFormat="1" applyFont="1" applyFill="1" applyAlignment="1">
      <alignment vertical="center"/>
    </xf>
    <xf numFmtId="0" fontId="79" fillId="0" borderId="0" xfId="0" applyNumberFormat="1" applyFont="1" applyFill="1" applyBorder="1" applyAlignment="1">
      <alignment vertical="center"/>
    </xf>
    <xf numFmtId="0" fontId="80" fillId="0" borderId="45" xfId="0" applyNumberFormat="1" applyFont="1" applyFill="1" applyBorder="1" applyAlignment="1">
      <alignment horizontal="center" vertical="center"/>
    </xf>
    <xf numFmtId="195" fontId="80" fillId="0" borderId="45" xfId="0" applyNumberFormat="1" applyFont="1" applyFill="1" applyBorder="1" applyAlignment="1">
      <alignment horizontal="center" vertical="center"/>
    </xf>
    <xf numFmtId="0" fontId="80" fillId="35" borderId="45" xfId="0" applyNumberFormat="1" applyFont="1" applyFill="1" applyBorder="1" applyAlignment="1">
      <alignment horizontal="center" vertical="center"/>
    </xf>
    <xf numFmtId="0" fontId="78" fillId="0" borderId="41" xfId="0" applyFont="1" applyBorder="1" applyAlignment="1">
      <alignment horizontal="center" vertical="center"/>
    </xf>
    <xf numFmtId="0" fontId="79" fillId="0" borderId="0" xfId="0" applyNumberFormat="1" applyFont="1" applyFill="1" applyAlignment="1">
      <alignment horizontal="left" vertical="center"/>
    </xf>
    <xf numFmtId="0" fontId="48" fillId="0" borderId="31" xfId="79" applyNumberFormat="1" applyFont="1" applyFill="1" applyBorder="1" applyAlignment="1">
      <alignment horizontal="center" vertical="center"/>
    </xf>
    <xf numFmtId="0" fontId="48" fillId="0" borderId="42" xfId="79" applyNumberFormat="1" applyFont="1" applyFill="1" applyBorder="1" applyAlignment="1">
      <alignment horizontal="center" vertical="center"/>
    </xf>
    <xf numFmtId="0" fontId="48" fillId="0" borderId="41" xfId="79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199" fontId="68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right" vertical="center"/>
    </xf>
    <xf numFmtId="200" fontId="68" fillId="0" borderId="0" xfId="0" applyNumberFormat="1" applyFont="1" applyBorder="1" applyAlignment="1">
      <alignment vertical="center"/>
    </xf>
    <xf numFmtId="202" fontId="68" fillId="0" borderId="0" xfId="0" applyNumberFormat="1" applyFont="1" applyBorder="1" applyAlignment="1">
      <alignment vertical="center"/>
    </xf>
    <xf numFmtId="203" fontId="68" fillId="0" borderId="0" xfId="0" applyNumberFormat="1" applyFont="1" applyBorder="1" applyAlignment="1">
      <alignment vertical="center"/>
    </xf>
    <xf numFmtId="0" fontId="54" fillId="0" borderId="0" xfId="0" applyNumberFormat="1" applyFont="1">
      <alignment vertical="center"/>
    </xf>
    <xf numFmtId="0" fontId="52" fillId="0" borderId="0" xfId="0" applyNumberFormat="1" applyFont="1">
      <alignment vertical="center"/>
    </xf>
    <xf numFmtId="0" fontId="52" fillId="0" borderId="0" xfId="78" applyNumberFormat="1" applyFont="1" applyFill="1" applyBorder="1" applyAlignment="1">
      <alignment horizontal="center" vertical="center"/>
    </xf>
    <xf numFmtId="0" fontId="89" fillId="0" borderId="0" xfId="0" applyNumberFormat="1" applyFont="1" applyAlignment="1">
      <alignment horizontal="left" vertical="center" indent="1"/>
    </xf>
    <xf numFmtId="0" fontId="80" fillId="0" borderId="54" xfId="0" applyNumberFormat="1" applyFont="1" applyFill="1" applyBorder="1" applyAlignment="1">
      <alignment horizontal="center" vertical="center"/>
    </xf>
    <xf numFmtId="0" fontId="80" fillId="36" borderId="54" xfId="0" applyNumberFormat="1" applyFont="1" applyFill="1" applyBorder="1" applyAlignment="1">
      <alignment horizontal="center" vertical="center"/>
    </xf>
    <xf numFmtId="0" fontId="80" fillId="34" borderId="54" xfId="0" applyNumberFormat="1" applyFont="1" applyFill="1" applyBorder="1" applyAlignment="1">
      <alignment horizontal="center" vertical="center"/>
    </xf>
    <xf numFmtId="0" fontId="77" fillId="33" borderId="39" xfId="0" applyFont="1" applyFill="1" applyBorder="1">
      <alignment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55" fillId="0" borderId="56" xfId="0" applyFont="1" applyBorder="1" applyAlignment="1">
      <alignment horizontal="center" vertical="center"/>
    </xf>
    <xf numFmtId="0" fontId="68" fillId="0" borderId="0" xfId="0" applyFont="1" applyBorder="1" applyAlignment="1">
      <alignment vertical="center" shrinkToFit="1"/>
    </xf>
    <xf numFmtId="0" fontId="5" fillId="28" borderId="55" xfId="0" applyNumberFormat="1" applyFont="1" applyFill="1" applyBorder="1" applyAlignment="1">
      <alignment horizontal="center" vertical="center"/>
    </xf>
    <xf numFmtId="49" fontId="81" fillId="28" borderId="54" xfId="0" applyNumberFormat="1" applyFont="1" applyFill="1" applyBorder="1" applyAlignment="1">
      <alignment horizontal="center" vertical="center"/>
    </xf>
    <xf numFmtId="0" fontId="81" fillId="28" borderId="54" xfId="0" applyNumberFormat="1" applyFont="1" applyFill="1" applyBorder="1" applyAlignment="1">
      <alignment horizontal="center" vertical="center"/>
    </xf>
    <xf numFmtId="192" fontId="80" fillId="0" borderId="54" xfId="78" applyNumberFormat="1" applyFont="1" applyFill="1" applyBorder="1" applyAlignment="1">
      <alignment horizontal="center" vertical="center"/>
    </xf>
    <xf numFmtId="0" fontId="80" fillId="0" borderId="54" xfId="78" applyNumberFormat="1" applyFont="1" applyFill="1" applyBorder="1" applyAlignment="1">
      <alignment horizontal="center" vertical="center"/>
    </xf>
    <xf numFmtId="0" fontId="80" fillId="32" borderId="54" xfId="0" applyNumberFormat="1" applyFont="1" applyFill="1" applyBorder="1" applyAlignment="1">
      <alignment horizontal="center" vertical="center"/>
    </xf>
    <xf numFmtId="188" fontId="80" fillId="36" borderId="54" xfId="0" applyNumberFormat="1" applyFont="1" applyFill="1" applyBorder="1" applyAlignment="1">
      <alignment horizontal="center" vertical="center"/>
    </xf>
    <xf numFmtId="0" fontId="80" fillId="32" borderId="54" xfId="0" applyNumberFormat="1" applyFont="1" applyFill="1" applyBorder="1" applyAlignment="1">
      <alignment horizontal="center" vertical="center" wrapText="1"/>
    </xf>
    <xf numFmtId="0" fontId="80" fillId="0" borderId="54" xfId="0" applyNumberFormat="1" applyFont="1" applyFill="1" applyBorder="1" applyAlignment="1">
      <alignment horizontal="center" vertical="center" wrapText="1"/>
    </xf>
    <xf numFmtId="0" fontId="80" fillId="0" borderId="54" xfId="0" applyNumberFormat="1" applyFont="1" applyBorder="1" applyAlignment="1">
      <alignment horizontal="center" vertical="center"/>
    </xf>
    <xf numFmtId="2" fontId="80" fillId="29" borderId="54" xfId="0" applyNumberFormat="1" applyFont="1" applyFill="1" applyBorder="1" applyAlignment="1">
      <alignment horizontal="center" vertical="center"/>
    </xf>
    <xf numFmtId="192" fontId="80" fillId="0" borderId="54" xfId="0" applyNumberFormat="1" applyFont="1" applyFill="1" applyBorder="1" applyAlignment="1">
      <alignment horizontal="center" vertical="center"/>
    </xf>
    <xf numFmtId="197" fontId="80" fillId="0" borderId="54" xfId="0" applyNumberFormat="1" applyFont="1" applyFill="1" applyBorder="1" applyAlignment="1">
      <alignment horizontal="center" vertical="center"/>
    </xf>
    <xf numFmtId="0" fontId="80" fillId="29" borderId="54" xfId="0" applyNumberFormat="1" applyFont="1" applyFill="1" applyBorder="1" applyAlignment="1">
      <alignment horizontal="center" vertical="center"/>
    </xf>
    <xf numFmtId="2" fontId="80" fillId="0" borderId="54" xfId="0" applyNumberFormat="1" applyFont="1" applyFill="1" applyBorder="1" applyAlignment="1">
      <alignment horizontal="center" vertical="center"/>
    </xf>
    <xf numFmtId="196" fontId="80" fillId="0" borderId="54" xfId="0" applyNumberFormat="1" applyFont="1" applyFill="1" applyBorder="1" applyAlignment="1">
      <alignment horizontal="center" vertical="center"/>
    </xf>
    <xf numFmtId="198" fontId="80" fillId="0" borderId="54" xfId="0" applyNumberFormat="1" applyFont="1" applyFill="1" applyBorder="1" applyAlignment="1">
      <alignment horizontal="center" vertical="center"/>
    </xf>
    <xf numFmtId="0" fontId="80" fillId="0" borderId="54" xfId="0" applyNumberFormat="1" applyFont="1" applyFill="1" applyBorder="1" applyAlignment="1">
      <alignment horizontal="left" vertical="center"/>
    </xf>
    <xf numFmtId="49" fontId="80" fillId="0" borderId="54" xfId="0" applyNumberFormat="1" applyFont="1" applyFill="1" applyBorder="1" applyAlignment="1">
      <alignment horizontal="left" vertical="center"/>
    </xf>
    <xf numFmtId="0" fontId="52" fillId="0" borderId="0" xfId="0" applyFont="1" applyBorder="1" applyAlignment="1">
      <alignment vertical="center"/>
    </xf>
    <xf numFmtId="0" fontId="7" fillId="28" borderId="55" xfId="0" applyNumberFormat="1" applyFont="1" applyFill="1" applyBorder="1" applyAlignment="1">
      <alignment horizontal="center" vertical="center"/>
    </xf>
    <xf numFmtId="0" fontId="1" fillId="0" borderId="54" xfId="78" applyNumberFormat="1" applyFont="1" applyFill="1" applyBorder="1" applyAlignment="1">
      <alignment horizontal="center" vertical="center"/>
    </xf>
    <xf numFmtId="49" fontId="1" fillId="0" borderId="54" xfId="78" applyNumberFormat="1" applyFont="1" applyFill="1" applyBorder="1" applyAlignment="1">
      <alignment horizontal="center" vertical="center"/>
    </xf>
    <xf numFmtId="194" fontId="1" fillId="0" borderId="54" xfId="78" applyNumberFormat="1" applyFont="1" applyFill="1" applyBorder="1" applyAlignment="1">
      <alignment horizontal="center" vertical="center"/>
    </xf>
    <xf numFmtId="0" fontId="1" fillId="0" borderId="0" xfId="78" applyNumberFormat="1" applyFont="1" applyFill="1" applyBorder="1" applyAlignment="1">
      <alignment horizontal="center" vertical="center"/>
    </xf>
    <xf numFmtId="0" fontId="81" fillId="28" borderId="54" xfId="0" applyNumberFormat="1" applyFont="1" applyFill="1" applyBorder="1" applyAlignment="1">
      <alignment horizontal="center" vertical="center" wrapText="1"/>
    </xf>
    <xf numFmtId="190" fontId="81" fillId="28" borderId="54" xfId="0" applyNumberFormat="1" applyFont="1" applyFill="1" applyBorder="1" applyAlignment="1">
      <alignment horizontal="center" vertical="center"/>
    </xf>
    <xf numFmtId="0" fontId="90" fillId="0" borderId="0" xfId="0" applyNumberFormat="1" applyFont="1" applyFill="1" applyAlignment="1">
      <alignment vertical="center"/>
    </xf>
    <xf numFmtId="0" fontId="78" fillId="0" borderId="0" xfId="0" applyNumberFormat="1" applyFont="1" applyFill="1" applyAlignment="1">
      <alignment vertical="center"/>
    </xf>
    <xf numFmtId="0" fontId="78" fillId="0" borderId="0" xfId="0" applyNumberFormat="1" applyFont="1" applyFill="1" applyAlignment="1">
      <alignment horizontal="center" vertical="center"/>
    </xf>
    <xf numFmtId="0" fontId="78" fillId="0" borderId="56" xfId="0" applyNumberFormat="1" applyFont="1" applyFill="1" applyBorder="1" applyAlignment="1">
      <alignment horizontal="center" vertical="center" wrapText="1"/>
    </xf>
    <xf numFmtId="189" fontId="78" fillId="0" borderId="56" xfId="0" applyNumberFormat="1" applyFont="1" applyFill="1" applyBorder="1" applyAlignment="1">
      <alignment horizontal="center" vertical="center" wrapText="1"/>
    </xf>
    <xf numFmtId="0" fontId="78" fillId="0" borderId="63" xfId="0" applyNumberFormat="1" applyFont="1" applyFill="1" applyBorder="1" applyAlignment="1">
      <alignment horizontal="center" vertical="center"/>
    </xf>
    <xf numFmtId="0" fontId="78" fillId="0" borderId="17" xfId="0" applyNumberFormat="1" applyFont="1" applyFill="1" applyBorder="1" applyAlignment="1">
      <alignment horizontal="center" vertical="center"/>
    </xf>
    <xf numFmtId="0" fontId="78" fillId="0" borderId="17" xfId="102" applyNumberFormat="1" applyFont="1" applyBorder="1" applyAlignment="1">
      <alignment horizontal="center" vertical="center"/>
    </xf>
    <xf numFmtId="0" fontId="78" fillId="29" borderId="17" xfId="102" applyNumberFormat="1" applyFont="1" applyFill="1" applyBorder="1" applyAlignment="1">
      <alignment horizontal="center" vertical="center"/>
    </xf>
    <xf numFmtId="0" fontId="78" fillId="31" borderId="17" xfId="102" applyNumberFormat="1" applyFont="1" applyFill="1" applyBorder="1" applyAlignment="1">
      <alignment horizontal="center" vertical="center"/>
    </xf>
    <xf numFmtId="189" fontId="78" fillId="32" borderId="63" xfId="0" applyNumberFormat="1" applyFont="1" applyFill="1" applyBorder="1" applyAlignment="1">
      <alignment horizontal="center" vertical="center"/>
    </xf>
    <xf numFmtId="189" fontId="78" fillId="32" borderId="17" xfId="0" applyNumberFormat="1" applyFont="1" applyFill="1" applyBorder="1" applyAlignment="1">
      <alignment horizontal="center" vertical="center"/>
    </xf>
    <xf numFmtId="0" fontId="78" fillId="0" borderId="0" xfId="0" applyNumberFormat="1" applyFont="1" applyFill="1" applyBorder="1" applyAlignment="1">
      <alignment horizontal="center" vertical="center"/>
    </xf>
    <xf numFmtId="0" fontId="79" fillId="0" borderId="0" xfId="0" applyNumberFormat="1" applyFont="1" applyFill="1" applyBorder="1" applyAlignment="1">
      <alignment horizontal="left" vertical="center"/>
    </xf>
    <xf numFmtId="0" fontId="80" fillId="35" borderId="54" xfId="0" applyNumberFormat="1" applyFont="1" applyFill="1" applyBorder="1" applyAlignment="1">
      <alignment horizontal="center" vertical="center"/>
    </xf>
    <xf numFmtId="192" fontId="80" fillId="0" borderId="0" xfId="78" applyNumberFormat="1" applyFont="1" applyFill="1" applyBorder="1" applyAlignment="1">
      <alignment horizontal="center" vertical="center"/>
    </xf>
    <xf numFmtId="0" fontId="93" fillId="0" borderId="70" xfId="0" applyFont="1" applyBorder="1" applyAlignment="1">
      <alignment horizontal="center" vertical="center"/>
    </xf>
    <xf numFmtId="0" fontId="93" fillId="0" borderId="7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3" fillId="0" borderId="63" xfId="0" applyFont="1" applyBorder="1" applyAlignment="1">
      <alignment horizontal="center" vertical="center"/>
    </xf>
    <xf numFmtId="0" fontId="93" fillId="0" borderId="75" xfId="0" applyFont="1" applyBorder="1" applyAlignment="1">
      <alignment horizontal="center" vertical="center"/>
    </xf>
    <xf numFmtId="0" fontId="93" fillId="37" borderId="72" xfId="0" applyFont="1" applyFill="1" applyBorder="1" applyAlignment="1">
      <alignment vertical="center" shrinkToFit="1"/>
    </xf>
    <xf numFmtId="0" fontId="93" fillId="37" borderId="56" xfId="0" applyFont="1" applyFill="1" applyBorder="1" applyAlignment="1">
      <alignment horizontal="center" vertical="center" shrinkToFit="1"/>
    </xf>
    <xf numFmtId="0" fontId="93" fillId="37" borderId="64" xfId="0" applyFont="1" applyFill="1" applyBorder="1" applyAlignment="1">
      <alignment horizontal="center" vertical="center" shrinkToFit="1"/>
    </xf>
    <xf numFmtId="0" fontId="93" fillId="37" borderId="80" xfId="0" applyFont="1" applyFill="1" applyBorder="1" applyAlignment="1">
      <alignment horizontal="center" vertical="center" shrinkToFit="1"/>
    </xf>
    <xf numFmtId="0" fontId="93" fillId="37" borderId="82" xfId="0" applyFont="1" applyFill="1" applyBorder="1" applyAlignment="1">
      <alignment horizontal="center" vertical="center" shrinkToFit="1"/>
    </xf>
    <xf numFmtId="0" fontId="93" fillId="37" borderId="81" xfId="0" applyNumberFormat="1" applyFont="1" applyFill="1" applyBorder="1" applyAlignment="1">
      <alignment horizontal="center" vertical="center" shrinkToFit="1"/>
    </xf>
    <xf numFmtId="49" fontId="93" fillId="37" borderId="80" xfId="0" applyNumberFormat="1" applyFont="1" applyFill="1" applyBorder="1" applyAlignment="1">
      <alignment horizontal="center" vertical="center" shrinkToFit="1"/>
    </xf>
    <xf numFmtId="205" fontId="93" fillId="37" borderId="80" xfId="0" applyNumberFormat="1" applyFont="1" applyFill="1" applyBorder="1" applyAlignment="1">
      <alignment horizontal="center" vertical="center" shrinkToFit="1"/>
    </xf>
    <xf numFmtId="0" fontId="93" fillId="33" borderId="87" xfId="0" applyNumberFormat="1" applyFont="1" applyFill="1" applyBorder="1" applyAlignment="1">
      <alignment horizontal="center" vertical="center" shrinkToFit="1"/>
    </xf>
    <xf numFmtId="0" fontId="95" fillId="33" borderId="88" xfId="0" applyFont="1" applyFill="1" applyBorder="1" applyAlignment="1">
      <alignment horizontal="center" vertical="center"/>
    </xf>
    <xf numFmtId="0" fontId="93" fillId="33" borderId="90" xfId="0" applyFont="1" applyFill="1" applyBorder="1" applyAlignment="1">
      <alignment horizontal="center" vertical="center" shrinkToFit="1"/>
    </xf>
    <xf numFmtId="0" fontId="93" fillId="33" borderId="89" xfId="0" applyNumberFormat="1" applyFont="1" applyFill="1" applyBorder="1" applyAlignment="1">
      <alignment horizontal="center" vertical="center" shrinkToFit="1"/>
    </xf>
    <xf numFmtId="0" fontId="93" fillId="33" borderId="88" xfId="0" applyNumberFormat="1" applyFont="1" applyFill="1" applyBorder="1" applyAlignment="1">
      <alignment horizontal="center" vertical="center" shrinkToFit="1"/>
    </xf>
    <xf numFmtId="205" fontId="93" fillId="33" borderId="88" xfId="0" applyNumberFormat="1" applyFont="1" applyFill="1" applyBorder="1" applyAlignment="1">
      <alignment horizontal="center" vertical="center" shrinkToFit="1"/>
    </xf>
    <xf numFmtId="0" fontId="95" fillId="31" borderId="84" xfId="0" applyFont="1" applyFill="1" applyBorder="1" applyAlignment="1">
      <alignment horizontal="center" vertical="center"/>
    </xf>
    <xf numFmtId="0" fontId="95" fillId="31" borderId="52" xfId="0" applyFont="1" applyFill="1" applyBorder="1" applyAlignment="1">
      <alignment horizontal="center" vertical="center"/>
    </xf>
    <xf numFmtId="0" fontId="93" fillId="38" borderId="94" xfId="0" applyFont="1" applyFill="1" applyBorder="1" applyAlignment="1">
      <alignment horizontal="center" vertical="center" wrapText="1"/>
    </xf>
    <xf numFmtId="0" fontId="93" fillId="38" borderId="95" xfId="0" applyFont="1" applyFill="1" applyBorder="1" applyAlignment="1">
      <alignment horizontal="center" vertical="center" wrapText="1"/>
    </xf>
    <xf numFmtId="0" fontId="93" fillId="38" borderId="96" xfId="0" applyFont="1" applyFill="1" applyBorder="1" applyAlignment="1">
      <alignment horizontal="center" vertical="center" wrapText="1"/>
    </xf>
    <xf numFmtId="0" fontId="93" fillId="38" borderId="97" xfId="0" applyFont="1" applyFill="1" applyBorder="1" applyAlignment="1">
      <alignment horizontal="center" vertical="center" wrapText="1"/>
    </xf>
    <xf numFmtId="0" fontId="95" fillId="0" borderId="94" xfId="0" applyFont="1" applyFill="1" applyBorder="1" applyAlignment="1">
      <alignment horizontal="center" vertical="center" wrapText="1"/>
    </xf>
    <xf numFmtId="188" fontId="95" fillId="0" borderId="95" xfId="0" applyNumberFormat="1" applyFont="1" applyFill="1" applyBorder="1" applyAlignment="1">
      <alignment horizontal="center" vertical="center" wrapText="1"/>
    </xf>
    <xf numFmtId="0" fontId="95" fillId="0" borderId="96" xfId="0" applyFont="1" applyFill="1" applyBorder="1" applyAlignment="1">
      <alignment horizontal="center" vertical="center" wrapText="1"/>
    </xf>
    <xf numFmtId="188" fontId="95" fillId="0" borderId="97" xfId="0" applyNumberFormat="1" applyFont="1" applyFill="1" applyBorder="1" applyAlignment="1">
      <alignment horizontal="center" vertical="center" wrapText="1"/>
    </xf>
    <xf numFmtId="0" fontId="95" fillId="29" borderId="94" xfId="0" applyFont="1" applyFill="1" applyBorder="1" applyAlignment="1">
      <alignment horizontal="center" vertical="center" wrapText="1"/>
    </xf>
    <xf numFmtId="189" fontId="95" fillId="29" borderId="95" xfId="0" applyNumberFormat="1" applyFont="1" applyFill="1" applyBorder="1" applyAlignment="1">
      <alignment horizontal="center" vertical="center" wrapText="1"/>
    </xf>
    <xf numFmtId="0" fontId="95" fillId="29" borderId="96" xfId="0" applyFont="1" applyFill="1" applyBorder="1" applyAlignment="1">
      <alignment horizontal="center" vertical="center" wrapText="1"/>
    </xf>
    <xf numFmtId="189" fontId="95" fillId="29" borderId="97" xfId="0" applyNumberFormat="1" applyFont="1" applyFill="1" applyBorder="1" applyAlignment="1">
      <alignment horizontal="center" vertical="center" wrapText="1"/>
    </xf>
    <xf numFmtId="0" fontId="95" fillId="29" borderId="98" xfId="0" applyFont="1" applyFill="1" applyBorder="1" applyAlignment="1">
      <alignment horizontal="center" vertical="center" wrapText="1"/>
    </xf>
    <xf numFmtId="0" fontId="95" fillId="29" borderId="99" xfId="0" applyFont="1" applyFill="1" applyBorder="1" applyAlignment="1">
      <alignment horizontal="center" vertical="center" wrapText="1"/>
    </xf>
    <xf numFmtId="0" fontId="95" fillId="29" borderId="100" xfId="0" applyFont="1" applyFill="1" applyBorder="1" applyAlignment="1">
      <alignment horizontal="center" vertical="center" wrapText="1"/>
    </xf>
    <xf numFmtId="0" fontId="95" fillId="29" borderId="101" xfId="0" applyFont="1" applyFill="1" applyBorder="1" applyAlignment="1">
      <alignment horizontal="center" vertical="center" wrapText="1"/>
    </xf>
    <xf numFmtId="0" fontId="95" fillId="31" borderId="76" xfId="0" applyFont="1" applyFill="1" applyBorder="1" applyAlignment="1">
      <alignment horizontal="center" vertical="center"/>
    </xf>
    <xf numFmtId="0" fontId="95" fillId="31" borderId="93" xfId="0" applyFont="1" applyFill="1" applyBorder="1" applyAlignment="1">
      <alignment horizontal="center" vertical="center"/>
    </xf>
    <xf numFmtId="0" fontId="95" fillId="38" borderId="94" xfId="0" applyFont="1" applyFill="1" applyBorder="1" applyAlignment="1">
      <alignment horizontal="center" vertical="center" wrapText="1"/>
    </xf>
    <xf numFmtId="0" fontId="95" fillId="38" borderId="95" xfId="0" applyFont="1" applyFill="1" applyBorder="1" applyAlignment="1">
      <alignment horizontal="center" vertical="center" wrapText="1"/>
    </xf>
    <xf numFmtId="0" fontId="95" fillId="38" borderId="96" xfId="0" applyFont="1" applyFill="1" applyBorder="1" applyAlignment="1">
      <alignment horizontal="center" vertical="center" wrapText="1"/>
    </xf>
    <xf numFmtId="0" fontId="95" fillId="38" borderId="97" xfId="0" applyFont="1" applyFill="1" applyBorder="1" applyAlignment="1">
      <alignment horizontal="center" vertical="center" wrapText="1"/>
    </xf>
    <xf numFmtId="0" fontId="97" fillId="0" borderId="0" xfId="102" applyNumberFormat="1" applyFont="1" applyBorder="1" applyAlignment="1">
      <alignment horizontal="left" vertical="center"/>
    </xf>
    <xf numFmtId="0" fontId="93" fillId="0" borderId="56" xfId="0" applyFont="1" applyBorder="1" applyAlignment="1">
      <alignment horizontal="center" vertical="center" shrinkToFit="1"/>
    </xf>
    <xf numFmtId="0" fontId="93" fillId="0" borderId="73" xfId="0" applyFont="1" applyBorder="1" applyAlignment="1">
      <alignment horizontal="center" vertical="center" shrinkToFit="1"/>
    </xf>
    <xf numFmtId="0" fontId="78" fillId="0" borderId="56" xfId="0" applyNumberFormat="1" applyFont="1" applyFill="1" applyBorder="1" applyAlignment="1">
      <alignment horizontal="center" vertical="center"/>
    </xf>
    <xf numFmtId="0" fontId="98" fillId="28" borderId="54" xfId="0" applyNumberFormat="1" applyFont="1" applyFill="1" applyBorder="1" applyAlignment="1">
      <alignment horizontal="center" vertical="center" wrapText="1"/>
    </xf>
    <xf numFmtId="11" fontId="80" fillId="39" borderId="54" xfId="78" applyNumberFormat="1" applyFont="1" applyFill="1" applyBorder="1" applyAlignment="1">
      <alignment horizontal="center" vertical="center"/>
    </xf>
    <xf numFmtId="11" fontId="80" fillId="0" borderId="54" xfId="78" applyNumberFormat="1" applyFont="1" applyFill="1" applyBorder="1" applyAlignment="1">
      <alignment horizontal="center" vertical="center"/>
    </xf>
    <xf numFmtId="0" fontId="85" fillId="35" borderId="110" xfId="78" applyNumberFormat="1" applyFont="1" applyFill="1" applyBorder="1" applyAlignment="1">
      <alignment horizontal="center" vertical="center"/>
    </xf>
    <xf numFmtId="206" fontId="80" fillId="31" borderId="54" xfId="78" applyNumberFormat="1" applyFont="1" applyFill="1" applyBorder="1" applyAlignment="1">
      <alignment horizontal="center" vertical="center"/>
    </xf>
    <xf numFmtId="206" fontId="80" fillId="29" borderId="54" xfId="0" applyNumberFormat="1" applyFont="1" applyFill="1" applyBorder="1" applyAlignment="1">
      <alignment horizontal="center" vertical="center"/>
    </xf>
    <xf numFmtId="0" fontId="81" fillId="28" borderId="55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 wrapText="1"/>
    </xf>
    <xf numFmtId="0" fontId="81" fillId="28" borderId="60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vertical="center" wrapText="1"/>
    </xf>
    <xf numFmtId="0" fontId="81" fillId="28" borderId="61" xfId="0" applyNumberFormat="1" applyFont="1" applyFill="1" applyBorder="1" applyAlignment="1">
      <alignment vertical="center" wrapText="1"/>
    </xf>
    <xf numFmtId="0" fontId="81" fillId="28" borderId="62" xfId="0" applyNumberFormat="1" applyFont="1" applyFill="1" applyBorder="1" applyAlignment="1">
      <alignment vertical="center" wrapText="1"/>
    </xf>
    <xf numFmtId="206" fontId="80" fillId="0" borderId="54" xfId="0" applyNumberFormat="1" applyFont="1" applyFill="1" applyBorder="1" applyAlignment="1">
      <alignment horizontal="center" vertical="center"/>
    </xf>
    <xf numFmtId="188" fontId="80" fillId="0" borderId="54" xfId="0" applyNumberFormat="1" applyFont="1" applyFill="1" applyBorder="1" applyAlignment="1">
      <alignment horizontal="center" vertical="center"/>
    </xf>
    <xf numFmtId="0" fontId="80" fillId="29" borderId="54" xfId="0" applyNumberFormat="1" applyFont="1" applyFill="1" applyBorder="1" applyAlignment="1">
      <alignment horizontal="center" vertical="center" wrapText="1"/>
    </xf>
    <xf numFmtId="1" fontId="80" fillId="29" borderId="54" xfId="0" applyNumberFormat="1" applyFont="1" applyFill="1" applyBorder="1" applyAlignment="1">
      <alignment horizontal="center" vertical="center"/>
    </xf>
    <xf numFmtId="0" fontId="80" fillId="32" borderId="110" xfId="0" applyNumberFormat="1" applyFont="1" applyFill="1" applyBorder="1" applyAlignment="1">
      <alignment horizontal="center" vertical="center" wrapText="1"/>
    </xf>
    <xf numFmtId="189" fontId="80" fillId="0" borderId="110" xfId="0" applyNumberFormat="1" applyFont="1" applyFill="1" applyBorder="1" applyAlignment="1">
      <alignment horizontal="center" vertical="center"/>
    </xf>
    <xf numFmtId="192" fontId="80" fillId="0" borderId="110" xfId="0" applyNumberFormat="1" applyFont="1" applyFill="1" applyBorder="1" applyAlignment="1">
      <alignment horizontal="center" vertical="center"/>
    </xf>
    <xf numFmtId="196" fontId="80" fillId="0" borderId="110" xfId="0" applyNumberFormat="1" applyFont="1" applyFill="1" applyBorder="1" applyAlignment="1">
      <alignment horizontal="center" vertical="center"/>
    </xf>
    <xf numFmtId="2" fontId="80" fillId="29" borderId="110" xfId="0" applyNumberFormat="1" applyFont="1" applyFill="1" applyBorder="1" applyAlignment="1">
      <alignment horizontal="center" vertical="center"/>
    </xf>
    <xf numFmtId="197" fontId="80" fillId="0" borderId="110" xfId="0" applyNumberFormat="1" applyFont="1" applyFill="1" applyBorder="1" applyAlignment="1">
      <alignment horizontal="center" vertical="center"/>
    </xf>
    <xf numFmtId="198" fontId="80" fillId="0" borderId="110" xfId="0" applyNumberFormat="1" applyFont="1" applyFill="1" applyBorder="1" applyAlignment="1">
      <alignment horizontal="center" vertical="center"/>
    </xf>
    <xf numFmtId="0" fontId="80" fillId="0" borderId="110" xfId="0" applyNumberFormat="1" applyFont="1" applyFill="1" applyBorder="1" applyAlignment="1">
      <alignment horizontal="center" vertical="center"/>
    </xf>
    <xf numFmtId="0" fontId="80" fillId="29" borderId="110" xfId="0" applyNumberFormat="1" applyFont="1" applyFill="1" applyBorder="1" applyAlignment="1">
      <alignment horizontal="center" vertical="center"/>
    </xf>
    <xf numFmtId="1" fontId="80" fillId="0" borderId="110" xfId="0" applyNumberFormat="1" applyFont="1" applyFill="1" applyBorder="1" applyAlignment="1">
      <alignment horizontal="center" vertical="center"/>
    </xf>
    <xf numFmtId="2" fontId="80" fillId="0" borderId="110" xfId="0" applyNumberFormat="1" applyFont="1" applyFill="1" applyBorder="1" applyAlignment="1">
      <alignment horizontal="center" vertical="center"/>
    </xf>
    <xf numFmtId="0" fontId="80" fillId="29" borderId="110" xfId="0" applyNumberFormat="1" applyFont="1" applyFill="1" applyBorder="1" applyAlignment="1">
      <alignment horizontal="center" vertical="center" wrapText="1"/>
    </xf>
    <xf numFmtId="1" fontId="80" fillId="29" borderId="110" xfId="0" applyNumberFormat="1" applyFont="1" applyFill="1" applyBorder="1" applyAlignment="1">
      <alignment horizontal="center" vertical="center"/>
    </xf>
    <xf numFmtId="0" fontId="80" fillId="0" borderId="110" xfId="0" applyNumberFormat="1" applyFont="1" applyFill="1" applyBorder="1" applyAlignment="1">
      <alignment horizontal="center" vertical="center" wrapText="1"/>
    </xf>
    <xf numFmtId="0" fontId="80" fillId="0" borderId="110" xfId="0" applyNumberFormat="1" applyFont="1" applyBorder="1" applyAlignment="1">
      <alignment horizontal="center" vertical="center"/>
    </xf>
    <xf numFmtId="0" fontId="80" fillId="36" borderId="110" xfId="0" applyNumberFormat="1" applyFont="1" applyFill="1" applyBorder="1" applyAlignment="1">
      <alignment horizontal="center" vertical="center"/>
    </xf>
    <xf numFmtId="188" fontId="80" fillId="0" borderId="110" xfId="0" applyNumberFormat="1" applyFont="1" applyFill="1" applyBorder="1" applyAlignment="1">
      <alignment horizontal="center" vertical="center"/>
    </xf>
    <xf numFmtId="12" fontId="80" fillId="0" borderId="54" xfId="0" applyNumberFormat="1" applyFont="1" applyFill="1" applyBorder="1" applyAlignment="1">
      <alignment horizontal="center" vertical="center"/>
    </xf>
    <xf numFmtId="207" fontId="80" fillId="29" borderId="54" xfId="0" applyNumberFormat="1" applyFont="1" applyFill="1" applyBorder="1" applyAlignment="1">
      <alignment horizontal="center" vertical="center"/>
    </xf>
    <xf numFmtId="207" fontId="80" fillId="0" borderId="54" xfId="0" applyNumberFormat="1" applyFont="1" applyFill="1" applyBorder="1" applyAlignment="1">
      <alignment horizontal="center" vertical="center"/>
    </xf>
    <xf numFmtId="197" fontId="80" fillId="29" borderId="54" xfId="0" applyNumberFormat="1" applyFont="1" applyFill="1" applyBorder="1" applyAlignment="1">
      <alignment horizontal="center" vertical="center"/>
    </xf>
    <xf numFmtId="1" fontId="80" fillId="0" borderId="54" xfId="0" applyNumberFormat="1" applyFont="1" applyFill="1" applyBorder="1" applyAlignment="1">
      <alignment horizontal="center" vertical="center"/>
    </xf>
    <xf numFmtId="193" fontId="80" fillId="32" borderId="54" xfId="0" applyNumberFormat="1" applyFont="1" applyFill="1" applyBorder="1" applyAlignment="1">
      <alignment horizontal="center" vertical="center"/>
    </xf>
    <xf numFmtId="208" fontId="80" fillId="32" borderId="54" xfId="0" applyNumberFormat="1" applyFont="1" applyFill="1" applyBorder="1" applyAlignment="1">
      <alignment horizontal="center" vertical="center"/>
    </xf>
    <xf numFmtId="0" fontId="80" fillId="31" borderId="54" xfId="0" applyNumberFormat="1" applyFont="1" applyFill="1" applyBorder="1" applyAlignment="1">
      <alignment horizontal="center" vertical="center" wrapText="1"/>
    </xf>
    <xf numFmtId="193" fontId="80" fillId="31" borderId="54" xfId="0" applyNumberFormat="1" applyFont="1" applyFill="1" applyBorder="1" applyAlignment="1">
      <alignment horizontal="center" vertical="center"/>
    </xf>
    <xf numFmtId="1" fontId="80" fillId="29" borderId="46" xfId="0" applyNumberFormat="1" applyFont="1" applyFill="1" applyBorder="1" applyAlignment="1">
      <alignment horizontal="center" vertical="center"/>
    </xf>
    <xf numFmtId="2" fontId="80" fillId="29" borderId="46" xfId="0" applyNumberFormat="1" applyFont="1" applyFill="1" applyBorder="1" applyAlignment="1">
      <alignment horizontal="center" vertical="center"/>
    </xf>
    <xf numFmtId="0" fontId="80" fillId="29" borderId="46" xfId="0" applyNumberFormat="1" applyFont="1" applyFill="1" applyBorder="1" applyAlignment="1">
      <alignment horizontal="center" vertical="center"/>
    </xf>
    <xf numFmtId="192" fontId="80" fillId="0" borderId="47" xfId="0" applyNumberFormat="1" applyFont="1" applyFill="1" applyBorder="1" applyAlignment="1">
      <alignment horizontal="center" vertical="center"/>
    </xf>
    <xf numFmtId="2" fontId="80" fillId="35" borderId="47" xfId="0" applyNumberFormat="1" applyFont="1" applyFill="1" applyBorder="1" applyAlignment="1">
      <alignment horizontal="center" vertical="center"/>
    </xf>
    <xf numFmtId="49" fontId="80" fillId="0" borderId="54" xfId="0" applyNumberFormat="1" applyFont="1" applyFill="1" applyBorder="1" applyAlignment="1">
      <alignment horizontal="center" vertical="center"/>
    </xf>
    <xf numFmtId="0" fontId="80" fillId="0" borderId="48" xfId="0" applyNumberFormat="1" applyFont="1" applyFill="1" applyBorder="1" applyAlignment="1">
      <alignment horizontal="center" vertical="center"/>
    </xf>
    <xf numFmtId="0" fontId="48" fillId="0" borderId="0" xfId="0" applyNumberFormat="1" applyFont="1" applyBorder="1" applyAlignment="1"/>
    <xf numFmtId="0" fontId="48" fillId="0" borderId="0" xfId="79" applyNumberFormat="1" applyFont="1" applyFill="1" applyAlignment="1">
      <alignment horizontal="right"/>
    </xf>
    <xf numFmtId="0" fontId="48" fillId="0" borderId="0" xfId="79" quotePrefix="1" applyNumberFormat="1" applyFont="1" applyFill="1" applyAlignment="1"/>
    <xf numFmtId="0" fontId="48" fillId="0" borderId="63" xfId="79" applyNumberFormat="1" applyFont="1" applyFill="1" applyBorder="1" applyAlignment="1">
      <alignment horizontal="center" vertical="center"/>
    </xf>
    <xf numFmtId="0" fontId="48" fillId="0" borderId="119" xfId="79" applyNumberFormat="1" applyFont="1" applyFill="1" applyBorder="1" applyAlignment="1">
      <alignment horizontal="center" vertical="center"/>
    </xf>
    <xf numFmtId="0" fontId="48" fillId="0" borderId="120" xfId="79" applyNumberFormat="1" applyFont="1" applyFill="1" applyBorder="1" applyAlignment="1">
      <alignment horizontal="center" vertical="center"/>
    </xf>
    <xf numFmtId="0" fontId="48" fillId="0" borderId="56" xfId="79" applyNumberFormat="1" applyFont="1" applyFill="1" applyBorder="1" applyAlignment="1">
      <alignment horizontal="center" vertical="center"/>
    </xf>
    <xf numFmtId="0" fontId="48" fillId="0" borderId="119" xfId="79" applyNumberFormat="1" applyFont="1" applyFill="1" applyBorder="1" applyAlignment="1">
      <alignment horizontal="left" vertical="center"/>
    </xf>
    <xf numFmtId="0" fontId="60" fillId="0" borderId="0" xfId="79" applyNumberFormat="1" applyFont="1" applyFill="1" applyAlignment="1">
      <alignment horizontal="right" vertical="center"/>
    </xf>
    <xf numFmtId="1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Alignment="1">
      <alignment horizontal="left" vertical="center" indent="4"/>
    </xf>
    <xf numFmtId="0" fontId="48" fillId="0" borderId="121" xfId="79" applyNumberFormat="1" applyFont="1" applyFill="1" applyBorder="1" applyAlignment="1">
      <alignment vertical="center"/>
    </xf>
    <xf numFmtId="0" fontId="48" fillId="0" borderId="121" xfId="79" applyNumberFormat="1" applyFont="1" applyFill="1" applyBorder="1" applyAlignment="1">
      <alignment horizontal="left" vertical="center"/>
    </xf>
    <xf numFmtId="0" fontId="48" fillId="0" borderId="121" xfId="79" applyNumberFormat="1" applyFont="1" applyFill="1" applyBorder="1" applyAlignment="1">
      <alignment horizontal="center" vertical="center"/>
    </xf>
    <xf numFmtId="0" fontId="50" fillId="0" borderId="121" xfId="80" applyNumberFormat="1" applyFont="1" applyFill="1" applyBorder="1" applyAlignment="1">
      <alignment horizontal="right" vertical="center"/>
    </xf>
    <xf numFmtId="0" fontId="1" fillId="0" borderId="121" xfId="79" applyNumberFormat="1" applyFont="1" applyFill="1" applyBorder="1" applyAlignment="1">
      <alignment horizontal="left" vertical="center"/>
    </xf>
    <xf numFmtId="0" fontId="48" fillId="0" borderId="121" xfId="79" applyNumberFormat="1" applyFont="1" applyFill="1" applyBorder="1" applyAlignment="1">
      <alignment horizontal="right" vertical="center"/>
    </xf>
    <xf numFmtId="49" fontId="1" fillId="0" borderId="121" xfId="79" applyNumberFormat="1" applyFont="1" applyFill="1" applyBorder="1" applyAlignment="1">
      <alignment horizontal="left" vertical="center"/>
    </xf>
    <xf numFmtId="0" fontId="48" fillId="31" borderId="0" xfId="79" applyNumberFormat="1" applyFont="1" applyFill="1" applyBorder="1" applyAlignment="1">
      <alignment horizontal="center" vertical="center"/>
    </xf>
    <xf numFmtId="0" fontId="80" fillId="35" borderId="47" xfId="0" applyNumberFormat="1" applyFont="1" applyFill="1" applyBorder="1" applyAlignment="1">
      <alignment horizontal="center" vertical="center"/>
    </xf>
    <xf numFmtId="0" fontId="68" fillId="0" borderId="53" xfId="0" applyNumberFormat="1" applyFont="1" applyBorder="1" applyAlignment="1">
      <alignment vertical="center"/>
    </xf>
    <xf numFmtId="2" fontId="68" fillId="0" borderId="0" xfId="0" applyNumberFormat="1" applyFont="1" applyBorder="1" applyAlignment="1">
      <alignment horizontal="right" vertical="center"/>
    </xf>
    <xf numFmtId="0" fontId="65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vertical="center"/>
    </xf>
    <xf numFmtId="0" fontId="68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0" fontId="65" fillId="0" borderId="38" xfId="0" applyFont="1" applyBorder="1" applyAlignment="1">
      <alignment horizontal="center" vertical="center"/>
    </xf>
    <xf numFmtId="0" fontId="68" fillId="0" borderId="0" xfId="0" applyNumberFormat="1" applyFont="1" applyBorder="1" applyAlignment="1">
      <alignment vertical="center"/>
    </xf>
    <xf numFmtId="2" fontId="68" fillId="0" borderId="0" xfId="0" applyNumberFormat="1" applyFont="1" applyBorder="1" applyAlignment="1">
      <alignment vertical="center"/>
    </xf>
    <xf numFmtId="0" fontId="65" fillId="0" borderId="0" xfId="0" applyFont="1" applyBorder="1" applyAlignment="1">
      <alignment horizontal="right" vertical="center"/>
    </xf>
    <xf numFmtId="0" fontId="68" fillId="0" borderId="0" xfId="0" applyNumberFormat="1" applyFont="1" applyBorder="1" applyAlignment="1">
      <alignment horizontal="center" vertical="center"/>
    </xf>
    <xf numFmtId="199" fontId="68" fillId="0" borderId="0" xfId="0" applyNumberFormat="1" applyFont="1" applyBorder="1" applyAlignment="1">
      <alignment horizontal="center" vertical="center"/>
    </xf>
    <xf numFmtId="0" fontId="68" fillId="0" borderId="49" xfId="0" applyNumberFormat="1" applyFont="1" applyBorder="1" applyAlignment="1">
      <alignment vertical="center"/>
    </xf>
    <xf numFmtId="0" fontId="68" fillId="0" borderId="49" xfId="0" applyFont="1" applyBorder="1" applyAlignment="1">
      <alignment vertical="center"/>
    </xf>
    <xf numFmtId="0" fontId="68" fillId="0" borderId="53" xfId="0" applyFont="1" applyBorder="1" applyAlignment="1">
      <alignment vertical="center"/>
    </xf>
    <xf numFmtId="0" fontId="52" fillId="0" borderId="40" xfId="0" applyNumberFormat="1" applyFont="1" applyBorder="1" applyAlignment="1">
      <alignment vertical="center"/>
    </xf>
    <xf numFmtId="209" fontId="68" fillId="0" borderId="0" xfId="0" applyNumberFormat="1" applyFont="1" applyBorder="1" applyAlignment="1">
      <alignment vertical="center"/>
    </xf>
    <xf numFmtId="209" fontId="68" fillId="0" borderId="0" xfId="0" applyNumberFormat="1" applyFont="1" applyAlignment="1">
      <alignment vertical="center"/>
    </xf>
    <xf numFmtId="0" fontId="68" fillId="0" borderId="38" xfId="0" applyFont="1" applyBorder="1" applyAlignment="1">
      <alignment horizontal="center" vertical="center"/>
    </xf>
    <xf numFmtId="0" fontId="68" fillId="0" borderId="38" xfId="0" applyFont="1" applyBorder="1" applyAlignment="1">
      <alignment vertical="center"/>
    </xf>
    <xf numFmtId="188" fontId="68" fillId="0" borderId="0" xfId="0" applyNumberFormat="1" applyFont="1" applyBorder="1" applyAlignment="1">
      <alignment horizontal="right" vertical="center"/>
    </xf>
    <xf numFmtId="201" fontId="68" fillId="0" borderId="0" xfId="0" applyNumberFormat="1" applyFont="1" applyBorder="1" applyAlignment="1">
      <alignment vertical="center"/>
    </xf>
    <xf numFmtId="188" fontId="68" fillId="0" borderId="0" xfId="0" applyNumberFormat="1" applyFont="1" applyBorder="1" applyAlignment="1">
      <alignment vertical="center"/>
    </xf>
    <xf numFmtId="188" fontId="68" fillId="0" borderId="0" xfId="0" applyNumberFormat="1" applyFont="1" applyBorder="1" applyAlignment="1">
      <alignment horizontal="right"/>
    </xf>
    <xf numFmtId="188" fontId="68" fillId="0" borderId="0" xfId="0" applyNumberFormat="1" applyFont="1" applyBorder="1" applyAlignment="1"/>
    <xf numFmtId="188" fontId="68" fillId="0" borderId="0" xfId="0" applyNumberFormat="1" applyFont="1" applyBorder="1" applyAlignment="1">
      <alignment horizontal="left"/>
    </xf>
    <xf numFmtId="211" fontId="68" fillId="0" borderId="0" xfId="0" applyNumberFormat="1" applyFont="1" applyBorder="1" applyAlignment="1">
      <alignment horizontal="center" vertical="center" shrinkToFit="1"/>
    </xf>
    <xf numFmtId="0" fontId="68" fillId="0" borderId="0" xfId="0" applyFont="1" applyBorder="1" applyAlignment="1"/>
    <xf numFmtId="212" fontId="68" fillId="0" borderId="0" xfId="0" applyNumberFormat="1" applyFont="1" applyBorder="1" applyAlignment="1">
      <alignment vertical="center"/>
    </xf>
    <xf numFmtId="214" fontId="68" fillId="0" borderId="0" xfId="0" applyNumberFormat="1" applyFont="1" applyBorder="1" applyAlignment="1">
      <alignment vertical="center"/>
    </xf>
    <xf numFmtId="215" fontId="68" fillId="0" borderId="0" xfId="0" applyNumberFormat="1" applyFont="1" applyBorder="1" applyAlignment="1"/>
    <xf numFmtId="0" fontId="68" fillId="0" borderId="0" xfId="0" applyNumberFormat="1" applyFont="1" applyBorder="1" applyAlignment="1"/>
    <xf numFmtId="200" fontId="68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right" vertical="center"/>
    </xf>
    <xf numFmtId="201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horizontal="right" vertical="center" shrinkToFit="1"/>
    </xf>
    <xf numFmtId="1" fontId="68" fillId="0" borderId="0" xfId="0" applyNumberFormat="1" applyFont="1" applyBorder="1" applyAlignment="1">
      <alignment horizontal="right" vertical="center"/>
    </xf>
    <xf numFmtId="217" fontId="68" fillId="0" borderId="0" xfId="0" applyNumberFormat="1" applyFont="1" applyBorder="1" applyAlignment="1">
      <alignment horizontal="right" vertical="center"/>
    </xf>
    <xf numFmtId="188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 indent="1"/>
    </xf>
    <xf numFmtId="217" fontId="68" fillId="0" borderId="0" xfId="0" applyNumberFormat="1" applyFont="1" applyBorder="1" applyAlignment="1">
      <alignment horizontal="center" vertical="center"/>
    </xf>
    <xf numFmtId="0" fontId="52" fillId="0" borderId="0" xfId="0" applyNumberFormat="1" applyFont="1" applyBorder="1" applyAlignment="1">
      <alignment vertical="center"/>
    </xf>
    <xf numFmtId="217" fontId="68" fillId="0" borderId="0" xfId="0" applyNumberFormat="1" applyFont="1" applyBorder="1" applyAlignment="1">
      <alignment vertical="center"/>
    </xf>
    <xf numFmtId="192" fontId="68" fillId="0" borderId="0" xfId="0" applyNumberFormat="1" applyFont="1" applyBorder="1" applyAlignment="1">
      <alignment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48" fillId="0" borderId="49" xfId="79" applyNumberFormat="1" applyFont="1" applyFill="1" applyBorder="1" applyAlignment="1">
      <alignment horizontal="center" vertical="center"/>
    </xf>
    <xf numFmtId="0" fontId="48" fillId="0" borderId="50" xfId="79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8" fillId="0" borderId="0" xfId="0" applyFont="1" applyBorder="1" applyAlignment="1">
      <alignment vertical="center"/>
    </xf>
    <xf numFmtId="0" fontId="68" fillId="0" borderId="0" xfId="0" applyFont="1" applyBorder="1" applyAlignment="1">
      <alignment horizontal="center" vertical="center"/>
    </xf>
    <xf numFmtId="209" fontId="68" fillId="0" borderId="0" xfId="0" applyNumberFormat="1" applyFont="1" applyBorder="1" applyAlignment="1">
      <alignment horizontal="left" vertical="center"/>
    </xf>
    <xf numFmtId="0" fontId="68" fillId="0" borderId="0" xfId="0" applyFont="1" applyBorder="1" applyAlignment="1">
      <alignment horizontal="center" vertical="center"/>
    </xf>
    <xf numFmtId="0" fontId="65" fillId="0" borderId="121" xfId="0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vertical="center"/>
    </xf>
    <xf numFmtId="190" fontId="81" fillId="28" borderId="54" xfId="0" applyNumberFormat="1" applyFont="1" applyFill="1" applyBorder="1" applyAlignment="1">
      <alignment horizontal="center" vertical="center" wrapText="1"/>
    </xf>
    <xf numFmtId="49" fontId="60" fillId="0" borderId="0" xfId="79" applyNumberFormat="1" applyFont="1" applyFill="1" applyBorder="1" applyAlignment="1">
      <alignment vertical="center"/>
    </xf>
    <xf numFmtId="49" fontId="60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left" vertical="center" indent="2"/>
    </xf>
    <xf numFmtId="0" fontId="48" fillId="0" borderId="0" xfId="79" applyNumberFormat="1" applyFont="1" applyFill="1" applyAlignment="1">
      <alignment horizontal="right"/>
    </xf>
    <xf numFmtId="217" fontId="113" fillId="40" borderId="121" xfId="103" applyNumberFormat="1" applyFont="1" applyFill="1" applyBorder="1" applyAlignment="1">
      <alignment horizontal="center" vertical="center" wrapText="1"/>
    </xf>
    <xf numFmtId="49" fontId="60" fillId="40" borderId="121" xfId="79" applyNumberFormat="1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204" fontId="52" fillId="0" borderId="56" xfId="86" applyNumberFormat="1" applyFont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shrinkToFit="1"/>
    </xf>
    <xf numFmtId="0" fontId="4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vertical="center" shrinkToFit="1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8" fillId="29" borderId="1" xfId="0" applyFont="1" applyFill="1" applyBorder="1" applyAlignment="1" applyProtection="1">
      <alignment vertical="center" shrinkToFit="1"/>
      <protection locked="0"/>
    </xf>
    <xf numFmtId="0" fontId="38" fillId="0" borderId="11" xfId="0" applyFont="1" applyFill="1" applyBorder="1" applyAlignment="1" applyProtection="1">
      <alignment horizontal="center" vertical="center"/>
    </xf>
    <xf numFmtId="0" fontId="38" fillId="0" borderId="14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left" vertical="center" shrinkToFit="1"/>
    </xf>
    <xf numFmtId="0" fontId="11" fillId="0" borderId="1" xfId="0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vertical="center" shrinkToFit="1"/>
    </xf>
    <xf numFmtId="184" fontId="8" fillId="0" borderId="1" xfId="0" applyNumberFormat="1" applyFont="1" applyFill="1" applyBorder="1" applyAlignment="1" applyProtection="1">
      <alignment horizontal="center" vertical="center" shrinkToFit="1"/>
    </xf>
    <xf numFmtId="0" fontId="45" fillId="0" borderId="1" xfId="0" applyFont="1" applyFill="1" applyBorder="1" applyAlignment="1" applyProtection="1">
      <alignment horizontal="center" vertical="center" shrinkToFit="1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8" fillId="17" borderId="1" xfId="0" applyFont="1" applyFill="1" applyBorder="1" applyAlignment="1" applyProtection="1">
      <alignment horizontal="center" vertical="center" shrinkToFit="1"/>
      <protection locked="0"/>
    </xf>
    <xf numFmtId="0" fontId="8" fillId="29" borderId="11" xfId="0" applyFont="1" applyFill="1" applyBorder="1" applyAlignment="1" applyProtection="1">
      <alignment horizontal="left" vertical="center" wrapText="1"/>
    </xf>
    <xf numFmtId="0" fontId="8" fillId="29" borderId="14" xfId="0" applyFont="1" applyFill="1" applyBorder="1" applyAlignment="1" applyProtection="1">
      <alignment horizontal="left" vertical="center" wrapText="1"/>
    </xf>
    <xf numFmtId="0" fontId="8" fillId="29" borderId="16" xfId="0" applyFont="1" applyFill="1" applyBorder="1" applyAlignment="1" applyProtection="1">
      <alignment horizontal="left" vertical="center" wrapText="1"/>
    </xf>
    <xf numFmtId="0" fontId="8" fillId="0" borderId="21" xfId="0" applyNumberFormat="1" applyFont="1" applyFill="1" applyBorder="1" applyAlignment="1" applyProtection="1">
      <alignment horizontal="center" vertical="center" shrinkToFit="1"/>
    </xf>
    <xf numFmtId="0" fontId="8" fillId="0" borderId="18" xfId="0" applyNumberFormat="1" applyFont="1" applyFill="1" applyBorder="1" applyAlignment="1" applyProtection="1">
      <alignment horizontal="center" vertical="center" shrinkToFit="1"/>
    </xf>
    <xf numFmtId="0" fontId="41" fillId="29" borderId="22" xfId="0" applyFont="1" applyFill="1" applyBorder="1" applyAlignment="1" applyProtection="1">
      <alignment horizontal="left" vertical="center" wrapText="1"/>
    </xf>
    <xf numFmtId="0" fontId="41" fillId="29" borderId="16" xfId="0" applyFont="1" applyFill="1" applyBorder="1" applyAlignment="1" applyProtection="1">
      <alignment horizontal="left" vertical="center"/>
    </xf>
    <xf numFmtId="0" fontId="41" fillId="0" borderId="12" xfId="0" applyFont="1" applyFill="1" applyBorder="1" applyAlignment="1" applyProtection="1">
      <alignment horizontal="center" vertical="center"/>
    </xf>
    <xf numFmtId="0" fontId="41" fillId="0" borderId="13" xfId="0" applyFont="1" applyFill="1" applyBorder="1" applyAlignment="1" applyProtection="1">
      <alignment horizontal="center" vertical="center"/>
    </xf>
    <xf numFmtId="0" fontId="41" fillId="0" borderId="23" xfId="0" applyFont="1" applyFill="1" applyBorder="1" applyAlignment="1" applyProtection="1">
      <alignment horizontal="left" vertical="center" wrapText="1"/>
    </xf>
    <xf numFmtId="0" fontId="41" fillId="0" borderId="15" xfId="0" applyFont="1" applyFill="1" applyBorder="1" applyAlignment="1" applyProtection="1">
      <alignment horizontal="left" vertical="center"/>
    </xf>
    <xf numFmtId="0" fontId="41" fillId="0" borderId="24" xfId="0" applyFont="1" applyFill="1" applyBorder="1" applyAlignment="1" applyProtection="1">
      <alignment horizontal="left" vertical="center"/>
    </xf>
    <xf numFmtId="0" fontId="41" fillId="0" borderId="20" xfId="0" applyFont="1" applyFill="1" applyBorder="1" applyAlignment="1" applyProtection="1">
      <alignment horizontal="left" vertical="center"/>
    </xf>
    <xf numFmtId="0" fontId="63" fillId="0" borderId="28" xfId="0" applyFont="1" applyFill="1" applyBorder="1" applyAlignment="1" applyProtection="1">
      <alignment horizontal="left" vertical="center" wrapText="1"/>
      <protection locked="0"/>
    </xf>
    <xf numFmtId="0" fontId="63" fillId="0" borderId="29" xfId="0" applyFont="1" applyFill="1" applyBorder="1" applyAlignment="1" applyProtection="1">
      <alignment horizontal="left" vertical="center" wrapText="1"/>
      <protection locked="0"/>
    </xf>
    <xf numFmtId="0" fontId="63" fillId="0" borderId="30" xfId="0" applyFont="1" applyFill="1" applyBorder="1" applyAlignment="1" applyProtection="1">
      <alignment horizontal="left" vertical="center" wrapText="1"/>
      <protection locked="0"/>
    </xf>
    <xf numFmtId="0" fontId="63" fillId="0" borderId="31" xfId="0" applyFont="1" applyFill="1" applyBorder="1" applyAlignment="1" applyProtection="1">
      <alignment horizontal="left" vertical="center" wrapText="1"/>
      <protection locked="0"/>
    </xf>
    <xf numFmtId="0" fontId="63" fillId="0" borderId="0" xfId="0" applyFont="1" applyFill="1" applyBorder="1" applyAlignment="1" applyProtection="1">
      <alignment horizontal="left" vertical="center" wrapText="1"/>
      <protection locked="0"/>
    </xf>
    <xf numFmtId="0" fontId="63" fillId="0" borderId="32" xfId="0" applyFont="1" applyFill="1" applyBorder="1" applyAlignment="1" applyProtection="1">
      <alignment horizontal="left" vertical="center" wrapText="1"/>
      <protection locked="0"/>
    </xf>
    <xf numFmtId="0" fontId="63" fillId="0" borderId="18" xfId="0" applyFont="1" applyFill="1" applyBorder="1" applyAlignment="1" applyProtection="1">
      <alignment horizontal="left" vertical="center" wrapText="1"/>
      <protection locked="0"/>
    </xf>
    <xf numFmtId="0" fontId="63" fillId="0" borderId="19" xfId="0" applyFont="1" applyFill="1" applyBorder="1" applyAlignment="1" applyProtection="1">
      <alignment horizontal="left" vertical="center" wrapText="1"/>
      <protection locked="0"/>
    </xf>
    <xf numFmtId="0" fontId="63" fillId="0" borderId="20" xfId="0" applyFont="1" applyFill="1" applyBorder="1" applyAlignment="1" applyProtection="1">
      <alignment horizontal="left" vertical="center" wrapText="1"/>
      <protection locked="0"/>
    </xf>
    <xf numFmtId="0" fontId="63" fillId="0" borderId="26" xfId="0" applyFont="1" applyFill="1" applyBorder="1" applyAlignment="1">
      <alignment horizontal="center" vertical="center"/>
    </xf>
    <xf numFmtId="0" fontId="63" fillId="30" borderId="34" xfId="0" applyFont="1" applyFill="1" applyBorder="1" applyAlignment="1" applyProtection="1">
      <alignment horizontal="center" vertical="center"/>
      <protection locked="0"/>
    </xf>
    <xf numFmtId="0" fontId="63" fillId="0" borderId="35" xfId="0" applyFont="1" applyFill="1" applyBorder="1" applyAlignment="1">
      <alignment horizontal="center" vertical="center"/>
    </xf>
    <xf numFmtId="0" fontId="63" fillId="0" borderId="27" xfId="0" applyFont="1" applyFill="1" applyBorder="1" applyAlignment="1">
      <alignment horizontal="center" vertical="center" wrapText="1"/>
    </xf>
    <xf numFmtId="0" fontId="63" fillId="0" borderId="17" xfId="0" applyFont="1" applyFill="1" applyBorder="1" applyAlignment="1">
      <alignment horizontal="center" vertical="center" wrapText="1"/>
    </xf>
    <xf numFmtId="0" fontId="63" fillId="0" borderId="13" xfId="0" applyFont="1" applyFill="1" applyBorder="1" applyAlignment="1">
      <alignment horizontal="center" vertical="center" wrapText="1"/>
    </xf>
    <xf numFmtId="0" fontId="47" fillId="0" borderId="0" xfId="79" applyNumberFormat="1" applyFont="1" applyAlignment="1">
      <alignment horizontal="center" wrapText="1"/>
    </xf>
    <xf numFmtId="49" fontId="76" fillId="0" borderId="0" xfId="82" applyNumberFormat="1" applyFont="1" applyFill="1" applyBorder="1" applyAlignment="1">
      <alignment horizontal="center" vertical="center" wrapText="1"/>
    </xf>
    <xf numFmtId="197" fontId="48" fillId="0" borderId="0" xfId="79" applyNumberFormat="1" applyFont="1" applyFill="1" applyAlignment="1">
      <alignment horizontal="left" vertical="center"/>
    </xf>
    <xf numFmtId="0" fontId="60" fillId="40" borderId="0" xfId="0" applyNumberFormat="1" applyFont="1" applyFill="1" applyAlignment="1">
      <alignment horizontal="center" vertical="center"/>
    </xf>
    <xf numFmtId="49" fontId="60" fillId="40" borderId="0" xfId="79" applyNumberFormat="1" applyFont="1" applyFill="1" applyBorder="1" applyAlignment="1">
      <alignment horizontal="center" vertical="center"/>
    </xf>
    <xf numFmtId="49" fontId="60" fillId="40" borderId="121" xfId="79" applyNumberFormat="1" applyFont="1" applyFill="1" applyBorder="1" applyAlignment="1">
      <alignment horizontal="center" vertical="center"/>
    </xf>
    <xf numFmtId="217" fontId="60" fillId="40" borderId="0" xfId="0" applyNumberFormat="1" applyFont="1" applyFill="1" applyBorder="1" applyAlignment="1">
      <alignment horizontal="center" vertical="center" wrapText="1"/>
    </xf>
    <xf numFmtId="217" fontId="60" fillId="40" borderId="121" xfId="0" applyNumberFormat="1" applyFont="1" applyFill="1" applyBorder="1" applyAlignment="1">
      <alignment horizontal="center" vertical="center" wrapText="1"/>
    </xf>
    <xf numFmtId="49" fontId="60" fillId="40" borderId="0" xfId="0" applyNumberFormat="1" applyFont="1" applyFill="1" applyBorder="1" applyAlignment="1">
      <alignment horizontal="center" vertical="center"/>
    </xf>
    <xf numFmtId="49" fontId="60" fillId="40" borderId="121" xfId="0" applyNumberFormat="1" applyFont="1" applyFill="1" applyBorder="1" applyAlignment="1">
      <alignment horizontal="center" vertical="center"/>
    </xf>
    <xf numFmtId="217" fontId="48" fillId="40" borderId="0" xfId="0" applyNumberFormat="1" applyFont="1" applyFill="1" applyAlignment="1">
      <alignment horizontal="center" vertical="center"/>
    </xf>
    <xf numFmtId="217" fontId="48" fillId="40" borderId="121" xfId="0" applyNumberFormat="1" applyFont="1" applyFill="1" applyBorder="1" applyAlignment="1">
      <alignment horizontal="center" vertical="center"/>
    </xf>
    <xf numFmtId="217" fontId="113" fillId="40" borderId="0" xfId="103" applyNumberFormat="1" applyFont="1" applyFill="1" applyBorder="1" applyAlignment="1">
      <alignment horizontal="center" vertical="center" wrapText="1"/>
    </xf>
    <xf numFmtId="217" fontId="113" fillId="40" borderId="121" xfId="103" applyNumberFormat="1" applyFont="1" applyFill="1" applyBorder="1" applyAlignment="1">
      <alignment horizontal="center" vertical="center" wrapText="1"/>
    </xf>
    <xf numFmtId="217" fontId="113" fillId="40" borderId="0" xfId="103" applyNumberFormat="1" applyFont="1" applyFill="1" applyBorder="1" applyAlignment="1">
      <alignment horizontal="center" vertical="center"/>
    </xf>
    <xf numFmtId="217" fontId="113" fillId="40" borderId="121" xfId="103" applyNumberFormat="1" applyFont="1" applyFill="1" applyBorder="1" applyAlignment="1">
      <alignment horizontal="center" vertical="center"/>
    </xf>
    <xf numFmtId="0" fontId="60" fillId="40" borderId="0" xfId="0" applyNumberFormat="1" applyFont="1" applyFill="1" applyBorder="1" applyAlignment="1">
      <alignment horizontal="center" vertical="center"/>
    </xf>
    <xf numFmtId="0" fontId="60" fillId="40" borderId="121" xfId="0" applyNumberFormat="1" applyFont="1" applyFill="1" applyBorder="1" applyAlignment="1">
      <alignment horizontal="center" vertical="center"/>
    </xf>
    <xf numFmtId="217" fontId="48" fillId="40" borderId="0" xfId="0" applyNumberFormat="1" applyFont="1" applyFill="1" applyBorder="1" applyAlignment="1">
      <alignment horizontal="center" vertical="center"/>
    </xf>
    <xf numFmtId="217" fontId="60" fillId="40" borderId="0" xfId="0" applyNumberFormat="1" applyFont="1" applyFill="1" applyBorder="1" applyAlignment="1">
      <alignment horizontal="center" vertical="center"/>
    </xf>
    <xf numFmtId="0" fontId="48" fillId="0" borderId="41" xfId="79" applyNumberFormat="1" applyFont="1" applyFill="1" applyBorder="1" applyAlignment="1">
      <alignment horizontal="center" vertical="center"/>
    </xf>
    <xf numFmtId="0" fontId="47" fillId="0" borderId="0" xfId="79" applyFont="1" applyAlignment="1">
      <alignment horizontal="center" wrapText="1"/>
    </xf>
    <xf numFmtId="0" fontId="7" fillId="28" borderId="60" xfId="0" applyNumberFormat="1" applyFont="1" applyFill="1" applyBorder="1" applyAlignment="1">
      <alignment horizontal="center" vertical="center"/>
    </xf>
    <xf numFmtId="0" fontId="7" fillId="28" borderId="61" xfId="0" applyNumberFormat="1" applyFont="1" applyFill="1" applyBorder="1" applyAlignment="1">
      <alignment horizontal="center" vertical="center"/>
    </xf>
    <xf numFmtId="0" fontId="7" fillId="28" borderId="62" xfId="0" applyNumberFormat="1" applyFont="1" applyFill="1" applyBorder="1" applyAlignment="1">
      <alignment horizontal="center" vertical="center"/>
    </xf>
    <xf numFmtId="0" fontId="7" fillId="28" borderId="55" xfId="0" applyNumberFormat="1" applyFont="1" applyFill="1" applyBorder="1" applyAlignment="1">
      <alignment horizontal="center" vertical="center" wrapText="1"/>
    </xf>
    <xf numFmtId="0" fontId="7" fillId="28" borderId="110" xfId="0" applyNumberFormat="1" applyFont="1" applyFill="1" applyBorder="1" applyAlignment="1">
      <alignment horizontal="center" vertical="center" wrapText="1"/>
    </xf>
    <xf numFmtId="194" fontId="1" fillId="0" borderId="60" xfId="78" applyNumberFormat="1" applyFont="1" applyFill="1" applyBorder="1" applyAlignment="1">
      <alignment horizontal="center" vertical="center"/>
    </xf>
    <xf numFmtId="194" fontId="1" fillId="0" borderId="62" xfId="78" applyNumberFormat="1" applyFont="1" applyFill="1" applyBorder="1" applyAlignment="1">
      <alignment horizontal="center" vertical="center"/>
    </xf>
    <xf numFmtId="49" fontId="1" fillId="0" borderId="60" xfId="78" applyNumberFormat="1" applyFont="1" applyFill="1" applyBorder="1" applyAlignment="1">
      <alignment horizontal="center" vertical="center"/>
    </xf>
    <xf numFmtId="49" fontId="1" fillId="0" borderId="62" xfId="78" applyNumberFormat="1" applyFont="1" applyFill="1" applyBorder="1" applyAlignment="1">
      <alignment horizontal="center" vertical="center"/>
    </xf>
    <xf numFmtId="209" fontId="52" fillId="0" borderId="0" xfId="0" applyNumberFormat="1" applyFont="1" applyBorder="1" applyAlignment="1">
      <alignment vertical="center"/>
    </xf>
    <xf numFmtId="197" fontId="68" fillId="0" borderId="0" xfId="0" applyNumberFormat="1" applyFont="1" applyBorder="1" applyAlignment="1">
      <alignment horizontal="right" vertical="center"/>
    </xf>
    <xf numFmtId="1" fontId="68" fillId="0" borderId="0" xfId="0" applyNumberFormat="1" applyFont="1" applyBorder="1" applyAlignment="1">
      <alignment horizontal="right" vertical="center"/>
    </xf>
    <xf numFmtId="0" fontId="68" fillId="0" borderId="0" xfId="0" applyFont="1" applyBorder="1" applyAlignment="1">
      <alignment horizontal="center" vertical="center"/>
    </xf>
    <xf numFmtId="200" fontId="68" fillId="0" borderId="38" xfId="0" applyNumberFormat="1" applyFont="1" applyBorder="1" applyAlignment="1">
      <alignment horizontal="center"/>
    </xf>
    <xf numFmtId="200" fontId="68" fillId="0" borderId="38" xfId="0" applyNumberFormat="1" applyFont="1" applyBorder="1" applyAlignment="1">
      <alignment horizontal="center" vertical="center"/>
    </xf>
    <xf numFmtId="200" fontId="68" fillId="0" borderId="0" xfId="0" applyNumberFormat="1" applyFont="1" applyBorder="1" applyAlignment="1">
      <alignment horizontal="left" vertical="center"/>
    </xf>
    <xf numFmtId="0" fontId="68" fillId="0" borderId="40" xfId="0" applyFont="1" applyBorder="1" applyAlignment="1">
      <alignment horizontal="center" vertical="center"/>
    </xf>
    <xf numFmtId="0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horizontal="center" vertical="center"/>
    </xf>
    <xf numFmtId="188" fontId="68" fillId="0" borderId="0" xfId="0" applyNumberFormat="1" applyFont="1" applyBorder="1" applyAlignment="1">
      <alignment horizontal="center" vertical="center"/>
    </xf>
    <xf numFmtId="213" fontId="68" fillId="0" borderId="0" xfId="0" applyNumberFormat="1" applyFont="1" applyBorder="1" applyAlignment="1">
      <alignment horizontal="right" vertical="center"/>
    </xf>
    <xf numFmtId="0" fontId="68" fillId="0" borderId="0" xfId="0" applyNumberFormat="1" applyFont="1" applyBorder="1" applyAlignment="1">
      <alignment horizontal="right" vertical="center"/>
    </xf>
    <xf numFmtId="214" fontId="68" fillId="0" borderId="0" xfId="0" applyNumberFormat="1" applyFont="1" applyBorder="1" applyAlignment="1">
      <alignment horizontal="right" vertical="center"/>
    </xf>
    <xf numFmtId="217" fontId="68" fillId="0" borderId="0" xfId="0" applyNumberFormat="1" applyFont="1" applyBorder="1" applyAlignment="1">
      <alignment horizontal="right" vertical="center"/>
    </xf>
    <xf numFmtId="0" fontId="68" fillId="0" borderId="0" xfId="0" applyFont="1" applyBorder="1" applyAlignment="1">
      <alignment horizontal="right" vertical="center"/>
    </xf>
    <xf numFmtId="2" fontId="68" fillId="0" borderId="0" xfId="0" applyNumberFormat="1" applyFont="1" applyBorder="1" applyAlignment="1">
      <alignment vertical="center"/>
    </xf>
    <xf numFmtId="0" fontId="68" fillId="0" borderId="0" xfId="0" applyNumberFormat="1" applyFont="1" applyBorder="1" applyAlignment="1">
      <alignment vertical="center"/>
    </xf>
    <xf numFmtId="217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horizontal="right" vertical="center"/>
    </xf>
    <xf numFmtId="0" fontId="68" fillId="0" borderId="0" xfId="0" applyFont="1" applyBorder="1" applyAlignment="1">
      <alignment vertical="center"/>
    </xf>
    <xf numFmtId="1" fontId="68" fillId="0" borderId="38" xfId="0" applyNumberFormat="1" applyFont="1" applyBorder="1" applyAlignment="1">
      <alignment horizontal="center" vertical="center"/>
    </xf>
    <xf numFmtId="0" fontId="68" fillId="0" borderId="0" xfId="0" applyNumberFormat="1" applyFont="1" applyBorder="1" applyAlignment="1">
      <alignment horizontal="left" vertical="center"/>
    </xf>
    <xf numFmtId="200" fontId="68" fillId="0" borderId="53" xfId="0" applyNumberFormat="1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200" fontId="68" fillId="0" borderId="40" xfId="0" applyNumberFormat="1" applyFont="1" applyBorder="1" applyAlignment="1">
      <alignment horizontal="center" vertical="center"/>
    </xf>
    <xf numFmtId="200" fontId="68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203" fontId="68" fillId="0" borderId="0" xfId="0" applyNumberFormat="1" applyFont="1" applyBorder="1" applyAlignment="1">
      <alignment horizontal="center" vertical="center"/>
    </xf>
    <xf numFmtId="209" fontId="68" fillId="0" borderId="0" xfId="0" applyNumberFormat="1" applyFont="1" applyBorder="1" applyAlignment="1">
      <alignment horizontal="left" vertical="center"/>
    </xf>
    <xf numFmtId="210" fontId="68" fillId="0" borderId="0" xfId="0" applyNumberFormat="1" applyFont="1" applyBorder="1" applyAlignment="1">
      <alignment horizontal="center" vertical="center" shrinkToFit="1"/>
    </xf>
    <xf numFmtId="210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1" fontId="68" fillId="0" borderId="53" xfId="0" applyNumberFormat="1" applyFont="1" applyBorder="1" applyAlignment="1">
      <alignment horizontal="center" vertical="center"/>
    </xf>
    <xf numFmtId="1" fontId="68" fillId="0" borderId="0" xfId="0" applyNumberFormat="1" applyFont="1" applyBorder="1" applyAlignment="1">
      <alignment horizontal="center" vertical="center"/>
    </xf>
    <xf numFmtId="197" fontId="68" fillId="0" borderId="53" xfId="0" applyNumberFormat="1" applyFont="1" applyBorder="1" applyAlignment="1">
      <alignment horizontal="center" vertical="center"/>
    </xf>
    <xf numFmtId="0" fontId="68" fillId="0" borderId="53" xfId="0" applyNumberFormat="1" applyFont="1" applyBorder="1" applyAlignment="1">
      <alignment horizontal="center" vertical="center"/>
    </xf>
    <xf numFmtId="1" fontId="68" fillId="0" borderId="40" xfId="0" applyNumberFormat="1" applyFont="1" applyBorder="1" applyAlignment="1">
      <alignment horizontal="center" vertical="center"/>
    </xf>
    <xf numFmtId="0" fontId="68" fillId="0" borderId="0" xfId="0" applyNumberFormat="1" applyFont="1" applyBorder="1" applyAlignment="1">
      <alignment vertical="center" shrinkToFit="1"/>
    </xf>
    <xf numFmtId="2" fontId="68" fillId="0" borderId="0" xfId="0" applyNumberFormat="1" applyFont="1" applyBorder="1" applyAlignment="1">
      <alignment vertical="center" shrinkToFit="1"/>
    </xf>
    <xf numFmtId="214" fontId="68" fillId="0" borderId="38" xfId="0" applyNumberFormat="1" applyFont="1" applyBorder="1" applyAlignment="1">
      <alignment horizontal="right" vertical="center"/>
    </xf>
    <xf numFmtId="216" fontId="68" fillId="0" borderId="0" xfId="0" applyNumberFormat="1" applyFont="1" applyBorder="1" applyAlignment="1">
      <alignment horizontal="left" vertical="center"/>
    </xf>
    <xf numFmtId="197" fontId="68" fillId="0" borderId="0" xfId="0" applyNumberFormat="1" applyFont="1" applyBorder="1" applyAlignment="1">
      <alignment vertical="center"/>
    </xf>
    <xf numFmtId="0" fontId="68" fillId="0" borderId="0" xfId="0" applyNumberFormat="1" applyFont="1" applyBorder="1" applyAlignment="1">
      <alignment horizontal="right" vertical="center" shrinkToFit="1"/>
    </xf>
    <xf numFmtId="199" fontId="68" fillId="0" borderId="0" xfId="0" applyNumberFormat="1" applyFont="1" applyBorder="1" applyAlignment="1">
      <alignment vertical="center"/>
    </xf>
    <xf numFmtId="199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vertical="center" shrinkToFit="1"/>
    </xf>
    <xf numFmtId="199" fontId="68" fillId="0" borderId="0" xfId="0" applyNumberFormat="1" applyFont="1" applyBorder="1" applyAlignment="1">
      <alignment horizontal="left" vertical="center"/>
    </xf>
    <xf numFmtId="213" fontId="68" fillId="0" borderId="0" xfId="0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68" fillId="0" borderId="38" xfId="0" applyFont="1" applyBorder="1" applyAlignment="1">
      <alignment horizontal="center"/>
    </xf>
    <xf numFmtId="211" fontId="68" fillId="0" borderId="0" xfId="0" applyNumberFormat="1" applyFont="1" applyBorder="1" applyAlignment="1">
      <alignment horizontal="center" vertical="center" shrinkToFit="1"/>
    </xf>
    <xf numFmtId="211" fontId="68" fillId="0" borderId="0" xfId="0" applyNumberFormat="1" applyFont="1" applyBorder="1" applyAlignment="1">
      <alignment horizontal="center" vertical="center"/>
    </xf>
    <xf numFmtId="197" fontId="68" fillId="0" borderId="38" xfId="0" applyNumberFormat="1" applyFont="1" applyBorder="1" applyAlignment="1">
      <alignment horizontal="center" vertical="center"/>
    </xf>
    <xf numFmtId="0" fontId="68" fillId="0" borderId="38" xfId="0" applyFont="1" applyBorder="1" applyAlignment="1">
      <alignment horizontal="center" vertical="center"/>
    </xf>
    <xf numFmtId="0" fontId="70" fillId="0" borderId="0" xfId="0" applyFont="1" applyBorder="1" applyAlignment="1">
      <alignment horizontal="left" vertical="center"/>
    </xf>
    <xf numFmtId="199" fontId="68" fillId="0" borderId="38" xfId="0" applyNumberFormat="1" applyFont="1" applyBorder="1" applyAlignment="1">
      <alignment horizontal="center" vertical="center"/>
    </xf>
    <xf numFmtId="210" fontId="68" fillId="0" borderId="0" xfId="0" applyNumberFormat="1" applyFont="1" applyBorder="1" applyAlignment="1">
      <alignment horizontal="left" vertical="center"/>
    </xf>
    <xf numFmtId="211" fontId="68" fillId="0" borderId="0" xfId="0" applyNumberFormat="1" applyFont="1" applyBorder="1" applyAlignment="1">
      <alignment horizontal="left" vertical="center"/>
    </xf>
    <xf numFmtId="211" fontId="68" fillId="0" borderId="38" xfId="0" applyNumberFormat="1" applyFont="1" applyBorder="1" applyAlignment="1">
      <alignment horizontal="center"/>
    </xf>
    <xf numFmtId="2" fontId="68" fillId="0" borderId="38" xfId="0" applyNumberFormat="1" applyFont="1" applyBorder="1" applyAlignment="1">
      <alignment horizontal="right" vertical="center"/>
    </xf>
    <xf numFmtId="0" fontId="68" fillId="0" borderId="38" xfId="0" applyFont="1" applyBorder="1" applyAlignment="1">
      <alignment horizontal="right" vertical="center"/>
    </xf>
    <xf numFmtId="0" fontId="68" fillId="0" borderId="0" xfId="0" applyFont="1" applyBorder="1" applyAlignment="1">
      <alignment horizontal="center" vertical="center" shrinkToFit="1"/>
    </xf>
    <xf numFmtId="202" fontId="68" fillId="0" borderId="53" xfId="0" applyNumberFormat="1" applyFont="1" applyBorder="1" applyAlignment="1">
      <alignment vertical="center"/>
    </xf>
    <xf numFmtId="202" fontId="68" fillId="0" borderId="50" xfId="0" applyNumberFormat="1" applyFont="1" applyBorder="1" applyAlignment="1">
      <alignment vertical="center"/>
    </xf>
    <xf numFmtId="0" fontId="68" fillId="0" borderId="41" xfId="0" applyFont="1" applyBorder="1" applyAlignment="1">
      <alignment horizontal="center" vertical="center"/>
    </xf>
    <xf numFmtId="0" fontId="65" fillId="0" borderId="49" xfId="0" applyFont="1" applyBorder="1" applyAlignment="1">
      <alignment horizontal="center" vertical="center"/>
    </xf>
    <xf numFmtId="0" fontId="65" fillId="0" borderId="53" xfId="0" applyFont="1" applyBorder="1" applyAlignment="1">
      <alignment horizontal="center" vertical="center"/>
    </xf>
    <xf numFmtId="0" fontId="65" fillId="0" borderId="50" xfId="0" applyFont="1" applyBorder="1" applyAlignment="1">
      <alignment horizontal="center" vertical="center"/>
    </xf>
    <xf numFmtId="202" fontId="68" fillId="0" borderId="49" xfId="0" applyNumberFormat="1" applyFont="1" applyBorder="1" applyAlignment="1">
      <alignment horizontal="right" vertical="center"/>
    </xf>
    <xf numFmtId="202" fontId="68" fillId="0" borderId="53" xfId="0" applyNumberFormat="1" applyFont="1" applyBorder="1" applyAlignment="1">
      <alignment horizontal="right" vertical="center"/>
    </xf>
    <xf numFmtId="0" fontId="68" fillId="0" borderId="53" xfId="0" applyNumberFormat="1" applyFont="1" applyBorder="1" applyAlignment="1">
      <alignment vertical="center"/>
    </xf>
    <xf numFmtId="0" fontId="68" fillId="0" borderId="50" xfId="0" applyNumberFormat="1" applyFont="1" applyBorder="1" applyAlignment="1">
      <alignment vertical="center"/>
    </xf>
    <xf numFmtId="0" fontId="68" fillId="0" borderId="49" xfId="0" applyFont="1" applyBorder="1" applyAlignment="1">
      <alignment horizontal="center" vertical="center"/>
    </xf>
    <xf numFmtId="0" fontId="68" fillId="0" borderId="53" xfId="0" applyFont="1" applyBorder="1" applyAlignment="1">
      <alignment horizontal="center" vertical="center"/>
    </xf>
    <xf numFmtId="0" fontId="68" fillId="0" borderId="50" xfId="0" applyFont="1" applyBorder="1" applyAlignment="1">
      <alignment horizontal="center" vertical="center"/>
    </xf>
    <xf numFmtId="2" fontId="68" fillId="0" borderId="53" xfId="0" applyNumberFormat="1" applyFont="1" applyBorder="1" applyAlignment="1">
      <alignment horizontal="right" vertical="center"/>
    </xf>
    <xf numFmtId="0" fontId="68" fillId="0" borderId="53" xfId="0" applyFont="1" applyBorder="1" applyAlignment="1">
      <alignment vertical="center"/>
    </xf>
    <xf numFmtId="0" fontId="68" fillId="0" borderId="50" xfId="0" applyFont="1" applyBorder="1" applyAlignment="1">
      <alignment vertical="center"/>
    </xf>
    <xf numFmtId="208" fontId="68" fillId="0" borderId="49" xfId="0" applyNumberFormat="1" applyFont="1" applyBorder="1" applyAlignment="1">
      <alignment horizontal="right" vertical="center"/>
    </xf>
    <xf numFmtId="208" fontId="68" fillId="0" borderId="53" xfId="0" applyNumberFormat="1" applyFont="1" applyBorder="1" applyAlignment="1">
      <alignment horizontal="right" vertical="center"/>
    </xf>
    <xf numFmtId="1" fontId="68" fillId="0" borderId="49" xfId="0" applyNumberFormat="1" applyFont="1" applyBorder="1" applyAlignment="1">
      <alignment vertical="center"/>
    </xf>
    <xf numFmtId="1" fontId="68" fillId="0" borderId="53" xfId="0" applyNumberFormat="1" applyFont="1" applyBorder="1" applyAlignment="1">
      <alignment vertical="center"/>
    </xf>
    <xf numFmtId="2" fontId="68" fillId="0" borderId="49" xfId="0" applyNumberFormat="1" applyFont="1" applyBorder="1" applyAlignment="1">
      <alignment vertical="center"/>
    </xf>
    <xf numFmtId="2" fontId="68" fillId="0" borderId="53" xfId="0" applyNumberFormat="1" applyFont="1" applyBorder="1" applyAlignment="1">
      <alignment vertical="center"/>
    </xf>
    <xf numFmtId="191" fontId="68" fillId="0" borderId="53" xfId="0" applyNumberFormat="1" applyFont="1" applyBorder="1" applyAlignment="1">
      <alignment vertical="center"/>
    </xf>
    <xf numFmtId="191" fontId="68" fillId="0" borderId="50" xfId="0" applyNumberFormat="1" applyFont="1" applyBorder="1" applyAlignment="1">
      <alignment vertical="center"/>
    </xf>
    <xf numFmtId="0" fontId="68" fillId="0" borderId="49" xfId="0" applyNumberFormat="1" applyFont="1" applyBorder="1" applyAlignment="1">
      <alignment vertical="center"/>
    </xf>
    <xf numFmtId="0" fontId="68" fillId="0" borderId="49" xfId="0" applyFont="1" applyBorder="1" applyAlignment="1">
      <alignment vertical="center"/>
    </xf>
    <xf numFmtId="0" fontId="68" fillId="0" borderId="49" xfId="0" applyNumberFormat="1" applyFont="1" applyBorder="1" applyAlignment="1">
      <alignment horizontal="center" vertical="center"/>
    </xf>
    <xf numFmtId="0" fontId="68" fillId="0" borderId="50" xfId="0" applyNumberFormat="1" applyFont="1" applyBorder="1" applyAlignment="1">
      <alignment horizontal="center" vertical="center"/>
    </xf>
    <xf numFmtId="197" fontId="68" fillId="0" borderId="49" xfId="0" applyNumberFormat="1" applyFont="1" applyBorder="1" applyAlignment="1">
      <alignment vertical="center"/>
    </xf>
    <xf numFmtId="197" fontId="68" fillId="0" borderId="53" xfId="0" applyNumberFormat="1" applyFont="1" applyBorder="1" applyAlignment="1">
      <alignment vertical="center"/>
    </xf>
    <xf numFmtId="0" fontId="68" fillId="0" borderId="36" xfId="0" applyFont="1" applyBorder="1" applyAlignment="1">
      <alignment horizontal="center" vertical="center"/>
    </xf>
    <xf numFmtId="0" fontId="68" fillId="0" borderId="44" xfId="0" applyFont="1" applyBorder="1" applyAlignment="1">
      <alignment horizontal="center" vertical="center"/>
    </xf>
    <xf numFmtId="2" fontId="68" fillId="0" borderId="49" xfId="0" applyNumberFormat="1" applyFont="1" applyBorder="1" applyAlignment="1">
      <alignment horizontal="right" vertical="center"/>
    </xf>
    <xf numFmtId="0" fontId="70" fillId="0" borderId="36" xfId="0" applyFont="1" applyBorder="1" applyAlignment="1">
      <alignment horizontal="center" vertical="center"/>
    </xf>
    <xf numFmtId="0" fontId="70" fillId="0" borderId="38" xfId="0" applyFont="1" applyBorder="1" applyAlignment="1">
      <alignment horizontal="center" vertical="center"/>
    </xf>
    <xf numFmtId="0" fontId="70" fillId="0" borderId="44" xfId="0" applyFont="1" applyBorder="1" applyAlignment="1">
      <alignment horizontal="center" vertical="center"/>
    </xf>
    <xf numFmtId="0" fontId="68" fillId="0" borderId="17" xfId="0" applyFont="1" applyBorder="1" applyAlignment="1">
      <alignment horizontal="center" vertical="center"/>
    </xf>
    <xf numFmtId="0" fontId="68" fillId="0" borderId="53" xfId="0" applyNumberFormat="1" applyFont="1" applyBorder="1" applyAlignment="1">
      <alignment horizontal="right" vertical="center"/>
    </xf>
    <xf numFmtId="0" fontId="68" fillId="0" borderId="42" xfId="0" applyFont="1" applyBorder="1" applyAlignment="1">
      <alignment horizontal="center" vertical="center"/>
    </xf>
    <xf numFmtId="0" fontId="68" fillId="0" borderId="43" xfId="0" applyFont="1" applyBorder="1" applyAlignment="1">
      <alignment horizontal="center" vertical="center"/>
    </xf>
    <xf numFmtId="0" fontId="68" fillId="0" borderId="51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8" fillId="0" borderId="31" xfId="0" applyFont="1" applyBorder="1" applyAlignment="1">
      <alignment horizontal="center" vertical="center"/>
    </xf>
    <xf numFmtId="0" fontId="68" fillId="0" borderId="32" xfId="0" applyFont="1" applyBorder="1" applyAlignment="1">
      <alignment horizontal="center" vertical="center"/>
    </xf>
    <xf numFmtId="0" fontId="65" fillId="0" borderId="31" xfId="0" applyFont="1" applyBorder="1" applyAlignment="1">
      <alignment horizontal="center" vertical="center"/>
    </xf>
    <xf numFmtId="0" fontId="65" fillId="0" borderId="32" xfId="0" applyFont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70" fillId="0" borderId="32" xfId="0" applyFont="1" applyBorder="1" applyAlignment="1">
      <alignment horizontal="center" vertical="center"/>
    </xf>
    <xf numFmtId="11" fontId="68" fillId="0" borderId="49" xfId="0" applyNumberFormat="1" applyFont="1" applyBorder="1" applyAlignment="1">
      <alignment horizontal="center" vertical="center"/>
    </xf>
    <xf numFmtId="0" fontId="68" fillId="32" borderId="42" xfId="0" applyFont="1" applyFill="1" applyBorder="1" applyAlignment="1">
      <alignment horizontal="center" vertical="center" wrapText="1"/>
    </xf>
    <xf numFmtId="0" fontId="68" fillId="32" borderId="40" xfId="0" applyFont="1" applyFill="1" applyBorder="1" applyAlignment="1">
      <alignment horizontal="center" vertical="center" wrapText="1"/>
    </xf>
    <xf numFmtId="0" fontId="68" fillId="32" borderId="43" xfId="0" applyFont="1" applyFill="1" applyBorder="1" applyAlignment="1">
      <alignment horizontal="center" vertical="center" wrapText="1"/>
    </xf>
    <xf numFmtId="0" fontId="68" fillId="32" borderId="36" xfId="0" applyFont="1" applyFill="1" applyBorder="1" applyAlignment="1">
      <alignment horizontal="center" vertical="center" wrapText="1"/>
    </xf>
    <xf numFmtId="0" fontId="68" fillId="32" borderId="38" xfId="0" applyFont="1" applyFill="1" applyBorder="1" applyAlignment="1">
      <alignment horizontal="center" vertical="center" wrapText="1"/>
    </xf>
    <xf numFmtId="0" fontId="68" fillId="32" borderId="44" xfId="0" applyFont="1" applyFill="1" applyBorder="1" applyAlignment="1">
      <alignment horizontal="center" vertical="center" wrapText="1"/>
    </xf>
    <xf numFmtId="0" fontId="68" fillId="32" borderId="49" xfId="0" applyFont="1" applyFill="1" applyBorder="1" applyAlignment="1">
      <alignment horizontal="center" vertical="center" wrapText="1"/>
    </xf>
    <xf numFmtId="0" fontId="68" fillId="32" borderId="53" xfId="0" applyFont="1" applyFill="1" applyBorder="1" applyAlignment="1">
      <alignment horizontal="center" vertical="center" wrapText="1"/>
    </xf>
    <xf numFmtId="0" fontId="68" fillId="32" borderId="50" xfId="0" applyFont="1" applyFill="1" applyBorder="1" applyAlignment="1">
      <alignment horizontal="center" vertical="center" wrapText="1"/>
    </xf>
    <xf numFmtId="0" fontId="81" fillId="28" borderId="55" xfId="0" applyNumberFormat="1" applyFont="1" applyFill="1" applyBorder="1" applyAlignment="1">
      <alignment horizontal="center" vertical="center" wrapText="1"/>
    </xf>
    <xf numFmtId="0" fontId="81" fillId="28" borderId="111" xfId="0" applyNumberFormat="1" applyFont="1" applyFill="1" applyBorder="1" applyAlignment="1">
      <alignment horizontal="center" vertical="center" wrapText="1"/>
    </xf>
    <xf numFmtId="0" fontId="81" fillId="28" borderId="60" xfId="0" applyNumberFormat="1" applyFont="1" applyFill="1" applyBorder="1" applyAlignment="1">
      <alignment horizontal="center" vertical="center" wrapText="1"/>
    </xf>
    <xf numFmtId="0" fontId="81" fillId="28" borderId="62" xfId="0" applyNumberFormat="1" applyFont="1" applyFill="1" applyBorder="1" applyAlignment="1">
      <alignment horizontal="center" vertical="center" wrapText="1"/>
    </xf>
    <xf numFmtId="0" fontId="80" fillId="35" borderId="67" xfId="0" applyNumberFormat="1" applyFont="1" applyFill="1" applyBorder="1" applyAlignment="1">
      <alignment horizontal="center" vertical="center"/>
    </xf>
    <xf numFmtId="0" fontId="80" fillId="35" borderId="68" xfId="0" applyNumberFormat="1" applyFont="1" applyFill="1" applyBorder="1" applyAlignment="1">
      <alignment horizontal="center" vertical="center"/>
    </xf>
    <xf numFmtId="0" fontId="81" fillId="28" borderId="112" xfId="0" applyNumberFormat="1" applyFont="1" applyFill="1" applyBorder="1" applyAlignment="1">
      <alignment horizontal="center" vertical="center"/>
    </xf>
    <xf numFmtId="0" fontId="81" fillId="28" borderId="113" xfId="0" applyNumberFormat="1" applyFont="1" applyFill="1" applyBorder="1" applyAlignment="1">
      <alignment horizontal="center" vertical="center"/>
    </xf>
    <xf numFmtId="0" fontId="81" fillId="28" borderId="114" xfId="0" applyNumberFormat="1" applyFont="1" applyFill="1" applyBorder="1" applyAlignment="1">
      <alignment horizontal="center" vertical="center"/>
    </xf>
    <xf numFmtId="0" fontId="80" fillId="0" borderId="67" xfId="0" applyNumberFormat="1" applyFont="1" applyFill="1" applyBorder="1" applyAlignment="1">
      <alignment horizontal="center" vertical="center"/>
    </xf>
    <xf numFmtId="0" fontId="80" fillId="0" borderId="68" xfId="0" applyNumberFormat="1" applyFont="1" applyFill="1" applyBorder="1" applyAlignment="1">
      <alignment horizontal="center" vertical="center"/>
    </xf>
    <xf numFmtId="0" fontId="80" fillId="0" borderId="60" xfId="0" applyNumberFormat="1" applyFont="1" applyFill="1" applyBorder="1" applyAlignment="1">
      <alignment horizontal="center" vertical="center"/>
    </xf>
    <xf numFmtId="0" fontId="80" fillId="0" borderId="62" xfId="0" applyNumberFormat="1" applyFont="1" applyFill="1" applyBorder="1" applyAlignment="1">
      <alignment horizontal="center" vertical="center"/>
    </xf>
    <xf numFmtId="190" fontId="81" fillId="28" borderId="54" xfId="0" applyNumberFormat="1" applyFont="1" applyFill="1" applyBorder="1" applyAlignment="1">
      <alignment horizontal="center" vertical="center" wrapText="1"/>
    </xf>
    <xf numFmtId="190" fontId="81" fillId="28" borderId="114" xfId="0" applyNumberFormat="1" applyFont="1" applyFill="1" applyBorder="1" applyAlignment="1">
      <alignment horizontal="center" vertical="center"/>
    </xf>
    <xf numFmtId="190" fontId="81" fillId="28" borderId="113" xfId="0" applyNumberFormat="1" applyFont="1" applyFill="1" applyBorder="1" applyAlignment="1">
      <alignment horizontal="center" vertical="center"/>
    </xf>
    <xf numFmtId="190" fontId="81" fillId="28" borderId="115" xfId="0" applyNumberFormat="1" applyFont="1" applyFill="1" applyBorder="1" applyAlignment="1">
      <alignment horizontal="center" vertical="center"/>
    </xf>
    <xf numFmtId="190" fontId="81" fillId="28" borderId="116" xfId="0" applyNumberFormat="1" applyFont="1" applyFill="1" applyBorder="1" applyAlignment="1">
      <alignment horizontal="center" vertical="center"/>
    </xf>
    <xf numFmtId="0" fontId="81" fillId="28" borderId="110" xfId="0" applyNumberFormat="1" applyFont="1" applyFill="1" applyBorder="1" applyAlignment="1">
      <alignment horizontal="center" vertical="center" wrapText="1"/>
    </xf>
    <xf numFmtId="0" fontId="81" fillId="28" borderId="61" xfId="0" applyNumberFormat="1" applyFont="1" applyFill="1" applyBorder="1" applyAlignment="1">
      <alignment horizontal="center" vertical="center" wrapText="1"/>
    </xf>
    <xf numFmtId="49" fontId="81" fillId="28" borderId="55" xfId="0" applyNumberFormat="1" applyFont="1" applyFill="1" applyBorder="1" applyAlignment="1">
      <alignment horizontal="center" vertical="center"/>
    </xf>
    <xf numFmtId="49" fontId="81" fillId="28" borderId="110" xfId="0" applyNumberFormat="1" applyFont="1" applyFill="1" applyBorder="1" applyAlignment="1">
      <alignment horizontal="center" vertical="center"/>
    </xf>
    <xf numFmtId="0" fontId="81" fillId="28" borderId="55" xfId="0" applyNumberFormat="1" applyFont="1" applyFill="1" applyBorder="1" applyAlignment="1">
      <alignment horizontal="center" vertical="center"/>
    </xf>
    <xf numFmtId="0" fontId="81" fillId="28" borderId="110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horizontal="center" vertical="center"/>
    </xf>
    <xf numFmtId="0" fontId="81" fillId="28" borderId="61" xfId="0" applyNumberFormat="1" applyFont="1" applyFill="1" applyBorder="1" applyAlignment="1">
      <alignment horizontal="center" vertical="center"/>
    </xf>
    <xf numFmtId="0" fontId="81" fillId="28" borderId="62" xfId="0" applyNumberFormat="1" applyFont="1" applyFill="1" applyBorder="1" applyAlignment="1">
      <alignment horizontal="center" vertical="center"/>
    </xf>
    <xf numFmtId="0" fontId="81" fillId="28" borderId="117" xfId="0" applyNumberFormat="1" applyFont="1" applyFill="1" applyBorder="1" applyAlignment="1">
      <alignment horizontal="center" vertical="center" wrapText="1"/>
    </xf>
    <xf numFmtId="0" fontId="81" fillId="28" borderId="114" xfId="0" applyNumberFormat="1" applyFont="1" applyFill="1" applyBorder="1" applyAlignment="1">
      <alignment horizontal="center" vertical="center" wrapText="1"/>
    </xf>
    <xf numFmtId="0" fontId="81" fillId="28" borderId="112" xfId="0" applyNumberFormat="1" applyFont="1" applyFill="1" applyBorder="1" applyAlignment="1">
      <alignment horizontal="center" vertical="center" wrapText="1"/>
    </xf>
    <xf numFmtId="0" fontId="81" fillId="28" borderId="113" xfId="0" applyNumberFormat="1" applyFont="1" applyFill="1" applyBorder="1" applyAlignment="1">
      <alignment horizontal="center" vertical="center" wrapText="1"/>
    </xf>
    <xf numFmtId="0" fontId="81" fillId="28" borderId="111" xfId="0" applyNumberFormat="1" applyFont="1" applyFill="1" applyBorder="1" applyAlignment="1">
      <alignment horizontal="center" vertical="center"/>
    </xf>
    <xf numFmtId="0" fontId="80" fillId="32" borderId="55" xfId="0" applyNumberFormat="1" applyFont="1" applyFill="1" applyBorder="1" applyAlignment="1">
      <alignment horizontal="center" vertical="center" wrapText="1"/>
    </xf>
    <xf numFmtId="0" fontId="80" fillId="32" borderId="111" xfId="0" applyNumberFormat="1" applyFont="1" applyFill="1" applyBorder="1" applyAlignment="1">
      <alignment horizontal="center" vertical="center" wrapText="1"/>
    </xf>
    <xf numFmtId="0" fontId="80" fillId="32" borderId="110" xfId="0" applyNumberFormat="1" applyFont="1" applyFill="1" applyBorder="1" applyAlignment="1">
      <alignment horizontal="center" vertical="center" wrapText="1"/>
    </xf>
    <xf numFmtId="192" fontId="80" fillId="0" borderId="60" xfId="0" applyNumberFormat="1" applyFont="1" applyFill="1" applyBorder="1" applyAlignment="1">
      <alignment horizontal="center" vertical="center"/>
    </xf>
    <xf numFmtId="192" fontId="80" fillId="0" borderId="61" xfId="0" applyNumberFormat="1" applyFont="1" applyFill="1" applyBorder="1" applyAlignment="1">
      <alignment horizontal="center" vertical="center"/>
    </xf>
    <xf numFmtId="192" fontId="80" fillId="0" borderId="62" xfId="0" applyNumberFormat="1" applyFont="1" applyFill="1" applyBorder="1" applyAlignment="1">
      <alignment horizontal="center" vertical="center"/>
    </xf>
    <xf numFmtId="0" fontId="81" fillId="28" borderId="118" xfId="0" applyNumberFormat="1" applyFont="1" applyFill="1" applyBorder="1" applyAlignment="1">
      <alignment horizontal="center" vertical="center"/>
    </xf>
    <xf numFmtId="0" fontId="78" fillId="0" borderId="64" xfId="0" applyNumberFormat="1" applyFont="1" applyFill="1" applyBorder="1" applyAlignment="1">
      <alignment horizontal="center" vertical="center"/>
    </xf>
    <xf numFmtId="0" fontId="78" fillId="0" borderId="66" xfId="0" applyNumberFormat="1" applyFont="1" applyFill="1" applyBorder="1" applyAlignment="1">
      <alignment horizontal="center" vertical="center"/>
    </xf>
    <xf numFmtId="0" fontId="78" fillId="0" borderId="63" xfId="0" applyNumberFormat="1" applyFont="1" applyFill="1" applyBorder="1" applyAlignment="1">
      <alignment horizontal="center" vertical="center" wrapText="1"/>
    </xf>
    <xf numFmtId="0" fontId="78" fillId="0" borderId="13" xfId="0" applyNumberFormat="1" applyFont="1" applyFill="1" applyBorder="1" applyAlignment="1">
      <alignment horizontal="center" vertical="center" wrapText="1"/>
    </xf>
    <xf numFmtId="0" fontId="78" fillId="0" borderId="56" xfId="0" applyNumberFormat="1" applyFont="1" applyFill="1" applyBorder="1" applyAlignment="1">
      <alignment horizontal="center" vertical="center" wrapText="1"/>
    </xf>
    <xf numFmtId="0" fontId="78" fillId="0" borderId="64" xfId="0" applyNumberFormat="1" applyFont="1" applyFill="1" applyBorder="1" applyAlignment="1">
      <alignment horizontal="center" vertical="center" wrapText="1"/>
    </xf>
    <xf numFmtId="0" fontId="78" fillId="0" borderId="65" xfId="0" applyNumberFormat="1" applyFont="1" applyFill="1" applyBorder="1" applyAlignment="1">
      <alignment horizontal="center" vertical="center" wrapText="1"/>
    </xf>
    <xf numFmtId="0" fontId="78" fillId="0" borderId="66" xfId="0" applyNumberFormat="1" applyFont="1" applyFill="1" applyBorder="1" applyAlignment="1">
      <alignment horizontal="center" vertical="center" wrapText="1"/>
    </xf>
    <xf numFmtId="0" fontId="78" fillId="0" borderId="65" xfId="0" applyNumberFormat="1" applyFont="1" applyFill="1" applyBorder="1" applyAlignment="1">
      <alignment horizontal="center" vertical="center"/>
    </xf>
    <xf numFmtId="0" fontId="93" fillId="37" borderId="74" xfId="0" applyFont="1" applyFill="1" applyBorder="1" applyAlignment="1">
      <alignment horizontal="center" vertical="center" shrinkToFit="1"/>
    </xf>
    <xf numFmtId="0" fontId="93" fillId="37" borderId="84" xfId="0" applyFont="1" applyFill="1" applyBorder="1" applyAlignment="1">
      <alignment horizontal="center" vertical="center" shrinkToFit="1"/>
    </xf>
    <xf numFmtId="0" fontId="93" fillId="37" borderId="81" xfId="0" applyFont="1" applyFill="1" applyBorder="1" applyAlignment="1">
      <alignment horizontal="center" vertical="center" shrinkToFit="1"/>
    </xf>
    <xf numFmtId="0" fontId="93" fillId="37" borderId="82" xfId="0" applyFont="1" applyFill="1" applyBorder="1" applyAlignment="1">
      <alignment horizontal="center" vertical="center" shrinkToFit="1"/>
    </xf>
    <xf numFmtId="14" fontId="93" fillId="37" borderId="81" xfId="0" applyNumberFormat="1" applyFont="1" applyFill="1" applyBorder="1" applyAlignment="1">
      <alignment horizontal="center" vertical="center" shrinkToFit="1"/>
    </xf>
    <xf numFmtId="14" fontId="93" fillId="37" borderId="83" xfId="0" applyNumberFormat="1" applyFont="1" applyFill="1" applyBorder="1" applyAlignment="1">
      <alignment horizontal="center" vertical="center" shrinkToFit="1"/>
    </xf>
    <xf numFmtId="0" fontId="93" fillId="37" borderId="85" xfId="0" applyFont="1" applyFill="1" applyBorder="1" applyAlignment="1">
      <alignment horizontal="center" vertical="center" shrinkToFit="1"/>
    </xf>
    <xf numFmtId="0" fontId="93" fillId="37" borderId="86" xfId="0" applyFont="1" applyFill="1" applyBorder="1" applyAlignment="1">
      <alignment horizontal="center" vertical="center" shrinkToFit="1"/>
    </xf>
    <xf numFmtId="0" fontId="96" fillId="29" borderId="69" xfId="0" applyFont="1" applyFill="1" applyBorder="1" applyAlignment="1">
      <alignment horizontal="center" vertical="center" wrapText="1"/>
    </xf>
    <xf numFmtId="0" fontId="96" fillId="29" borderId="70" xfId="0" applyFont="1" applyFill="1" applyBorder="1" applyAlignment="1">
      <alignment horizontal="center" vertical="center" wrapText="1"/>
    </xf>
    <xf numFmtId="0" fontId="96" fillId="29" borderId="87" xfId="0" applyFont="1" applyFill="1" applyBorder="1" applyAlignment="1">
      <alignment horizontal="center" vertical="center" wrapText="1"/>
    </xf>
    <xf numFmtId="0" fontId="96" fillId="29" borderId="88" xfId="0" applyFont="1" applyFill="1" applyBorder="1" applyAlignment="1">
      <alignment horizontal="center" vertical="center" wrapText="1"/>
    </xf>
    <xf numFmtId="192" fontId="95" fillId="0" borderId="70" xfId="0" applyNumberFormat="1" applyFont="1" applyFill="1" applyBorder="1" applyAlignment="1">
      <alignment horizontal="center" vertical="center" wrapText="1"/>
    </xf>
    <xf numFmtId="192" fontId="95" fillId="0" borderId="88" xfId="0" applyNumberFormat="1" applyFont="1" applyFill="1" applyBorder="1" applyAlignment="1">
      <alignment horizontal="center" vertical="center" wrapText="1"/>
    </xf>
    <xf numFmtId="0" fontId="95" fillId="0" borderId="102" xfId="0" applyFont="1" applyFill="1" applyBorder="1" applyAlignment="1">
      <alignment horizontal="center" vertical="center" wrapText="1"/>
    </xf>
    <xf numFmtId="0" fontId="95" fillId="0" borderId="103" xfId="0" applyFont="1" applyFill="1" applyBorder="1" applyAlignment="1">
      <alignment horizontal="center" vertical="center" wrapText="1"/>
    </xf>
    <xf numFmtId="0" fontId="95" fillId="0" borderId="104" xfId="0" applyFont="1" applyFill="1" applyBorder="1" applyAlignment="1">
      <alignment horizontal="center" vertical="center" wrapText="1"/>
    </xf>
    <xf numFmtId="0" fontId="95" fillId="0" borderId="105" xfId="0" applyFont="1" applyFill="1" applyBorder="1" applyAlignment="1">
      <alignment horizontal="center" vertical="center" wrapText="1"/>
    </xf>
    <xf numFmtId="0" fontId="95" fillId="0" borderId="106" xfId="0" applyFont="1" applyFill="1" applyBorder="1" applyAlignment="1">
      <alignment horizontal="center" vertical="center" wrapText="1"/>
    </xf>
    <xf numFmtId="0" fontId="95" fillId="0" borderId="107" xfId="0" applyFont="1" applyFill="1" applyBorder="1" applyAlignment="1">
      <alignment horizontal="center" vertical="center" wrapText="1"/>
    </xf>
    <xf numFmtId="0" fontId="93" fillId="0" borderId="75" xfId="0" applyFont="1" applyBorder="1" applyAlignment="1">
      <alignment horizontal="center" vertical="center"/>
    </xf>
    <xf numFmtId="0" fontId="93" fillId="0" borderId="108" xfId="0" applyFont="1" applyBorder="1" applyAlignment="1">
      <alignment horizontal="center" vertical="center"/>
    </xf>
    <xf numFmtId="0" fontId="93" fillId="0" borderId="109" xfId="0" applyFont="1" applyBorder="1" applyAlignment="1">
      <alignment horizontal="center" vertical="center"/>
    </xf>
    <xf numFmtId="0" fontId="93" fillId="0" borderId="63" xfId="0" applyFont="1" applyBorder="1" applyAlignment="1">
      <alignment horizontal="center" vertical="center"/>
    </xf>
    <xf numFmtId="0" fontId="93" fillId="0" borderId="17" xfId="0" applyFont="1" applyBorder="1" applyAlignment="1">
      <alignment horizontal="center" vertical="center"/>
    </xf>
    <xf numFmtId="0" fontId="93" fillId="0" borderId="13" xfId="0" applyFont="1" applyBorder="1" applyAlignment="1">
      <alignment horizontal="center" vertical="center"/>
    </xf>
    <xf numFmtId="0" fontId="93" fillId="33" borderId="89" xfId="0" applyFont="1" applyFill="1" applyBorder="1" applyAlignment="1">
      <alignment horizontal="center" vertical="center" shrinkToFit="1"/>
    </xf>
    <xf numFmtId="0" fontId="93" fillId="33" borderId="90" xfId="0" applyFont="1" applyFill="1" applyBorder="1" applyAlignment="1">
      <alignment horizontal="center" vertical="center" shrinkToFit="1"/>
    </xf>
    <xf numFmtId="14" fontId="93" fillId="33" borderId="89" xfId="0" applyNumberFormat="1" applyFont="1" applyFill="1" applyBorder="1" applyAlignment="1">
      <alignment horizontal="center" vertical="center" shrinkToFit="1"/>
    </xf>
    <xf numFmtId="14" fontId="93" fillId="33" borderId="91" xfId="0" applyNumberFormat="1" applyFont="1" applyFill="1" applyBorder="1" applyAlignment="1">
      <alignment horizontal="center" vertical="center" shrinkToFit="1"/>
    </xf>
    <xf numFmtId="0" fontId="95" fillId="0" borderId="92" xfId="0" applyFont="1" applyBorder="1" applyAlignment="1">
      <alignment horizontal="left" vertical="center" indent="1"/>
    </xf>
    <xf numFmtId="0" fontId="95" fillId="0" borderId="77" xfId="0" applyFont="1" applyBorder="1" applyAlignment="1">
      <alignment horizontal="left" vertical="center" indent="1"/>
    </xf>
    <xf numFmtId="0" fontId="95" fillId="0" borderId="93" xfId="0" applyFont="1" applyBorder="1" applyAlignment="1">
      <alignment horizontal="left" vertical="center" indent="1"/>
    </xf>
    <xf numFmtId="0" fontId="95" fillId="0" borderId="78" xfId="0" applyFont="1" applyBorder="1" applyAlignment="1">
      <alignment horizontal="left" vertical="center" indent="1"/>
    </xf>
    <xf numFmtId="0" fontId="92" fillId="0" borderId="69" xfId="0" applyFont="1" applyBorder="1" applyAlignment="1">
      <alignment horizontal="center" vertical="center"/>
    </xf>
    <xf numFmtId="0" fontId="92" fillId="0" borderId="70" xfId="0" applyFont="1" applyBorder="1" applyAlignment="1">
      <alignment horizontal="center" vertical="center"/>
    </xf>
    <xf numFmtId="0" fontId="92" fillId="0" borderId="72" xfId="0" applyFont="1" applyBorder="1" applyAlignment="1">
      <alignment horizontal="center" vertical="center"/>
    </xf>
    <xf numFmtId="0" fontId="92" fillId="0" borderId="56" xfId="0" applyFont="1" applyBorder="1" applyAlignment="1">
      <alignment horizontal="center" vertical="center"/>
    </xf>
    <xf numFmtId="0" fontId="92" fillId="0" borderId="74" xfId="0" applyFont="1" applyBorder="1" applyAlignment="1">
      <alignment horizontal="center" vertical="center"/>
    </xf>
    <xf numFmtId="0" fontId="92" fillId="0" borderId="63" xfId="0" applyFont="1" applyBorder="1" applyAlignment="1">
      <alignment horizontal="center" vertical="center"/>
    </xf>
    <xf numFmtId="0" fontId="94" fillId="0" borderId="76" xfId="0" applyFont="1" applyBorder="1" applyAlignment="1">
      <alignment horizontal="left" vertical="center" indent="1"/>
    </xf>
    <xf numFmtId="0" fontId="94" fillId="0" borderId="77" xfId="0" applyFont="1" applyBorder="1" applyAlignment="1">
      <alignment horizontal="left" vertical="center" indent="1"/>
    </xf>
    <xf numFmtId="0" fontId="94" fillId="0" borderId="78" xfId="0" applyFont="1" applyBorder="1" applyAlignment="1">
      <alignment horizontal="left" vertical="center" indent="1"/>
    </xf>
    <xf numFmtId="0" fontId="93" fillId="37" borderId="56" xfId="0" applyFont="1" applyFill="1" applyBorder="1" applyAlignment="1">
      <alignment horizontal="center" vertical="center" shrinkToFit="1"/>
    </xf>
    <xf numFmtId="0" fontId="91" fillId="37" borderId="56" xfId="0" applyFont="1" applyFill="1" applyBorder="1" applyAlignment="1">
      <alignment horizontal="center" vertical="center" shrinkToFit="1"/>
    </xf>
    <xf numFmtId="0" fontId="93" fillId="37" borderId="64" xfId="0" applyFont="1" applyFill="1" applyBorder="1" applyAlignment="1">
      <alignment horizontal="center" vertical="center" shrinkToFit="1"/>
    </xf>
    <xf numFmtId="0" fontId="93" fillId="37" borderId="79" xfId="0" applyFont="1" applyFill="1" applyBorder="1" applyAlignment="1">
      <alignment horizontal="center" vertical="center" shrinkToFit="1"/>
    </xf>
    <xf numFmtId="197" fontId="48" fillId="0" borderId="0" xfId="79" applyNumberFormat="1" applyFont="1" applyFill="1" applyAlignment="1">
      <alignment horizontal="center" vertical="center"/>
    </xf>
  </cellXfs>
  <cellStyles count="149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2" xfId="10" builtinId="34" customBuiltin="1"/>
    <cellStyle name="20% - 강조색3" xfId="11" builtinId="38" customBuiltin="1"/>
    <cellStyle name="20% - 강조색4" xfId="12" builtinId="42" customBuiltin="1"/>
    <cellStyle name="20% - 강조색5" xfId="13" builtinId="46" customBuiltin="1"/>
    <cellStyle name="20% - 강조색6" xfId="14" builtinId="50" customBuiltin="1"/>
    <cellStyle name="40% - 강조색1" xfId="15" builtinId="31" customBuiltin="1"/>
    <cellStyle name="40% - 강조색2" xfId="16" builtinId="35" customBuiltin="1"/>
    <cellStyle name="40% - 강조색3" xfId="17" builtinId="39" customBuiltin="1"/>
    <cellStyle name="40% - 강조색4" xfId="18" builtinId="43" customBuiltin="1"/>
    <cellStyle name="40% - 강조색5" xfId="19" builtinId="47" customBuiltin="1"/>
    <cellStyle name="40% - 강조색6" xfId="20" builtinId="51" customBuiltin="1"/>
    <cellStyle name="60% - 강조색1" xfId="21" builtinId="32" customBuiltin="1"/>
    <cellStyle name="60% - 강조색2" xfId="22" builtinId="36" customBuiltin="1"/>
    <cellStyle name="60% - 강조색3" xfId="23" builtinId="40" customBuiltin="1"/>
    <cellStyle name="60% - 강조색4" xfId="24" builtinId="44" customBuiltin="1"/>
    <cellStyle name="60% - 강조색5" xfId="25" builtinId="48" customBuiltin="1"/>
    <cellStyle name="60% - 강조색6" xfId="26" builtinId="52" customBuiltin="1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87"/>
    <cellStyle name="Input [yellow] 2 2" xfId="123"/>
    <cellStyle name="Input [yellow] 2 3" xfId="111"/>
    <cellStyle name="Input [yellow] 2 3 2" xfId="139"/>
    <cellStyle name="Input [yellow] 3" xfId="96"/>
    <cellStyle name="Input [yellow] 3 2" xfId="120"/>
    <cellStyle name="Input [yellow] 4" xfId="108"/>
    <cellStyle name="Normal - Style1" xfId="38"/>
    <cellStyle name="Normal_ SG&amp;A Bridge " xfId="39"/>
    <cellStyle name="Percent [2]" xfId="40"/>
    <cellStyle name="강조색1" xfId="41" builtinId="29" customBuiltin="1"/>
    <cellStyle name="강조색2" xfId="42" builtinId="33" customBuiltin="1"/>
    <cellStyle name="강조색3" xfId="43" builtinId="37" customBuiltin="1"/>
    <cellStyle name="강조색4" xfId="44" builtinId="41" customBuiltin="1"/>
    <cellStyle name="강조색5" xfId="45" builtinId="45" customBuiltin="1"/>
    <cellStyle name="강조색6" xfId="46" builtinId="49" customBuiltin="1"/>
    <cellStyle name="경고문" xfId="47" builtinId="11" customBuiltin="1"/>
    <cellStyle name="계산" xfId="48" builtinId="22" customBuiltin="1"/>
    <cellStyle name="계산 2" xfId="88"/>
    <cellStyle name="계산 2 2" xfId="124"/>
    <cellStyle name="계산 2 3" xfId="112"/>
    <cellStyle name="계산 3" xfId="97"/>
    <cellStyle name="나쁨" xfId="49" builtinId="27" customBuiltin="1"/>
    <cellStyle name="뒤에 오는 하이퍼링크_불확도(OPM)" xfId="50"/>
    <cellStyle name="메모" xfId="51" builtinId="10" customBuiltin="1"/>
    <cellStyle name="메모 2" xfId="89"/>
    <cellStyle name="메모 2 2" xfId="125"/>
    <cellStyle name="메모 2 2 2" xfId="145"/>
    <cellStyle name="메모 2 3" xfId="113"/>
    <cellStyle name="메모 3" xfId="98"/>
    <cellStyle name="메모 3 2" xfId="121"/>
    <cellStyle name="메모 3 2 2" xfId="143"/>
    <cellStyle name="메모 3 3" xfId="136"/>
    <cellStyle name="메모 4" xfId="109"/>
    <cellStyle name="메모 4 2" xfId="137"/>
    <cellStyle name="백분율 2" xfId="83"/>
    <cellStyle name="보통" xfId="52" builtinId="28" customBuiltin="1"/>
    <cellStyle name="뷭?_BOOKSHIP" xfId="53"/>
    <cellStyle name="설명 텍스트" xfId="54" builtinId="53" customBuiltin="1"/>
    <cellStyle name="셀 확인" xfId="55" builtinId="23" customBuiltin="1"/>
    <cellStyle name="쉼표 [0]" xfId="86" builtinId="6"/>
    <cellStyle name="쉼표 [0] 2" xfId="93"/>
    <cellStyle name="쉼표 [0] 2 2" xfId="95"/>
    <cellStyle name="쉼표 [0] 2 2 2" xfId="131"/>
    <cellStyle name="쉼표 [0] 2 2 2 2" xfId="148"/>
    <cellStyle name="쉼표 [0] 2 2 3" xfId="119"/>
    <cellStyle name="쉼표 [0] 2 2 3 2" xfId="142"/>
    <cellStyle name="쉼표 [0] 2 2 4" xfId="135"/>
    <cellStyle name="쉼표 [0] 2 2 5" xfId="107"/>
    <cellStyle name="쉼표 [0] 2 3" xfId="129"/>
    <cellStyle name="쉼표 [0] 2 3 2" xfId="146"/>
    <cellStyle name="쉼표 [0] 2 4" xfId="117"/>
    <cellStyle name="쉼표 [0] 2 4 2" xfId="140"/>
    <cellStyle name="쉼표 [0] 2 5" xfId="133"/>
    <cellStyle name="쉼표 [0] 2 6" xfId="105"/>
    <cellStyle name="쉼표 [0] 3" xfId="94"/>
    <cellStyle name="쉼표 [0] 3 2" xfId="130"/>
    <cellStyle name="쉼표 [0] 3 2 2" xfId="147"/>
    <cellStyle name="쉼표 [0] 3 3" xfId="118"/>
    <cellStyle name="쉼표 [0] 3 3 2" xfId="141"/>
    <cellStyle name="쉼표 [0] 3 4" xfId="134"/>
    <cellStyle name="쉼표 [0] 3 5" xfId="106"/>
    <cellStyle name="쉼표 [0] 4" xfId="122"/>
    <cellStyle name="쉼표 [0] 4 2" xfId="144"/>
    <cellStyle name="쉼표 [0] 5" xfId="110"/>
    <cellStyle name="쉼표 [0] 5 2" xfId="138"/>
    <cellStyle name="쉼표 [0] 6" xfId="132"/>
    <cellStyle name="쉼표 [0] 7" xfId="104"/>
    <cellStyle name="스타일 1" xfId="56"/>
    <cellStyle name="연결된 셀" xfId="57" builtinId="24" customBuiltin="1"/>
    <cellStyle name="요약" xfId="58" builtinId="25" customBuiltin="1"/>
    <cellStyle name="요약 2" xfId="90"/>
    <cellStyle name="요약 2 2" xfId="126"/>
    <cellStyle name="요약 2 3" xfId="114"/>
    <cellStyle name="요약 3" xfId="99"/>
    <cellStyle name="입력" xfId="59" builtinId="20" customBuiltin="1"/>
    <cellStyle name="입력 2" xfId="91"/>
    <cellStyle name="입력 2 2" xfId="127"/>
    <cellStyle name="입력 2 3" xfId="115"/>
    <cellStyle name="입력 3" xfId="100"/>
    <cellStyle name="제목" xfId="60" builtinId="15" customBuiltin="1"/>
    <cellStyle name="제목 1" xfId="61" builtinId="16" customBuiltin="1"/>
    <cellStyle name="제목 2" xfId="62" builtinId="17" customBuiltin="1"/>
    <cellStyle name="제목 3" xfId="63" builtinId="18" customBuiltin="1"/>
    <cellStyle name="제목 4" xfId="64" builtinId="19" customBuiltin="1"/>
    <cellStyle name="좋음" xfId="65" builtinId="26" customBuiltin="1"/>
    <cellStyle name="출력" xfId="66" builtinId="21" customBuiltin="1"/>
    <cellStyle name="출력 2" xfId="92"/>
    <cellStyle name="출력 2 2" xfId="128"/>
    <cellStyle name="출력 2 3" xfId="116"/>
    <cellStyle name="출력 3" xfId="101"/>
    <cellStyle name="콤마 [0]_  갑 지  " xfId="67"/>
    <cellStyle name="콤마_  갑 지  " xfId="68"/>
    <cellStyle name="표준" xfId="0" builtinId="0" customBuiltin="1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_AGLIENT 34401A(12.22)" xfId="78"/>
    <cellStyle name="표준_ESS-2000" xfId="79"/>
    <cellStyle name="표준_R3267" xfId="102"/>
    <cellStyle name="표준_Sheet1" xfId="81"/>
    <cellStyle name="표준_교정결과" xfId="103"/>
    <cellStyle name="표준_영문Reg004-X" xfId="82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1" Type="http://schemas.openxmlformats.org/officeDocument/2006/relationships/image" Target="../media/image1.emf"/><Relationship Id="rId6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40</xdr:row>
      <xdr:rowOff>166687</xdr:rowOff>
    </xdr:from>
    <xdr:ext cx="1781175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571625" y="8196262"/>
              <a:ext cx="178117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(        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×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𝑙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571625" y="8196262"/>
              <a:ext cx="178117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2+〖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𝑙)〗^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2 )</a:t>
              </a:r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40</xdr:row>
      <xdr:rowOff>161925</xdr:rowOff>
    </xdr:from>
    <xdr:ext cx="1771650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686050" y="8191500"/>
              <a:ext cx="177165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(        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×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𝑙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686050" y="8191500"/>
              <a:ext cx="177165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2+〖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𝑙)〗^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2 )</a:t>
              </a:r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143</xdr:row>
      <xdr:rowOff>9525</xdr:rowOff>
    </xdr:from>
    <xdr:to>
      <xdr:col>7</xdr:col>
      <xdr:colOff>267929</xdr:colOff>
      <xdr:row>143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33550" y="114681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33550" y="114681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137</xdr:row>
          <xdr:rowOff>0</xdr:rowOff>
        </xdr:from>
        <xdr:to>
          <xdr:col>37</xdr:col>
          <xdr:colOff>104775</xdr:colOff>
          <xdr:row>139</xdr:row>
          <xdr:rowOff>9525</xdr:rowOff>
        </xdr:to>
        <xdr:sp macro="" textlink="">
          <xdr:nvSpPr>
            <xdr:cNvPr id="2486" name="Object 438" hidden="1">
              <a:extLst>
                <a:ext uri="{63B3BB69-23CF-44E3-9099-C40C66FF867C}">
                  <a14:compatExt spid="_x0000_s2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171</xdr:row>
          <xdr:rowOff>19050</xdr:rowOff>
        </xdr:from>
        <xdr:to>
          <xdr:col>5</xdr:col>
          <xdr:colOff>76200</xdr:colOff>
          <xdr:row>172</xdr:row>
          <xdr:rowOff>0</xdr:rowOff>
        </xdr:to>
        <xdr:sp macro="" textlink="">
          <xdr:nvSpPr>
            <xdr:cNvPr id="2487" name="Object 439" hidden="1">
              <a:extLst>
                <a:ext uri="{63B3BB69-23CF-44E3-9099-C40C66FF867C}">
                  <a14:compatExt spid="_x0000_s2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165</xdr:row>
          <xdr:rowOff>228600</xdr:rowOff>
        </xdr:from>
        <xdr:to>
          <xdr:col>22</xdr:col>
          <xdr:colOff>38100</xdr:colOff>
          <xdr:row>167</xdr:row>
          <xdr:rowOff>19050</xdr:rowOff>
        </xdr:to>
        <xdr:sp macro="" textlink="">
          <xdr:nvSpPr>
            <xdr:cNvPr id="2488" name="Object 440" hidden="1">
              <a:extLst>
                <a:ext uri="{63B3BB69-23CF-44E3-9099-C40C66FF867C}">
                  <a14:compatExt spid="_x0000_s2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47625</xdr:colOff>
          <xdr:row>165</xdr:row>
          <xdr:rowOff>228600</xdr:rowOff>
        </xdr:from>
        <xdr:to>
          <xdr:col>47</xdr:col>
          <xdr:colOff>38100</xdr:colOff>
          <xdr:row>167</xdr:row>
          <xdr:rowOff>19050</xdr:rowOff>
        </xdr:to>
        <xdr:sp macro="" textlink="">
          <xdr:nvSpPr>
            <xdr:cNvPr id="2489" name="Object 441" hidden="1">
              <a:extLst>
                <a:ext uri="{63B3BB69-23CF-44E3-9099-C40C66FF867C}">
                  <a14:compatExt spid="_x0000_s2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145</xdr:row>
          <xdr:rowOff>19050</xdr:rowOff>
        </xdr:from>
        <xdr:to>
          <xdr:col>3</xdr:col>
          <xdr:colOff>76200</xdr:colOff>
          <xdr:row>146</xdr:row>
          <xdr:rowOff>47625</xdr:rowOff>
        </xdr:to>
        <xdr:sp macro="" textlink="">
          <xdr:nvSpPr>
            <xdr:cNvPr id="2490" name="Object 442" hidden="1">
              <a:extLst>
                <a:ext uri="{63B3BB69-23CF-44E3-9099-C40C66FF867C}">
                  <a14:compatExt spid="_x0000_s2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153</xdr:row>
          <xdr:rowOff>114300</xdr:rowOff>
        </xdr:from>
        <xdr:to>
          <xdr:col>47</xdr:col>
          <xdr:colOff>28575</xdr:colOff>
          <xdr:row>155</xdr:row>
          <xdr:rowOff>200025</xdr:rowOff>
        </xdr:to>
        <xdr:sp macro="" textlink="">
          <xdr:nvSpPr>
            <xdr:cNvPr id="2491" name="Object 443" hidden="1">
              <a:extLst>
                <a:ext uri="{63B3BB69-23CF-44E3-9099-C40C66FF867C}">
                  <a14:compatExt spid="_x0000_s2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157</xdr:row>
          <xdr:rowOff>28575</xdr:rowOff>
        </xdr:from>
        <xdr:to>
          <xdr:col>42</xdr:col>
          <xdr:colOff>142875</xdr:colOff>
          <xdr:row>160</xdr:row>
          <xdr:rowOff>228600</xdr:rowOff>
        </xdr:to>
        <xdr:sp macro="" textlink="">
          <xdr:nvSpPr>
            <xdr:cNvPr id="2492" name="Object 444" hidden="1">
              <a:extLst>
                <a:ext uri="{63B3BB69-23CF-44E3-9099-C40C66FF867C}">
                  <a14:compatExt spid="_x0000_s2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47625</xdr:colOff>
          <xdr:row>175</xdr:row>
          <xdr:rowOff>228600</xdr:rowOff>
        </xdr:from>
        <xdr:to>
          <xdr:col>47</xdr:col>
          <xdr:colOff>38100</xdr:colOff>
          <xdr:row>177</xdr:row>
          <xdr:rowOff>19050</xdr:rowOff>
        </xdr:to>
        <xdr:sp macro="" textlink="">
          <xdr:nvSpPr>
            <xdr:cNvPr id="2493" name="Object 445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343</xdr:row>
          <xdr:rowOff>9525</xdr:rowOff>
        </xdr:from>
        <xdr:to>
          <xdr:col>8</xdr:col>
          <xdr:colOff>133350</xdr:colOff>
          <xdr:row>345</xdr:row>
          <xdr:rowOff>171450</xdr:rowOff>
        </xdr:to>
        <xdr:sp macro="" textlink="">
          <xdr:nvSpPr>
            <xdr:cNvPr id="2494" name="Object 446" hidden="1">
              <a:extLst>
                <a:ext uri="{63B3BB69-23CF-44E3-9099-C40C66FF867C}">
                  <a14:compatExt spid="_x0000_s2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186</xdr:row>
          <xdr:rowOff>57150</xdr:rowOff>
        </xdr:from>
        <xdr:to>
          <xdr:col>12</xdr:col>
          <xdr:colOff>38100</xdr:colOff>
          <xdr:row>187</xdr:row>
          <xdr:rowOff>200025</xdr:rowOff>
        </xdr:to>
        <xdr:sp macro="" textlink="">
          <xdr:nvSpPr>
            <xdr:cNvPr id="2495" name="Object 447" hidden="1">
              <a:extLst>
                <a:ext uri="{63B3BB69-23CF-44E3-9099-C40C66FF867C}">
                  <a14:compatExt spid="_x0000_s2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209</xdr:row>
          <xdr:rowOff>57150</xdr:rowOff>
        </xdr:from>
        <xdr:to>
          <xdr:col>13</xdr:col>
          <xdr:colOff>85725</xdr:colOff>
          <xdr:row>211</xdr:row>
          <xdr:rowOff>57150</xdr:rowOff>
        </xdr:to>
        <xdr:sp macro="" textlink="">
          <xdr:nvSpPr>
            <xdr:cNvPr id="2496" name="Object 448" hidden="1">
              <a:extLst>
                <a:ext uri="{63B3BB69-23CF-44E3-9099-C40C66FF867C}">
                  <a14:compatExt spid="_x0000_s2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207</xdr:row>
          <xdr:rowOff>9525</xdr:rowOff>
        </xdr:from>
        <xdr:to>
          <xdr:col>14</xdr:col>
          <xdr:colOff>95250</xdr:colOff>
          <xdr:row>207</xdr:row>
          <xdr:rowOff>200025</xdr:rowOff>
        </xdr:to>
        <xdr:sp macro="" textlink="">
          <xdr:nvSpPr>
            <xdr:cNvPr id="2497" name="Object 449" hidden="1">
              <a:extLst>
                <a:ext uri="{63B3BB69-23CF-44E3-9099-C40C66FF867C}">
                  <a14:compatExt spid="_x0000_s2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255</xdr:row>
          <xdr:rowOff>57150</xdr:rowOff>
        </xdr:from>
        <xdr:to>
          <xdr:col>14</xdr:col>
          <xdr:colOff>142875</xdr:colOff>
          <xdr:row>256</xdr:row>
          <xdr:rowOff>171450</xdr:rowOff>
        </xdr:to>
        <xdr:sp macro="" textlink="">
          <xdr:nvSpPr>
            <xdr:cNvPr id="2498" name="Object 450" hidden="1">
              <a:extLst>
                <a:ext uri="{63B3BB69-23CF-44E3-9099-C40C66FF867C}">
                  <a14:compatExt spid="_x0000_s2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9525</xdr:colOff>
          <xdr:row>247</xdr:row>
          <xdr:rowOff>76200</xdr:rowOff>
        </xdr:from>
        <xdr:to>
          <xdr:col>30</xdr:col>
          <xdr:colOff>133350</xdr:colOff>
          <xdr:row>248</xdr:row>
          <xdr:rowOff>152400</xdr:rowOff>
        </xdr:to>
        <xdr:sp macro="" textlink="">
          <xdr:nvSpPr>
            <xdr:cNvPr id="2499" name="Object 451" hidden="1">
              <a:extLst>
                <a:ext uri="{63B3BB69-23CF-44E3-9099-C40C66FF867C}">
                  <a14:compatExt spid="_x0000_s2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250</xdr:row>
          <xdr:rowOff>28575</xdr:rowOff>
        </xdr:from>
        <xdr:to>
          <xdr:col>29</xdr:col>
          <xdr:colOff>28575</xdr:colOff>
          <xdr:row>250</xdr:row>
          <xdr:rowOff>219075</xdr:rowOff>
        </xdr:to>
        <xdr:sp macro="" textlink="">
          <xdr:nvSpPr>
            <xdr:cNvPr id="2500" name="Object 452" hidden="1">
              <a:extLst>
                <a:ext uri="{63B3BB69-23CF-44E3-9099-C40C66FF867C}">
                  <a14:compatExt spid="_x0000_s2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252</xdr:row>
          <xdr:rowOff>47625</xdr:rowOff>
        </xdr:from>
        <xdr:to>
          <xdr:col>30</xdr:col>
          <xdr:colOff>9525</xdr:colOff>
          <xdr:row>253</xdr:row>
          <xdr:rowOff>152400</xdr:rowOff>
        </xdr:to>
        <xdr:sp macro="" textlink="">
          <xdr:nvSpPr>
            <xdr:cNvPr id="2501" name="Object 453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272</xdr:row>
          <xdr:rowOff>57150</xdr:rowOff>
        </xdr:from>
        <xdr:to>
          <xdr:col>15</xdr:col>
          <xdr:colOff>0</xdr:colOff>
          <xdr:row>273</xdr:row>
          <xdr:rowOff>171450</xdr:rowOff>
        </xdr:to>
        <xdr:sp macro="" textlink="">
          <xdr:nvSpPr>
            <xdr:cNvPr id="2502" name="Object 454" hidden="1">
              <a:extLst>
                <a:ext uri="{63B3BB69-23CF-44E3-9099-C40C66FF867C}">
                  <a14:compatExt spid="_x0000_s2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285</xdr:row>
          <xdr:rowOff>57150</xdr:rowOff>
        </xdr:from>
        <xdr:to>
          <xdr:col>15</xdr:col>
          <xdr:colOff>133350</xdr:colOff>
          <xdr:row>286</xdr:row>
          <xdr:rowOff>171450</xdr:rowOff>
        </xdr:to>
        <xdr:sp macro="" textlink="">
          <xdr:nvSpPr>
            <xdr:cNvPr id="2503" name="Object 455" hidden="1">
              <a:extLst>
                <a:ext uri="{63B3BB69-23CF-44E3-9099-C40C66FF867C}">
                  <a14:compatExt spid="_x0000_s2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318</xdr:row>
          <xdr:rowOff>57150</xdr:rowOff>
        </xdr:from>
        <xdr:to>
          <xdr:col>15</xdr:col>
          <xdr:colOff>85725</xdr:colOff>
          <xdr:row>319</xdr:row>
          <xdr:rowOff>171450</xdr:rowOff>
        </xdr:to>
        <xdr:sp macro="" textlink="">
          <xdr:nvSpPr>
            <xdr:cNvPr id="2504" name="Object 456" hidden="1">
              <a:extLst>
                <a:ext uri="{63B3BB69-23CF-44E3-9099-C40C66FF867C}">
                  <a14:compatExt spid="_x0000_s2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104775</xdr:colOff>
          <xdr:row>180</xdr:row>
          <xdr:rowOff>219075</xdr:rowOff>
        </xdr:from>
        <xdr:to>
          <xdr:col>38</xdr:col>
          <xdr:colOff>0</xdr:colOff>
          <xdr:row>182</xdr:row>
          <xdr:rowOff>0</xdr:rowOff>
        </xdr:to>
        <xdr:sp macro="" textlink="">
          <xdr:nvSpPr>
            <xdr:cNvPr id="2505" name="Object 457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282</xdr:row>
          <xdr:rowOff>228600</xdr:rowOff>
        </xdr:from>
        <xdr:to>
          <xdr:col>28</xdr:col>
          <xdr:colOff>76200</xdr:colOff>
          <xdr:row>283</xdr:row>
          <xdr:rowOff>209550</xdr:rowOff>
        </xdr:to>
        <xdr:sp macro="" textlink="">
          <xdr:nvSpPr>
            <xdr:cNvPr id="2506" name="Object 458" hidden="1">
              <a:extLst>
                <a:ext uri="{63B3BB69-23CF-44E3-9099-C40C66FF867C}">
                  <a14:compatExt spid="_x0000_s2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104775</xdr:colOff>
          <xdr:row>182</xdr:row>
          <xdr:rowOff>219075</xdr:rowOff>
        </xdr:from>
        <xdr:to>
          <xdr:col>23</xdr:col>
          <xdr:colOff>0</xdr:colOff>
          <xdr:row>184</xdr:row>
          <xdr:rowOff>0</xdr:rowOff>
        </xdr:to>
        <xdr:sp macro="" textlink="">
          <xdr:nvSpPr>
            <xdr:cNvPr id="2507" name="Object 459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95250</xdr:colOff>
          <xdr:row>183</xdr:row>
          <xdr:rowOff>95250</xdr:rowOff>
        </xdr:from>
        <xdr:to>
          <xdr:col>33</xdr:col>
          <xdr:colOff>142875</xdr:colOff>
          <xdr:row>184</xdr:row>
          <xdr:rowOff>114300</xdr:rowOff>
        </xdr:to>
        <xdr:sp macro="" textlink="">
          <xdr:nvSpPr>
            <xdr:cNvPr id="2508" name="Object 460" hidden="1">
              <a:extLst>
                <a:ext uri="{63B3BB69-23CF-44E3-9099-C40C66FF867C}">
                  <a14:compatExt spid="_x0000_s2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315</xdr:row>
          <xdr:rowOff>228600</xdr:rowOff>
        </xdr:from>
        <xdr:to>
          <xdr:col>25</xdr:col>
          <xdr:colOff>9525</xdr:colOff>
          <xdr:row>316</xdr:row>
          <xdr:rowOff>209550</xdr:rowOff>
        </xdr:to>
        <xdr:sp macro="" textlink="">
          <xdr:nvSpPr>
            <xdr:cNvPr id="2509" name="Object 461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335</xdr:row>
          <xdr:rowOff>9525</xdr:rowOff>
        </xdr:from>
        <xdr:to>
          <xdr:col>48</xdr:col>
          <xdr:colOff>57150</xdr:colOff>
          <xdr:row>336</xdr:row>
          <xdr:rowOff>0</xdr:rowOff>
        </xdr:to>
        <xdr:sp macro="" textlink="">
          <xdr:nvSpPr>
            <xdr:cNvPr id="2510" name="Object 462" hidden="1">
              <a:extLst>
                <a:ext uri="{63B3BB69-23CF-44E3-9099-C40C66FF867C}">
                  <a14:compatExt spid="_x0000_s2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336</xdr:row>
          <xdr:rowOff>0</xdr:rowOff>
        </xdr:from>
        <xdr:to>
          <xdr:col>8</xdr:col>
          <xdr:colOff>76200</xdr:colOff>
          <xdr:row>336</xdr:row>
          <xdr:rowOff>219075</xdr:rowOff>
        </xdr:to>
        <xdr:sp macro="" textlink="">
          <xdr:nvSpPr>
            <xdr:cNvPr id="2511" name="Object 463" hidden="1">
              <a:extLst>
                <a:ext uri="{63B3BB69-23CF-44E3-9099-C40C66FF867C}">
                  <a14:compatExt spid="_x0000_s2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336</xdr:row>
          <xdr:rowOff>0</xdr:rowOff>
        </xdr:from>
        <xdr:to>
          <xdr:col>17</xdr:col>
          <xdr:colOff>38100</xdr:colOff>
          <xdr:row>336</xdr:row>
          <xdr:rowOff>219075</xdr:rowOff>
        </xdr:to>
        <xdr:sp macro="" textlink="">
          <xdr:nvSpPr>
            <xdr:cNvPr id="2512" name="Object 464" hidden="1">
              <a:extLst>
                <a:ext uri="{63B3BB69-23CF-44E3-9099-C40C66FF867C}">
                  <a14:compatExt spid="_x0000_s2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187</xdr:row>
          <xdr:rowOff>200025</xdr:rowOff>
        </xdr:from>
        <xdr:to>
          <xdr:col>20</xdr:col>
          <xdr:colOff>95250</xdr:colOff>
          <xdr:row>188</xdr:row>
          <xdr:rowOff>228600</xdr:rowOff>
        </xdr:to>
        <xdr:sp macro="" textlink="">
          <xdr:nvSpPr>
            <xdr:cNvPr id="2513" name="Object 465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197</xdr:row>
          <xdr:rowOff>57150</xdr:rowOff>
        </xdr:from>
        <xdr:to>
          <xdr:col>14</xdr:col>
          <xdr:colOff>9525</xdr:colOff>
          <xdr:row>198</xdr:row>
          <xdr:rowOff>209550</xdr:rowOff>
        </xdr:to>
        <xdr:sp macro="" textlink="">
          <xdr:nvSpPr>
            <xdr:cNvPr id="2514" name="Object 466" hidden="1">
              <a:extLst>
                <a:ext uri="{63B3BB69-23CF-44E3-9099-C40C66FF867C}">
                  <a14:compatExt spid="_x0000_s2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195</xdr:row>
          <xdr:rowOff>19050</xdr:rowOff>
        </xdr:from>
        <xdr:to>
          <xdr:col>16</xdr:col>
          <xdr:colOff>95250</xdr:colOff>
          <xdr:row>195</xdr:row>
          <xdr:rowOff>209550</xdr:rowOff>
        </xdr:to>
        <xdr:sp macro="" textlink="">
          <xdr:nvSpPr>
            <xdr:cNvPr id="2515" name="Object 467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200</xdr:row>
          <xdr:rowOff>28575</xdr:rowOff>
        </xdr:from>
        <xdr:to>
          <xdr:col>15</xdr:col>
          <xdr:colOff>133350</xdr:colOff>
          <xdr:row>201</xdr:row>
          <xdr:rowOff>180975</xdr:rowOff>
        </xdr:to>
        <xdr:sp macro="" textlink="">
          <xdr:nvSpPr>
            <xdr:cNvPr id="2516" name="Object 468" hidden="1">
              <a:extLst>
                <a:ext uri="{63B3BB69-23CF-44E3-9099-C40C66FF867C}">
                  <a14:compatExt spid="_x0000_s2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220</xdr:row>
          <xdr:rowOff>57150</xdr:rowOff>
        </xdr:from>
        <xdr:to>
          <xdr:col>13</xdr:col>
          <xdr:colOff>0</xdr:colOff>
          <xdr:row>221</xdr:row>
          <xdr:rowOff>200025</xdr:rowOff>
        </xdr:to>
        <xdr:sp macro="" textlink="">
          <xdr:nvSpPr>
            <xdr:cNvPr id="2517" name="Object 469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233</xdr:row>
          <xdr:rowOff>57150</xdr:rowOff>
        </xdr:from>
        <xdr:to>
          <xdr:col>13</xdr:col>
          <xdr:colOff>28575</xdr:colOff>
          <xdr:row>234</xdr:row>
          <xdr:rowOff>200025</xdr:rowOff>
        </xdr:to>
        <xdr:sp macro="" textlink="">
          <xdr:nvSpPr>
            <xdr:cNvPr id="2518" name="Object 470" hidden="1">
              <a:extLst>
                <a:ext uri="{63B3BB69-23CF-44E3-9099-C40C66FF867C}">
                  <a14:compatExt spid="_x0000_s2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38100</xdr:colOff>
          <xdr:row>227</xdr:row>
          <xdr:rowOff>47625</xdr:rowOff>
        </xdr:from>
        <xdr:to>
          <xdr:col>31</xdr:col>
          <xdr:colOff>114300</xdr:colOff>
          <xdr:row>228</xdr:row>
          <xdr:rowOff>180975</xdr:rowOff>
        </xdr:to>
        <xdr:sp macro="" textlink="">
          <xdr:nvSpPr>
            <xdr:cNvPr id="2519" name="Object 471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230</xdr:row>
          <xdr:rowOff>209550</xdr:rowOff>
        </xdr:from>
        <xdr:to>
          <xdr:col>34</xdr:col>
          <xdr:colOff>133350</xdr:colOff>
          <xdr:row>232</xdr:row>
          <xdr:rowOff>0</xdr:rowOff>
        </xdr:to>
        <xdr:sp macro="" textlink="">
          <xdr:nvSpPr>
            <xdr:cNvPr id="2520" name="Object 472" hidden="1">
              <a:extLst>
                <a:ext uri="{63B3BB69-23CF-44E3-9099-C40C66FF867C}">
                  <a14:compatExt spid="_x0000_s2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237</xdr:row>
          <xdr:rowOff>28575</xdr:rowOff>
        </xdr:from>
        <xdr:to>
          <xdr:col>14</xdr:col>
          <xdr:colOff>19050</xdr:colOff>
          <xdr:row>238</xdr:row>
          <xdr:rowOff>180975</xdr:rowOff>
        </xdr:to>
        <xdr:sp macro="" textlink="">
          <xdr:nvSpPr>
            <xdr:cNvPr id="2521" name="Object 473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240</xdr:row>
          <xdr:rowOff>142875</xdr:rowOff>
        </xdr:from>
        <xdr:to>
          <xdr:col>11</xdr:col>
          <xdr:colOff>0</xdr:colOff>
          <xdr:row>241</xdr:row>
          <xdr:rowOff>95250</xdr:rowOff>
        </xdr:to>
        <xdr:sp macro="" textlink="">
          <xdr:nvSpPr>
            <xdr:cNvPr id="2522" name="Object 474" hidden="1">
              <a:extLst>
                <a:ext uri="{63B3BB69-23CF-44E3-9099-C40C66FF867C}">
                  <a14:compatExt spid="_x0000_s2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259</xdr:row>
          <xdr:rowOff>28575</xdr:rowOff>
        </xdr:from>
        <xdr:to>
          <xdr:col>13</xdr:col>
          <xdr:colOff>19050</xdr:colOff>
          <xdr:row>260</xdr:row>
          <xdr:rowOff>180975</xdr:rowOff>
        </xdr:to>
        <xdr:sp macro="" textlink="">
          <xdr:nvSpPr>
            <xdr:cNvPr id="2523" name="Object 475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262</xdr:row>
          <xdr:rowOff>28575</xdr:rowOff>
        </xdr:from>
        <xdr:to>
          <xdr:col>39</xdr:col>
          <xdr:colOff>57150</xdr:colOff>
          <xdr:row>265</xdr:row>
          <xdr:rowOff>152400</xdr:rowOff>
        </xdr:to>
        <xdr:sp macro="" textlink="">
          <xdr:nvSpPr>
            <xdr:cNvPr id="2524" name="Object 476" hidden="1">
              <a:extLst>
                <a:ext uri="{63B3BB69-23CF-44E3-9099-C40C66FF867C}">
                  <a14:compatExt spid="_x0000_s2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289</xdr:row>
          <xdr:rowOff>38100</xdr:rowOff>
        </xdr:from>
        <xdr:to>
          <xdr:col>13</xdr:col>
          <xdr:colOff>19050</xdr:colOff>
          <xdr:row>290</xdr:row>
          <xdr:rowOff>190500</xdr:rowOff>
        </xdr:to>
        <xdr:sp macro="" textlink="">
          <xdr:nvSpPr>
            <xdr:cNvPr id="2525" name="Object 477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292</xdr:row>
          <xdr:rowOff>0</xdr:rowOff>
        </xdr:from>
        <xdr:to>
          <xdr:col>32</xdr:col>
          <xdr:colOff>0</xdr:colOff>
          <xdr:row>295</xdr:row>
          <xdr:rowOff>47625</xdr:rowOff>
        </xdr:to>
        <xdr:sp macro="" textlink="">
          <xdr:nvSpPr>
            <xdr:cNvPr id="2526" name="Object 478" hidden="1">
              <a:extLst>
                <a:ext uri="{63B3BB69-23CF-44E3-9099-C40C66FF867C}">
                  <a14:compatExt spid="_x0000_s2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270</xdr:row>
          <xdr:rowOff>19050</xdr:rowOff>
        </xdr:from>
        <xdr:to>
          <xdr:col>15</xdr:col>
          <xdr:colOff>85725</xdr:colOff>
          <xdr:row>270</xdr:row>
          <xdr:rowOff>209550</xdr:rowOff>
        </xdr:to>
        <xdr:sp macro="" textlink="">
          <xdr:nvSpPr>
            <xdr:cNvPr id="2527" name="Object 479" hidden="1">
              <a:extLst>
                <a:ext uri="{63B3BB69-23CF-44E3-9099-C40C66FF867C}">
                  <a14:compatExt spid="_x0000_s2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307</xdr:row>
          <xdr:rowOff>19050</xdr:rowOff>
        </xdr:from>
        <xdr:to>
          <xdr:col>16</xdr:col>
          <xdr:colOff>114300</xdr:colOff>
          <xdr:row>307</xdr:row>
          <xdr:rowOff>209550</xdr:rowOff>
        </xdr:to>
        <xdr:sp macro="" textlink="">
          <xdr:nvSpPr>
            <xdr:cNvPr id="2528" name="Object 480" hidden="1">
              <a:extLst>
                <a:ext uri="{63B3BB69-23CF-44E3-9099-C40C66FF867C}">
                  <a14:compatExt spid="_x0000_s2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307</xdr:row>
          <xdr:rowOff>152400</xdr:rowOff>
        </xdr:from>
        <xdr:to>
          <xdr:col>37</xdr:col>
          <xdr:colOff>19050</xdr:colOff>
          <xdr:row>309</xdr:row>
          <xdr:rowOff>66675</xdr:rowOff>
        </xdr:to>
        <xdr:sp macro="" textlink="">
          <xdr:nvSpPr>
            <xdr:cNvPr id="2529" name="Object 481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312</xdr:row>
          <xdr:rowOff>19050</xdr:rowOff>
        </xdr:from>
        <xdr:to>
          <xdr:col>15</xdr:col>
          <xdr:colOff>114300</xdr:colOff>
          <xdr:row>312</xdr:row>
          <xdr:rowOff>209550</xdr:rowOff>
        </xdr:to>
        <xdr:sp macro="" textlink="">
          <xdr:nvSpPr>
            <xdr:cNvPr id="2530" name="Object 482" hidden="1">
              <a:extLst>
                <a:ext uri="{63B3BB69-23CF-44E3-9099-C40C66FF867C}">
                  <a14:compatExt spid="_x0000_s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321</xdr:row>
          <xdr:rowOff>38100</xdr:rowOff>
        </xdr:from>
        <xdr:to>
          <xdr:col>21</xdr:col>
          <xdr:colOff>114300</xdr:colOff>
          <xdr:row>323</xdr:row>
          <xdr:rowOff>123825</xdr:rowOff>
        </xdr:to>
        <xdr:sp macro="" textlink="">
          <xdr:nvSpPr>
            <xdr:cNvPr id="2531" name="Object 483" hidden="1">
              <a:extLst>
                <a:ext uri="{63B3BB69-23CF-44E3-9099-C40C66FF867C}">
                  <a14:compatExt spid="_x0000_s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328</xdr:row>
          <xdr:rowOff>66675</xdr:rowOff>
        </xdr:from>
        <xdr:to>
          <xdr:col>12</xdr:col>
          <xdr:colOff>114300</xdr:colOff>
          <xdr:row>329</xdr:row>
          <xdr:rowOff>209550</xdr:rowOff>
        </xdr:to>
        <xdr:sp macro="" textlink="">
          <xdr:nvSpPr>
            <xdr:cNvPr id="2532" name="Object 484" hidden="1">
              <a:extLst>
                <a:ext uri="{63B3BB69-23CF-44E3-9099-C40C66FF867C}">
                  <a14:compatExt spid="_x0000_s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331</xdr:row>
          <xdr:rowOff>28575</xdr:rowOff>
        </xdr:from>
        <xdr:to>
          <xdr:col>14</xdr:col>
          <xdr:colOff>76200</xdr:colOff>
          <xdr:row>332</xdr:row>
          <xdr:rowOff>180975</xdr:rowOff>
        </xdr:to>
        <xdr:sp macro="" textlink="">
          <xdr:nvSpPr>
            <xdr:cNvPr id="2533" name="Object 485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342</xdr:row>
          <xdr:rowOff>209550</xdr:rowOff>
        </xdr:from>
        <xdr:to>
          <xdr:col>30</xdr:col>
          <xdr:colOff>95250</xdr:colOff>
          <xdr:row>343</xdr:row>
          <xdr:rowOff>190500</xdr:rowOff>
        </xdr:to>
        <xdr:sp macro="" textlink="">
          <xdr:nvSpPr>
            <xdr:cNvPr id="2534" name="Object 486" hidden="1">
              <a:extLst>
                <a:ext uri="{63B3BB69-23CF-44E3-9099-C40C66FF867C}">
                  <a14:compatExt spid="_x0000_s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240</xdr:row>
          <xdr:rowOff>0</xdr:rowOff>
        </xdr:from>
        <xdr:to>
          <xdr:col>17</xdr:col>
          <xdr:colOff>28575</xdr:colOff>
          <xdr:row>241</xdr:row>
          <xdr:rowOff>0</xdr:rowOff>
        </xdr:to>
        <xdr:sp macro="" textlink="">
          <xdr:nvSpPr>
            <xdr:cNvPr id="2535" name="Object 487" hidden="1">
              <a:extLst>
                <a:ext uri="{63B3BB69-23CF-44E3-9099-C40C66FF867C}">
                  <a14:compatExt spid="_x0000_s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244</xdr:row>
          <xdr:rowOff>0</xdr:rowOff>
        </xdr:from>
        <xdr:to>
          <xdr:col>24</xdr:col>
          <xdr:colOff>19050</xdr:colOff>
          <xdr:row>244</xdr:row>
          <xdr:rowOff>219075</xdr:rowOff>
        </xdr:to>
        <xdr:sp macro="" textlink="">
          <xdr:nvSpPr>
            <xdr:cNvPr id="2536" name="Object 488" hidden="1">
              <a:extLst>
                <a:ext uri="{63B3BB69-23CF-44E3-9099-C40C66FF867C}">
                  <a14:compatExt spid="_x0000_s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245</xdr:row>
          <xdr:rowOff>9525</xdr:rowOff>
        </xdr:from>
        <xdr:to>
          <xdr:col>22</xdr:col>
          <xdr:colOff>133350</xdr:colOff>
          <xdr:row>245</xdr:row>
          <xdr:rowOff>228600</xdr:rowOff>
        </xdr:to>
        <xdr:sp macro="" textlink="">
          <xdr:nvSpPr>
            <xdr:cNvPr id="2537" name="Object 489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187</xdr:row>
          <xdr:rowOff>200025</xdr:rowOff>
        </xdr:from>
        <xdr:to>
          <xdr:col>32</xdr:col>
          <xdr:colOff>95250</xdr:colOff>
          <xdr:row>188</xdr:row>
          <xdr:rowOff>228600</xdr:rowOff>
        </xdr:to>
        <xdr:sp macro="" textlink="">
          <xdr:nvSpPr>
            <xdr:cNvPr id="2538" name="Object 490" hidden="1">
              <a:extLst>
                <a:ext uri="{63B3BB69-23CF-44E3-9099-C40C66FF867C}">
                  <a14:compatExt spid="_x0000_s2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66675</xdr:colOff>
          <xdr:row>312</xdr:row>
          <xdr:rowOff>161925</xdr:rowOff>
        </xdr:from>
        <xdr:to>
          <xdr:col>35</xdr:col>
          <xdr:colOff>76200</xdr:colOff>
          <xdr:row>314</xdr:row>
          <xdr:rowOff>76200</xdr:rowOff>
        </xdr:to>
        <xdr:sp macro="" textlink="">
          <xdr:nvSpPr>
            <xdr:cNvPr id="2539" name="Object 491" hidden="1">
              <a:extLst>
                <a:ext uri="{63B3BB69-23CF-44E3-9099-C40C66FF867C}">
                  <a14:compatExt spid="_x0000_s2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321</xdr:row>
          <xdr:rowOff>19050</xdr:rowOff>
        </xdr:from>
        <xdr:to>
          <xdr:col>32</xdr:col>
          <xdr:colOff>9525</xdr:colOff>
          <xdr:row>322</xdr:row>
          <xdr:rowOff>19050</xdr:rowOff>
        </xdr:to>
        <xdr:sp macro="" textlink="">
          <xdr:nvSpPr>
            <xdr:cNvPr id="2540" name="Object 492" hidden="1">
              <a:extLst>
                <a:ext uri="{63B3BB69-23CF-44E3-9099-C40C66FF867C}">
                  <a14:compatExt spid="_x0000_s2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241</xdr:row>
          <xdr:rowOff>0</xdr:rowOff>
        </xdr:from>
        <xdr:to>
          <xdr:col>15</xdr:col>
          <xdr:colOff>28575</xdr:colOff>
          <xdr:row>242</xdr:row>
          <xdr:rowOff>0</xdr:rowOff>
        </xdr:to>
        <xdr:sp macro="" textlink="">
          <xdr:nvSpPr>
            <xdr:cNvPr id="2541" name="Object 493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241</xdr:row>
          <xdr:rowOff>0</xdr:rowOff>
        </xdr:from>
        <xdr:to>
          <xdr:col>19</xdr:col>
          <xdr:colOff>28575</xdr:colOff>
          <xdr:row>242</xdr:row>
          <xdr:rowOff>0</xdr:rowOff>
        </xdr:to>
        <xdr:sp macro="" textlink="">
          <xdr:nvSpPr>
            <xdr:cNvPr id="2542" name="Object 494" hidden="1">
              <a:extLst>
                <a:ext uri="{63B3BB69-23CF-44E3-9099-C40C66FF867C}">
                  <a14:compatExt spid="_x0000_s2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322</xdr:row>
          <xdr:rowOff>0</xdr:rowOff>
        </xdr:from>
        <xdr:to>
          <xdr:col>27</xdr:col>
          <xdr:colOff>66675</xdr:colOff>
          <xdr:row>323</xdr:row>
          <xdr:rowOff>0</xdr:rowOff>
        </xdr:to>
        <xdr:sp macro="" textlink="">
          <xdr:nvSpPr>
            <xdr:cNvPr id="2543" name="Object 495" hidden="1">
              <a:extLst>
                <a:ext uri="{63B3BB69-23CF-44E3-9099-C40C66FF867C}">
                  <a14:compatExt spid="_x0000_s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322</xdr:row>
          <xdr:rowOff>0</xdr:rowOff>
        </xdr:from>
        <xdr:to>
          <xdr:col>32</xdr:col>
          <xdr:colOff>66675</xdr:colOff>
          <xdr:row>323</xdr:row>
          <xdr:rowOff>0</xdr:rowOff>
        </xdr:to>
        <xdr:sp macro="" textlink="">
          <xdr:nvSpPr>
            <xdr:cNvPr id="2544" name="Object 496" hidden="1">
              <a:extLst>
                <a:ext uri="{63B3BB69-23CF-44E3-9099-C40C66FF867C}">
                  <a14:compatExt spid="_x0000_s2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322</xdr:row>
          <xdr:rowOff>0</xdr:rowOff>
        </xdr:from>
        <xdr:to>
          <xdr:col>37</xdr:col>
          <xdr:colOff>66675</xdr:colOff>
          <xdr:row>323</xdr:row>
          <xdr:rowOff>0</xdr:rowOff>
        </xdr:to>
        <xdr:sp macro="" textlink="">
          <xdr:nvSpPr>
            <xdr:cNvPr id="2545" name="Object 497" hidden="1">
              <a:extLst>
                <a:ext uri="{63B3BB69-23CF-44E3-9099-C40C66FF867C}">
                  <a14:compatExt spid="_x0000_s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336</xdr:row>
          <xdr:rowOff>0</xdr:rowOff>
        </xdr:from>
        <xdr:to>
          <xdr:col>23</xdr:col>
          <xdr:colOff>76200</xdr:colOff>
          <xdr:row>336</xdr:row>
          <xdr:rowOff>219075</xdr:rowOff>
        </xdr:to>
        <xdr:sp macro="" textlink="">
          <xdr:nvSpPr>
            <xdr:cNvPr id="2546" name="Object 498" hidden="1">
              <a:extLst>
                <a:ext uri="{63B3BB69-23CF-44E3-9099-C40C66FF867C}">
                  <a14:compatExt spid="_x0000_s2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336</xdr:row>
          <xdr:rowOff>0</xdr:rowOff>
        </xdr:from>
        <xdr:to>
          <xdr:col>29</xdr:col>
          <xdr:colOff>76200</xdr:colOff>
          <xdr:row>336</xdr:row>
          <xdr:rowOff>219075</xdr:rowOff>
        </xdr:to>
        <xdr:sp macro="" textlink="">
          <xdr:nvSpPr>
            <xdr:cNvPr id="2547" name="Object 499" hidden="1">
              <a:extLst>
                <a:ext uri="{63B3BB69-23CF-44E3-9099-C40C66FF867C}">
                  <a14:compatExt spid="_x0000_s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</xdr:colOff>
          <xdr:row>336</xdr:row>
          <xdr:rowOff>0</xdr:rowOff>
        </xdr:from>
        <xdr:to>
          <xdr:col>35</xdr:col>
          <xdr:colOff>76200</xdr:colOff>
          <xdr:row>336</xdr:row>
          <xdr:rowOff>219075</xdr:rowOff>
        </xdr:to>
        <xdr:sp macro="" textlink="">
          <xdr:nvSpPr>
            <xdr:cNvPr id="2548" name="Object 500" hidden="1">
              <a:extLst>
                <a:ext uri="{63B3BB69-23CF-44E3-9099-C40C66FF867C}">
                  <a14:compatExt spid="_x0000_s2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9525</xdr:colOff>
          <xdr:row>336</xdr:row>
          <xdr:rowOff>0</xdr:rowOff>
        </xdr:from>
        <xdr:to>
          <xdr:col>41</xdr:col>
          <xdr:colOff>76200</xdr:colOff>
          <xdr:row>336</xdr:row>
          <xdr:rowOff>219075</xdr:rowOff>
        </xdr:to>
        <xdr:sp macro="" textlink="">
          <xdr:nvSpPr>
            <xdr:cNvPr id="2549" name="Object 501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66675</xdr:colOff>
          <xdr:row>336</xdr:row>
          <xdr:rowOff>0</xdr:rowOff>
        </xdr:from>
        <xdr:to>
          <xdr:col>50</xdr:col>
          <xdr:colOff>38100</xdr:colOff>
          <xdr:row>336</xdr:row>
          <xdr:rowOff>219075</xdr:rowOff>
        </xdr:to>
        <xdr:sp macro="" textlink="">
          <xdr:nvSpPr>
            <xdr:cNvPr id="2550" name="Object 502" hidden="1">
              <a:extLst>
                <a:ext uri="{63B3BB69-23CF-44E3-9099-C40C66FF867C}">
                  <a14:compatExt spid="_x0000_s2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337</xdr:row>
          <xdr:rowOff>0</xdr:rowOff>
        </xdr:from>
        <xdr:to>
          <xdr:col>12</xdr:col>
          <xdr:colOff>38100</xdr:colOff>
          <xdr:row>337</xdr:row>
          <xdr:rowOff>219075</xdr:rowOff>
        </xdr:to>
        <xdr:sp macro="" textlink="">
          <xdr:nvSpPr>
            <xdr:cNvPr id="2551" name="Object 503" hidden="1">
              <a:extLst>
                <a:ext uri="{63B3BB69-23CF-44E3-9099-C40C66FF867C}">
                  <a14:compatExt spid="_x0000_s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337</xdr:row>
          <xdr:rowOff>0</xdr:rowOff>
        </xdr:from>
        <xdr:to>
          <xdr:col>21</xdr:col>
          <xdr:colOff>38100</xdr:colOff>
          <xdr:row>337</xdr:row>
          <xdr:rowOff>219075</xdr:rowOff>
        </xdr:to>
        <xdr:sp macro="" textlink="">
          <xdr:nvSpPr>
            <xdr:cNvPr id="2552" name="Object 504" hidden="1">
              <a:extLst>
                <a:ext uri="{63B3BB69-23CF-44E3-9099-C40C66FF867C}">
                  <a14:compatExt spid="_x0000_s2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337</xdr:row>
          <xdr:rowOff>0</xdr:rowOff>
        </xdr:from>
        <xdr:to>
          <xdr:col>30</xdr:col>
          <xdr:colOff>38100</xdr:colOff>
          <xdr:row>337</xdr:row>
          <xdr:rowOff>219075</xdr:rowOff>
        </xdr:to>
        <xdr:sp macro="" textlink="">
          <xdr:nvSpPr>
            <xdr:cNvPr id="2553" name="Object 505" hidden="1">
              <a:extLst>
                <a:ext uri="{63B3BB69-23CF-44E3-9099-C40C66FF867C}">
                  <a14:compatExt spid="_x0000_s2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337</xdr:row>
          <xdr:rowOff>0</xdr:rowOff>
        </xdr:from>
        <xdr:to>
          <xdr:col>36</xdr:col>
          <xdr:colOff>76200</xdr:colOff>
          <xdr:row>337</xdr:row>
          <xdr:rowOff>219075</xdr:rowOff>
        </xdr:to>
        <xdr:sp macro="" textlink="">
          <xdr:nvSpPr>
            <xdr:cNvPr id="2554" name="Object 506" hidden="1">
              <a:extLst>
                <a:ext uri="{63B3BB69-23CF-44E3-9099-C40C66FF867C}">
                  <a14:compatExt spid="_x0000_s2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338</xdr:row>
          <xdr:rowOff>0</xdr:rowOff>
        </xdr:from>
        <xdr:to>
          <xdr:col>8</xdr:col>
          <xdr:colOff>76200</xdr:colOff>
          <xdr:row>338</xdr:row>
          <xdr:rowOff>219075</xdr:rowOff>
        </xdr:to>
        <xdr:sp macro="" textlink="">
          <xdr:nvSpPr>
            <xdr:cNvPr id="2555" name="Object 507" hidden="1">
              <a:extLst>
                <a:ext uri="{63B3BB69-23CF-44E3-9099-C40C66FF867C}">
                  <a14:compatExt spid="_x0000_s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338</xdr:row>
          <xdr:rowOff>0</xdr:rowOff>
        </xdr:from>
        <xdr:to>
          <xdr:col>17</xdr:col>
          <xdr:colOff>38100</xdr:colOff>
          <xdr:row>338</xdr:row>
          <xdr:rowOff>219075</xdr:rowOff>
        </xdr:to>
        <xdr:sp macro="" textlink="">
          <xdr:nvSpPr>
            <xdr:cNvPr id="2556" name="Object 508" hidden="1">
              <a:extLst>
                <a:ext uri="{63B3BB69-23CF-44E3-9099-C40C66FF867C}">
                  <a14:compatExt spid="_x0000_s2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339</xdr:row>
          <xdr:rowOff>209550</xdr:rowOff>
        </xdr:from>
        <xdr:to>
          <xdr:col>13</xdr:col>
          <xdr:colOff>38100</xdr:colOff>
          <xdr:row>341</xdr:row>
          <xdr:rowOff>0</xdr:rowOff>
        </xdr:to>
        <xdr:sp macro="" textlink="">
          <xdr:nvSpPr>
            <xdr:cNvPr id="2557" name="Object 509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343</xdr:row>
          <xdr:rowOff>209550</xdr:rowOff>
        </xdr:from>
        <xdr:to>
          <xdr:col>12</xdr:col>
          <xdr:colOff>28575</xdr:colOff>
          <xdr:row>344</xdr:row>
          <xdr:rowOff>190500</xdr:rowOff>
        </xdr:to>
        <xdr:sp macro="" textlink="">
          <xdr:nvSpPr>
            <xdr:cNvPr id="2558" name="Object 510" hidden="1">
              <a:extLst>
                <a:ext uri="{63B3BB69-23CF-44E3-9099-C40C66FF867C}">
                  <a14:compatExt spid="_x0000_s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343</xdr:row>
          <xdr:rowOff>209550</xdr:rowOff>
        </xdr:from>
        <xdr:to>
          <xdr:col>16</xdr:col>
          <xdr:colOff>28575</xdr:colOff>
          <xdr:row>344</xdr:row>
          <xdr:rowOff>190500</xdr:rowOff>
        </xdr:to>
        <xdr:sp macro="" textlink="">
          <xdr:nvSpPr>
            <xdr:cNvPr id="2559" name="Object 511" hidden="1">
              <a:extLst>
                <a:ext uri="{63B3BB69-23CF-44E3-9099-C40C66FF867C}">
                  <a14:compatExt spid="_x0000_s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343</xdr:row>
          <xdr:rowOff>209550</xdr:rowOff>
        </xdr:from>
        <xdr:to>
          <xdr:col>20</xdr:col>
          <xdr:colOff>28575</xdr:colOff>
          <xdr:row>344</xdr:row>
          <xdr:rowOff>190500</xdr:rowOff>
        </xdr:to>
        <xdr:sp macro="" textlink="">
          <xdr:nvSpPr>
            <xdr:cNvPr id="2560" name="Object 512" hidden="1">
              <a:extLst>
                <a:ext uri="{63B3BB69-23CF-44E3-9099-C40C66FF867C}">
                  <a14:compatExt spid="_x0000_s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343</xdr:row>
          <xdr:rowOff>209550</xdr:rowOff>
        </xdr:from>
        <xdr:to>
          <xdr:col>24</xdr:col>
          <xdr:colOff>28575</xdr:colOff>
          <xdr:row>344</xdr:row>
          <xdr:rowOff>190500</xdr:rowOff>
        </xdr:to>
        <xdr:sp macro="" textlink="">
          <xdr:nvSpPr>
            <xdr:cNvPr id="2561" name="Object 513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28575</xdr:colOff>
          <xdr:row>343</xdr:row>
          <xdr:rowOff>209550</xdr:rowOff>
        </xdr:from>
        <xdr:to>
          <xdr:col>28</xdr:col>
          <xdr:colOff>28575</xdr:colOff>
          <xdr:row>344</xdr:row>
          <xdr:rowOff>190500</xdr:rowOff>
        </xdr:to>
        <xdr:sp macro="" textlink="">
          <xdr:nvSpPr>
            <xdr:cNvPr id="2562" name="Object 514" hidden="1">
              <a:extLst>
                <a:ext uri="{63B3BB69-23CF-44E3-9099-C40C66FF867C}">
                  <a14:compatExt spid="_x0000_s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28575</xdr:colOff>
          <xdr:row>343</xdr:row>
          <xdr:rowOff>209550</xdr:rowOff>
        </xdr:from>
        <xdr:to>
          <xdr:col>32</xdr:col>
          <xdr:colOff>28575</xdr:colOff>
          <xdr:row>344</xdr:row>
          <xdr:rowOff>190500</xdr:rowOff>
        </xdr:to>
        <xdr:sp macro="" textlink="">
          <xdr:nvSpPr>
            <xdr:cNvPr id="2563" name="Object 515" hidden="1">
              <a:extLst>
                <a:ext uri="{63B3BB69-23CF-44E3-9099-C40C66FF867C}">
                  <a14:compatExt spid="_x0000_s2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343</xdr:row>
          <xdr:rowOff>209550</xdr:rowOff>
        </xdr:from>
        <xdr:to>
          <xdr:col>36</xdr:col>
          <xdr:colOff>28575</xdr:colOff>
          <xdr:row>344</xdr:row>
          <xdr:rowOff>190500</xdr:rowOff>
        </xdr:to>
        <xdr:sp macro="" textlink="">
          <xdr:nvSpPr>
            <xdr:cNvPr id="2564" name="Object 516" hidden="1">
              <a:extLst>
                <a:ext uri="{63B3BB69-23CF-44E3-9099-C40C66FF867C}">
                  <a14:compatExt spid="_x0000_s2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38100</xdr:colOff>
          <xdr:row>343</xdr:row>
          <xdr:rowOff>209550</xdr:rowOff>
        </xdr:from>
        <xdr:to>
          <xdr:col>40</xdr:col>
          <xdr:colOff>38100</xdr:colOff>
          <xdr:row>344</xdr:row>
          <xdr:rowOff>190500</xdr:rowOff>
        </xdr:to>
        <xdr:sp macro="" textlink="">
          <xdr:nvSpPr>
            <xdr:cNvPr id="2565" name="Object 517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114300</xdr:colOff>
          <xdr:row>343</xdr:row>
          <xdr:rowOff>209550</xdr:rowOff>
        </xdr:from>
        <xdr:to>
          <xdr:col>44</xdr:col>
          <xdr:colOff>114300</xdr:colOff>
          <xdr:row>344</xdr:row>
          <xdr:rowOff>190500</xdr:rowOff>
        </xdr:to>
        <xdr:sp macro="" textlink="">
          <xdr:nvSpPr>
            <xdr:cNvPr id="2566" name="Object 518" hidden="1">
              <a:extLst>
                <a:ext uri="{63B3BB69-23CF-44E3-9099-C40C66FF867C}">
                  <a14:compatExt spid="_x0000_s2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343</xdr:row>
          <xdr:rowOff>209550</xdr:rowOff>
        </xdr:from>
        <xdr:to>
          <xdr:col>49</xdr:col>
          <xdr:colOff>28575</xdr:colOff>
          <xdr:row>344</xdr:row>
          <xdr:rowOff>190500</xdr:rowOff>
        </xdr:to>
        <xdr:sp macro="" textlink="">
          <xdr:nvSpPr>
            <xdr:cNvPr id="2567" name="Object 519" hidden="1">
              <a:extLst>
                <a:ext uri="{63B3BB69-23CF-44E3-9099-C40C66FF867C}">
                  <a14:compatExt spid="_x0000_s2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348</xdr:row>
          <xdr:rowOff>209550</xdr:rowOff>
        </xdr:from>
        <xdr:to>
          <xdr:col>17</xdr:col>
          <xdr:colOff>38100</xdr:colOff>
          <xdr:row>350</xdr:row>
          <xdr:rowOff>0</xdr:rowOff>
        </xdr:to>
        <xdr:sp macro="" textlink="">
          <xdr:nvSpPr>
            <xdr:cNvPr id="2568" name="Object 520" hidden="1">
              <a:extLst>
                <a:ext uri="{63B3BB69-23CF-44E3-9099-C40C66FF867C}">
                  <a14:compatExt spid="_x0000_s2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348</xdr:row>
          <xdr:rowOff>209550</xdr:rowOff>
        </xdr:from>
        <xdr:to>
          <xdr:col>29</xdr:col>
          <xdr:colOff>38100</xdr:colOff>
          <xdr:row>350</xdr:row>
          <xdr:rowOff>0</xdr:rowOff>
        </xdr:to>
        <xdr:sp macro="" textlink="">
          <xdr:nvSpPr>
            <xdr:cNvPr id="2569" name="Object 521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64.bin"/><Relationship Id="rId21" Type="http://schemas.openxmlformats.org/officeDocument/2006/relationships/image" Target="../media/image8.emf"/><Relationship Id="rId42" Type="http://schemas.openxmlformats.org/officeDocument/2006/relationships/oleObject" Target="../embeddings/oleObject21.bin"/><Relationship Id="rId63" Type="http://schemas.openxmlformats.org/officeDocument/2006/relationships/image" Target="../media/image29.emf"/><Relationship Id="rId84" Type="http://schemas.openxmlformats.org/officeDocument/2006/relationships/oleObject" Target="../embeddings/oleObject42.bin"/><Relationship Id="rId16" Type="http://schemas.openxmlformats.org/officeDocument/2006/relationships/image" Target="../media/image6.emf"/><Relationship Id="rId107" Type="http://schemas.openxmlformats.org/officeDocument/2006/relationships/oleObject" Target="../embeddings/oleObject55.bin"/><Relationship Id="rId11" Type="http://schemas.openxmlformats.org/officeDocument/2006/relationships/oleObject" Target="../embeddings/oleObject5.bin"/><Relationship Id="rId32" Type="http://schemas.openxmlformats.org/officeDocument/2006/relationships/oleObject" Target="../embeddings/oleObject16.bin"/><Relationship Id="rId37" Type="http://schemas.openxmlformats.org/officeDocument/2006/relationships/image" Target="../media/image16.emf"/><Relationship Id="rId53" Type="http://schemas.openxmlformats.org/officeDocument/2006/relationships/image" Target="../media/image24.emf"/><Relationship Id="rId58" Type="http://schemas.openxmlformats.org/officeDocument/2006/relationships/oleObject" Target="../embeddings/oleObject29.bin"/><Relationship Id="rId74" Type="http://schemas.openxmlformats.org/officeDocument/2006/relationships/oleObject" Target="../embeddings/oleObject37.bin"/><Relationship Id="rId79" Type="http://schemas.openxmlformats.org/officeDocument/2006/relationships/image" Target="../media/image37.emf"/><Relationship Id="rId102" Type="http://schemas.openxmlformats.org/officeDocument/2006/relationships/oleObject" Target="../embeddings/oleObject51.bin"/><Relationship Id="rId123" Type="http://schemas.openxmlformats.org/officeDocument/2006/relationships/oleObject" Target="../embeddings/oleObject70.bin"/><Relationship Id="rId128" Type="http://schemas.openxmlformats.org/officeDocument/2006/relationships/oleObject" Target="../embeddings/oleObject75.bin"/><Relationship Id="rId5" Type="http://schemas.openxmlformats.org/officeDocument/2006/relationships/image" Target="../media/image1.emf"/><Relationship Id="rId90" Type="http://schemas.openxmlformats.org/officeDocument/2006/relationships/oleObject" Target="../embeddings/oleObject45.bin"/><Relationship Id="rId95" Type="http://schemas.openxmlformats.org/officeDocument/2006/relationships/image" Target="../media/image45.emf"/><Relationship Id="rId22" Type="http://schemas.openxmlformats.org/officeDocument/2006/relationships/oleObject" Target="../embeddings/oleObject11.bin"/><Relationship Id="rId27" Type="http://schemas.openxmlformats.org/officeDocument/2006/relationships/image" Target="../media/image11.emf"/><Relationship Id="rId43" Type="http://schemas.openxmlformats.org/officeDocument/2006/relationships/image" Target="../media/image19.emf"/><Relationship Id="rId48" Type="http://schemas.openxmlformats.org/officeDocument/2006/relationships/oleObject" Target="../embeddings/oleObject24.bin"/><Relationship Id="rId64" Type="http://schemas.openxmlformats.org/officeDocument/2006/relationships/oleObject" Target="../embeddings/oleObject32.bin"/><Relationship Id="rId69" Type="http://schemas.openxmlformats.org/officeDocument/2006/relationships/image" Target="../media/image32.emf"/><Relationship Id="rId113" Type="http://schemas.openxmlformats.org/officeDocument/2006/relationships/oleObject" Target="../embeddings/oleObject60.bin"/><Relationship Id="rId118" Type="http://schemas.openxmlformats.org/officeDocument/2006/relationships/oleObject" Target="../embeddings/oleObject65.bin"/><Relationship Id="rId134" Type="http://schemas.openxmlformats.org/officeDocument/2006/relationships/oleObject" Target="../embeddings/oleObject81.bin"/><Relationship Id="rId80" Type="http://schemas.openxmlformats.org/officeDocument/2006/relationships/oleObject" Target="../embeddings/oleObject40.bin"/><Relationship Id="rId85" Type="http://schemas.openxmlformats.org/officeDocument/2006/relationships/image" Target="../media/image40.emf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8.bin"/><Relationship Id="rId33" Type="http://schemas.openxmlformats.org/officeDocument/2006/relationships/image" Target="../media/image14.emf"/><Relationship Id="rId38" Type="http://schemas.openxmlformats.org/officeDocument/2006/relationships/oleObject" Target="../embeddings/oleObject19.bin"/><Relationship Id="rId59" Type="http://schemas.openxmlformats.org/officeDocument/2006/relationships/image" Target="../media/image27.emf"/><Relationship Id="rId103" Type="http://schemas.openxmlformats.org/officeDocument/2006/relationships/oleObject" Target="../embeddings/oleObject52.bin"/><Relationship Id="rId108" Type="http://schemas.openxmlformats.org/officeDocument/2006/relationships/image" Target="../media/image50.emf"/><Relationship Id="rId124" Type="http://schemas.openxmlformats.org/officeDocument/2006/relationships/oleObject" Target="../embeddings/oleObject71.bin"/><Relationship Id="rId129" Type="http://schemas.openxmlformats.org/officeDocument/2006/relationships/oleObject" Target="../embeddings/oleObject76.bin"/><Relationship Id="rId54" Type="http://schemas.openxmlformats.org/officeDocument/2006/relationships/oleObject" Target="../embeddings/oleObject27.bin"/><Relationship Id="rId70" Type="http://schemas.openxmlformats.org/officeDocument/2006/relationships/oleObject" Target="../embeddings/oleObject35.bin"/><Relationship Id="rId75" Type="http://schemas.openxmlformats.org/officeDocument/2006/relationships/image" Target="../media/image35.emf"/><Relationship Id="rId91" Type="http://schemas.openxmlformats.org/officeDocument/2006/relationships/image" Target="../media/image43.emf"/><Relationship Id="rId96" Type="http://schemas.openxmlformats.org/officeDocument/2006/relationships/oleObject" Target="../embeddings/oleObject48.bin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23" Type="http://schemas.openxmlformats.org/officeDocument/2006/relationships/image" Target="../media/image9.emf"/><Relationship Id="rId28" Type="http://schemas.openxmlformats.org/officeDocument/2006/relationships/oleObject" Target="../embeddings/oleObject14.bin"/><Relationship Id="rId49" Type="http://schemas.openxmlformats.org/officeDocument/2006/relationships/image" Target="../media/image22.emf"/><Relationship Id="rId114" Type="http://schemas.openxmlformats.org/officeDocument/2006/relationships/oleObject" Target="../embeddings/oleObject61.bin"/><Relationship Id="rId119" Type="http://schemas.openxmlformats.org/officeDocument/2006/relationships/oleObject" Target="../embeddings/oleObject66.bin"/><Relationship Id="rId44" Type="http://schemas.openxmlformats.org/officeDocument/2006/relationships/oleObject" Target="../embeddings/oleObject22.bin"/><Relationship Id="rId60" Type="http://schemas.openxmlformats.org/officeDocument/2006/relationships/oleObject" Target="../embeddings/oleObject30.bin"/><Relationship Id="rId65" Type="http://schemas.openxmlformats.org/officeDocument/2006/relationships/image" Target="../media/image30.emf"/><Relationship Id="rId81" Type="http://schemas.openxmlformats.org/officeDocument/2006/relationships/image" Target="../media/image38.emf"/><Relationship Id="rId86" Type="http://schemas.openxmlformats.org/officeDocument/2006/relationships/oleObject" Target="../embeddings/oleObject43.bin"/><Relationship Id="rId130" Type="http://schemas.openxmlformats.org/officeDocument/2006/relationships/oleObject" Target="../embeddings/oleObject77.bin"/><Relationship Id="rId135" Type="http://schemas.openxmlformats.org/officeDocument/2006/relationships/oleObject" Target="../embeddings/oleObject82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39" Type="http://schemas.openxmlformats.org/officeDocument/2006/relationships/image" Target="../media/image17.emf"/><Relationship Id="rId109" Type="http://schemas.openxmlformats.org/officeDocument/2006/relationships/oleObject" Target="../embeddings/oleObject56.bin"/><Relationship Id="rId34" Type="http://schemas.openxmlformats.org/officeDocument/2006/relationships/oleObject" Target="../embeddings/oleObject17.bin"/><Relationship Id="rId50" Type="http://schemas.openxmlformats.org/officeDocument/2006/relationships/oleObject" Target="../embeddings/oleObject25.bin"/><Relationship Id="rId55" Type="http://schemas.openxmlformats.org/officeDocument/2006/relationships/image" Target="../media/image25.emf"/><Relationship Id="rId76" Type="http://schemas.openxmlformats.org/officeDocument/2006/relationships/oleObject" Target="../embeddings/oleObject38.bin"/><Relationship Id="rId97" Type="http://schemas.openxmlformats.org/officeDocument/2006/relationships/image" Target="../media/image46.emf"/><Relationship Id="rId104" Type="http://schemas.openxmlformats.org/officeDocument/2006/relationships/image" Target="../media/image49.emf"/><Relationship Id="rId120" Type="http://schemas.openxmlformats.org/officeDocument/2006/relationships/oleObject" Target="../embeddings/oleObject67.bin"/><Relationship Id="rId125" Type="http://schemas.openxmlformats.org/officeDocument/2006/relationships/oleObject" Target="../embeddings/oleObject72.bin"/><Relationship Id="rId7" Type="http://schemas.openxmlformats.org/officeDocument/2006/relationships/image" Target="../media/image2.emf"/><Relationship Id="rId71" Type="http://schemas.openxmlformats.org/officeDocument/2006/relationships/image" Target="../media/image33.emf"/><Relationship Id="rId92" Type="http://schemas.openxmlformats.org/officeDocument/2006/relationships/oleObject" Target="../embeddings/oleObject46.bin"/><Relationship Id="rId2" Type="http://schemas.openxmlformats.org/officeDocument/2006/relationships/drawing" Target="../drawings/drawing4.xml"/><Relationship Id="rId29" Type="http://schemas.openxmlformats.org/officeDocument/2006/relationships/image" Target="../media/image12.emf"/><Relationship Id="rId24" Type="http://schemas.openxmlformats.org/officeDocument/2006/relationships/oleObject" Target="../embeddings/oleObject12.bin"/><Relationship Id="rId40" Type="http://schemas.openxmlformats.org/officeDocument/2006/relationships/oleObject" Target="../embeddings/oleObject20.bin"/><Relationship Id="rId45" Type="http://schemas.openxmlformats.org/officeDocument/2006/relationships/image" Target="../media/image20.emf"/><Relationship Id="rId66" Type="http://schemas.openxmlformats.org/officeDocument/2006/relationships/oleObject" Target="../embeddings/oleObject33.bin"/><Relationship Id="rId87" Type="http://schemas.openxmlformats.org/officeDocument/2006/relationships/image" Target="../media/image41.emf"/><Relationship Id="rId110" Type="http://schemas.openxmlformats.org/officeDocument/2006/relationships/oleObject" Target="../embeddings/oleObject57.bin"/><Relationship Id="rId115" Type="http://schemas.openxmlformats.org/officeDocument/2006/relationships/oleObject" Target="../embeddings/oleObject62.bin"/><Relationship Id="rId131" Type="http://schemas.openxmlformats.org/officeDocument/2006/relationships/oleObject" Target="../embeddings/oleObject78.bin"/><Relationship Id="rId136" Type="http://schemas.openxmlformats.org/officeDocument/2006/relationships/oleObject" Target="../embeddings/oleObject83.bin"/><Relationship Id="rId61" Type="http://schemas.openxmlformats.org/officeDocument/2006/relationships/image" Target="../media/image28.emf"/><Relationship Id="rId82" Type="http://schemas.openxmlformats.org/officeDocument/2006/relationships/oleObject" Target="../embeddings/oleObject41.bin"/><Relationship Id="rId19" Type="http://schemas.openxmlformats.org/officeDocument/2006/relationships/image" Target="../media/image7.emf"/><Relationship Id="rId14" Type="http://schemas.openxmlformats.org/officeDocument/2006/relationships/image" Target="../media/image5.emf"/><Relationship Id="rId30" Type="http://schemas.openxmlformats.org/officeDocument/2006/relationships/oleObject" Target="../embeddings/oleObject15.bin"/><Relationship Id="rId35" Type="http://schemas.openxmlformats.org/officeDocument/2006/relationships/image" Target="../media/image15.emf"/><Relationship Id="rId56" Type="http://schemas.openxmlformats.org/officeDocument/2006/relationships/oleObject" Target="../embeddings/oleObject28.bin"/><Relationship Id="rId77" Type="http://schemas.openxmlformats.org/officeDocument/2006/relationships/image" Target="../media/image36.emf"/><Relationship Id="rId100" Type="http://schemas.openxmlformats.org/officeDocument/2006/relationships/oleObject" Target="../embeddings/oleObject50.bin"/><Relationship Id="rId105" Type="http://schemas.openxmlformats.org/officeDocument/2006/relationships/oleObject" Target="../embeddings/oleObject53.bin"/><Relationship Id="rId126" Type="http://schemas.openxmlformats.org/officeDocument/2006/relationships/oleObject" Target="../embeddings/oleObject73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3.emf"/><Relationship Id="rId72" Type="http://schemas.openxmlformats.org/officeDocument/2006/relationships/oleObject" Target="../embeddings/oleObject36.bin"/><Relationship Id="rId93" Type="http://schemas.openxmlformats.org/officeDocument/2006/relationships/image" Target="../media/image44.emf"/><Relationship Id="rId98" Type="http://schemas.openxmlformats.org/officeDocument/2006/relationships/oleObject" Target="../embeddings/oleObject49.bin"/><Relationship Id="rId121" Type="http://schemas.openxmlformats.org/officeDocument/2006/relationships/oleObject" Target="../embeddings/oleObject6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0.emf"/><Relationship Id="rId46" Type="http://schemas.openxmlformats.org/officeDocument/2006/relationships/oleObject" Target="../embeddings/oleObject23.bin"/><Relationship Id="rId67" Type="http://schemas.openxmlformats.org/officeDocument/2006/relationships/image" Target="../media/image31.emf"/><Relationship Id="rId116" Type="http://schemas.openxmlformats.org/officeDocument/2006/relationships/oleObject" Target="../embeddings/oleObject63.bin"/><Relationship Id="rId137" Type="http://schemas.openxmlformats.org/officeDocument/2006/relationships/oleObject" Target="../embeddings/oleObject84.bin"/><Relationship Id="rId20" Type="http://schemas.openxmlformats.org/officeDocument/2006/relationships/oleObject" Target="../embeddings/oleObject10.bin"/><Relationship Id="rId41" Type="http://schemas.openxmlformats.org/officeDocument/2006/relationships/image" Target="../media/image18.emf"/><Relationship Id="rId62" Type="http://schemas.openxmlformats.org/officeDocument/2006/relationships/oleObject" Target="../embeddings/oleObject31.bin"/><Relationship Id="rId83" Type="http://schemas.openxmlformats.org/officeDocument/2006/relationships/image" Target="../media/image39.emf"/><Relationship Id="rId88" Type="http://schemas.openxmlformats.org/officeDocument/2006/relationships/oleObject" Target="../embeddings/oleObject44.bin"/><Relationship Id="rId111" Type="http://schemas.openxmlformats.org/officeDocument/2006/relationships/oleObject" Target="../embeddings/oleObject58.bin"/><Relationship Id="rId132" Type="http://schemas.openxmlformats.org/officeDocument/2006/relationships/oleObject" Target="../embeddings/oleObject79.bin"/><Relationship Id="rId15" Type="http://schemas.openxmlformats.org/officeDocument/2006/relationships/oleObject" Target="../embeddings/oleObject7.bin"/><Relationship Id="rId36" Type="http://schemas.openxmlformats.org/officeDocument/2006/relationships/oleObject" Target="../embeddings/oleObject18.bin"/><Relationship Id="rId57" Type="http://schemas.openxmlformats.org/officeDocument/2006/relationships/image" Target="../media/image26.emf"/><Relationship Id="rId106" Type="http://schemas.openxmlformats.org/officeDocument/2006/relationships/oleObject" Target="../embeddings/oleObject54.bin"/><Relationship Id="rId127" Type="http://schemas.openxmlformats.org/officeDocument/2006/relationships/oleObject" Target="../embeddings/oleObject74.bin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3.emf"/><Relationship Id="rId52" Type="http://schemas.openxmlformats.org/officeDocument/2006/relationships/oleObject" Target="../embeddings/oleObject26.bin"/><Relationship Id="rId73" Type="http://schemas.openxmlformats.org/officeDocument/2006/relationships/image" Target="../media/image34.emf"/><Relationship Id="rId78" Type="http://schemas.openxmlformats.org/officeDocument/2006/relationships/oleObject" Target="../embeddings/oleObject39.bin"/><Relationship Id="rId94" Type="http://schemas.openxmlformats.org/officeDocument/2006/relationships/oleObject" Target="../embeddings/oleObject47.bin"/><Relationship Id="rId99" Type="http://schemas.openxmlformats.org/officeDocument/2006/relationships/image" Target="../media/image47.emf"/><Relationship Id="rId101" Type="http://schemas.openxmlformats.org/officeDocument/2006/relationships/image" Target="../media/image48.emf"/><Relationship Id="rId122" Type="http://schemas.openxmlformats.org/officeDocument/2006/relationships/oleObject" Target="../embeddings/oleObject69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26" Type="http://schemas.openxmlformats.org/officeDocument/2006/relationships/oleObject" Target="../embeddings/oleObject13.bin"/><Relationship Id="rId47" Type="http://schemas.openxmlformats.org/officeDocument/2006/relationships/image" Target="../media/image21.emf"/><Relationship Id="rId68" Type="http://schemas.openxmlformats.org/officeDocument/2006/relationships/oleObject" Target="../embeddings/oleObject34.bin"/><Relationship Id="rId89" Type="http://schemas.openxmlformats.org/officeDocument/2006/relationships/image" Target="../media/image42.emf"/><Relationship Id="rId112" Type="http://schemas.openxmlformats.org/officeDocument/2006/relationships/oleObject" Target="../embeddings/oleObject59.bin"/><Relationship Id="rId133" Type="http://schemas.openxmlformats.org/officeDocument/2006/relationships/oleObject" Target="../embeddings/oleObject8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1" customWidth="1"/>
    <col min="12" max="16384" width="8.109375" style="1"/>
  </cols>
  <sheetData>
    <row r="1" spans="1:13" ht="51.95" customHeight="1">
      <c r="A1" s="370" t="s">
        <v>0</v>
      </c>
      <c r="B1" s="371"/>
      <c r="C1" s="371"/>
      <c r="D1" s="371"/>
      <c r="E1" s="371"/>
      <c r="F1" s="371"/>
      <c r="G1" s="371"/>
      <c r="H1" s="372"/>
      <c r="I1" s="373"/>
      <c r="J1" s="374"/>
    </row>
    <row r="2" spans="1:13" ht="12.95" customHeight="1">
      <c r="A2" s="375" t="s">
        <v>1</v>
      </c>
      <c r="B2" s="375"/>
      <c r="C2" s="375"/>
      <c r="D2" s="375"/>
      <c r="E2" s="375"/>
      <c r="F2" s="375"/>
      <c r="G2" s="375"/>
      <c r="H2" s="375"/>
      <c r="I2" s="375"/>
      <c r="J2" s="375"/>
    </row>
    <row r="3" spans="1:13" ht="12.95" customHeight="1">
      <c r="A3" s="367" t="s">
        <v>2</v>
      </c>
      <c r="B3" s="364"/>
      <c r="C3" s="376"/>
      <c r="D3" s="376"/>
      <c r="E3" s="376"/>
      <c r="F3" s="364" t="s">
        <v>3</v>
      </c>
      <c r="G3" s="364"/>
      <c r="H3" s="377"/>
      <c r="I3" s="366"/>
      <c r="J3" s="366"/>
    </row>
    <row r="4" spans="1:13" ht="12.95" customHeight="1">
      <c r="A4" s="364" t="s">
        <v>4</v>
      </c>
      <c r="B4" s="364"/>
      <c r="C4" s="365"/>
      <c r="D4" s="364"/>
      <c r="E4" s="364"/>
      <c r="F4" s="364" t="s">
        <v>5</v>
      </c>
      <c r="G4" s="364"/>
      <c r="H4" s="364"/>
      <c r="I4" s="366"/>
      <c r="J4" s="366"/>
    </row>
    <row r="5" spans="1:13" ht="12.95" customHeight="1">
      <c r="A5" s="364" t="s">
        <v>6</v>
      </c>
      <c r="B5" s="364"/>
      <c r="C5" s="364"/>
      <c r="D5" s="366"/>
      <c r="E5" s="366"/>
      <c r="F5" s="367" t="s">
        <v>7</v>
      </c>
      <c r="G5" s="364"/>
      <c r="H5" s="368"/>
      <c r="I5" s="369"/>
      <c r="J5" s="369"/>
    </row>
    <row r="6" spans="1:13" ht="12.95" customHeight="1">
      <c r="A6" s="364" t="s">
        <v>8</v>
      </c>
      <c r="B6" s="364"/>
      <c r="C6" s="364"/>
      <c r="D6" s="366"/>
      <c r="E6" s="366"/>
      <c r="F6" s="367" t="s">
        <v>9</v>
      </c>
      <c r="G6" s="364"/>
      <c r="H6" s="368"/>
      <c r="I6" s="369"/>
      <c r="J6" s="369"/>
    </row>
    <row r="7" spans="1:13" ht="12.95" customHeight="1">
      <c r="A7" s="364" t="s">
        <v>10</v>
      </c>
      <c r="B7" s="364"/>
      <c r="C7" s="379"/>
      <c r="D7" s="366"/>
      <c r="E7" s="366"/>
      <c r="F7" s="367" t="s">
        <v>11</v>
      </c>
      <c r="G7" s="364"/>
      <c r="H7" s="364"/>
      <c r="I7" s="366"/>
      <c r="J7" s="366"/>
    </row>
    <row r="8" spans="1:13" ht="12.95" customHeight="1">
      <c r="A8" s="364" t="s">
        <v>12</v>
      </c>
      <c r="B8" s="364"/>
      <c r="C8" s="377"/>
      <c r="D8" s="378"/>
      <c r="E8" s="378"/>
      <c r="F8" s="367" t="s">
        <v>13</v>
      </c>
      <c r="G8" s="364"/>
      <c r="H8" s="364"/>
      <c r="I8" s="366"/>
      <c r="J8" s="366"/>
    </row>
    <row r="9" spans="1:13" ht="12.95" customHeight="1">
      <c r="A9" s="367" t="s">
        <v>35</v>
      </c>
      <c r="B9" s="364"/>
      <c r="C9" s="368"/>
      <c r="D9" s="369"/>
      <c r="E9" s="369"/>
      <c r="F9" s="380" t="s">
        <v>14</v>
      </c>
      <c r="G9" s="380"/>
      <c r="H9" s="368"/>
      <c r="I9" s="369"/>
      <c r="J9" s="369"/>
    </row>
    <row r="10" spans="1:13" ht="23.25" customHeight="1">
      <c r="A10" s="364" t="s">
        <v>15</v>
      </c>
      <c r="B10" s="364"/>
      <c r="C10" s="368"/>
      <c r="D10" s="369"/>
      <c r="E10" s="369"/>
      <c r="F10" s="364" t="s">
        <v>16</v>
      </c>
      <c r="G10" s="364"/>
      <c r="H10" s="34"/>
      <c r="I10" s="388" t="s">
        <v>17</v>
      </c>
      <c r="J10" s="389"/>
      <c r="K10" s="4"/>
    </row>
    <row r="11" spans="1:13" ht="12.95" customHeight="1">
      <c r="A11" s="375" t="s">
        <v>18</v>
      </c>
      <c r="B11" s="375"/>
      <c r="C11" s="375"/>
      <c r="D11" s="375"/>
      <c r="E11" s="375"/>
      <c r="F11" s="375"/>
      <c r="G11" s="375"/>
      <c r="H11" s="375"/>
      <c r="I11" s="375"/>
      <c r="J11" s="375"/>
      <c r="K11" s="5"/>
    </row>
    <row r="12" spans="1:13" ht="17.25" customHeight="1">
      <c r="A12" s="3" t="s">
        <v>19</v>
      </c>
      <c r="B12" s="80"/>
      <c r="C12" s="6" t="s">
        <v>20</v>
      </c>
      <c r="D12" s="81"/>
      <c r="E12" s="6" t="s">
        <v>21</v>
      </c>
      <c r="F12" s="82"/>
      <c r="G12" s="390" t="s">
        <v>22</v>
      </c>
      <c r="H12" s="386"/>
      <c r="I12" s="392" t="s">
        <v>23</v>
      </c>
      <c r="J12" s="393"/>
      <c r="K12" s="4"/>
      <c r="L12" s="7"/>
      <c r="M12" s="7"/>
    </row>
    <row r="13" spans="1:13" ht="17.25" customHeight="1">
      <c r="A13" s="8" t="s">
        <v>24</v>
      </c>
      <c r="B13" s="80"/>
      <c r="C13" s="8" t="s">
        <v>25</v>
      </c>
      <c r="D13" s="81"/>
      <c r="E13" s="6" t="s">
        <v>26</v>
      </c>
      <c r="F13" s="82"/>
      <c r="G13" s="391"/>
      <c r="H13" s="387"/>
      <c r="I13" s="394"/>
      <c r="J13" s="395"/>
      <c r="K13" s="5"/>
    </row>
    <row r="14" spans="1:13" ht="12.95" customHeight="1">
      <c r="A14" s="375" t="s">
        <v>27</v>
      </c>
      <c r="B14" s="375"/>
      <c r="C14" s="375"/>
      <c r="D14" s="375"/>
      <c r="E14" s="375"/>
      <c r="F14" s="375"/>
      <c r="G14" s="375"/>
      <c r="H14" s="375"/>
      <c r="I14" s="375"/>
      <c r="J14" s="375"/>
      <c r="K14" s="5"/>
    </row>
    <row r="15" spans="1:13" ht="39" customHeight="1">
      <c r="A15" s="383"/>
      <c r="B15" s="384"/>
      <c r="C15" s="384"/>
      <c r="D15" s="384"/>
      <c r="E15" s="384"/>
      <c r="F15" s="384"/>
      <c r="G15" s="384"/>
      <c r="H15" s="384"/>
      <c r="I15" s="384"/>
      <c r="J15" s="385"/>
    </row>
    <row r="16" spans="1:13" ht="12.95" customHeight="1">
      <c r="A16" s="375" t="s">
        <v>28</v>
      </c>
      <c r="B16" s="375"/>
      <c r="C16" s="375"/>
      <c r="D16" s="375"/>
      <c r="E16" s="375"/>
      <c r="F16" s="375"/>
      <c r="G16" s="375"/>
      <c r="H16" s="375"/>
      <c r="I16" s="375"/>
      <c r="J16" s="375"/>
    </row>
    <row r="17" spans="1:12" ht="12.95" customHeight="1">
      <c r="A17" s="3" t="s">
        <v>29</v>
      </c>
      <c r="B17" s="367" t="s">
        <v>30</v>
      </c>
      <c r="C17" s="364"/>
      <c r="D17" s="364"/>
      <c r="E17" s="364"/>
      <c r="F17" s="367" t="s">
        <v>31</v>
      </c>
      <c r="G17" s="364"/>
      <c r="H17" s="3" t="s">
        <v>10</v>
      </c>
      <c r="I17" s="2" t="s">
        <v>32</v>
      </c>
      <c r="J17" s="2" t="s">
        <v>33</v>
      </c>
      <c r="L17" s="5"/>
    </row>
    <row r="18" spans="1:12" ht="12.95" customHeight="1">
      <c r="A18" s="35"/>
      <c r="B18" s="381"/>
      <c r="C18" s="382"/>
      <c r="D18" s="382"/>
      <c r="E18" s="382"/>
      <c r="F18" s="381"/>
      <c r="G18" s="382"/>
      <c r="H18" s="40"/>
      <c r="I18" s="17"/>
      <c r="J18" s="79"/>
      <c r="L18" s="5"/>
    </row>
    <row r="19" spans="1:12" ht="12.95" customHeight="1">
      <c r="A19" s="35"/>
      <c r="B19" s="381"/>
      <c r="C19" s="382"/>
      <c r="D19" s="382"/>
      <c r="E19" s="382"/>
      <c r="F19" s="381"/>
      <c r="G19" s="382"/>
      <c r="H19" s="20"/>
      <c r="I19" s="20"/>
      <c r="J19" s="79"/>
      <c r="L19" s="5"/>
    </row>
    <row r="20" spans="1:12" ht="12.95" customHeight="1">
      <c r="A20" s="35"/>
      <c r="B20" s="381"/>
      <c r="C20" s="382"/>
      <c r="D20" s="382"/>
      <c r="E20" s="382"/>
      <c r="F20" s="381"/>
      <c r="G20" s="382"/>
      <c r="H20" s="31"/>
      <c r="I20" s="31"/>
      <c r="J20" s="79"/>
      <c r="L20" s="5"/>
    </row>
    <row r="21" spans="1:12" ht="12.95" customHeight="1">
      <c r="A21" s="35"/>
      <c r="B21" s="381"/>
      <c r="C21" s="382"/>
      <c r="D21" s="382"/>
      <c r="E21" s="382"/>
      <c r="F21" s="381"/>
      <c r="G21" s="382"/>
      <c r="H21" s="31"/>
      <c r="I21" s="9"/>
      <c r="J21" s="79"/>
      <c r="L21" s="5"/>
    </row>
    <row r="22" spans="1:12" ht="12.95" customHeight="1">
      <c r="A22" s="35"/>
      <c r="B22" s="381"/>
      <c r="C22" s="382"/>
      <c r="D22" s="382"/>
      <c r="E22" s="382"/>
      <c r="F22" s="381"/>
      <c r="G22" s="382"/>
      <c r="H22" s="19"/>
      <c r="I22" s="11"/>
      <c r="J22" s="79"/>
      <c r="L22" s="5"/>
    </row>
    <row r="23" spans="1:12" ht="12.95" customHeight="1">
      <c r="A23" s="35"/>
      <c r="B23" s="381"/>
      <c r="C23" s="382"/>
      <c r="D23" s="382"/>
      <c r="E23" s="382"/>
      <c r="F23" s="381"/>
      <c r="G23" s="382"/>
      <c r="H23" s="11"/>
      <c r="I23" s="9"/>
      <c r="J23" s="79"/>
      <c r="L23" s="5"/>
    </row>
    <row r="24" spans="1:12" ht="12.95" customHeight="1">
      <c r="A24" s="35"/>
      <c r="B24" s="381"/>
      <c r="C24" s="382"/>
      <c r="D24" s="382"/>
      <c r="E24" s="382"/>
      <c r="F24" s="381"/>
      <c r="G24" s="382"/>
      <c r="H24" s="15"/>
      <c r="I24" s="9"/>
      <c r="J24" s="79"/>
      <c r="L24" s="5"/>
    </row>
    <row r="25" spans="1:12" ht="12.95" customHeight="1">
      <c r="A25" s="35"/>
      <c r="B25" s="381"/>
      <c r="C25" s="382"/>
      <c r="D25" s="382"/>
      <c r="E25" s="382"/>
      <c r="F25" s="381"/>
      <c r="G25" s="382"/>
      <c r="H25" s="15"/>
      <c r="I25" s="9"/>
      <c r="J25" s="79"/>
      <c r="L25" s="5"/>
    </row>
    <row r="26" spans="1:12" ht="12.95" customHeight="1">
      <c r="A26" s="35"/>
      <c r="B26" s="381"/>
      <c r="C26" s="382"/>
      <c r="D26" s="382"/>
      <c r="E26" s="382"/>
      <c r="F26" s="381"/>
      <c r="G26" s="382"/>
      <c r="H26" s="15"/>
      <c r="I26" s="9"/>
      <c r="J26" s="79"/>
      <c r="L26" s="5"/>
    </row>
    <row r="27" spans="1:12" ht="12.95" customHeight="1">
      <c r="A27" s="35"/>
      <c r="B27" s="381"/>
      <c r="C27" s="382"/>
      <c r="D27" s="382"/>
      <c r="E27" s="382"/>
      <c r="F27" s="381"/>
      <c r="G27" s="382"/>
      <c r="H27" s="9"/>
      <c r="I27" s="9"/>
      <c r="J27" s="79"/>
    </row>
    <row r="28" spans="1:12" ht="12.95" customHeight="1">
      <c r="A28" s="35"/>
      <c r="B28" s="381"/>
      <c r="C28" s="382"/>
      <c r="D28" s="382"/>
      <c r="E28" s="382"/>
      <c r="F28" s="381"/>
      <c r="G28" s="382"/>
      <c r="H28" s="9"/>
      <c r="I28" s="9"/>
      <c r="J28" s="79"/>
    </row>
    <row r="29" spans="1:12" ht="12.95" customHeight="1">
      <c r="A29" s="35"/>
      <c r="B29" s="381"/>
      <c r="C29" s="382"/>
      <c r="D29" s="382"/>
      <c r="E29" s="382"/>
      <c r="F29" s="381"/>
      <c r="G29" s="382"/>
      <c r="H29" s="9"/>
      <c r="I29" s="9"/>
      <c r="J29" s="79"/>
    </row>
    <row r="30" spans="1:12" ht="12.95" customHeight="1">
      <c r="A30" s="35"/>
      <c r="B30" s="381"/>
      <c r="C30" s="382"/>
      <c r="D30" s="382"/>
      <c r="E30" s="382"/>
      <c r="F30" s="381"/>
      <c r="G30" s="382"/>
      <c r="H30" s="9"/>
      <c r="I30" s="9"/>
      <c r="J30" s="79"/>
    </row>
    <row r="31" spans="1:12" ht="12.95" customHeight="1">
      <c r="A31" s="35"/>
      <c r="B31" s="381"/>
      <c r="C31" s="382"/>
      <c r="D31" s="382"/>
      <c r="E31" s="382"/>
      <c r="F31" s="381"/>
      <c r="G31" s="382"/>
      <c r="H31" s="9"/>
      <c r="I31" s="9"/>
      <c r="J31" s="79"/>
    </row>
    <row r="32" spans="1:12" ht="12.95" customHeight="1">
      <c r="A32" s="35"/>
      <c r="B32" s="381"/>
      <c r="C32" s="382"/>
      <c r="D32" s="382"/>
      <c r="E32" s="382"/>
      <c r="F32" s="381"/>
      <c r="G32" s="382"/>
      <c r="H32" s="9"/>
      <c r="I32" s="9"/>
      <c r="J32" s="79"/>
    </row>
    <row r="33" spans="1:10" ht="12.95" customHeight="1">
      <c r="A33" s="35"/>
      <c r="B33" s="381"/>
      <c r="C33" s="382"/>
      <c r="D33" s="382"/>
      <c r="E33" s="382"/>
      <c r="F33" s="381"/>
      <c r="G33" s="382"/>
      <c r="H33" s="9"/>
      <c r="I33" s="9"/>
      <c r="J33" s="79"/>
    </row>
    <row r="34" spans="1:10" ht="12.95" customHeight="1">
      <c r="A34" s="35"/>
      <c r="B34" s="381"/>
      <c r="C34" s="382"/>
      <c r="D34" s="382"/>
      <c r="E34" s="382"/>
      <c r="F34" s="381"/>
      <c r="G34" s="382"/>
      <c r="H34" s="9"/>
      <c r="I34" s="9"/>
      <c r="J34" s="79"/>
    </row>
    <row r="35" spans="1:10" ht="12.95" customHeight="1">
      <c r="A35" s="35"/>
      <c r="B35" s="381"/>
      <c r="C35" s="382"/>
      <c r="D35" s="382"/>
      <c r="E35" s="382"/>
      <c r="F35" s="381"/>
      <c r="G35" s="382"/>
      <c r="H35" s="9"/>
      <c r="I35" s="9"/>
      <c r="J35" s="79"/>
    </row>
    <row r="36" spans="1:10" ht="12.95" customHeight="1">
      <c r="A36" s="35"/>
      <c r="B36" s="381"/>
      <c r="C36" s="382"/>
      <c r="D36" s="382"/>
      <c r="E36" s="382"/>
      <c r="F36" s="381"/>
      <c r="G36" s="382"/>
      <c r="H36" s="9"/>
      <c r="I36" s="9"/>
      <c r="J36" s="79"/>
    </row>
    <row r="37" spans="1:10" ht="12.95" customHeight="1">
      <c r="A37" s="35"/>
      <c r="B37" s="381"/>
      <c r="C37" s="382"/>
      <c r="D37" s="382"/>
      <c r="E37" s="382"/>
      <c r="F37" s="381"/>
      <c r="G37" s="382"/>
      <c r="H37" s="9"/>
      <c r="I37" s="9"/>
      <c r="J37" s="79"/>
    </row>
    <row r="38" spans="1:10" ht="12.95" customHeight="1">
      <c r="A38" s="39" t="s">
        <v>36</v>
      </c>
      <c r="B38" s="5"/>
      <c r="C38" s="5"/>
      <c r="D38" s="5"/>
      <c r="E38" s="5"/>
      <c r="J38" s="10"/>
    </row>
    <row r="39" spans="1:10" ht="12.95" customHeight="1">
      <c r="A39" s="405" t="s">
        <v>37</v>
      </c>
      <c r="B39" s="405"/>
      <c r="C39" s="405"/>
      <c r="D39" s="405"/>
      <c r="E39" s="405"/>
      <c r="F39" s="408" t="s">
        <v>38</v>
      </c>
      <c r="G39" s="396"/>
      <c r="H39" s="397"/>
      <c r="I39" s="397"/>
      <c r="J39" s="398"/>
    </row>
    <row r="40" spans="1:10" ht="12.95" customHeight="1">
      <c r="A40" s="405" t="s">
        <v>39</v>
      </c>
      <c r="B40" s="405"/>
      <c r="C40" s="405"/>
      <c r="D40" s="405"/>
      <c r="E40" s="405"/>
      <c r="F40" s="409"/>
      <c r="G40" s="399"/>
      <c r="H40" s="400"/>
      <c r="I40" s="400"/>
      <c r="J40" s="401"/>
    </row>
    <row r="41" spans="1:10" ht="12.95" customHeight="1">
      <c r="A41" s="405" t="s">
        <v>40</v>
      </c>
      <c r="B41" s="405"/>
      <c r="C41" s="405"/>
      <c r="D41" s="405"/>
      <c r="E41" s="405"/>
      <c r="F41" s="409"/>
      <c r="G41" s="399"/>
      <c r="H41" s="400"/>
      <c r="I41" s="400"/>
      <c r="J41" s="401"/>
    </row>
    <row r="42" spans="1:10" ht="12.95" customHeight="1">
      <c r="A42" s="405" t="s">
        <v>41</v>
      </c>
      <c r="B42" s="405"/>
      <c r="C42" s="406" t="s">
        <v>42</v>
      </c>
      <c r="D42" s="406"/>
      <c r="E42" s="406"/>
      <c r="F42" s="410"/>
      <c r="G42" s="402"/>
      <c r="H42" s="403"/>
      <c r="I42" s="403"/>
      <c r="J42" s="404"/>
    </row>
    <row r="43" spans="1:10" ht="12.95" customHeight="1">
      <c r="A43" s="407" t="s">
        <v>50</v>
      </c>
      <c r="B43" s="407"/>
      <c r="C43" s="407" t="e">
        <f ca="1">Calcu!L3</f>
        <v>#N/A</v>
      </c>
      <c r="D43" s="407"/>
      <c r="E43" s="407"/>
    </row>
    <row r="46" spans="1:10" ht="12.95" customHeight="1">
      <c r="B46" s="1" t="s">
        <v>634</v>
      </c>
    </row>
    <row r="47" spans="1:10" ht="12.95" customHeight="1">
      <c r="B47" s="1" t="s">
        <v>635</v>
      </c>
    </row>
    <row r="48" spans="1:10" ht="12.95" customHeight="1">
      <c r="A48" s="1" t="str">
        <f>Calcu!C177</f>
        <v>실비</v>
      </c>
      <c r="B48" s="1" t="s">
        <v>637</v>
      </c>
    </row>
    <row r="49" spans="1:2" ht="12.95" customHeight="1">
      <c r="A49" s="100"/>
    </row>
    <row r="50" spans="1:2" ht="12.95" customHeight="1">
      <c r="A50" s="1" t="str">
        <f>Calcu!M3</f>
        <v>PASS</v>
      </c>
      <c r="B50" s="1" t="s">
        <v>638</v>
      </c>
    </row>
    <row r="52" spans="1:2" ht="12.95" customHeight="1">
      <c r="B52" s="362" t="s">
        <v>686</v>
      </c>
    </row>
  </sheetData>
  <sheetProtection selectLockedCells="1"/>
  <mergeCells count="95">
    <mergeCell ref="A43:B43"/>
    <mergeCell ref="C43:E43"/>
    <mergeCell ref="A39:B39"/>
    <mergeCell ref="C39:E39"/>
    <mergeCell ref="F39:F42"/>
    <mergeCell ref="G39:J42"/>
    <mergeCell ref="A40:B40"/>
    <mergeCell ref="C40:E40"/>
    <mergeCell ref="A41:B41"/>
    <mergeCell ref="C41:E41"/>
    <mergeCell ref="A42:B42"/>
    <mergeCell ref="C42:E42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A15:J15"/>
    <mergeCell ref="A16:J16"/>
    <mergeCell ref="B17:E17"/>
    <mergeCell ref="H9:J9"/>
    <mergeCell ref="F17:G17"/>
    <mergeCell ref="C10:E10"/>
    <mergeCell ref="A10:B10"/>
    <mergeCell ref="H12:H13"/>
    <mergeCell ref="A14:J14"/>
    <mergeCell ref="I10:J10"/>
    <mergeCell ref="A11:J11"/>
    <mergeCell ref="G12:G13"/>
    <mergeCell ref="I12:J13"/>
    <mergeCell ref="B22:E22"/>
    <mergeCell ref="F22:G22"/>
    <mergeCell ref="B20:E20"/>
    <mergeCell ref="F18:G18"/>
    <mergeCell ref="F19:G19"/>
    <mergeCell ref="B18:E18"/>
    <mergeCell ref="B19:E19"/>
    <mergeCell ref="F20:G20"/>
    <mergeCell ref="B21:E21"/>
    <mergeCell ref="F21:G21"/>
    <mergeCell ref="A6:B6"/>
    <mergeCell ref="C6:E6"/>
    <mergeCell ref="F6:G6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A1:J1"/>
    <mergeCell ref="A2:J2"/>
    <mergeCell ref="A3:B3"/>
    <mergeCell ref="C3:E3"/>
    <mergeCell ref="F3:G3"/>
    <mergeCell ref="H3:J3"/>
    <mergeCell ref="A4:B4"/>
    <mergeCell ref="C4:E4"/>
    <mergeCell ref="F4:G4"/>
    <mergeCell ref="H4:J4"/>
    <mergeCell ref="A5:B5"/>
    <mergeCell ref="C5:E5"/>
    <mergeCell ref="F5:G5"/>
    <mergeCell ref="H5:J5"/>
  </mergeCells>
  <phoneticPr fontId="4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5"/>
  <sheetViews>
    <sheetView showGridLines="0" showWhiteSpace="0" zoomScaleNormal="100" zoomScaleSheetLayoutView="100" workbookViewId="0">
      <selection sqref="A1:M2"/>
    </sheetView>
  </sheetViews>
  <sheetFormatPr defaultColWidth="10.77734375" defaultRowHeight="15" customHeight="1"/>
  <cols>
    <col min="1" max="1" width="4.77734375" style="37" customWidth="1"/>
    <col min="2" max="3" width="8" style="37" customWidth="1"/>
    <col min="4" max="4" width="0.88671875" style="37" customWidth="1"/>
    <col min="5" max="6" width="8" style="37" customWidth="1"/>
    <col min="7" max="7" width="0.88671875" style="37" customWidth="1"/>
    <col min="8" max="9" width="8" style="37" customWidth="1"/>
    <col min="10" max="10" width="0.88671875" style="37" customWidth="1"/>
    <col min="11" max="12" width="8" style="37" customWidth="1"/>
    <col min="13" max="13" width="4.77734375" style="37" customWidth="1"/>
    <col min="14" max="14" width="2.77734375" style="37" customWidth="1"/>
    <col min="15" max="16384" width="10.77734375" style="37"/>
  </cols>
  <sheetData>
    <row r="1" spans="1:13" s="47" customFormat="1" ht="33" customHeight="1">
      <c r="A1" s="411" t="s">
        <v>34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</row>
    <row r="2" spans="1:13" s="47" customFormat="1" ht="33" customHeight="1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</row>
    <row r="3" spans="1:13" s="47" customFormat="1" ht="12.75" customHeight="1">
      <c r="A3" s="48" t="s">
        <v>55</v>
      </c>
      <c r="B3" s="48"/>
      <c r="C3" s="48"/>
      <c r="D3" s="48"/>
      <c r="E3" s="21"/>
      <c r="F3" s="21"/>
      <c r="G3" s="21"/>
      <c r="H3" s="21"/>
      <c r="I3" s="21"/>
      <c r="J3" s="21"/>
      <c r="K3" s="21"/>
      <c r="L3" s="21"/>
      <c r="M3" s="21"/>
    </row>
    <row r="4" spans="1:13" s="49" customFormat="1" ht="13.5" customHeight="1">
      <c r="A4" s="290" t="str">
        <f>" 교   정   번   호(Calibration No) : "&amp;기본정보!H3</f>
        <v xml:space="preserve"> 교   정   번   호(Calibration No) : </v>
      </c>
      <c r="B4" s="290"/>
      <c r="C4" s="290"/>
      <c r="D4" s="290"/>
      <c r="E4" s="291"/>
      <c r="F4" s="291"/>
      <c r="G4" s="291"/>
      <c r="H4" s="291"/>
      <c r="I4" s="292"/>
      <c r="J4" s="292"/>
      <c r="K4" s="291"/>
      <c r="L4" s="293"/>
      <c r="M4" s="292"/>
    </row>
    <row r="5" spans="1:13" s="36" customFormat="1" ht="15" customHeight="1"/>
    <row r="6" spans="1:13" ht="15" customHeight="1">
      <c r="B6" s="54" t="str">
        <f>"○ 품명 : "&amp;기본정보!C$5</f>
        <v xml:space="preserve">○ 품명 : </v>
      </c>
      <c r="F6" s="54" t="str">
        <f>"○ 제작회사 : "&amp;기본정보!C$6</f>
        <v xml:space="preserve">○ 제작회사 : </v>
      </c>
      <c r="G6" s="54"/>
      <c r="J6" s="54" t="str">
        <f>"○ 재질 : "&amp;Length_4!M4</f>
        <v xml:space="preserve">○ 재질 : </v>
      </c>
    </row>
    <row r="7" spans="1:13" ht="15" customHeight="1">
      <c r="B7" s="54" t="str">
        <f>"○ 형식 : "&amp;기본정보!C$7</f>
        <v xml:space="preserve">○ 형식 : </v>
      </c>
      <c r="F7" s="54" t="str">
        <f>"○ 기기번호 : "&amp;기본정보!C$8</f>
        <v xml:space="preserve">○ 기기번호 : </v>
      </c>
      <c r="G7" s="54"/>
    </row>
    <row r="8" spans="1:13" ht="15" customHeight="1">
      <c r="B8" s="279" t="s">
        <v>326</v>
      </c>
      <c r="F8" s="280" t="e">
        <f>Calcu!H8*10^6&amp;"×10"</f>
        <v>#N/A</v>
      </c>
      <c r="G8" s="281" t="s">
        <v>327</v>
      </c>
    </row>
    <row r="10" spans="1:13" ht="15" customHeight="1">
      <c r="B10" s="38" t="s">
        <v>628</v>
      </c>
    </row>
    <row r="11" spans="1:13" ht="15" customHeight="1">
      <c r="B11" s="282" t="s">
        <v>328</v>
      </c>
      <c r="C11" s="282" t="s">
        <v>329</v>
      </c>
      <c r="D11" s="283"/>
      <c r="E11" s="282" t="s">
        <v>328</v>
      </c>
      <c r="F11" s="282" t="s">
        <v>329</v>
      </c>
      <c r="G11" s="283"/>
      <c r="H11" s="282" t="s">
        <v>328</v>
      </c>
      <c r="I11" s="282" t="s">
        <v>329</v>
      </c>
      <c r="J11" s="283"/>
      <c r="K11" s="282" t="s">
        <v>328</v>
      </c>
      <c r="L11" s="282" t="s">
        <v>329</v>
      </c>
    </row>
    <row r="12" spans="1:13" ht="15" customHeight="1">
      <c r="A12" s="44"/>
      <c r="B12" s="284" t="s">
        <v>330</v>
      </c>
      <c r="C12" s="284" t="s">
        <v>331</v>
      </c>
      <c r="D12" s="283"/>
      <c r="E12" s="284" t="s">
        <v>330</v>
      </c>
      <c r="F12" s="284" t="s">
        <v>331</v>
      </c>
      <c r="G12" s="283"/>
      <c r="H12" s="284" t="s">
        <v>330</v>
      </c>
      <c r="I12" s="284" t="s">
        <v>331</v>
      </c>
      <c r="J12" s="283"/>
      <c r="K12" s="284" t="s">
        <v>330</v>
      </c>
      <c r="L12" s="284" t="s">
        <v>331</v>
      </c>
    </row>
    <row r="13" spans="1:13" ht="15" customHeight="1">
      <c r="A13" s="44"/>
      <c r="B13" s="285" t="str">
        <f>Calcu!C19</f>
        <v/>
      </c>
      <c r="C13" s="285" t="str">
        <f>Calcu!T19</f>
        <v/>
      </c>
      <c r="D13" s="286"/>
      <c r="E13" s="285" t="str">
        <f>Calcu!C47</f>
        <v/>
      </c>
      <c r="F13" s="285" t="str">
        <f>Calcu!T47</f>
        <v/>
      </c>
      <c r="G13" s="286"/>
      <c r="H13" s="285" t="str">
        <f>Calcu!C75</f>
        <v/>
      </c>
      <c r="I13" s="285" t="str">
        <f>Calcu!T75</f>
        <v/>
      </c>
      <c r="J13" s="286"/>
      <c r="K13" s="285" t="str">
        <f>Calcu!C103</f>
        <v/>
      </c>
      <c r="L13" s="285" t="str">
        <f>Calcu!T103</f>
        <v/>
      </c>
    </row>
    <row r="14" spans="1:13" ht="15" customHeight="1">
      <c r="A14" s="44"/>
      <c r="B14" s="285" t="str">
        <f>Calcu!C20</f>
        <v/>
      </c>
      <c r="C14" s="285" t="str">
        <f>Calcu!T20</f>
        <v/>
      </c>
      <c r="D14" s="286"/>
      <c r="E14" s="285" t="str">
        <f>Calcu!C48</f>
        <v/>
      </c>
      <c r="F14" s="285" t="str">
        <f>Calcu!T48</f>
        <v/>
      </c>
      <c r="G14" s="286"/>
      <c r="H14" s="285" t="str">
        <f>Calcu!C76</f>
        <v/>
      </c>
      <c r="I14" s="285" t="str">
        <f>Calcu!T76</f>
        <v/>
      </c>
      <c r="J14" s="286"/>
      <c r="K14" s="285" t="str">
        <f>Calcu!C104</f>
        <v/>
      </c>
      <c r="L14" s="285" t="str">
        <f>Calcu!T104</f>
        <v/>
      </c>
    </row>
    <row r="15" spans="1:13" ht="15" customHeight="1">
      <c r="A15" s="44"/>
      <c r="B15" s="285" t="str">
        <f>Calcu!C21</f>
        <v/>
      </c>
      <c r="C15" s="285" t="str">
        <f>Calcu!T21</f>
        <v/>
      </c>
      <c r="D15" s="286"/>
      <c r="E15" s="285" t="str">
        <f>Calcu!C49</f>
        <v/>
      </c>
      <c r="F15" s="285" t="str">
        <f>Calcu!T49</f>
        <v/>
      </c>
      <c r="G15" s="286"/>
      <c r="H15" s="285" t="str">
        <f>Calcu!C77</f>
        <v/>
      </c>
      <c r="I15" s="285" t="str">
        <f>Calcu!T77</f>
        <v/>
      </c>
      <c r="J15" s="286"/>
      <c r="K15" s="285" t="str">
        <f>Calcu!C105</f>
        <v/>
      </c>
      <c r="L15" s="285" t="str">
        <f>Calcu!T105</f>
        <v/>
      </c>
    </row>
    <row r="16" spans="1:13" ht="15" customHeight="1">
      <c r="A16" s="44"/>
      <c r="B16" s="285" t="str">
        <f>Calcu!C22</f>
        <v/>
      </c>
      <c r="C16" s="285" t="str">
        <f>Calcu!T22</f>
        <v/>
      </c>
      <c r="D16" s="286"/>
      <c r="E16" s="285" t="str">
        <f>Calcu!C50</f>
        <v/>
      </c>
      <c r="F16" s="285" t="str">
        <f>Calcu!T50</f>
        <v/>
      </c>
      <c r="G16" s="286"/>
      <c r="H16" s="285" t="str">
        <f>Calcu!C78</f>
        <v/>
      </c>
      <c r="I16" s="285" t="str">
        <f>Calcu!T78</f>
        <v/>
      </c>
      <c r="J16" s="286"/>
      <c r="K16" s="285" t="str">
        <f>Calcu!C106</f>
        <v/>
      </c>
      <c r="L16" s="285" t="str">
        <f>Calcu!T106</f>
        <v/>
      </c>
    </row>
    <row r="17" spans="1:12" ht="15" customHeight="1">
      <c r="A17" s="44"/>
      <c r="B17" s="285" t="str">
        <f>Calcu!C23</f>
        <v/>
      </c>
      <c r="C17" s="285" t="str">
        <f>Calcu!T23</f>
        <v/>
      </c>
      <c r="D17" s="286"/>
      <c r="E17" s="285" t="str">
        <f>Calcu!C51</f>
        <v/>
      </c>
      <c r="F17" s="285" t="str">
        <f>Calcu!T51</f>
        <v/>
      </c>
      <c r="G17" s="286"/>
      <c r="H17" s="285" t="str">
        <f>Calcu!C79</f>
        <v/>
      </c>
      <c r="I17" s="285" t="str">
        <f>Calcu!T79</f>
        <v/>
      </c>
      <c r="J17" s="286"/>
      <c r="K17" s="285" t="str">
        <f>Calcu!C107</f>
        <v/>
      </c>
      <c r="L17" s="285" t="str">
        <f>Calcu!T107</f>
        <v/>
      </c>
    </row>
    <row r="18" spans="1:12" ht="15" customHeight="1">
      <c r="A18" s="44"/>
      <c r="B18" s="285" t="str">
        <f>Calcu!C24</f>
        <v/>
      </c>
      <c r="C18" s="285" t="str">
        <f>Calcu!T24</f>
        <v/>
      </c>
      <c r="D18" s="286"/>
      <c r="E18" s="285" t="str">
        <f>Calcu!C52</f>
        <v/>
      </c>
      <c r="F18" s="285" t="str">
        <f>Calcu!T52</f>
        <v/>
      </c>
      <c r="G18" s="286"/>
      <c r="H18" s="285" t="str">
        <f>Calcu!C80</f>
        <v/>
      </c>
      <c r="I18" s="285" t="str">
        <f>Calcu!T80</f>
        <v/>
      </c>
      <c r="J18" s="286"/>
      <c r="K18" s="285" t="str">
        <f>Calcu!C108</f>
        <v/>
      </c>
      <c r="L18" s="285" t="str">
        <f>Calcu!T108</f>
        <v/>
      </c>
    </row>
    <row r="19" spans="1:12" ht="15" customHeight="1">
      <c r="A19" s="44"/>
      <c r="B19" s="285" t="str">
        <f>Calcu!C25</f>
        <v/>
      </c>
      <c r="C19" s="285" t="str">
        <f>Calcu!T25</f>
        <v/>
      </c>
      <c r="D19" s="286"/>
      <c r="E19" s="285" t="str">
        <f>Calcu!C53</f>
        <v/>
      </c>
      <c r="F19" s="285" t="str">
        <f>Calcu!T53</f>
        <v/>
      </c>
      <c r="G19" s="286"/>
      <c r="H19" s="285" t="str">
        <f>Calcu!C81</f>
        <v/>
      </c>
      <c r="I19" s="285" t="str">
        <f>Calcu!T81</f>
        <v/>
      </c>
      <c r="J19" s="286"/>
      <c r="K19" s="285" t="str">
        <f>Calcu!C109</f>
        <v/>
      </c>
      <c r="L19" s="285" t="str">
        <f>Calcu!T109</f>
        <v/>
      </c>
    </row>
    <row r="20" spans="1:12" ht="15" customHeight="1">
      <c r="A20" s="44"/>
      <c r="B20" s="285" t="str">
        <f>Calcu!C26</f>
        <v/>
      </c>
      <c r="C20" s="285" t="str">
        <f>Calcu!T26</f>
        <v/>
      </c>
      <c r="D20" s="286"/>
      <c r="E20" s="285" t="str">
        <f>Calcu!C54</f>
        <v/>
      </c>
      <c r="F20" s="285" t="str">
        <f>Calcu!T54</f>
        <v/>
      </c>
      <c r="G20" s="286"/>
      <c r="H20" s="285" t="str">
        <f>Calcu!C82</f>
        <v/>
      </c>
      <c r="I20" s="285" t="str">
        <f>Calcu!T82</f>
        <v/>
      </c>
      <c r="J20" s="286"/>
      <c r="K20" s="285" t="str">
        <f>Calcu!C110</f>
        <v/>
      </c>
      <c r="L20" s="285" t="str">
        <f>Calcu!T110</f>
        <v/>
      </c>
    </row>
    <row r="21" spans="1:12" ht="15" customHeight="1">
      <c r="A21" s="44"/>
      <c r="B21" s="285" t="str">
        <f>Calcu!C27</f>
        <v/>
      </c>
      <c r="C21" s="285" t="str">
        <f>Calcu!T27</f>
        <v/>
      </c>
      <c r="D21" s="286"/>
      <c r="E21" s="285" t="str">
        <f>Calcu!C55</f>
        <v/>
      </c>
      <c r="F21" s="285" t="str">
        <f>Calcu!T55</f>
        <v/>
      </c>
      <c r="G21" s="286"/>
      <c r="H21" s="285" t="str">
        <f>Calcu!C83</f>
        <v/>
      </c>
      <c r="I21" s="285" t="str">
        <f>Calcu!T83</f>
        <v/>
      </c>
      <c r="J21" s="286"/>
      <c r="K21" s="285" t="str">
        <f>Calcu!C111</f>
        <v/>
      </c>
      <c r="L21" s="285" t="str">
        <f>Calcu!T111</f>
        <v/>
      </c>
    </row>
    <row r="22" spans="1:12" ht="15" customHeight="1">
      <c r="A22" s="44"/>
      <c r="B22" s="285" t="str">
        <f>Calcu!C28</f>
        <v/>
      </c>
      <c r="C22" s="285" t="str">
        <f>Calcu!T28</f>
        <v/>
      </c>
      <c r="D22" s="286"/>
      <c r="E22" s="285" t="str">
        <f>Calcu!C56</f>
        <v/>
      </c>
      <c r="F22" s="285" t="str">
        <f>Calcu!T56</f>
        <v/>
      </c>
      <c r="G22" s="286"/>
      <c r="H22" s="285" t="str">
        <f>Calcu!C84</f>
        <v/>
      </c>
      <c r="I22" s="285" t="str">
        <f>Calcu!T84</f>
        <v/>
      </c>
      <c r="J22" s="286"/>
      <c r="K22" s="285" t="str">
        <f>Calcu!C112</f>
        <v/>
      </c>
      <c r="L22" s="285" t="str">
        <f>Calcu!T112</f>
        <v/>
      </c>
    </row>
    <row r="23" spans="1:12" ht="15" customHeight="1">
      <c r="A23" s="44"/>
      <c r="B23" s="285" t="str">
        <f>Calcu!C29</f>
        <v/>
      </c>
      <c r="C23" s="285" t="str">
        <f>Calcu!T29</f>
        <v/>
      </c>
      <c r="D23" s="286"/>
      <c r="E23" s="285" t="str">
        <f>Calcu!C57</f>
        <v/>
      </c>
      <c r="F23" s="285" t="str">
        <f>Calcu!T57</f>
        <v/>
      </c>
      <c r="G23" s="286"/>
      <c r="H23" s="285" t="str">
        <f>Calcu!C85</f>
        <v/>
      </c>
      <c r="I23" s="285" t="str">
        <f>Calcu!T85</f>
        <v/>
      </c>
      <c r="J23" s="286"/>
      <c r="K23" s="285" t="str">
        <f>Calcu!C113</f>
        <v/>
      </c>
      <c r="L23" s="285" t="str">
        <f>Calcu!T113</f>
        <v/>
      </c>
    </row>
    <row r="24" spans="1:12" ht="15" customHeight="1">
      <c r="A24" s="44"/>
      <c r="B24" s="285" t="str">
        <f>Calcu!C30</f>
        <v/>
      </c>
      <c r="C24" s="285" t="str">
        <f>Calcu!T30</f>
        <v/>
      </c>
      <c r="D24" s="286"/>
      <c r="E24" s="285" t="str">
        <f>Calcu!C58</f>
        <v/>
      </c>
      <c r="F24" s="285" t="str">
        <f>Calcu!T58</f>
        <v/>
      </c>
      <c r="G24" s="286"/>
      <c r="H24" s="285" t="str">
        <f>Calcu!C86</f>
        <v/>
      </c>
      <c r="I24" s="285" t="str">
        <f>Calcu!T86</f>
        <v/>
      </c>
      <c r="J24" s="286"/>
      <c r="K24" s="285" t="str">
        <f>Calcu!C114</f>
        <v/>
      </c>
      <c r="L24" s="285" t="str">
        <f>Calcu!T114</f>
        <v/>
      </c>
    </row>
    <row r="25" spans="1:12" ht="15" customHeight="1">
      <c r="A25" s="44"/>
      <c r="B25" s="285" t="str">
        <f>Calcu!C31</f>
        <v/>
      </c>
      <c r="C25" s="285" t="str">
        <f>Calcu!T31</f>
        <v/>
      </c>
      <c r="D25" s="286"/>
      <c r="E25" s="285" t="str">
        <f>Calcu!C59</f>
        <v/>
      </c>
      <c r="F25" s="285" t="str">
        <f>Calcu!T59</f>
        <v/>
      </c>
      <c r="G25" s="286"/>
      <c r="H25" s="285" t="str">
        <f>Calcu!C87</f>
        <v/>
      </c>
      <c r="I25" s="285" t="str">
        <f>Calcu!T87</f>
        <v/>
      </c>
      <c r="J25" s="286"/>
      <c r="K25" s="285" t="str">
        <f>Calcu!C115</f>
        <v/>
      </c>
      <c r="L25" s="285" t="str">
        <f>Calcu!T115</f>
        <v/>
      </c>
    </row>
    <row r="26" spans="1:12" ht="15" customHeight="1">
      <c r="A26" s="44"/>
      <c r="B26" s="285" t="str">
        <f>Calcu!C32</f>
        <v/>
      </c>
      <c r="C26" s="285" t="str">
        <f>Calcu!T32</f>
        <v/>
      </c>
      <c r="D26" s="286"/>
      <c r="E26" s="285" t="str">
        <f>Calcu!C60</f>
        <v/>
      </c>
      <c r="F26" s="285" t="str">
        <f>Calcu!T60</f>
        <v/>
      </c>
      <c r="G26" s="286"/>
      <c r="H26" s="285" t="str">
        <f>Calcu!C88</f>
        <v/>
      </c>
      <c r="I26" s="285" t="str">
        <f>Calcu!T88</f>
        <v/>
      </c>
      <c r="J26" s="286"/>
      <c r="K26" s="285" t="str">
        <f>Calcu!C116</f>
        <v/>
      </c>
      <c r="L26" s="285" t="str">
        <f>Calcu!T116</f>
        <v/>
      </c>
    </row>
    <row r="27" spans="1:12" ht="15" customHeight="1">
      <c r="A27" s="44"/>
      <c r="B27" s="285" t="str">
        <f>Calcu!C33</f>
        <v/>
      </c>
      <c r="C27" s="285" t="str">
        <f>Calcu!T33</f>
        <v/>
      </c>
      <c r="D27" s="286"/>
      <c r="E27" s="285" t="str">
        <f>Calcu!C61</f>
        <v/>
      </c>
      <c r="F27" s="285" t="str">
        <f>Calcu!T61</f>
        <v/>
      </c>
      <c r="G27" s="286"/>
      <c r="H27" s="285" t="str">
        <f>Calcu!C89</f>
        <v/>
      </c>
      <c r="I27" s="285" t="str">
        <f>Calcu!T89</f>
        <v/>
      </c>
      <c r="J27" s="286"/>
      <c r="K27" s="285" t="str">
        <f>Calcu!C117</f>
        <v/>
      </c>
      <c r="L27" s="285" t="str">
        <f>Calcu!T117</f>
        <v/>
      </c>
    </row>
    <row r="28" spans="1:12" ht="15" customHeight="1">
      <c r="A28" s="44"/>
      <c r="B28" s="285" t="str">
        <f>Calcu!C34</f>
        <v/>
      </c>
      <c r="C28" s="285" t="str">
        <f>Calcu!T34</f>
        <v/>
      </c>
      <c r="D28" s="286"/>
      <c r="E28" s="285" t="str">
        <f>Calcu!C62</f>
        <v/>
      </c>
      <c r="F28" s="285" t="str">
        <f>Calcu!T62</f>
        <v/>
      </c>
      <c r="G28" s="286"/>
      <c r="H28" s="285" t="str">
        <f>Calcu!C90</f>
        <v/>
      </c>
      <c r="I28" s="285" t="str">
        <f>Calcu!T90</f>
        <v/>
      </c>
      <c r="J28" s="286"/>
      <c r="K28" s="285" t="str">
        <f>Calcu!C118</f>
        <v/>
      </c>
      <c r="L28" s="285" t="str">
        <f>Calcu!T118</f>
        <v/>
      </c>
    </row>
    <row r="29" spans="1:12" ht="15" customHeight="1">
      <c r="A29" s="44"/>
      <c r="B29" s="285" t="str">
        <f>Calcu!C35</f>
        <v/>
      </c>
      <c r="C29" s="285" t="str">
        <f>Calcu!T35</f>
        <v/>
      </c>
      <c r="D29" s="286"/>
      <c r="E29" s="285" t="str">
        <f>Calcu!C63</f>
        <v/>
      </c>
      <c r="F29" s="285" t="str">
        <f>Calcu!T63</f>
        <v/>
      </c>
      <c r="G29" s="286"/>
      <c r="H29" s="285" t="str">
        <f>Calcu!C91</f>
        <v/>
      </c>
      <c r="I29" s="285" t="str">
        <f>Calcu!T91</f>
        <v/>
      </c>
      <c r="J29" s="286"/>
      <c r="K29" s="285" t="str">
        <f>Calcu!C119</f>
        <v/>
      </c>
      <c r="L29" s="285" t="str">
        <f>Calcu!T119</f>
        <v/>
      </c>
    </row>
    <row r="30" spans="1:12" ht="15" customHeight="1">
      <c r="A30" s="44"/>
      <c r="B30" s="285" t="str">
        <f>Calcu!C36</f>
        <v/>
      </c>
      <c r="C30" s="285" t="str">
        <f>Calcu!T36</f>
        <v/>
      </c>
      <c r="D30" s="286"/>
      <c r="E30" s="285" t="str">
        <f>Calcu!C64</f>
        <v/>
      </c>
      <c r="F30" s="285" t="str">
        <f>Calcu!T64</f>
        <v/>
      </c>
      <c r="G30" s="286"/>
      <c r="H30" s="285" t="str">
        <f>Calcu!C92</f>
        <v/>
      </c>
      <c r="I30" s="285" t="str">
        <f>Calcu!T92</f>
        <v/>
      </c>
      <c r="J30" s="286"/>
      <c r="K30" s="285" t="str">
        <f>Calcu!C120</f>
        <v/>
      </c>
      <c r="L30" s="285" t="str">
        <f>Calcu!T120</f>
        <v/>
      </c>
    </row>
    <row r="31" spans="1:12" ht="15" customHeight="1">
      <c r="A31" s="44"/>
      <c r="B31" s="285" t="str">
        <f>Calcu!C37</f>
        <v/>
      </c>
      <c r="C31" s="285" t="str">
        <f>Calcu!T37</f>
        <v/>
      </c>
      <c r="D31" s="286"/>
      <c r="E31" s="285" t="str">
        <f>Calcu!C65</f>
        <v/>
      </c>
      <c r="F31" s="285" t="str">
        <f>Calcu!T65</f>
        <v/>
      </c>
      <c r="G31" s="286"/>
      <c r="H31" s="285" t="str">
        <f>Calcu!C93</f>
        <v/>
      </c>
      <c r="I31" s="285" t="str">
        <f>Calcu!T93</f>
        <v/>
      </c>
      <c r="J31" s="286"/>
      <c r="K31" s="285" t="str">
        <f>Calcu!C121</f>
        <v/>
      </c>
      <c r="L31" s="285" t="str">
        <f>Calcu!T121</f>
        <v/>
      </c>
    </row>
    <row r="32" spans="1:12" ht="15" customHeight="1">
      <c r="A32" s="44"/>
      <c r="B32" s="285" t="str">
        <f>Calcu!C38</f>
        <v/>
      </c>
      <c r="C32" s="285" t="str">
        <f>Calcu!T38</f>
        <v/>
      </c>
      <c r="D32" s="286"/>
      <c r="E32" s="285" t="str">
        <f>Calcu!C66</f>
        <v/>
      </c>
      <c r="F32" s="285" t="str">
        <f>Calcu!T66</f>
        <v/>
      </c>
      <c r="G32" s="286"/>
      <c r="H32" s="285" t="str">
        <f>Calcu!C94</f>
        <v/>
      </c>
      <c r="I32" s="285" t="str">
        <f>Calcu!T94</f>
        <v/>
      </c>
      <c r="J32" s="286"/>
      <c r="K32" s="285" t="str">
        <f>Calcu!C122</f>
        <v/>
      </c>
      <c r="L32" s="285" t="str">
        <f>Calcu!T122</f>
        <v/>
      </c>
    </row>
    <row r="33" spans="1:13" ht="15" customHeight="1">
      <c r="A33" s="44"/>
      <c r="B33" s="285" t="str">
        <f>Calcu!C39</f>
        <v/>
      </c>
      <c r="C33" s="285" t="str">
        <f>Calcu!T39</f>
        <v/>
      </c>
      <c r="D33" s="286"/>
      <c r="E33" s="285" t="str">
        <f>Calcu!C67</f>
        <v/>
      </c>
      <c r="F33" s="285" t="str">
        <f>Calcu!T67</f>
        <v/>
      </c>
      <c r="G33" s="286"/>
      <c r="H33" s="285" t="str">
        <f>Calcu!C95</f>
        <v/>
      </c>
      <c r="I33" s="285" t="str">
        <f>Calcu!T95</f>
        <v/>
      </c>
      <c r="J33" s="286"/>
      <c r="K33" s="285" t="str">
        <f>Calcu!C123</f>
        <v/>
      </c>
      <c r="L33" s="285" t="str">
        <f>Calcu!T123</f>
        <v/>
      </c>
    </row>
    <row r="34" spans="1:13" ht="15" customHeight="1">
      <c r="A34" s="44"/>
      <c r="B34" s="285" t="str">
        <f>Calcu!C40</f>
        <v/>
      </c>
      <c r="C34" s="285" t="str">
        <f>Calcu!T40</f>
        <v/>
      </c>
      <c r="D34" s="286"/>
      <c r="E34" s="285" t="str">
        <f>Calcu!C68</f>
        <v/>
      </c>
      <c r="F34" s="285" t="str">
        <f>Calcu!T68</f>
        <v/>
      </c>
      <c r="G34" s="286"/>
      <c r="H34" s="285" t="str">
        <f>Calcu!C96</f>
        <v/>
      </c>
      <c r="I34" s="285" t="str">
        <f>Calcu!T96</f>
        <v/>
      </c>
      <c r="J34" s="286"/>
      <c r="K34" s="285" t="str">
        <f>Calcu!C124</f>
        <v/>
      </c>
      <c r="L34" s="285" t="str">
        <f>Calcu!T124</f>
        <v/>
      </c>
    </row>
    <row r="35" spans="1:13" ht="15" customHeight="1">
      <c r="A35" s="44"/>
      <c r="B35" s="285" t="str">
        <f>Calcu!C41</f>
        <v/>
      </c>
      <c r="C35" s="285" t="str">
        <f>Calcu!T41</f>
        <v/>
      </c>
      <c r="D35" s="286"/>
      <c r="E35" s="285" t="str">
        <f>Calcu!C69</f>
        <v/>
      </c>
      <c r="F35" s="285" t="str">
        <f>Calcu!T69</f>
        <v/>
      </c>
      <c r="G35" s="286"/>
      <c r="H35" s="285" t="str">
        <f>Calcu!C97</f>
        <v/>
      </c>
      <c r="I35" s="285" t="str">
        <f>Calcu!T97</f>
        <v/>
      </c>
      <c r="J35" s="286"/>
      <c r="K35" s="285" t="str">
        <f>Calcu!C125</f>
        <v/>
      </c>
      <c r="L35" s="285" t="str">
        <f>Calcu!T125</f>
        <v/>
      </c>
    </row>
    <row r="36" spans="1:13" ht="15" customHeight="1">
      <c r="A36" s="44"/>
      <c r="B36" s="285" t="str">
        <f>Calcu!C42</f>
        <v/>
      </c>
      <c r="C36" s="285" t="str">
        <f>Calcu!T42</f>
        <v/>
      </c>
      <c r="D36" s="286"/>
      <c r="E36" s="285" t="str">
        <f>Calcu!C70</f>
        <v/>
      </c>
      <c r="F36" s="285" t="str">
        <f>Calcu!T70</f>
        <v/>
      </c>
      <c r="G36" s="286"/>
      <c r="H36" s="285" t="str">
        <f>Calcu!C98</f>
        <v/>
      </c>
      <c r="I36" s="285" t="str">
        <f>Calcu!T98</f>
        <v/>
      </c>
      <c r="J36" s="286"/>
      <c r="K36" s="285" t="str">
        <f>Calcu!C126</f>
        <v/>
      </c>
      <c r="L36" s="285" t="str">
        <f>Calcu!T126</f>
        <v/>
      </c>
    </row>
    <row r="37" spans="1:13" ht="15" customHeight="1">
      <c r="A37" s="44"/>
      <c r="B37" s="285" t="str">
        <f>Calcu!C43</f>
        <v/>
      </c>
      <c r="C37" s="285" t="str">
        <f>Calcu!T43</f>
        <v/>
      </c>
      <c r="D37" s="286"/>
      <c r="E37" s="285" t="str">
        <f>Calcu!C71</f>
        <v/>
      </c>
      <c r="F37" s="285" t="str">
        <f>Calcu!T71</f>
        <v/>
      </c>
      <c r="G37" s="286"/>
      <c r="H37" s="285" t="str">
        <f>Calcu!C99</f>
        <v/>
      </c>
      <c r="I37" s="285" t="str">
        <f>Calcu!T99</f>
        <v/>
      </c>
      <c r="J37" s="286"/>
      <c r="K37" s="285" t="str">
        <f>Calcu!C127</f>
        <v/>
      </c>
      <c r="L37" s="285" t="str">
        <f>Calcu!T127</f>
        <v/>
      </c>
      <c r="M37"/>
    </row>
    <row r="38" spans="1:13" ht="15" customHeight="1">
      <c r="A38" s="44"/>
      <c r="B38" s="285" t="str">
        <f>Calcu!C44</f>
        <v/>
      </c>
      <c r="C38" s="285" t="str">
        <f>Calcu!T44</f>
        <v/>
      </c>
      <c r="D38" s="286"/>
      <c r="E38" s="285" t="str">
        <f>Calcu!C72</f>
        <v/>
      </c>
      <c r="F38" s="285" t="str">
        <f>Calcu!T72</f>
        <v/>
      </c>
      <c r="G38" s="286"/>
      <c r="H38" s="285" t="str">
        <f>Calcu!C100</f>
        <v/>
      </c>
      <c r="I38" s="285" t="str">
        <f>Calcu!T100</f>
        <v/>
      </c>
      <c r="J38" s="286"/>
      <c r="K38" s="285" t="str">
        <f>Calcu!C128</f>
        <v/>
      </c>
      <c r="L38" s="285" t="str">
        <f>Calcu!T128</f>
        <v/>
      </c>
    </row>
    <row r="39" spans="1:13" ht="15" customHeight="1">
      <c r="A39" s="44"/>
      <c r="B39" s="285" t="str">
        <f>Calcu!C45</f>
        <v/>
      </c>
      <c r="C39" s="285" t="str">
        <f>Calcu!T45</f>
        <v/>
      </c>
      <c r="D39" s="286"/>
      <c r="E39" s="285" t="str">
        <f>Calcu!C73</f>
        <v/>
      </c>
      <c r="F39" s="285" t="str">
        <f>Calcu!T73</f>
        <v/>
      </c>
      <c r="G39" s="286"/>
      <c r="H39" s="285" t="str">
        <f>Calcu!C101</f>
        <v/>
      </c>
      <c r="I39" s="285" t="str">
        <f>Calcu!T101</f>
        <v/>
      </c>
      <c r="J39" s="286"/>
      <c r="K39" s="285" t="str">
        <f>Calcu!C129</f>
        <v/>
      </c>
      <c r="L39" s="285" t="str">
        <f>Calcu!T129</f>
        <v/>
      </c>
    </row>
    <row r="40" spans="1:13" ht="15" customHeight="1">
      <c r="A40" s="44"/>
      <c r="B40" s="285" t="str">
        <f>Calcu!C46</f>
        <v/>
      </c>
      <c r="C40" s="285" t="str">
        <f>Calcu!T46</f>
        <v/>
      </c>
      <c r="D40" s="286"/>
      <c r="E40" s="285" t="str">
        <f>Calcu!C74</f>
        <v/>
      </c>
      <c r="F40" s="285" t="str">
        <f>Calcu!T74</f>
        <v/>
      </c>
      <c r="G40" s="286"/>
      <c r="H40" s="285" t="str">
        <f>Calcu!C102</f>
        <v/>
      </c>
      <c r="I40" s="285" t="str">
        <f>Calcu!T102</f>
        <v/>
      </c>
      <c r="J40" s="286"/>
      <c r="K40" s="285" t="str">
        <f>Calcu!C130</f>
        <v/>
      </c>
      <c r="L40" s="285" t="str">
        <f>Calcu!T130</f>
        <v/>
      </c>
    </row>
    <row r="41" spans="1:13" ht="15" customHeight="1">
      <c r="A41" s="44"/>
      <c r="J41" s="50"/>
      <c r="K41" s="287"/>
      <c r="L41" s="50"/>
    </row>
    <row r="42" spans="1:13" ht="15" customHeight="1">
      <c r="A42" s="44"/>
      <c r="B42" s="38" t="s">
        <v>636</v>
      </c>
      <c r="C42" s="53"/>
      <c r="D42" s="53" t="e">
        <f ca="1">TEXT(Calcu!I172,"###")</f>
        <v>#N/A</v>
      </c>
      <c r="E42" s="659" t="e">
        <f ca="1">Calcu!J172</f>
        <v>#N/A</v>
      </c>
      <c r="I42" s="53" t="s">
        <v>332</v>
      </c>
      <c r="J42" s="50" t="str">
        <f ca="1">Calcu!B173&amp;")"</f>
        <v>2)</v>
      </c>
    </row>
    <row r="43" spans="1:13" ht="15" customHeight="1">
      <c r="A43" s="44"/>
      <c r="B43" s="38" t="s">
        <v>632</v>
      </c>
      <c r="H43" s="53"/>
      <c r="I43" s="50"/>
      <c r="J43" s="50"/>
      <c r="K43" s="287"/>
      <c r="L43" s="50"/>
    </row>
    <row r="44" spans="1:13" ht="15" customHeight="1">
      <c r="A44" s="44"/>
      <c r="B44" s="38" t="s">
        <v>627</v>
      </c>
      <c r="C44" s="289"/>
      <c r="H44" s="53"/>
      <c r="I44"/>
      <c r="J44" s="50"/>
      <c r="K44" s="287"/>
      <c r="L44" s="50"/>
    </row>
    <row r="45" spans="1:13" ht="15" customHeight="1"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2"/>
    </row>
  </sheetData>
  <mergeCells count="1">
    <mergeCell ref="A1:M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6"/>
  <sheetViews>
    <sheetView showGridLines="0" showWhiteSpace="0" zoomScaleNormal="100" zoomScaleSheetLayoutView="100" workbookViewId="0">
      <selection sqref="A1:M2"/>
    </sheetView>
  </sheetViews>
  <sheetFormatPr defaultColWidth="10.77734375" defaultRowHeight="15" customHeight="1"/>
  <cols>
    <col min="1" max="1" width="4.77734375" style="37" customWidth="1"/>
    <col min="2" max="3" width="8" style="37" customWidth="1"/>
    <col min="4" max="4" width="0.88671875" style="37" customWidth="1"/>
    <col min="5" max="6" width="8" style="37" customWidth="1"/>
    <col min="7" max="7" width="0.88671875" style="37" customWidth="1"/>
    <col min="8" max="9" width="8" style="37" customWidth="1"/>
    <col min="10" max="10" width="0.88671875" style="37" customWidth="1"/>
    <col min="11" max="12" width="8" style="37" customWidth="1"/>
    <col min="13" max="13" width="4.77734375" style="37" customWidth="1"/>
    <col min="14" max="14" width="2.77734375" style="37" customWidth="1"/>
    <col min="15" max="16384" width="10.77734375" style="37"/>
  </cols>
  <sheetData>
    <row r="1" spans="1:13" s="73" customFormat="1" ht="33" customHeight="1">
      <c r="A1" s="412" t="s">
        <v>56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</row>
    <row r="2" spans="1:13" s="73" customFormat="1" ht="33" customHeight="1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</row>
    <row r="3" spans="1:13" s="47" customFormat="1" ht="12.75" customHeight="1">
      <c r="A3" s="48" t="s">
        <v>55</v>
      </c>
      <c r="B3" s="48"/>
      <c r="C3" s="48"/>
      <c r="D3" s="21"/>
      <c r="E3" s="21"/>
      <c r="F3" s="21"/>
      <c r="G3" s="21"/>
      <c r="H3" s="21"/>
      <c r="I3" s="21"/>
      <c r="J3" s="21"/>
      <c r="K3" s="21"/>
    </row>
    <row r="4" spans="1:13" s="49" customFormat="1" ht="13.5" customHeight="1">
      <c r="A4" s="83" t="s">
        <v>333</v>
      </c>
      <c r="B4" s="83"/>
      <c r="C4" s="83"/>
      <c r="D4" s="84"/>
      <c r="E4" s="84"/>
      <c r="F4" s="84"/>
      <c r="G4" s="91"/>
      <c r="H4" s="84"/>
      <c r="I4" s="92"/>
      <c r="J4" s="85"/>
      <c r="K4" s="91"/>
      <c r="L4" s="294"/>
      <c r="M4" s="294"/>
    </row>
    <row r="5" spans="1:13" s="36" customFormat="1" ht="15" customHeight="1"/>
    <row r="6" spans="1:13" ht="15" customHeight="1">
      <c r="B6" s="54" t="str">
        <f>"○ Description : "&amp;기본정보!C$5</f>
        <v xml:space="preserve">○ Description : </v>
      </c>
      <c r="F6" s="54" t="str">
        <f>"○ Manufacturer  : "&amp;기본정보!C$6</f>
        <v xml:space="preserve">○ Manufacturer  : </v>
      </c>
      <c r="G6" s="54"/>
      <c r="J6" s="54" t="e">
        <f>"○ Material : "&amp;Calcu!N3</f>
        <v>#N/A</v>
      </c>
    </row>
    <row r="7" spans="1:13" ht="15" customHeight="1">
      <c r="B7" s="54" t="str">
        <f>"○ Model Name : "&amp;기본정보!C$7</f>
        <v xml:space="preserve">○ Model Name : </v>
      </c>
      <c r="F7" s="54" t="str">
        <f>"○ Serial Number : "&amp;기본정보!C$8</f>
        <v xml:space="preserve">○ Serial Number : </v>
      </c>
      <c r="G7" s="54"/>
    </row>
    <row r="8" spans="1:13" ht="15" customHeight="1">
      <c r="B8" s="279" t="s">
        <v>342</v>
      </c>
      <c r="K8" s="280" t="e">
        <f>Calcu!H8*10^6&amp;"×10"</f>
        <v>#N/A</v>
      </c>
      <c r="L8" s="281" t="s">
        <v>327</v>
      </c>
    </row>
    <row r="10" spans="1:13" ht="15" customHeight="1">
      <c r="B10" s="38" t="s">
        <v>629</v>
      </c>
    </row>
    <row r="11" spans="1:13" ht="15" customHeight="1">
      <c r="B11" s="282" t="s">
        <v>340</v>
      </c>
      <c r="C11" s="282" t="s">
        <v>341</v>
      </c>
      <c r="D11" s="283"/>
      <c r="E11" s="282" t="s">
        <v>340</v>
      </c>
      <c r="F11" s="282" t="s">
        <v>341</v>
      </c>
      <c r="G11" s="283"/>
      <c r="H11" s="282" t="s">
        <v>340</v>
      </c>
      <c r="I11" s="282" t="s">
        <v>341</v>
      </c>
      <c r="J11" s="283"/>
      <c r="K11" s="282" t="s">
        <v>340</v>
      </c>
      <c r="L11" s="282" t="s">
        <v>341</v>
      </c>
    </row>
    <row r="12" spans="1:13" ht="15" customHeight="1">
      <c r="A12" s="44"/>
      <c r="B12" s="284" t="s">
        <v>247</v>
      </c>
      <c r="C12" s="284" t="s">
        <v>152</v>
      </c>
      <c r="D12" s="283"/>
      <c r="E12" s="284" t="s">
        <v>247</v>
      </c>
      <c r="F12" s="284" t="s">
        <v>152</v>
      </c>
      <c r="G12" s="283"/>
      <c r="H12" s="284" t="s">
        <v>247</v>
      </c>
      <c r="I12" s="284" t="s">
        <v>152</v>
      </c>
      <c r="J12" s="283"/>
      <c r="K12" s="284" t="s">
        <v>247</v>
      </c>
      <c r="L12" s="284" t="s">
        <v>152</v>
      </c>
    </row>
    <row r="13" spans="1:13" ht="15" customHeight="1">
      <c r="A13" s="44"/>
      <c r="B13" s="285" t="str">
        <f>Calcu!C19</f>
        <v/>
      </c>
      <c r="C13" s="285" t="str">
        <f>Calcu!T19</f>
        <v/>
      </c>
      <c r="D13" s="286"/>
      <c r="E13" s="285" t="str">
        <f>Calcu!C47</f>
        <v/>
      </c>
      <c r="F13" s="285" t="str">
        <f>Calcu!T47</f>
        <v/>
      </c>
      <c r="G13" s="286"/>
      <c r="H13" s="285" t="str">
        <f>Calcu!C75</f>
        <v/>
      </c>
      <c r="I13" s="285" t="str">
        <f>Calcu!T75</f>
        <v/>
      </c>
      <c r="J13" s="286"/>
      <c r="K13" s="285" t="str">
        <f>Calcu!C103</f>
        <v/>
      </c>
      <c r="L13" s="285" t="str">
        <f>Calcu!T103</f>
        <v/>
      </c>
    </row>
    <row r="14" spans="1:13" ht="15" customHeight="1">
      <c r="A14" s="44"/>
      <c r="B14" s="285" t="str">
        <f>Calcu!C20</f>
        <v/>
      </c>
      <c r="C14" s="285" t="str">
        <f>Calcu!T20</f>
        <v/>
      </c>
      <c r="D14" s="286"/>
      <c r="E14" s="285" t="str">
        <f>Calcu!C48</f>
        <v/>
      </c>
      <c r="F14" s="285" t="str">
        <f>Calcu!T48</f>
        <v/>
      </c>
      <c r="G14" s="286"/>
      <c r="H14" s="285" t="str">
        <f>Calcu!C76</f>
        <v/>
      </c>
      <c r="I14" s="285" t="str">
        <f>Calcu!T76</f>
        <v/>
      </c>
      <c r="J14" s="286"/>
      <c r="K14" s="285" t="str">
        <f>Calcu!C104</f>
        <v/>
      </c>
      <c r="L14" s="285" t="str">
        <f>Calcu!T104</f>
        <v/>
      </c>
    </row>
    <row r="15" spans="1:13" ht="15" customHeight="1">
      <c r="A15" s="44"/>
      <c r="B15" s="285" t="str">
        <f>Calcu!C21</f>
        <v/>
      </c>
      <c r="C15" s="285" t="str">
        <f>Calcu!T21</f>
        <v/>
      </c>
      <c r="D15" s="286"/>
      <c r="E15" s="285" t="str">
        <f>Calcu!C49</f>
        <v/>
      </c>
      <c r="F15" s="285" t="str">
        <f>Calcu!T49</f>
        <v/>
      </c>
      <c r="G15" s="286"/>
      <c r="H15" s="285" t="str">
        <f>Calcu!C77</f>
        <v/>
      </c>
      <c r="I15" s="285" t="str">
        <f>Calcu!T77</f>
        <v/>
      </c>
      <c r="J15" s="286"/>
      <c r="K15" s="285" t="str">
        <f>Calcu!C105</f>
        <v/>
      </c>
      <c r="L15" s="285" t="str">
        <f>Calcu!T105</f>
        <v/>
      </c>
    </row>
    <row r="16" spans="1:13" ht="15" customHeight="1">
      <c r="A16" s="44"/>
      <c r="B16" s="285" t="str">
        <f>Calcu!C22</f>
        <v/>
      </c>
      <c r="C16" s="285" t="str">
        <f>Calcu!T22</f>
        <v/>
      </c>
      <c r="D16" s="286"/>
      <c r="E16" s="285" t="str">
        <f>Calcu!C50</f>
        <v/>
      </c>
      <c r="F16" s="285" t="str">
        <f>Calcu!T50</f>
        <v/>
      </c>
      <c r="G16" s="286"/>
      <c r="H16" s="285" t="str">
        <f>Calcu!C78</f>
        <v/>
      </c>
      <c r="I16" s="285" t="str">
        <f>Calcu!T78</f>
        <v/>
      </c>
      <c r="J16" s="286"/>
      <c r="K16" s="285" t="str">
        <f>Calcu!C106</f>
        <v/>
      </c>
      <c r="L16" s="285" t="str">
        <f>Calcu!T106</f>
        <v/>
      </c>
    </row>
    <row r="17" spans="1:12" ht="15" customHeight="1">
      <c r="A17" s="44"/>
      <c r="B17" s="285" t="str">
        <f>Calcu!C23</f>
        <v/>
      </c>
      <c r="C17" s="285" t="str">
        <f>Calcu!T23</f>
        <v/>
      </c>
      <c r="D17" s="286"/>
      <c r="E17" s="285" t="str">
        <f>Calcu!C51</f>
        <v/>
      </c>
      <c r="F17" s="285" t="str">
        <f>Calcu!T51</f>
        <v/>
      </c>
      <c r="G17" s="286"/>
      <c r="H17" s="285" t="str">
        <f>Calcu!C79</f>
        <v/>
      </c>
      <c r="I17" s="285" t="str">
        <f>Calcu!T79</f>
        <v/>
      </c>
      <c r="J17" s="286"/>
      <c r="K17" s="285" t="str">
        <f>Calcu!C107</f>
        <v/>
      </c>
      <c r="L17" s="285" t="str">
        <f>Calcu!T107</f>
        <v/>
      </c>
    </row>
    <row r="18" spans="1:12" ht="15" customHeight="1">
      <c r="A18" s="44"/>
      <c r="B18" s="285" t="str">
        <f>Calcu!C24</f>
        <v/>
      </c>
      <c r="C18" s="285" t="str">
        <f>Calcu!T24</f>
        <v/>
      </c>
      <c r="D18" s="286"/>
      <c r="E18" s="285" t="str">
        <f>Calcu!C52</f>
        <v/>
      </c>
      <c r="F18" s="285" t="str">
        <f>Calcu!T52</f>
        <v/>
      </c>
      <c r="G18" s="286"/>
      <c r="H18" s="285" t="str">
        <f>Calcu!C80</f>
        <v/>
      </c>
      <c r="I18" s="285" t="str">
        <f>Calcu!T80</f>
        <v/>
      </c>
      <c r="J18" s="286"/>
      <c r="K18" s="285" t="str">
        <f>Calcu!C108</f>
        <v/>
      </c>
      <c r="L18" s="285" t="str">
        <f>Calcu!T108</f>
        <v/>
      </c>
    </row>
    <row r="19" spans="1:12" ht="15" customHeight="1">
      <c r="A19" s="44"/>
      <c r="B19" s="285" t="str">
        <f>Calcu!C25</f>
        <v/>
      </c>
      <c r="C19" s="285" t="str">
        <f>Calcu!T25</f>
        <v/>
      </c>
      <c r="D19" s="286"/>
      <c r="E19" s="285" t="str">
        <f>Calcu!C53</f>
        <v/>
      </c>
      <c r="F19" s="285" t="str">
        <f>Calcu!T53</f>
        <v/>
      </c>
      <c r="G19" s="286"/>
      <c r="H19" s="285" t="str">
        <f>Calcu!C81</f>
        <v/>
      </c>
      <c r="I19" s="285" t="str">
        <f>Calcu!T81</f>
        <v/>
      </c>
      <c r="J19" s="286"/>
      <c r="K19" s="285" t="str">
        <f>Calcu!C109</f>
        <v/>
      </c>
      <c r="L19" s="285" t="str">
        <f>Calcu!T109</f>
        <v/>
      </c>
    </row>
    <row r="20" spans="1:12" ht="15" customHeight="1">
      <c r="A20" s="44"/>
      <c r="B20" s="285" t="str">
        <f>Calcu!C26</f>
        <v/>
      </c>
      <c r="C20" s="285" t="str">
        <f>Calcu!T26</f>
        <v/>
      </c>
      <c r="D20" s="286"/>
      <c r="E20" s="285" t="str">
        <f>Calcu!C54</f>
        <v/>
      </c>
      <c r="F20" s="285" t="str">
        <f>Calcu!T54</f>
        <v/>
      </c>
      <c r="G20" s="286"/>
      <c r="H20" s="285" t="str">
        <f>Calcu!C82</f>
        <v/>
      </c>
      <c r="I20" s="285" t="str">
        <f>Calcu!T82</f>
        <v/>
      </c>
      <c r="J20" s="286"/>
      <c r="K20" s="285" t="str">
        <f>Calcu!C110</f>
        <v/>
      </c>
      <c r="L20" s="285" t="str">
        <f>Calcu!T110</f>
        <v/>
      </c>
    </row>
    <row r="21" spans="1:12" ht="15" customHeight="1">
      <c r="A21" s="44"/>
      <c r="B21" s="285" t="str">
        <f>Calcu!C27</f>
        <v/>
      </c>
      <c r="C21" s="285" t="str">
        <f>Calcu!T27</f>
        <v/>
      </c>
      <c r="D21" s="286"/>
      <c r="E21" s="285" t="str">
        <f>Calcu!C55</f>
        <v/>
      </c>
      <c r="F21" s="285" t="str">
        <f>Calcu!T55</f>
        <v/>
      </c>
      <c r="G21" s="286"/>
      <c r="H21" s="285" t="str">
        <f>Calcu!C83</f>
        <v/>
      </c>
      <c r="I21" s="285" t="str">
        <f>Calcu!T83</f>
        <v/>
      </c>
      <c r="J21" s="286"/>
      <c r="K21" s="285" t="str">
        <f>Calcu!C111</f>
        <v/>
      </c>
      <c r="L21" s="285" t="str">
        <f>Calcu!T111</f>
        <v/>
      </c>
    </row>
    <row r="22" spans="1:12" ht="15" customHeight="1">
      <c r="A22" s="44"/>
      <c r="B22" s="285" t="str">
        <f>Calcu!C28</f>
        <v/>
      </c>
      <c r="C22" s="285" t="str">
        <f>Calcu!T28</f>
        <v/>
      </c>
      <c r="D22" s="286"/>
      <c r="E22" s="285" t="str">
        <f>Calcu!C56</f>
        <v/>
      </c>
      <c r="F22" s="285" t="str">
        <f>Calcu!T56</f>
        <v/>
      </c>
      <c r="G22" s="286"/>
      <c r="H22" s="285" t="str">
        <f>Calcu!C84</f>
        <v/>
      </c>
      <c r="I22" s="285" t="str">
        <f>Calcu!T84</f>
        <v/>
      </c>
      <c r="J22" s="286"/>
      <c r="K22" s="285" t="str">
        <f>Calcu!C112</f>
        <v/>
      </c>
      <c r="L22" s="285" t="str">
        <f>Calcu!T112</f>
        <v/>
      </c>
    </row>
    <row r="23" spans="1:12" ht="15" customHeight="1">
      <c r="A23" s="44"/>
      <c r="B23" s="285" t="str">
        <f>Calcu!C29</f>
        <v/>
      </c>
      <c r="C23" s="285" t="str">
        <f>Calcu!T29</f>
        <v/>
      </c>
      <c r="D23" s="286"/>
      <c r="E23" s="285" t="str">
        <f>Calcu!C57</f>
        <v/>
      </c>
      <c r="F23" s="285" t="str">
        <f>Calcu!T57</f>
        <v/>
      </c>
      <c r="G23" s="286"/>
      <c r="H23" s="285" t="str">
        <f>Calcu!C85</f>
        <v/>
      </c>
      <c r="I23" s="285" t="str">
        <f>Calcu!T85</f>
        <v/>
      </c>
      <c r="J23" s="286"/>
      <c r="K23" s="285" t="str">
        <f>Calcu!C113</f>
        <v/>
      </c>
      <c r="L23" s="285" t="str">
        <f>Calcu!T113</f>
        <v/>
      </c>
    </row>
    <row r="24" spans="1:12" ht="15" customHeight="1">
      <c r="A24" s="44"/>
      <c r="B24" s="285" t="str">
        <f>Calcu!C30</f>
        <v/>
      </c>
      <c r="C24" s="285" t="str">
        <f>Calcu!T30</f>
        <v/>
      </c>
      <c r="D24" s="286"/>
      <c r="E24" s="285" t="str">
        <f>Calcu!C58</f>
        <v/>
      </c>
      <c r="F24" s="285" t="str">
        <f>Calcu!T58</f>
        <v/>
      </c>
      <c r="G24" s="286"/>
      <c r="H24" s="285" t="str">
        <f>Calcu!C86</f>
        <v/>
      </c>
      <c r="I24" s="285" t="str">
        <f>Calcu!T86</f>
        <v/>
      </c>
      <c r="J24" s="286"/>
      <c r="K24" s="285" t="str">
        <f>Calcu!C114</f>
        <v/>
      </c>
      <c r="L24" s="285" t="str">
        <f>Calcu!T114</f>
        <v/>
      </c>
    </row>
    <row r="25" spans="1:12" ht="15" customHeight="1">
      <c r="A25" s="44"/>
      <c r="B25" s="285" t="str">
        <f>Calcu!C31</f>
        <v/>
      </c>
      <c r="C25" s="285" t="str">
        <f>Calcu!T31</f>
        <v/>
      </c>
      <c r="D25" s="286"/>
      <c r="E25" s="285" t="str">
        <f>Calcu!C59</f>
        <v/>
      </c>
      <c r="F25" s="285" t="str">
        <f>Calcu!T59</f>
        <v/>
      </c>
      <c r="G25" s="286"/>
      <c r="H25" s="285" t="str">
        <f>Calcu!C87</f>
        <v/>
      </c>
      <c r="I25" s="285" t="str">
        <f>Calcu!T87</f>
        <v/>
      </c>
      <c r="J25" s="286"/>
      <c r="K25" s="285" t="str">
        <f>Calcu!C115</f>
        <v/>
      </c>
      <c r="L25" s="285" t="str">
        <f>Calcu!T115</f>
        <v/>
      </c>
    </row>
    <row r="26" spans="1:12" ht="15" customHeight="1">
      <c r="A26" s="44"/>
      <c r="B26" s="285" t="str">
        <f>Calcu!C32</f>
        <v/>
      </c>
      <c r="C26" s="285" t="str">
        <f>Calcu!T32</f>
        <v/>
      </c>
      <c r="D26" s="286"/>
      <c r="E26" s="285" t="str">
        <f>Calcu!C60</f>
        <v/>
      </c>
      <c r="F26" s="285" t="str">
        <f>Calcu!T60</f>
        <v/>
      </c>
      <c r="G26" s="286"/>
      <c r="H26" s="285" t="str">
        <f>Calcu!C88</f>
        <v/>
      </c>
      <c r="I26" s="285" t="str">
        <f>Calcu!T88</f>
        <v/>
      </c>
      <c r="J26" s="286"/>
      <c r="K26" s="285" t="str">
        <f>Calcu!C116</f>
        <v/>
      </c>
      <c r="L26" s="285" t="str">
        <f>Calcu!T116</f>
        <v/>
      </c>
    </row>
    <row r="27" spans="1:12" ht="15" customHeight="1">
      <c r="A27" s="44"/>
      <c r="B27" s="285" t="str">
        <f>Calcu!C33</f>
        <v/>
      </c>
      <c r="C27" s="285" t="str">
        <f>Calcu!T33</f>
        <v/>
      </c>
      <c r="D27" s="286"/>
      <c r="E27" s="285" t="str">
        <f>Calcu!C61</f>
        <v/>
      </c>
      <c r="F27" s="285" t="str">
        <f>Calcu!T61</f>
        <v/>
      </c>
      <c r="G27" s="286"/>
      <c r="H27" s="285" t="str">
        <f>Calcu!C89</f>
        <v/>
      </c>
      <c r="I27" s="285" t="str">
        <f>Calcu!T89</f>
        <v/>
      </c>
      <c r="J27" s="286"/>
      <c r="K27" s="285" t="str">
        <f>Calcu!C117</f>
        <v/>
      </c>
      <c r="L27" s="285" t="str">
        <f>Calcu!T117</f>
        <v/>
      </c>
    </row>
    <row r="28" spans="1:12" ht="15" customHeight="1">
      <c r="A28" s="44"/>
      <c r="B28" s="285" t="str">
        <f>Calcu!C34</f>
        <v/>
      </c>
      <c r="C28" s="285" t="str">
        <f>Calcu!T34</f>
        <v/>
      </c>
      <c r="D28" s="286"/>
      <c r="E28" s="285" t="str">
        <f>Calcu!C62</f>
        <v/>
      </c>
      <c r="F28" s="285" t="str">
        <f>Calcu!T62</f>
        <v/>
      </c>
      <c r="G28" s="286"/>
      <c r="H28" s="285" t="str">
        <f>Calcu!C90</f>
        <v/>
      </c>
      <c r="I28" s="285" t="str">
        <f>Calcu!T90</f>
        <v/>
      </c>
      <c r="J28" s="286"/>
      <c r="K28" s="285" t="str">
        <f>Calcu!C118</f>
        <v/>
      </c>
      <c r="L28" s="285" t="str">
        <f>Calcu!T118</f>
        <v/>
      </c>
    </row>
    <row r="29" spans="1:12" ht="15" customHeight="1">
      <c r="A29" s="44"/>
      <c r="B29" s="285" t="str">
        <f>Calcu!C35</f>
        <v/>
      </c>
      <c r="C29" s="285" t="str">
        <f>Calcu!T35</f>
        <v/>
      </c>
      <c r="D29" s="286"/>
      <c r="E29" s="285" t="str">
        <f>Calcu!C63</f>
        <v/>
      </c>
      <c r="F29" s="285" t="str">
        <f>Calcu!T63</f>
        <v/>
      </c>
      <c r="G29" s="286"/>
      <c r="H29" s="285" t="str">
        <f>Calcu!C91</f>
        <v/>
      </c>
      <c r="I29" s="285" t="str">
        <f>Calcu!T91</f>
        <v/>
      </c>
      <c r="J29" s="286"/>
      <c r="K29" s="285" t="str">
        <f>Calcu!C119</f>
        <v/>
      </c>
      <c r="L29" s="285" t="str">
        <f>Calcu!T119</f>
        <v/>
      </c>
    </row>
    <row r="30" spans="1:12" ht="15" customHeight="1">
      <c r="A30" s="44"/>
      <c r="B30" s="285" t="str">
        <f>Calcu!C36</f>
        <v/>
      </c>
      <c r="C30" s="285" t="str">
        <f>Calcu!T36</f>
        <v/>
      </c>
      <c r="D30" s="286"/>
      <c r="E30" s="285" t="str">
        <f>Calcu!C64</f>
        <v/>
      </c>
      <c r="F30" s="285" t="str">
        <f>Calcu!T64</f>
        <v/>
      </c>
      <c r="G30" s="286"/>
      <c r="H30" s="285" t="str">
        <f>Calcu!C92</f>
        <v/>
      </c>
      <c r="I30" s="285" t="str">
        <f>Calcu!T92</f>
        <v/>
      </c>
      <c r="J30" s="286"/>
      <c r="K30" s="285" t="str">
        <f>Calcu!C120</f>
        <v/>
      </c>
      <c r="L30" s="285" t="str">
        <f>Calcu!T120</f>
        <v/>
      </c>
    </row>
    <row r="31" spans="1:12" ht="15" customHeight="1">
      <c r="A31" s="44"/>
      <c r="B31" s="285" t="str">
        <f>Calcu!C37</f>
        <v/>
      </c>
      <c r="C31" s="285" t="str">
        <f>Calcu!T37</f>
        <v/>
      </c>
      <c r="D31" s="286"/>
      <c r="E31" s="285" t="str">
        <f>Calcu!C65</f>
        <v/>
      </c>
      <c r="F31" s="285" t="str">
        <f>Calcu!T65</f>
        <v/>
      </c>
      <c r="G31" s="286"/>
      <c r="H31" s="285" t="str">
        <f>Calcu!C93</f>
        <v/>
      </c>
      <c r="I31" s="285" t="str">
        <f>Calcu!T93</f>
        <v/>
      </c>
      <c r="J31" s="286"/>
      <c r="K31" s="285" t="str">
        <f>Calcu!C121</f>
        <v/>
      </c>
      <c r="L31" s="285" t="str">
        <f>Calcu!T121</f>
        <v/>
      </c>
    </row>
    <row r="32" spans="1:12" ht="15" customHeight="1">
      <c r="A32" s="44"/>
      <c r="B32" s="285" t="str">
        <f>Calcu!C38</f>
        <v/>
      </c>
      <c r="C32" s="285" t="str">
        <f>Calcu!T38</f>
        <v/>
      </c>
      <c r="D32" s="286"/>
      <c r="E32" s="285" t="str">
        <f>Calcu!C66</f>
        <v/>
      </c>
      <c r="F32" s="285" t="str">
        <f>Calcu!T66</f>
        <v/>
      </c>
      <c r="G32" s="286"/>
      <c r="H32" s="285" t="str">
        <f>Calcu!C94</f>
        <v/>
      </c>
      <c r="I32" s="285" t="str">
        <f>Calcu!T94</f>
        <v/>
      </c>
      <c r="J32" s="286"/>
      <c r="K32" s="285" t="str">
        <f>Calcu!C122</f>
        <v/>
      </c>
      <c r="L32" s="285" t="str">
        <f>Calcu!T122</f>
        <v/>
      </c>
    </row>
    <row r="33" spans="1:13" ht="15" customHeight="1">
      <c r="A33" s="44"/>
      <c r="B33" s="285" t="str">
        <f>Calcu!C39</f>
        <v/>
      </c>
      <c r="C33" s="285" t="str">
        <f>Calcu!T39</f>
        <v/>
      </c>
      <c r="D33" s="286"/>
      <c r="E33" s="285" t="str">
        <f>Calcu!C67</f>
        <v/>
      </c>
      <c r="F33" s="285" t="str">
        <f>Calcu!T67</f>
        <v/>
      </c>
      <c r="G33" s="286"/>
      <c r="H33" s="285" t="str">
        <f>Calcu!C95</f>
        <v/>
      </c>
      <c r="I33" s="285" t="str">
        <f>Calcu!T95</f>
        <v/>
      </c>
      <c r="J33" s="286"/>
      <c r="K33" s="285" t="str">
        <f>Calcu!C123</f>
        <v/>
      </c>
      <c r="L33" s="285" t="str">
        <f>Calcu!T123</f>
        <v/>
      </c>
    </row>
    <row r="34" spans="1:13" ht="15" customHeight="1">
      <c r="A34" s="44"/>
      <c r="B34" s="285" t="str">
        <f>Calcu!C40</f>
        <v/>
      </c>
      <c r="C34" s="285" t="str">
        <f>Calcu!T40</f>
        <v/>
      </c>
      <c r="D34" s="286"/>
      <c r="E34" s="285" t="str">
        <f>Calcu!C68</f>
        <v/>
      </c>
      <c r="F34" s="285" t="str">
        <f>Calcu!T68</f>
        <v/>
      </c>
      <c r="G34" s="286"/>
      <c r="H34" s="285" t="str">
        <f>Calcu!C96</f>
        <v/>
      </c>
      <c r="I34" s="285" t="str">
        <f>Calcu!T96</f>
        <v/>
      </c>
      <c r="J34" s="286"/>
      <c r="K34" s="285" t="str">
        <f>Calcu!C124</f>
        <v/>
      </c>
      <c r="L34" s="285" t="str">
        <f>Calcu!T124</f>
        <v/>
      </c>
    </row>
    <row r="35" spans="1:13" ht="15" customHeight="1">
      <c r="A35" s="44"/>
      <c r="B35" s="285" t="str">
        <f>Calcu!C41</f>
        <v/>
      </c>
      <c r="C35" s="285" t="str">
        <f>Calcu!T41</f>
        <v/>
      </c>
      <c r="D35" s="286"/>
      <c r="E35" s="285" t="str">
        <f>Calcu!C69</f>
        <v/>
      </c>
      <c r="F35" s="285" t="str">
        <f>Calcu!T69</f>
        <v/>
      </c>
      <c r="G35" s="286"/>
      <c r="H35" s="285" t="str">
        <f>Calcu!C97</f>
        <v/>
      </c>
      <c r="I35" s="285" t="str">
        <f>Calcu!T97</f>
        <v/>
      </c>
      <c r="J35" s="286"/>
      <c r="K35" s="285" t="str">
        <f>Calcu!C125</f>
        <v/>
      </c>
      <c r="L35" s="285" t="str">
        <f>Calcu!T125</f>
        <v/>
      </c>
    </row>
    <row r="36" spans="1:13" ht="15" customHeight="1">
      <c r="A36" s="44"/>
      <c r="B36" s="285" t="str">
        <f>Calcu!C42</f>
        <v/>
      </c>
      <c r="C36" s="285" t="str">
        <f>Calcu!T42</f>
        <v/>
      </c>
      <c r="D36" s="286"/>
      <c r="E36" s="285" t="str">
        <f>Calcu!C70</f>
        <v/>
      </c>
      <c r="F36" s="285" t="str">
        <f>Calcu!T70</f>
        <v/>
      </c>
      <c r="G36" s="286"/>
      <c r="H36" s="285" t="str">
        <f>Calcu!C98</f>
        <v/>
      </c>
      <c r="I36" s="285" t="str">
        <f>Calcu!T98</f>
        <v/>
      </c>
      <c r="J36" s="286"/>
      <c r="K36" s="285" t="str">
        <f>Calcu!C126</f>
        <v/>
      </c>
      <c r="L36" s="285" t="str">
        <f>Calcu!T126</f>
        <v/>
      </c>
    </row>
    <row r="37" spans="1:13" ht="15" customHeight="1">
      <c r="A37" s="44"/>
      <c r="B37" s="285" t="str">
        <f>Calcu!C43</f>
        <v/>
      </c>
      <c r="C37" s="285" t="str">
        <f>Calcu!T43</f>
        <v/>
      </c>
      <c r="D37" s="286"/>
      <c r="E37" s="285" t="str">
        <f>Calcu!C71</f>
        <v/>
      </c>
      <c r="F37" s="285" t="str">
        <f>Calcu!T71</f>
        <v/>
      </c>
      <c r="G37" s="286"/>
      <c r="H37" s="285" t="str">
        <f>Calcu!C99</f>
        <v/>
      </c>
      <c r="I37" s="285" t="str">
        <f>Calcu!T99</f>
        <v/>
      </c>
      <c r="J37" s="286"/>
      <c r="K37" s="285" t="str">
        <f>Calcu!C127</f>
        <v/>
      </c>
      <c r="L37" s="285" t="str">
        <f>Calcu!T127</f>
        <v/>
      </c>
    </row>
    <row r="38" spans="1:13" ht="15" customHeight="1">
      <c r="A38" s="44"/>
      <c r="B38" s="285" t="str">
        <f>Calcu!C44</f>
        <v/>
      </c>
      <c r="C38" s="285" t="str">
        <f>Calcu!T44</f>
        <v/>
      </c>
      <c r="D38" s="286"/>
      <c r="E38" s="285" t="str">
        <f>Calcu!C72</f>
        <v/>
      </c>
      <c r="F38" s="285" t="str">
        <f>Calcu!T72</f>
        <v/>
      </c>
      <c r="G38" s="286"/>
      <c r="H38" s="285" t="str">
        <f>Calcu!C100</f>
        <v/>
      </c>
      <c r="I38" s="285" t="str">
        <f>Calcu!T100</f>
        <v/>
      </c>
      <c r="J38" s="286"/>
      <c r="K38" s="285" t="str">
        <f>Calcu!C128</f>
        <v/>
      </c>
      <c r="L38" s="285" t="str">
        <f>Calcu!T128</f>
        <v/>
      </c>
    </row>
    <row r="39" spans="1:13" ht="15" customHeight="1">
      <c r="A39" s="44"/>
      <c r="B39" s="285" t="str">
        <f>Calcu!C45</f>
        <v/>
      </c>
      <c r="C39" s="285" t="str">
        <f>Calcu!T45</f>
        <v/>
      </c>
      <c r="D39" s="286"/>
      <c r="E39" s="285" t="str">
        <f>Calcu!C73</f>
        <v/>
      </c>
      <c r="F39" s="285" t="str">
        <f>Calcu!T73</f>
        <v/>
      </c>
      <c r="G39" s="286"/>
      <c r="H39" s="285" t="str">
        <f>Calcu!C101</f>
        <v/>
      </c>
      <c r="I39" s="285" t="str">
        <f>Calcu!T101</f>
        <v/>
      </c>
      <c r="J39" s="286"/>
      <c r="K39" s="285" t="str">
        <f>Calcu!C129</f>
        <v/>
      </c>
      <c r="L39" s="285" t="str">
        <f>Calcu!T129</f>
        <v/>
      </c>
    </row>
    <row r="40" spans="1:13" ht="15" customHeight="1">
      <c r="A40" s="44"/>
      <c r="B40" s="285" t="str">
        <f>Calcu!C46</f>
        <v/>
      </c>
      <c r="C40" s="285" t="str">
        <f>Calcu!T46</f>
        <v/>
      </c>
      <c r="D40" s="286"/>
      <c r="E40" s="285" t="str">
        <f>Calcu!C74</f>
        <v/>
      </c>
      <c r="F40" s="285" t="str">
        <f>Calcu!T74</f>
        <v/>
      </c>
      <c r="G40" s="286"/>
      <c r="H40" s="285" t="str">
        <f>Calcu!C102</f>
        <v/>
      </c>
      <c r="I40" s="285" t="str">
        <f>Calcu!T102</f>
        <v/>
      </c>
      <c r="J40" s="286"/>
      <c r="K40" s="285" t="str">
        <f>Calcu!C130</f>
        <v/>
      </c>
      <c r="L40" s="285" t="str">
        <f>Calcu!T130</f>
        <v/>
      </c>
    </row>
    <row r="41" spans="1:13" ht="15" customHeight="1">
      <c r="A41" s="44"/>
      <c r="J41" s="50"/>
      <c r="K41" s="287"/>
      <c r="L41" s="50"/>
    </row>
    <row r="42" spans="1:13" ht="15" customHeight="1">
      <c r="A42" s="44"/>
      <c r="B42" s="38" t="s">
        <v>626</v>
      </c>
      <c r="D42" s="288"/>
      <c r="F42" s="37" t="e">
        <f ca="1">Calcu!I172</f>
        <v>#N/A</v>
      </c>
      <c r="G42" s="413" t="e">
        <f ca="1">Calcu!J172</f>
        <v>#N/A</v>
      </c>
      <c r="H42" s="413"/>
      <c r="L42" s="53"/>
    </row>
    <row r="43" spans="1:13" ht="15" customHeight="1">
      <c r="A43" s="44"/>
      <c r="F43" s="53" t="s">
        <v>630</v>
      </c>
      <c r="G43" s="50" t="str">
        <f ca="1">Calcu!B173&amp;")"</f>
        <v>2)</v>
      </c>
      <c r="I43" s="50"/>
      <c r="J43" s="53"/>
    </row>
    <row r="44" spans="1:13" ht="15" customHeight="1">
      <c r="A44" s="44"/>
      <c r="B44" s="50" t="s">
        <v>633</v>
      </c>
      <c r="C44" s="289"/>
      <c r="H44" s="53"/>
      <c r="I44" s="50"/>
      <c r="J44" s="50"/>
      <c r="K44" s="287"/>
      <c r="L44" s="50"/>
    </row>
    <row r="45" spans="1:13" ht="15" customHeight="1">
      <c r="B45" s="38" t="s">
        <v>631</v>
      </c>
    </row>
    <row r="46" spans="1:13" ht="15" customHeight="1">
      <c r="B46" s="71"/>
      <c r="C46" s="71"/>
      <c r="D46" s="71"/>
      <c r="E46" s="71"/>
      <c r="F46" s="71"/>
      <c r="G46" s="71"/>
      <c r="H46" s="71"/>
      <c r="I46" s="71"/>
      <c r="J46" s="71"/>
      <c r="K46" s="72"/>
      <c r="L46" s="71"/>
      <c r="M46" s="72"/>
    </row>
  </sheetData>
  <mergeCells count="2">
    <mergeCell ref="A1:M2"/>
    <mergeCell ref="G42:H4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5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37" customWidth="1"/>
    <col min="2" max="5" width="1.77734375" style="37" hidden="1" customWidth="1"/>
    <col min="6" max="6" width="9.21875" style="37" customWidth="1"/>
    <col min="7" max="7" width="4.44140625" style="37" bestFit="1" customWidth="1"/>
    <col min="8" max="8" width="8.77734375" style="37"/>
    <col min="9" max="9" width="1.77734375" style="37" customWidth="1"/>
    <col min="10" max="10" width="10.77734375" style="37" bestFit="1" customWidth="1"/>
    <col min="11" max="11" width="9.109375" style="37" bestFit="1" customWidth="1"/>
    <col min="12" max="12" width="5.21875" style="37" bestFit="1" customWidth="1"/>
    <col min="13" max="13" width="8" style="37" bestFit="1" customWidth="1"/>
    <col min="14" max="14" width="9.109375" style="37" bestFit="1" customWidth="1"/>
    <col min="15" max="15" width="5.21875" style="37" bestFit="1" customWidth="1"/>
    <col min="16" max="16" width="1.77734375" style="37" customWidth="1"/>
    <col min="17" max="17" width="10.33203125" style="37" customWidth="1"/>
    <col min="18" max="16384" width="8.77734375" style="37"/>
  </cols>
  <sheetData>
    <row r="1" spans="1:17" s="47" customFormat="1" ht="33" customHeight="1">
      <c r="A1" s="411" t="s">
        <v>34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</row>
    <row r="2" spans="1:17" s="47" customFormat="1" ht="33" customHeight="1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</row>
    <row r="3" spans="1:17" s="47" customFormat="1" ht="12.75" customHeight="1">
      <c r="A3" s="48" t="s">
        <v>672</v>
      </c>
      <c r="B3" s="48"/>
      <c r="C3" s="48"/>
      <c r="D3" s="48"/>
      <c r="E3" s="48"/>
      <c r="F3" s="21"/>
      <c r="G3" s="21"/>
      <c r="H3" s="21"/>
      <c r="I3" s="21"/>
      <c r="J3" s="21"/>
      <c r="K3" s="21"/>
      <c r="L3" s="21"/>
      <c r="M3" s="21"/>
    </row>
    <row r="4" spans="1:17" s="49" customFormat="1" ht="13.5" customHeight="1">
      <c r="A4" s="290" t="str">
        <f>" 교   정   번   호(Calibration No) : "&amp;기본정보!H3</f>
        <v xml:space="preserve"> 교   정   번   호(Calibration No) : </v>
      </c>
      <c r="B4" s="290"/>
      <c r="C4" s="290"/>
      <c r="D4" s="290"/>
      <c r="E4" s="290"/>
      <c r="F4" s="291"/>
      <c r="G4" s="291"/>
      <c r="H4" s="291"/>
      <c r="I4" s="291"/>
      <c r="J4" s="291"/>
      <c r="K4" s="293"/>
      <c r="L4" s="295"/>
      <c r="M4" s="292"/>
      <c r="N4" s="292"/>
      <c r="O4" s="292"/>
      <c r="P4" s="292"/>
      <c r="Q4" s="292"/>
    </row>
    <row r="5" spans="1:17" s="36" customFormat="1" ht="15" customHeight="1"/>
    <row r="6" spans="1:17" ht="15" customHeight="1">
      <c r="F6" s="54" t="str">
        <f>"○ 품명 : "&amp;기본정보!C$5</f>
        <v xml:space="preserve">○ 품명 : </v>
      </c>
      <c r="J6" s="54" t="str">
        <f>"○ 제작회사 : "&amp;기본정보!C$6</f>
        <v xml:space="preserve">○ 제작회사 : </v>
      </c>
      <c r="K6" s="54"/>
      <c r="M6" s="54" t="str">
        <f>"○ 재질 : "&amp;Length_4!M4</f>
        <v xml:space="preserve">○ 재질 : </v>
      </c>
    </row>
    <row r="7" spans="1:17" ht="15" customHeight="1">
      <c r="F7" s="54" t="str">
        <f>"○ 형식 : "&amp;기본정보!C$7</f>
        <v xml:space="preserve">○ 형식 : </v>
      </c>
      <c r="J7" s="54" t="str">
        <f>"○ 기기번호 : "&amp;기본정보!C$8</f>
        <v xml:space="preserve">○ 기기번호 : </v>
      </c>
      <c r="K7" s="54"/>
    </row>
    <row r="8" spans="1:17" ht="15" customHeight="1">
      <c r="F8" s="279" t="s">
        <v>326</v>
      </c>
      <c r="J8" s="359" t="e">
        <f>Calcu!H8*10^6&amp;"×10"</f>
        <v>#N/A</v>
      </c>
      <c r="K8" s="281" t="s">
        <v>327</v>
      </c>
    </row>
    <row r="10" spans="1:17" ht="15" customHeight="1">
      <c r="F10" s="38" t="s">
        <v>628</v>
      </c>
    </row>
    <row r="11" spans="1:17" s="356" customFormat="1" ht="15" customHeight="1">
      <c r="B11" s="419"/>
      <c r="C11" s="421"/>
      <c r="D11" s="421"/>
      <c r="E11" s="421"/>
      <c r="F11" s="423" t="s">
        <v>679</v>
      </c>
      <c r="G11" s="425" t="s">
        <v>673</v>
      </c>
      <c r="H11" s="427" t="s">
        <v>674</v>
      </c>
      <c r="I11" s="429"/>
      <c r="J11" s="430" t="s">
        <v>675</v>
      </c>
      <c r="K11" s="430"/>
      <c r="L11" s="430"/>
      <c r="M11" s="414" t="s">
        <v>676</v>
      </c>
      <c r="N11" s="414"/>
      <c r="O11" s="414"/>
      <c r="P11" s="415"/>
      <c r="Q11" s="417" t="s">
        <v>677</v>
      </c>
    </row>
    <row r="12" spans="1:17" s="357" customFormat="1" ht="22.5">
      <c r="B12" s="420"/>
      <c r="C12" s="422"/>
      <c r="D12" s="422"/>
      <c r="E12" s="422"/>
      <c r="F12" s="424"/>
      <c r="G12" s="426"/>
      <c r="H12" s="428"/>
      <c r="I12" s="422"/>
      <c r="J12" s="360" t="s">
        <v>683</v>
      </c>
      <c r="K12" s="361" t="s">
        <v>684</v>
      </c>
      <c r="L12" s="361" t="s">
        <v>685</v>
      </c>
      <c r="M12" s="360" t="s">
        <v>683</v>
      </c>
      <c r="N12" s="361" t="s">
        <v>684</v>
      </c>
      <c r="O12" s="361" t="s">
        <v>685</v>
      </c>
      <c r="P12" s="416"/>
      <c r="Q12" s="418"/>
    </row>
    <row r="13" spans="1:17" ht="15" customHeight="1">
      <c r="A13" s="44" t="str">
        <f>IF(Calcu!B19=TRUE,"","삭제")</f>
        <v>삭제</v>
      </c>
      <c r="B13" s="43"/>
      <c r="C13" s="43"/>
      <c r="D13" s="43"/>
      <c r="E13" s="43"/>
      <c r="F13" s="51" t="str">
        <f>Calcu!C19</f>
        <v/>
      </c>
      <c r="G13" s="51" t="s">
        <v>678</v>
      </c>
      <c r="H13" s="51" t="str">
        <f>Calcu!Y19</f>
        <v/>
      </c>
      <c r="J13" s="37" t="str">
        <f>Calcu!R19</f>
        <v/>
      </c>
      <c r="K13" s="37" t="str">
        <f>Calcu!S19</f>
        <v/>
      </c>
      <c r="L13" s="37" t="str">
        <f>LEFT(Calcu!Z19,1)</f>
        <v/>
      </c>
      <c r="M13" s="37" t="s">
        <v>322</v>
      </c>
      <c r="N13" s="37" t="s">
        <v>322</v>
      </c>
      <c r="O13" s="37" t="s">
        <v>322</v>
      </c>
      <c r="Q13" s="37" t="str">
        <f>Calcu!U19</f>
        <v/>
      </c>
    </row>
    <row r="14" spans="1:17" ht="15" customHeight="1">
      <c r="A14" s="44" t="str">
        <f>IF(Calcu!B20=TRUE,"","삭제")</f>
        <v>삭제</v>
      </c>
      <c r="B14" s="43"/>
      <c r="C14" s="43"/>
      <c r="D14" s="43"/>
      <c r="E14" s="43"/>
      <c r="F14" s="51" t="str">
        <f>Calcu!C20</f>
        <v/>
      </c>
      <c r="G14" s="51" t="s">
        <v>678</v>
      </c>
      <c r="H14" s="51" t="str">
        <f>Calcu!Y20</f>
        <v/>
      </c>
      <c r="J14" s="37" t="str">
        <f>Calcu!R20</f>
        <v/>
      </c>
      <c r="K14" s="37" t="str">
        <f>Calcu!S20</f>
        <v/>
      </c>
      <c r="L14" s="37" t="str">
        <f>LEFT(Calcu!Z20,1)</f>
        <v/>
      </c>
      <c r="M14" s="37" t="s">
        <v>322</v>
      </c>
      <c r="N14" s="37" t="s">
        <v>322</v>
      </c>
      <c r="O14" s="37" t="s">
        <v>322</v>
      </c>
      <c r="Q14" s="37" t="str">
        <f>Calcu!U20</f>
        <v/>
      </c>
    </row>
    <row r="15" spans="1:17" ht="15" customHeight="1">
      <c r="A15" s="44" t="str">
        <f>IF(Calcu!B21=TRUE,"","삭제")</f>
        <v>삭제</v>
      </c>
      <c r="B15" s="43"/>
      <c r="C15" s="43"/>
      <c r="D15" s="43"/>
      <c r="E15" s="43"/>
      <c r="F15" s="51" t="str">
        <f>Calcu!C21</f>
        <v/>
      </c>
      <c r="G15" s="51" t="s">
        <v>678</v>
      </c>
      <c r="H15" s="51" t="str">
        <f>Calcu!Y21</f>
        <v/>
      </c>
      <c r="J15" s="37" t="str">
        <f>Calcu!R21</f>
        <v/>
      </c>
      <c r="K15" s="37" t="str">
        <f>Calcu!S21</f>
        <v/>
      </c>
      <c r="L15" s="37" t="str">
        <f>LEFT(Calcu!Z21,1)</f>
        <v/>
      </c>
      <c r="M15" s="37" t="s">
        <v>322</v>
      </c>
      <c r="N15" s="37" t="s">
        <v>322</v>
      </c>
      <c r="O15" s="37" t="s">
        <v>322</v>
      </c>
      <c r="Q15" s="37" t="str">
        <f>Calcu!U21</f>
        <v/>
      </c>
    </row>
    <row r="16" spans="1:17" ht="15" customHeight="1">
      <c r="A16" s="44" t="str">
        <f>IF(Calcu!B22=TRUE,"","삭제")</f>
        <v>삭제</v>
      </c>
      <c r="B16" s="43"/>
      <c r="C16" s="43"/>
      <c r="D16" s="43"/>
      <c r="E16" s="43"/>
      <c r="F16" s="51" t="str">
        <f>Calcu!C22</f>
        <v/>
      </c>
      <c r="G16" s="51" t="s">
        <v>678</v>
      </c>
      <c r="H16" s="51" t="str">
        <f>Calcu!Y22</f>
        <v/>
      </c>
      <c r="J16" s="37" t="str">
        <f>Calcu!R22</f>
        <v/>
      </c>
      <c r="K16" s="37" t="str">
        <f>Calcu!S22</f>
        <v/>
      </c>
      <c r="L16" s="37" t="str">
        <f>LEFT(Calcu!Z22,1)</f>
        <v/>
      </c>
      <c r="M16" s="37" t="s">
        <v>322</v>
      </c>
      <c r="N16" s="37" t="s">
        <v>322</v>
      </c>
      <c r="O16" s="37" t="s">
        <v>322</v>
      </c>
      <c r="Q16" s="37" t="str">
        <f>Calcu!U22</f>
        <v/>
      </c>
    </row>
    <row r="17" spans="1:17" ht="15" customHeight="1">
      <c r="A17" s="44" t="str">
        <f>IF(Calcu!B23=TRUE,"","삭제")</f>
        <v>삭제</v>
      </c>
      <c r="B17" s="43"/>
      <c r="C17" s="43"/>
      <c r="D17" s="43"/>
      <c r="E17" s="43"/>
      <c r="F17" s="51" t="str">
        <f>Calcu!C23</f>
        <v/>
      </c>
      <c r="G17" s="51" t="s">
        <v>678</v>
      </c>
      <c r="H17" s="51" t="str">
        <f>Calcu!Y23</f>
        <v/>
      </c>
      <c r="J17" s="37" t="str">
        <f>Calcu!R23</f>
        <v/>
      </c>
      <c r="K17" s="37" t="str">
        <f>Calcu!S23</f>
        <v/>
      </c>
      <c r="L17" s="37" t="str">
        <f>LEFT(Calcu!Z23,1)</f>
        <v/>
      </c>
      <c r="M17" s="37" t="s">
        <v>322</v>
      </c>
      <c r="N17" s="37" t="s">
        <v>322</v>
      </c>
      <c r="O17" s="37" t="s">
        <v>322</v>
      </c>
      <c r="Q17" s="37" t="str">
        <f>Calcu!U23</f>
        <v/>
      </c>
    </row>
    <row r="18" spans="1:17" ht="15" customHeight="1">
      <c r="A18" s="44" t="str">
        <f>IF(Calcu!B24=TRUE,"","삭제")</f>
        <v>삭제</v>
      </c>
      <c r="B18" s="43"/>
      <c r="C18" s="43"/>
      <c r="D18" s="43"/>
      <c r="E18" s="43"/>
      <c r="F18" s="51" t="str">
        <f>Calcu!C24</f>
        <v/>
      </c>
      <c r="G18" s="51" t="s">
        <v>678</v>
      </c>
      <c r="H18" s="51" t="str">
        <f>Calcu!Y24</f>
        <v/>
      </c>
      <c r="J18" s="37" t="str">
        <f>Calcu!R24</f>
        <v/>
      </c>
      <c r="K18" s="37" t="str">
        <f>Calcu!S24</f>
        <v/>
      </c>
      <c r="L18" s="37" t="str">
        <f>LEFT(Calcu!Z24,1)</f>
        <v/>
      </c>
      <c r="M18" s="37" t="s">
        <v>322</v>
      </c>
      <c r="N18" s="37" t="s">
        <v>322</v>
      </c>
      <c r="O18" s="37" t="s">
        <v>322</v>
      </c>
      <c r="Q18" s="37" t="str">
        <f>Calcu!U24</f>
        <v/>
      </c>
    </row>
    <row r="19" spans="1:17" ht="15" customHeight="1">
      <c r="A19" s="44" t="str">
        <f>IF(Calcu!B25=TRUE,"","삭제")</f>
        <v>삭제</v>
      </c>
      <c r="B19" s="43"/>
      <c r="C19" s="43"/>
      <c r="D19" s="43"/>
      <c r="E19" s="43"/>
      <c r="F19" s="51" t="str">
        <f>Calcu!C25</f>
        <v/>
      </c>
      <c r="G19" s="51" t="s">
        <v>678</v>
      </c>
      <c r="H19" s="51" t="str">
        <f>Calcu!Y25</f>
        <v/>
      </c>
      <c r="J19" s="37" t="str">
        <f>Calcu!R25</f>
        <v/>
      </c>
      <c r="K19" s="37" t="str">
        <f>Calcu!S25</f>
        <v/>
      </c>
      <c r="L19" s="37" t="str">
        <f>LEFT(Calcu!Z25,1)</f>
        <v/>
      </c>
      <c r="M19" s="37" t="s">
        <v>322</v>
      </c>
      <c r="N19" s="37" t="s">
        <v>322</v>
      </c>
      <c r="O19" s="37" t="s">
        <v>322</v>
      </c>
      <c r="Q19" s="37" t="str">
        <f>Calcu!U25</f>
        <v/>
      </c>
    </row>
    <row r="20" spans="1:17" ht="15" customHeight="1">
      <c r="A20" s="44" t="str">
        <f>IF(Calcu!B26=TRUE,"","삭제")</f>
        <v>삭제</v>
      </c>
      <c r="B20" s="43"/>
      <c r="C20" s="43"/>
      <c r="D20" s="43"/>
      <c r="E20" s="43"/>
      <c r="F20" s="51" t="str">
        <f>Calcu!C26</f>
        <v/>
      </c>
      <c r="G20" s="51" t="s">
        <v>678</v>
      </c>
      <c r="H20" s="51" t="str">
        <f>Calcu!Y26</f>
        <v/>
      </c>
      <c r="J20" s="37" t="str">
        <f>Calcu!R26</f>
        <v/>
      </c>
      <c r="K20" s="37" t="str">
        <f>Calcu!S26</f>
        <v/>
      </c>
      <c r="L20" s="37" t="str">
        <f>LEFT(Calcu!Z26,1)</f>
        <v/>
      </c>
      <c r="M20" s="37" t="s">
        <v>322</v>
      </c>
      <c r="N20" s="37" t="s">
        <v>322</v>
      </c>
      <c r="O20" s="37" t="s">
        <v>322</v>
      </c>
      <c r="Q20" s="37" t="str">
        <f>Calcu!U26</f>
        <v/>
      </c>
    </row>
    <row r="21" spans="1:17" ht="15" customHeight="1">
      <c r="A21" s="44" t="str">
        <f>IF(Calcu!B27=TRUE,"","삭제")</f>
        <v>삭제</v>
      </c>
      <c r="B21" s="43"/>
      <c r="C21" s="43"/>
      <c r="D21" s="43"/>
      <c r="E21" s="43"/>
      <c r="F21" s="51" t="str">
        <f>Calcu!C27</f>
        <v/>
      </c>
      <c r="G21" s="51" t="s">
        <v>678</v>
      </c>
      <c r="H21" s="51" t="str">
        <f>Calcu!Y27</f>
        <v/>
      </c>
      <c r="J21" s="37" t="str">
        <f>Calcu!R27</f>
        <v/>
      </c>
      <c r="K21" s="37" t="str">
        <f>Calcu!S27</f>
        <v/>
      </c>
      <c r="L21" s="37" t="str">
        <f>LEFT(Calcu!Z27,1)</f>
        <v/>
      </c>
      <c r="M21" s="37" t="s">
        <v>322</v>
      </c>
      <c r="N21" s="37" t="s">
        <v>322</v>
      </c>
      <c r="O21" s="37" t="s">
        <v>322</v>
      </c>
      <c r="Q21" s="37" t="str">
        <f>Calcu!U27</f>
        <v/>
      </c>
    </row>
    <row r="22" spans="1:17" ht="15" customHeight="1">
      <c r="A22" s="44" t="str">
        <f>IF(Calcu!B28=TRUE,"","삭제")</f>
        <v>삭제</v>
      </c>
      <c r="B22" s="43"/>
      <c r="C22" s="43"/>
      <c r="D22" s="43"/>
      <c r="E22" s="43"/>
      <c r="F22" s="51" t="str">
        <f>Calcu!C28</f>
        <v/>
      </c>
      <c r="G22" s="51" t="s">
        <v>678</v>
      </c>
      <c r="H22" s="51" t="str">
        <f>Calcu!Y28</f>
        <v/>
      </c>
      <c r="J22" s="37" t="str">
        <f>Calcu!R28</f>
        <v/>
      </c>
      <c r="K22" s="37" t="str">
        <f>Calcu!S28</f>
        <v/>
      </c>
      <c r="L22" s="37" t="str">
        <f>LEFT(Calcu!Z28,1)</f>
        <v/>
      </c>
      <c r="M22" s="37" t="s">
        <v>322</v>
      </c>
      <c r="N22" s="37" t="s">
        <v>322</v>
      </c>
      <c r="O22" s="37" t="s">
        <v>322</v>
      </c>
      <c r="Q22" s="37" t="str">
        <f>Calcu!U28</f>
        <v/>
      </c>
    </row>
    <row r="23" spans="1:17" ht="15" customHeight="1">
      <c r="A23" s="44" t="str">
        <f>IF(Calcu!B29=TRUE,"","삭제")</f>
        <v>삭제</v>
      </c>
      <c r="B23" s="43"/>
      <c r="C23" s="43"/>
      <c r="D23" s="43"/>
      <c r="E23" s="43"/>
      <c r="F23" s="51" t="str">
        <f>Calcu!C29</f>
        <v/>
      </c>
      <c r="G23" s="51" t="s">
        <v>678</v>
      </c>
      <c r="H23" s="51" t="str">
        <f>Calcu!Y29</f>
        <v/>
      </c>
      <c r="J23" s="37" t="str">
        <f>Calcu!R29</f>
        <v/>
      </c>
      <c r="K23" s="37" t="str">
        <f>Calcu!S29</f>
        <v/>
      </c>
      <c r="L23" s="37" t="str">
        <f>LEFT(Calcu!Z29,1)</f>
        <v/>
      </c>
      <c r="M23" s="37" t="s">
        <v>322</v>
      </c>
      <c r="N23" s="37" t="s">
        <v>322</v>
      </c>
      <c r="O23" s="37" t="s">
        <v>322</v>
      </c>
      <c r="Q23" s="37" t="str">
        <f>Calcu!U29</f>
        <v/>
      </c>
    </row>
    <row r="24" spans="1:17" ht="15" customHeight="1">
      <c r="A24" s="44" t="str">
        <f>IF(Calcu!B30=TRUE,"","삭제")</f>
        <v>삭제</v>
      </c>
      <c r="B24" s="43"/>
      <c r="C24" s="43"/>
      <c r="D24" s="43"/>
      <c r="E24" s="43"/>
      <c r="F24" s="51" t="str">
        <f>Calcu!C30</f>
        <v/>
      </c>
      <c r="G24" s="51" t="s">
        <v>678</v>
      </c>
      <c r="H24" s="51" t="str">
        <f>Calcu!Y30</f>
        <v/>
      </c>
      <c r="J24" s="37" t="str">
        <f>Calcu!R30</f>
        <v/>
      </c>
      <c r="K24" s="37" t="str">
        <f>Calcu!S30</f>
        <v/>
      </c>
      <c r="L24" s="37" t="str">
        <f>LEFT(Calcu!Z30,1)</f>
        <v/>
      </c>
      <c r="M24" s="37" t="s">
        <v>322</v>
      </c>
      <c r="N24" s="37" t="s">
        <v>322</v>
      </c>
      <c r="O24" s="37" t="s">
        <v>322</v>
      </c>
      <c r="Q24" s="37" t="str">
        <f>Calcu!U30</f>
        <v/>
      </c>
    </row>
    <row r="25" spans="1:17" ht="15" customHeight="1">
      <c r="A25" s="44" t="str">
        <f>IF(Calcu!B31=TRUE,"","삭제")</f>
        <v>삭제</v>
      </c>
      <c r="B25" s="43"/>
      <c r="C25" s="43"/>
      <c r="D25" s="43"/>
      <c r="E25" s="43"/>
      <c r="F25" s="51" t="str">
        <f>Calcu!C31</f>
        <v/>
      </c>
      <c r="G25" s="51" t="s">
        <v>678</v>
      </c>
      <c r="H25" s="51" t="str">
        <f>Calcu!Y31</f>
        <v/>
      </c>
      <c r="J25" s="37" t="str">
        <f>Calcu!R31</f>
        <v/>
      </c>
      <c r="K25" s="37" t="str">
        <f>Calcu!S31</f>
        <v/>
      </c>
      <c r="L25" s="37" t="str">
        <f>LEFT(Calcu!Z31,1)</f>
        <v/>
      </c>
      <c r="M25" s="37" t="s">
        <v>322</v>
      </c>
      <c r="N25" s="37" t="s">
        <v>322</v>
      </c>
      <c r="O25" s="37" t="s">
        <v>322</v>
      </c>
      <c r="Q25" s="37" t="str">
        <f>Calcu!U31</f>
        <v/>
      </c>
    </row>
    <row r="26" spans="1:17" ht="15" customHeight="1">
      <c r="A26" s="44" t="str">
        <f>IF(Calcu!B32=TRUE,"","삭제")</f>
        <v>삭제</v>
      </c>
      <c r="B26" s="43"/>
      <c r="C26" s="43"/>
      <c r="D26" s="43"/>
      <c r="E26" s="43"/>
      <c r="F26" s="51" t="str">
        <f>Calcu!C32</f>
        <v/>
      </c>
      <c r="G26" s="51" t="s">
        <v>678</v>
      </c>
      <c r="H26" s="51" t="str">
        <f>Calcu!Y32</f>
        <v/>
      </c>
      <c r="J26" s="37" t="str">
        <f>Calcu!R32</f>
        <v/>
      </c>
      <c r="K26" s="37" t="str">
        <f>Calcu!S32</f>
        <v/>
      </c>
      <c r="L26" s="37" t="str">
        <f>LEFT(Calcu!Z32,1)</f>
        <v/>
      </c>
      <c r="M26" s="37" t="s">
        <v>322</v>
      </c>
      <c r="N26" s="37" t="s">
        <v>322</v>
      </c>
      <c r="O26" s="37" t="s">
        <v>322</v>
      </c>
      <c r="Q26" s="37" t="str">
        <f>Calcu!U32</f>
        <v/>
      </c>
    </row>
    <row r="27" spans="1:17" ht="15" customHeight="1">
      <c r="A27" s="44" t="str">
        <f>IF(Calcu!B33=TRUE,"","삭제")</f>
        <v>삭제</v>
      </c>
      <c r="B27" s="43"/>
      <c r="C27" s="43"/>
      <c r="D27" s="43"/>
      <c r="E27" s="43"/>
      <c r="F27" s="51" t="str">
        <f>Calcu!C33</f>
        <v/>
      </c>
      <c r="G27" s="51" t="s">
        <v>678</v>
      </c>
      <c r="H27" s="51" t="str">
        <f>Calcu!Y33</f>
        <v/>
      </c>
      <c r="J27" s="37" t="str">
        <f>Calcu!R33</f>
        <v/>
      </c>
      <c r="K27" s="37" t="str">
        <f>Calcu!S33</f>
        <v/>
      </c>
      <c r="L27" s="37" t="str">
        <f>LEFT(Calcu!Z33,1)</f>
        <v/>
      </c>
      <c r="M27" s="37" t="s">
        <v>322</v>
      </c>
      <c r="N27" s="37" t="s">
        <v>322</v>
      </c>
      <c r="O27" s="37" t="s">
        <v>322</v>
      </c>
      <c r="Q27" s="37" t="str">
        <f>Calcu!U33</f>
        <v/>
      </c>
    </row>
    <row r="28" spans="1:17" ht="15" customHeight="1">
      <c r="A28" s="44" t="str">
        <f>IF(Calcu!B34=TRUE,"","삭제")</f>
        <v>삭제</v>
      </c>
      <c r="B28" s="43"/>
      <c r="C28" s="43"/>
      <c r="D28" s="43"/>
      <c r="E28" s="43"/>
      <c r="F28" s="51" t="str">
        <f>Calcu!C34</f>
        <v/>
      </c>
      <c r="G28" s="51" t="s">
        <v>678</v>
      </c>
      <c r="H28" s="51" t="str">
        <f>Calcu!Y34</f>
        <v/>
      </c>
      <c r="J28" s="37" t="str">
        <f>Calcu!R34</f>
        <v/>
      </c>
      <c r="K28" s="37" t="str">
        <f>Calcu!S34</f>
        <v/>
      </c>
      <c r="L28" s="37" t="str">
        <f>LEFT(Calcu!Z34,1)</f>
        <v/>
      </c>
      <c r="M28" s="37" t="s">
        <v>322</v>
      </c>
      <c r="N28" s="37" t="s">
        <v>322</v>
      </c>
      <c r="O28" s="37" t="s">
        <v>322</v>
      </c>
      <c r="Q28" s="37" t="str">
        <f>Calcu!U34</f>
        <v/>
      </c>
    </row>
    <row r="29" spans="1:17" ht="15" customHeight="1">
      <c r="A29" s="44" t="str">
        <f>IF(Calcu!B35=TRUE,"","삭제")</f>
        <v>삭제</v>
      </c>
      <c r="B29" s="43"/>
      <c r="C29" s="43"/>
      <c r="D29" s="43"/>
      <c r="E29" s="43"/>
      <c r="F29" s="51" t="str">
        <f>Calcu!C35</f>
        <v/>
      </c>
      <c r="G29" s="51" t="s">
        <v>678</v>
      </c>
      <c r="H29" s="51" t="str">
        <f>Calcu!Y35</f>
        <v/>
      </c>
      <c r="J29" s="37" t="str">
        <f>Calcu!R35</f>
        <v/>
      </c>
      <c r="K29" s="37" t="str">
        <f>Calcu!S35</f>
        <v/>
      </c>
      <c r="L29" s="37" t="str">
        <f>LEFT(Calcu!Z35,1)</f>
        <v/>
      </c>
      <c r="M29" s="37" t="s">
        <v>322</v>
      </c>
      <c r="N29" s="37" t="s">
        <v>322</v>
      </c>
      <c r="O29" s="37" t="s">
        <v>322</v>
      </c>
      <c r="Q29" s="37" t="str">
        <f>Calcu!U35</f>
        <v/>
      </c>
    </row>
    <row r="30" spans="1:17" ht="15" customHeight="1">
      <c r="A30" s="44" t="str">
        <f>IF(Calcu!B36=TRUE,"","삭제")</f>
        <v>삭제</v>
      </c>
      <c r="B30" s="43"/>
      <c r="C30" s="43"/>
      <c r="D30" s="43"/>
      <c r="E30" s="43"/>
      <c r="F30" s="51" t="str">
        <f>Calcu!C36</f>
        <v/>
      </c>
      <c r="G30" s="51" t="s">
        <v>678</v>
      </c>
      <c r="H30" s="51" t="str">
        <f>Calcu!Y36</f>
        <v/>
      </c>
      <c r="J30" s="37" t="str">
        <f>Calcu!R36</f>
        <v/>
      </c>
      <c r="K30" s="37" t="str">
        <f>Calcu!S36</f>
        <v/>
      </c>
      <c r="L30" s="37" t="str">
        <f>LEFT(Calcu!Z36,1)</f>
        <v/>
      </c>
      <c r="M30" s="37" t="s">
        <v>322</v>
      </c>
      <c r="N30" s="37" t="s">
        <v>322</v>
      </c>
      <c r="O30" s="37" t="s">
        <v>322</v>
      </c>
      <c r="Q30" s="37" t="str">
        <f>Calcu!U36</f>
        <v/>
      </c>
    </row>
    <row r="31" spans="1:17" ht="15" customHeight="1">
      <c r="A31" s="44" t="str">
        <f>IF(Calcu!B37=TRUE,"","삭제")</f>
        <v>삭제</v>
      </c>
      <c r="B31" s="43"/>
      <c r="C31" s="43"/>
      <c r="D31" s="43"/>
      <c r="E31" s="43"/>
      <c r="F31" s="51" t="str">
        <f>Calcu!C37</f>
        <v/>
      </c>
      <c r="G31" s="51" t="s">
        <v>678</v>
      </c>
      <c r="H31" s="51" t="str">
        <f>Calcu!Y37</f>
        <v/>
      </c>
      <c r="J31" s="37" t="str">
        <f>Calcu!R37</f>
        <v/>
      </c>
      <c r="K31" s="37" t="str">
        <f>Calcu!S37</f>
        <v/>
      </c>
      <c r="L31" s="37" t="str">
        <f>LEFT(Calcu!Z37,1)</f>
        <v/>
      </c>
      <c r="M31" s="37" t="s">
        <v>322</v>
      </c>
      <c r="N31" s="37" t="s">
        <v>322</v>
      </c>
      <c r="O31" s="37" t="s">
        <v>322</v>
      </c>
      <c r="Q31" s="37" t="str">
        <f>Calcu!U37</f>
        <v/>
      </c>
    </row>
    <row r="32" spans="1:17" ht="15" customHeight="1">
      <c r="A32" s="44" t="str">
        <f>IF(Calcu!B38=TRUE,"","삭제")</f>
        <v>삭제</v>
      </c>
      <c r="B32" s="43"/>
      <c r="C32" s="43"/>
      <c r="D32" s="43"/>
      <c r="E32" s="43"/>
      <c r="F32" s="51" t="str">
        <f>Calcu!C38</f>
        <v/>
      </c>
      <c r="G32" s="51" t="s">
        <v>678</v>
      </c>
      <c r="H32" s="51" t="str">
        <f>Calcu!Y38</f>
        <v/>
      </c>
      <c r="J32" s="37" t="str">
        <f>Calcu!R38</f>
        <v/>
      </c>
      <c r="K32" s="37" t="str">
        <f>Calcu!S38</f>
        <v/>
      </c>
      <c r="L32" s="37" t="str">
        <f>LEFT(Calcu!Z38,1)</f>
        <v/>
      </c>
      <c r="M32" s="37" t="s">
        <v>322</v>
      </c>
      <c r="N32" s="37" t="s">
        <v>322</v>
      </c>
      <c r="O32" s="37" t="s">
        <v>322</v>
      </c>
      <c r="Q32" s="37" t="str">
        <f>Calcu!U38</f>
        <v/>
      </c>
    </row>
    <row r="33" spans="1:17" ht="15" customHeight="1">
      <c r="A33" s="44" t="str">
        <f>IF(Calcu!B39=TRUE,"","삭제")</f>
        <v>삭제</v>
      </c>
      <c r="B33" s="43"/>
      <c r="C33" s="43"/>
      <c r="D33" s="43"/>
      <c r="E33" s="43"/>
      <c r="F33" s="51" t="str">
        <f>Calcu!C39</f>
        <v/>
      </c>
      <c r="G33" s="51" t="s">
        <v>678</v>
      </c>
      <c r="H33" s="51" t="str">
        <f>Calcu!Y39</f>
        <v/>
      </c>
      <c r="J33" s="37" t="str">
        <f>Calcu!R39</f>
        <v/>
      </c>
      <c r="K33" s="37" t="str">
        <f>Calcu!S39</f>
        <v/>
      </c>
      <c r="L33" s="37" t="str">
        <f>LEFT(Calcu!Z39,1)</f>
        <v/>
      </c>
      <c r="M33" s="37" t="s">
        <v>322</v>
      </c>
      <c r="N33" s="37" t="s">
        <v>322</v>
      </c>
      <c r="O33" s="37" t="s">
        <v>322</v>
      </c>
      <c r="Q33" s="37" t="str">
        <f>Calcu!U39</f>
        <v/>
      </c>
    </row>
    <row r="34" spans="1:17" ht="15" customHeight="1">
      <c r="A34" s="44" t="str">
        <f>IF(Calcu!B40=TRUE,"","삭제")</f>
        <v>삭제</v>
      </c>
      <c r="B34" s="43"/>
      <c r="C34" s="43"/>
      <c r="D34" s="43"/>
      <c r="E34" s="43"/>
      <c r="F34" s="51" t="str">
        <f>Calcu!C40</f>
        <v/>
      </c>
      <c r="G34" s="51" t="s">
        <v>678</v>
      </c>
      <c r="H34" s="51" t="str">
        <f>Calcu!Y40</f>
        <v/>
      </c>
      <c r="J34" s="37" t="str">
        <f>Calcu!R40</f>
        <v/>
      </c>
      <c r="K34" s="37" t="str">
        <f>Calcu!S40</f>
        <v/>
      </c>
      <c r="L34" s="37" t="str">
        <f>LEFT(Calcu!Z40,1)</f>
        <v/>
      </c>
      <c r="M34" s="37" t="s">
        <v>322</v>
      </c>
      <c r="N34" s="37" t="s">
        <v>322</v>
      </c>
      <c r="O34" s="37" t="s">
        <v>322</v>
      </c>
      <c r="Q34" s="37" t="str">
        <f>Calcu!U40</f>
        <v/>
      </c>
    </row>
    <row r="35" spans="1:17" ht="15" customHeight="1">
      <c r="A35" s="44" t="str">
        <f>IF(Calcu!B41=TRUE,"","삭제")</f>
        <v>삭제</v>
      </c>
      <c r="B35" s="43"/>
      <c r="C35" s="43"/>
      <c r="D35" s="43"/>
      <c r="E35" s="43"/>
      <c r="F35" s="51" t="str">
        <f>Calcu!C41</f>
        <v/>
      </c>
      <c r="G35" s="51" t="s">
        <v>678</v>
      </c>
      <c r="H35" s="51" t="str">
        <f>Calcu!Y41</f>
        <v/>
      </c>
      <c r="J35" s="37" t="str">
        <f>Calcu!R41</f>
        <v/>
      </c>
      <c r="K35" s="37" t="str">
        <f>Calcu!S41</f>
        <v/>
      </c>
      <c r="L35" s="37" t="str">
        <f>LEFT(Calcu!Z41,1)</f>
        <v/>
      </c>
      <c r="M35" s="37" t="s">
        <v>322</v>
      </c>
      <c r="N35" s="37" t="s">
        <v>322</v>
      </c>
      <c r="O35" s="37" t="s">
        <v>322</v>
      </c>
      <c r="Q35" s="37" t="str">
        <f>Calcu!U41</f>
        <v/>
      </c>
    </row>
    <row r="36" spans="1:17" ht="15" customHeight="1">
      <c r="A36" s="44" t="str">
        <f>IF(Calcu!B42=TRUE,"","삭제")</f>
        <v>삭제</v>
      </c>
      <c r="B36" s="43"/>
      <c r="C36" s="43"/>
      <c r="D36" s="43"/>
      <c r="E36" s="43"/>
      <c r="F36" s="51" t="str">
        <f>Calcu!C42</f>
        <v/>
      </c>
      <c r="G36" s="51" t="s">
        <v>678</v>
      </c>
      <c r="H36" s="51" t="str">
        <f>Calcu!Y42</f>
        <v/>
      </c>
      <c r="J36" s="37" t="str">
        <f>Calcu!R42</f>
        <v/>
      </c>
      <c r="K36" s="37" t="str">
        <f>Calcu!S42</f>
        <v/>
      </c>
      <c r="L36" s="37" t="str">
        <f>LEFT(Calcu!Z42,1)</f>
        <v/>
      </c>
      <c r="M36" s="37" t="s">
        <v>322</v>
      </c>
      <c r="N36" s="37" t="s">
        <v>322</v>
      </c>
      <c r="O36" s="37" t="s">
        <v>322</v>
      </c>
      <c r="Q36" s="37" t="str">
        <f>Calcu!U42</f>
        <v/>
      </c>
    </row>
    <row r="37" spans="1:17" ht="15" customHeight="1">
      <c r="A37" s="44" t="str">
        <f>IF(Calcu!B43=TRUE,"","삭제")</f>
        <v>삭제</v>
      </c>
      <c r="B37" s="43"/>
      <c r="C37" s="43"/>
      <c r="D37" s="43"/>
      <c r="E37" s="43"/>
      <c r="F37" s="51" t="str">
        <f>Calcu!C43</f>
        <v/>
      </c>
      <c r="G37" s="51" t="s">
        <v>678</v>
      </c>
      <c r="H37" s="51" t="str">
        <f>Calcu!Y43</f>
        <v/>
      </c>
      <c r="J37" s="37" t="str">
        <f>Calcu!R43</f>
        <v/>
      </c>
      <c r="K37" s="37" t="str">
        <f>Calcu!S43</f>
        <v/>
      </c>
      <c r="L37" s="37" t="str">
        <f>LEFT(Calcu!Z43,1)</f>
        <v/>
      </c>
      <c r="M37" s="37" t="s">
        <v>322</v>
      </c>
      <c r="N37" s="37" t="s">
        <v>322</v>
      </c>
      <c r="O37" s="37" t="s">
        <v>322</v>
      </c>
      <c r="Q37" s="37" t="str">
        <f>Calcu!U43</f>
        <v/>
      </c>
    </row>
    <row r="38" spans="1:17" ht="15" customHeight="1">
      <c r="A38" s="44" t="str">
        <f>IF(Calcu!B44=TRUE,"","삭제")</f>
        <v>삭제</v>
      </c>
      <c r="B38" s="43"/>
      <c r="C38" s="43"/>
      <c r="D38" s="43"/>
      <c r="E38" s="43"/>
      <c r="F38" s="51" t="str">
        <f>Calcu!C44</f>
        <v/>
      </c>
      <c r="G38" s="51" t="s">
        <v>678</v>
      </c>
      <c r="H38" s="51" t="str">
        <f>Calcu!Y44</f>
        <v/>
      </c>
      <c r="J38" s="37" t="str">
        <f>Calcu!R44</f>
        <v/>
      </c>
      <c r="K38" s="37" t="str">
        <f>Calcu!S44</f>
        <v/>
      </c>
      <c r="L38" s="37" t="str">
        <f>LEFT(Calcu!Z44,1)</f>
        <v/>
      </c>
      <c r="M38" s="37" t="s">
        <v>322</v>
      </c>
      <c r="N38" s="37" t="s">
        <v>322</v>
      </c>
      <c r="O38" s="37" t="s">
        <v>322</v>
      </c>
      <c r="Q38" s="37" t="str">
        <f>Calcu!U44</f>
        <v/>
      </c>
    </row>
    <row r="39" spans="1:17" ht="15" customHeight="1">
      <c r="A39" s="44" t="str">
        <f>IF(Calcu!B45=TRUE,"","삭제")</f>
        <v>삭제</v>
      </c>
      <c r="B39" s="43"/>
      <c r="C39" s="43"/>
      <c r="D39" s="43"/>
      <c r="E39" s="43"/>
      <c r="F39" s="51" t="str">
        <f>Calcu!C45</f>
        <v/>
      </c>
      <c r="G39" s="51" t="s">
        <v>678</v>
      </c>
      <c r="H39" s="51" t="str">
        <f>Calcu!Y45</f>
        <v/>
      </c>
      <c r="J39" s="37" t="str">
        <f>Calcu!R45</f>
        <v/>
      </c>
      <c r="K39" s="37" t="str">
        <f>Calcu!S45</f>
        <v/>
      </c>
      <c r="L39" s="37" t="str">
        <f>LEFT(Calcu!Z45,1)</f>
        <v/>
      </c>
      <c r="M39" s="37" t="s">
        <v>322</v>
      </c>
      <c r="N39" s="37" t="s">
        <v>322</v>
      </c>
      <c r="O39" s="37" t="s">
        <v>322</v>
      </c>
      <c r="Q39" s="37" t="str">
        <f>Calcu!U45</f>
        <v/>
      </c>
    </row>
    <row r="40" spans="1:17" ht="15" customHeight="1">
      <c r="A40" s="44" t="str">
        <f>IF(Calcu!B46=TRUE,"","삭제")</f>
        <v>삭제</v>
      </c>
      <c r="B40" s="43"/>
      <c r="C40" s="43"/>
      <c r="D40" s="43"/>
      <c r="E40" s="43"/>
      <c r="F40" s="51" t="str">
        <f>Calcu!C46</f>
        <v/>
      </c>
      <c r="G40" s="51" t="s">
        <v>678</v>
      </c>
      <c r="H40" s="51" t="str">
        <f>Calcu!Y46</f>
        <v/>
      </c>
      <c r="J40" s="37" t="str">
        <f>Calcu!R46</f>
        <v/>
      </c>
      <c r="K40" s="37" t="str">
        <f>Calcu!S46</f>
        <v/>
      </c>
      <c r="L40" s="37" t="str">
        <f>LEFT(Calcu!Z46,1)</f>
        <v/>
      </c>
      <c r="M40" s="37" t="s">
        <v>322</v>
      </c>
      <c r="N40" s="37" t="s">
        <v>322</v>
      </c>
      <c r="O40" s="37" t="s">
        <v>322</v>
      </c>
      <c r="Q40" s="37" t="str">
        <f>Calcu!U46</f>
        <v/>
      </c>
    </row>
    <row r="41" spans="1:17" ht="15" customHeight="1">
      <c r="A41" s="44" t="str">
        <f>IF(Calcu!B47=TRUE,"","삭제")</f>
        <v>삭제</v>
      </c>
      <c r="B41" s="43"/>
      <c r="C41" s="43"/>
      <c r="D41" s="43"/>
      <c r="E41" s="43"/>
      <c r="F41" s="51" t="str">
        <f>Calcu!C47</f>
        <v/>
      </c>
      <c r="G41" s="51" t="s">
        <v>678</v>
      </c>
      <c r="H41" s="51" t="str">
        <f>Calcu!Y47</f>
        <v/>
      </c>
      <c r="J41" s="37" t="str">
        <f>Calcu!R47</f>
        <v/>
      </c>
      <c r="K41" s="37" t="str">
        <f>Calcu!S47</f>
        <v/>
      </c>
      <c r="L41" s="37" t="str">
        <f>LEFT(Calcu!Z47,1)</f>
        <v/>
      </c>
      <c r="M41" s="37" t="s">
        <v>322</v>
      </c>
      <c r="N41" s="37" t="s">
        <v>322</v>
      </c>
      <c r="O41" s="37" t="s">
        <v>322</v>
      </c>
      <c r="Q41" s="37" t="str">
        <f>Calcu!U47</f>
        <v/>
      </c>
    </row>
    <row r="42" spans="1:17" ht="15" customHeight="1">
      <c r="A42" s="44" t="str">
        <f>IF(Calcu!B48=TRUE,"","삭제")</f>
        <v>삭제</v>
      </c>
      <c r="B42" s="43"/>
      <c r="C42" s="43"/>
      <c r="D42" s="43"/>
      <c r="E42" s="43"/>
      <c r="F42" s="51" t="str">
        <f>Calcu!C48</f>
        <v/>
      </c>
      <c r="G42" s="51" t="s">
        <v>678</v>
      </c>
      <c r="H42" s="51" t="str">
        <f>Calcu!Y48</f>
        <v/>
      </c>
      <c r="J42" s="37" t="str">
        <f>Calcu!R48</f>
        <v/>
      </c>
      <c r="K42" s="37" t="str">
        <f>Calcu!S48</f>
        <v/>
      </c>
      <c r="L42" s="37" t="str">
        <f>LEFT(Calcu!Z48,1)</f>
        <v/>
      </c>
      <c r="M42" s="37" t="s">
        <v>322</v>
      </c>
      <c r="N42" s="37" t="s">
        <v>322</v>
      </c>
      <c r="O42" s="37" t="s">
        <v>322</v>
      </c>
      <c r="Q42" s="37" t="str">
        <f>Calcu!U48</f>
        <v/>
      </c>
    </row>
    <row r="43" spans="1:17" ht="15" customHeight="1">
      <c r="A43" s="44" t="str">
        <f>IF(Calcu!B49=TRUE,"","삭제")</f>
        <v>삭제</v>
      </c>
      <c r="B43" s="43"/>
      <c r="C43" s="43"/>
      <c r="D43" s="43"/>
      <c r="E43" s="43"/>
      <c r="F43" s="51" t="str">
        <f>Calcu!C49</f>
        <v/>
      </c>
      <c r="G43" s="51" t="s">
        <v>678</v>
      </c>
      <c r="H43" s="51" t="str">
        <f>Calcu!Y49</f>
        <v/>
      </c>
      <c r="J43" s="37" t="str">
        <f>Calcu!R49</f>
        <v/>
      </c>
      <c r="K43" s="37" t="str">
        <f>Calcu!S49</f>
        <v/>
      </c>
      <c r="L43" s="37" t="str">
        <f>LEFT(Calcu!Z49,1)</f>
        <v/>
      </c>
      <c r="M43" s="37" t="s">
        <v>322</v>
      </c>
      <c r="N43" s="37" t="s">
        <v>322</v>
      </c>
      <c r="O43" s="37" t="s">
        <v>322</v>
      </c>
      <c r="Q43" s="37" t="str">
        <f>Calcu!U49</f>
        <v/>
      </c>
    </row>
    <row r="44" spans="1:17" ht="15" customHeight="1">
      <c r="A44" s="44" t="str">
        <f>IF(Calcu!B50=TRUE,"","삭제")</f>
        <v>삭제</v>
      </c>
      <c r="B44" s="43"/>
      <c r="C44" s="43"/>
      <c r="D44" s="43"/>
      <c r="E44" s="43"/>
      <c r="F44" s="51" t="str">
        <f>Calcu!C50</f>
        <v/>
      </c>
      <c r="G44" s="51" t="s">
        <v>678</v>
      </c>
      <c r="H44" s="51" t="str">
        <f>Calcu!Y50</f>
        <v/>
      </c>
      <c r="J44" s="37" t="str">
        <f>Calcu!R50</f>
        <v/>
      </c>
      <c r="K44" s="37" t="str">
        <f>Calcu!S50</f>
        <v/>
      </c>
      <c r="L44" s="37" t="str">
        <f>LEFT(Calcu!Z50,1)</f>
        <v/>
      </c>
      <c r="M44" s="37" t="s">
        <v>322</v>
      </c>
      <c r="N44" s="37" t="s">
        <v>322</v>
      </c>
      <c r="O44" s="37" t="s">
        <v>322</v>
      </c>
      <c r="Q44" s="37" t="str">
        <f>Calcu!U50</f>
        <v/>
      </c>
    </row>
    <row r="45" spans="1:17" ht="15" customHeight="1">
      <c r="A45" s="44" t="str">
        <f>IF(Calcu!B51=TRUE,"","삭제")</f>
        <v>삭제</v>
      </c>
      <c r="B45" s="43"/>
      <c r="C45" s="43"/>
      <c r="D45" s="43"/>
      <c r="E45" s="43"/>
      <c r="F45" s="51" t="str">
        <f>Calcu!C51</f>
        <v/>
      </c>
      <c r="G45" s="51" t="s">
        <v>678</v>
      </c>
      <c r="H45" s="51" t="str">
        <f>Calcu!Y51</f>
        <v/>
      </c>
      <c r="J45" s="37" t="str">
        <f>Calcu!R51</f>
        <v/>
      </c>
      <c r="K45" s="37" t="str">
        <f>Calcu!S51</f>
        <v/>
      </c>
      <c r="L45" s="37" t="str">
        <f>LEFT(Calcu!Z51,1)</f>
        <v/>
      </c>
      <c r="M45" s="37" t="s">
        <v>322</v>
      </c>
      <c r="N45" s="37" t="s">
        <v>322</v>
      </c>
      <c r="O45" s="37" t="s">
        <v>322</v>
      </c>
      <c r="Q45" s="37" t="str">
        <f>Calcu!U51</f>
        <v/>
      </c>
    </row>
    <row r="46" spans="1:17" ht="15" customHeight="1">
      <c r="A46" s="44" t="str">
        <f>IF(Calcu!B52=TRUE,"","삭제")</f>
        <v>삭제</v>
      </c>
      <c r="B46" s="43"/>
      <c r="C46" s="43"/>
      <c r="D46" s="43"/>
      <c r="E46" s="43"/>
      <c r="F46" s="51" t="str">
        <f>Calcu!C52</f>
        <v/>
      </c>
      <c r="G46" s="51" t="s">
        <v>678</v>
      </c>
      <c r="H46" s="51" t="str">
        <f>Calcu!Y52</f>
        <v/>
      </c>
      <c r="J46" s="37" t="str">
        <f>Calcu!R52</f>
        <v/>
      </c>
      <c r="K46" s="37" t="str">
        <f>Calcu!S52</f>
        <v/>
      </c>
      <c r="L46" s="37" t="str">
        <f>LEFT(Calcu!Z52,1)</f>
        <v/>
      </c>
      <c r="M46" s="37" t="s">
        <v>322</v>
      </c>
      <c r="N46" s="37" t="s">
        <v>322</v>
      </c>
      <c r="O46" s="37" t="s">
        <v>322</v>
      </c>
      <c r="Q46" s="37" t="str">
        <f>Calcu!U52</f>
        <v/>
      </c>
    </row>
    <row r="47" spans="1:17" ht="15" customHeight="1">
      <c r="A47" s="44" t="str">
        <f>IF(Calcu!B53=TRUE,"","삭제")</f>
        <v>삭제</v>
      </c>
      <c r="B47" s="43"/>
      <c r="C47" s="43"/>
      <c r="D47" s="43"/>
      <c r="E47" s="43"/>
      <c r="F47" s="51" t="str">
        <f>Calcu!C53</f>
        <v/>
      </c>
      <c r="G47" s="51" t="s">
        <v>678</v>
      </c>
      <c r="H47" s="51" t="str">
        <f>Calcu!Y53</f>
        <v/>
      </c>
      <c r="J47" s="37" t="str">
        <f>Calcu!R53</f>
        <v/>
      </c>
      <c r="K47" s="37" t="str">
        <f>Calcu!S53</f>
        <v/>
      </c>
      <c r="L47" s="37" t="str">
        <f>LEFT(Calcu!Z53,1)</f>
        <v/>
      </c>
      <c r="M47" s="37" t="s">
        <v>322</v>
      </c>
      <c r="N47" s="37" t="s">
        <v>322</v>
      </c>
      <c r="O47" s="37" t="s">
        <v>322</v>
      </c>
      <c r="Q47" s="37" t="str">
        <f>Calcu!U53</f>
        <v/>
      </c>
    </row>
    <row r="48" spans="1:17" ht="15" customHeight="1">
      <c r="A48" s="44" t="str">
        <f>IF(Calcu!B54=TRUE,"","삭제")</f>
        <v>삭제</v>
      </c>
      <c r="B48" s="43"/>
      <c r="C48" s="43"/>
      <c r="D48" s="43"/>
      <c r="E48" s="43"/>
      <c r="F48" s="51" t="str">
        <f>Calcu!C54</f>
        <v/>
      </c>
      <c r="G48" s="51" t="s">
        <v>678</v>
      </c>
      <c r="H48" s="51" t="str">
        <f>Calcu!Y54</f>
        <v/>
      </c>
      <c r="J48" s="37" t="str">
        <f>Calcu!R54</f>
        <v/>
      </c>
      <c r="K48" s="37" t="str">
        <f>Calcu!S54</f>
        <v/>
      </c>
      <c r="L48" s="37" t="str">
        <f>LEFT(Calcu!Z54,1)</f>
        <v/>
      </c>
      <c r="M48" s="37" t="s">
        <v>322</v>
      </c>
      <c r="N48" s="37" t="s">
        <v>322</v>
      </c>
      <c r="O48" s="37" t="s">
        <v>322</v>
      </c>
      <c r="Q48" s="37" t="str">
        <f>Calcu!U54</f>
        <v/>
      </c>
    </row>
    <row r="49" spans="1:17" ht="15" customHeight="1">
      <c r="A49" s="44" t="str">
        <f>IF(Calcu!B55=TRUE,"","삭제")</f>
        <v>삭제</v>
      </c>
      <c r="B49" s="43"/>
      <c r="C49" s="43"/>
      <c r="D49" s="43"/>
      <c r="E49" s="43"/>
      <c r="F49" s="51" t="str">
        <f>Calcu!C55</f>
        <v/>
      </c>
      <c r="G49" s="51" t="s">
        <v>678</v>
      </c>
      <c r="H49" s="51" t="str">
        <f>Calcu!Y55</f>
        <v/>
      </c>
      <c r="J49" s="37" t="str">
        <f>Calcu!R55</f>
        <v/>
      </c>
      <c r="K49" s="37" t="str">
        <f>Calcu!S55</f>
        <v/>
      </c>
      <c r="L49" s="37" t="str">
        <f>LEFT(Calcu!Z55,1)</f>
        <v/>
      </c>
      <c r="M49" s="37" t="s">
        <v>322</v>
      </c>
      <c r="N49" s="37" t="s">
        <v>322</v>
      </c>
      <c r="O49" s="37" t="s">
        <v>322</v>
      </c>
      <c r="Q49" s="37" t="str">
        <f>Calcu!U55</f>
        <v/>
      </c>
    </row>
    <row r="50" spans="1:17" ht="15" customHeight="1">
      <c r="A50" s="44" t="str">
        <f>IF(Calcu!B56=TRUE,"","삭제")</f>
        <v>삭제</v>
      </c>
      <c r="B50" s="43"/>
      <c r="C50" s="43"/>
      <c r="D50" s="43"/>
      <c r="E50" s="43"/>
      <c r="F50" s="51" t="str">
        <f>Calcu!C56</f>
        <v/>
      </c>
      <c r="G50" s="51" t="s">
        <v>678</v>
      </c>
      <c r="H50" s="51" t="str">
        <f>Calcu!Y56</f>
        <v/>
      </c>
      <c r="J50" s="37" t="str">
        <f>Calcu!R56</f>
        <v/>
      </c>
      <c r="K50" s="37" t="str">
        <f>Calcu!S56</f>
        <v/>
      </c>
      <c r="L50" s="37" t="str">
        <f>LEFT(Calcu!Z56,1)</f>
        <v/>
      </c>
      <c r="M50" s="37" t="s">
        <v>322</v>
      </c>
      <c r="N50" s="37" t="s">
        <v>322</v>
      </c>
      <c r="O50" s="37" t="s">
        <v>322</v>
      </c>
      <c r="Q50" s="37" t="str">
        <f>Calcu!U56</f>
        <v/>
      </c>
    </row>
    <row r="51" spans="1:17" ht="15" customHeight="1">
      <c r="A51" s="44" t="str">
        <f>IF(Calcu!B57=TRUE,"","삭제")</f>
        <v>삭제</v>
      </c>
      <c r="B51" s="43"/>
      <c r="C51" s="43"/>
      <c r="D51" s="43"/>
      <c r="E51" s="43"/>
      <c r="F51" s="51" t="str">
        <f>Calcu!C57</f>
        <v/>
      </c>
      <c r="G51" s="51" t="s">
        <v>678</v>
      </c>
      <c r="H51" s="51" t="str">
        <f>Calcu!Y57</f>
        <v/>
      </c>
      <c r="J51" s="37" t="str">
        <f>Calcu!R57</f>
        <v/>
      </c>
      <c r="K51" s="37" t="str">
        <f>Calcu!S57</f>
        <v/>
      </c>
      <c r="L51" s="37" t="str">
        <f>LEFT(Calcu!Z57,1)</f>
        <v/>
      </c>
      <c r="M51" s="37" t="s">
        <v>322</v>
      </c>
      <c r="N51" s="37" t="s">
        <v>322</v>
      </c>
      <c r="O51" s="37" t="s">
        <v>322</v>
      </c>
      <c r="Q51" s="37" t="str">
        <f>Calcu!U57</f>
        <v/>
      </c>
    </row>
    <row r="52" spans="1:17" ht="15" customHeight="1">
      <c r="A52" s="44" t="str">
        <f>IF(Calcu!B58=TRUE,"","삭제")</f>
        <v>삭제</v>
      </c>
      <c r="B52" s="43"/>
      <c r="C52" s="43"/>
      <c r="D52" s="43"/>
      <c r="E52" s="43"/>
      <c r="F52" s="51" t="str">
        <f>Calcu!C58</f>
        <v/>
      </c>
      <c r="G52" s="51" t="s">
        <v>678</v>
      </c>
      <c r="H52" s="51" t="str">
        <f>Calcu!Y58</f>
        <v/>
      </c>
      <c r="J52" s="37" t="str">
        <f>Calcu!R58</f>
        <v/>
      </c>
      <c r="K52" s="37" t="str">
        <f>Calcu!S58</f>
        <v/>
      </c>
      <c r="L52" s="37" t="str">
        <f>LEFT(Calcu!Z58,1)</f>
        <v/>
      </c>
      <c r="M52" s="37" t="s">
        <v>322</v>
      </c>
      <c r="N52" s="37" t="s">
        <v>322</v>
      </c>
      <c r="O52" s="37" t="s">
        <v>322</v>
      </c>
      <c r="Q52" s="37" t="str">
        <f>Calcu!U58</f>
        <v/>
      </c>
    </row>
    <row r="53" spans="1:17" ht="15" customHeight="1">
      <c r="A53" s="44" t="str">
        <f>IF(Calcu!B59=TRUE,"","삭제")</f>
        <v>삭제</v>
      </c>
      <c r="B53" s="43"/>
      <c r="C53" s="43"/>
      <c r="D53" s="43"/>
      <c r="E53" s="43"/>
      <c r="F53" s="51" t="str">
        <f>Calcu!C59</f>
        <v/>
      </c>
      <c r="G53" s="51" t="s">
        <v>678</v>
      </c>
      <c r="H53" s="51" t="str">
        <f>Calcu!Y59</f>
        <v/>
      </c>
      <c r="J53" s="37" t="str">
        <f>Calcu!R59</f>
        <v/>
      </c>
      <c r="K53" s="37" t="str">
        <f>Calcu!S59</f>
        <v/>
      </c>
      <c r="L53" s="37" t="str">
        <f>LEFT(Calcu!Z59,1)</f>
        <v/>
      </c>
      <c r="M53" s="37" t="s">
        <v>322</v>
      </c>
      <c r="N53" s="37" t="s">
        <v>322</v>
      </c>
      <c r="O53" s="37" t="s">
        <v>322</v>
      </c>
      <c r="Q53" s="37" t="str">
        <f>Calcu!U59</f>
        <v/>
      </c>
    </row>
    <row r="54" spans="1:17" ht="15" customHeight="1">
      <c r="A54" s="44" t="str">
        <f>IF(Calcu!B60=TRUE,"","삭제")</f>
        <v>삭제</v>
      </c>
      <c r="B54" s="43"/>
      <c r="C54" s="43"/>
      <c r="D54" s="43"/>
      <c r="E54" s="43"/>
      <c r="F54" s="51" t="str">
        <f>Calcu!C60</f>
        <v/>
      </c>
      <c r="G54" s="51" t="s">
        <v>678</v>
      </c>
      <c r="H54" s="51" t="str">
        <f>Calcu!Y60</f>
        <v/>
      </c>
      <c r="J54" s="37" t="str">
        <f>Calcu!R60</f>
        <v/>
      </c>
      <c r="K54" s="37" t="str">
        <f>Calcu!S60</f>
        <v/>
      </c>
      <c r="L54" s="37" t="str">
        <f>LEFT(Calcu!Z60,1)</f>
        <v/>
      </c>
      <c r="M54" s="37" t="s">
        <v>322</v>
      </c>
      <c r="N54" s="37" t="s">
        <v>322</v>
      </c>
      <c r="O54" s="37" t="s">
        <v>322</v>
      </c>
      <c r="Q54" s="37" t="str">
        <f>Calcu!U60</f>
        <v/>
      </c>
    </row>
    <row r="55" spans="1:17" ht="15" customHeight="1">
      <c r="A55" s="44" t="str">
        <f>IF(Calcu!B61=TRUE,"","삭제")</f>
        <v>삭제</v>
      </c>
      <c r="B55" s="43"/>
      <c r="C55" s="43"/>
      <c r="D55" s="43"/>
      <c r="E55" s="43"/>
      <c r="F55" s="51" t="str">
        <f>Calcu!C61</f>
        <v/>
      </c>
      <c r="G55" s="51" t="s">
        <v>678</v>
      </c>
      <c r="H55" s="51" t="str">
        <f>Calcu!Y61</f>
        <v/>
      </c>
      <c r="J55" s="37" t="str">
        <f>Calcu!R61</f>
        <v/>
      </c>
      <c r="K55" s="37" t="str">
        <f>Calcu!S61</f>
        <v/>
      </c>
      <c r="L55" s="37" t="str">
        <f>LEFT(Calcu!Z61,1)</f>
        <v/>
      </c>
      <c r="M55" s="37" t="s">
        <v>322</v>
      </c>
      <c r="N55" s="37" t="s">
        <v>322</v>
      </c>
      <c r="O55" s="37" t="s">
        <v>322</v>
      </c>
      <c r="Q55" s="37" t="str">
        <f>Calcu!U61</f>
        <v/>
      </c>
    </row>
    <row r="56" spans="1:17" ht="15" customHeight="1">
      <c r="A56" s="44" t="str">
        <f>IF(Calcu!B62=TRUE,"","삭제")</f>
        <v>삭제</v>
      </c>
      <c r="B56" s="43"/>
      <c r="C56" s="43"/>
      <c r="D56" s="43"/>
      <c r="E56" s="43"/>
      <c r="F56" s="51" t="str">
        <f>Calcu!C62</f>
        <v/>
      </c>
      <c r="G56" s="51" t="s">
        <v>678</v>
      </c>
      <c r="H56" s="51" t="str">
        <f>Calcu!Y62</f>
        <v/>
      </c>
      <c r="J56" s="37" t="str">
        <f>Calcu!R62</f>
        <v/>
      </c>
      <c r="K56" s="37" t="str">
        <f>Calcu!S62</f>
        <v/>
      </c>
      <c r="L56" s="37" t="str">
        <f>LEFT(Calcu!Z62,1)</f>
        <v/>
      </c>
      <c r="M56" s="37" t="s">
        <v>322</v>
      </c>
      <c r="N56" s="37" t="s">
        <v>322</v>
      </c>
      <c r="O56" s="37" t="s">
        <v>322</v>
      </c>
      <c r="Q56" s="37" t="str">
        <f>Calcu!U62</f>
        <v/>
      </c>
    </row>
    <row r="57" spans="1:17" ht="15" customHeight="1">
      <c r="A57" s="44" t="str">
        <f>IF(Calcu!B63=TRUE,"","삭제")</f>
        <v>삭제</v>
      </c>
      <c r="B57" s="43"/>
      <c r="C57" s="43"/>
      <c r="D57" s="43"/>
      <c r="E57" s="43"/>
      <c r="F57" s="51" t="str">
        <f>Calcu!C63</f>
        <v/>
      </c>
      <c r="G57" s="51" t="s">
        <v>678</v>
      </c>
      <c r="H57" s="51" t="str">
        <f>Calcu!Y63</f>
        <v/>
      </c>
      <c r="J57" s="37" t="str">
        <f>Calcu!R63</f>
        <v/>
      </c>
      <c r="K57" s="37" t="str">
        <f>Calcu!S63</f>
        <v/>
      </c>
      <c r="L57" s="37" t="str">
        <f>LEFT(Calcu!Z63,1)</f>
        <v/>
      </c>
      <c r="M57" s="37" t="s">
        <v>322</v>
      </c>
      <c r="N57" s="37" t="s">
        <v>322</v>
      </c>
      <c r="O57" s="37" t="s">
        <v>322</v>
      </c>
      <c r="Q57" s="37" t="str">
        <f>Calcu!U63</f>
        <v/>
      </c>
    </row>
    <row r="58" spans="1:17" ht="15" customHeight="1">
      <c r="A58" s="44" t="str">
        <f>IF(Calcu!B64=TRUE,"","삭제")</f>
        <v>삭제</v>
      </c>
      <c r="B58" s="43"/>
      <c r="C58" s="43"/>
      <c r="D58" s="43"/>
      <c r="E58" s="43"/>
      <c r="F58" s="51" t="str">
        <f>Calcu!C64</f>
        <v/>
      </c>
      <c r="G58" s="51" t="s">
        <v>678</v>
      </c>
      <c r="H58" s="51" t="str">
        <f>Calcu!Y64</f>
        <v/>
      </c>
      <c r="J58" s="37" t="str">
        <f>Calcu!R64</f>
        <v/>
      </c>
      <c r="K58" s="37" t="str">
        <f>Calcu!S64</f>
        <v/>
      </c>
      <c r="L58" s="37" t="str">
        <f>LEFT(Calcu!Z64,1)</f>
        <v/>
      </c>
      <c r="M58" s="37" t="s">
        <v>322</v>
      </c>
      <c r="N58" s="37" t="s">
        <v>322</v>
      </c>
      <c r="O58" s="37" t="s">
        <v>322</v>
      </c>
      <c r="Q58" s="37" t="str">
        <f>Calcu!U64</f>
        <v/>
      </c>
    </row>
    <row r="59" spans="1:17" ht="15" customHeight="1">
      <c r="A59" s="44" t="str">
        <f>IF(Calcu!B65=TRUE,"","삭제")</f>
        <v>삭제</v>
      </c>
      <c r="B59" s="43"/>
      <c r="C59" s="43"/>
      <c r="D59" s="43"/>
      <c r="E59" s="43"/>
      <c r="F59" s="51" t="str">
        <f>Calcu!C65</f>
        <v/>
      </c>
      <c r="G59" s="51" t="s">
        <v>678</v>
      </c>
      <c r="H59" s="51" t="str">
        <f>Calcu!Y65</f>
        <v/>
      </c>
      <c r="J59" s="37" t="str">
        <f>Calcu!R65</f>
        <v/>
      </c>
      <c r="K59" s="37" t="str">
        <f>Calcu!S65</f>
        <v/>
      </c>
      <c r="L59" s="37" t="str">
        <f>LEFT(Calcu!Z65,1)</f>
        <v/>
      </c>
      <c r="M59" s="37" t="s">
        <v>322</v>
      </c>
      <c r="N59" s="37" t="s">
        <v>322</v>
      </c>
      <c r="O59" s="37" t="s">
        <v>322</v>
      </c>
      <c r="Q59" s="37" t="str">
        <f>Calcu!U65</f>
        <v/>
      </c>
    </row>
    <row r="60" spans="1:17" ht="15" customHeight="1">
      <c r="A60" s="44" t="str">
        <f>IF(Calcu!B66=TRUE,"","삭제")</f>
        <v>삭제</v>
      </c>
      <c r="B60" s="43"/>
      <c r="C60" s="43"/>
      <c r="D60" s="43"/>
      <c r="E60" s="43"/>
      <c r="F60" s="51" t="str">
        <f>Calcu!C66</f>
        <v/>
      </c>
      <c r="G60" s="51" t="s">
        <v>678</v>
      </c>
      <c r="H60" s="51" t="str">
        <f>Calcu!Y66</f>
        <v/>
      </c>
      <c r="J60" s="37" t="str">
        <f>Calcu!R66</f>
        <v/>
      </c>
      <c r="K60" s="37" t="str">
        <f>Calcu!S66</f>
        <v/>
      </c>
      <c r="L60" s="37" t="str">
        <f>LEFT(Calcu!Z66,1)</f>
        <v/>
      </c>
      <c r="M60" s="37" t="s">
        <v>322</v>
      </c>
      <c r="N60" s="37" t="s">
        <v>322</v>
      </c>
      <c r="O60" s="37" t="s">
        <v>322</v>
      </c>
      <c r="Q60" s="37" t="str">
        <f>Calcu!U66</f>
        <v/>
      </c>
    </row>
    <row r="61" spans="1:17" ht="15" customHeight="1">
      <c r="A61" s="44" t="str">
        <f>IF(Calcu!B67=TRUE,"","삭제")</f>
        <v>삭제</v>
      </c>
      <c r="B61" s="43"/>
      <c r="C61" s="43"/>
      <c r="D61" s="43"/>
      <c r="E61" s="43"/>
      <c r="F61" s="51" t="str">
        <f>Calcu!C67</f>
        <v/>
      </c>
      <c r="G61" s="51" t="s">
        <v>678</v>
      </c>
      <c r="H61" s="51" t="str">
        <f>Calcu!Y67</f>
        <v/>
      </c>
      <c r="J61" s="37" t="str">
        <f>Calcu!R67</f>
        <v/>
      </c>
      <c r="K61" s="37" t="str">
        <f>Calcu!S67</f>
        <v/>
      </c>
      <c r="L61" s="37" t="str">
        <f>LEFT(Calcu!Z67,1)</f>
        <v/>
      </c>
      <c r="M61" s="37" t="s">
        <v>322</v>
      </c>
      <c r="N61" s="37" t="s">
        <v>322</v>
      </c>
      <c r="O61" s="37" t="s">
        <v>322</v>
      </c>
      <c r="Q61" s="37" t="str">
        <f>Calcu!U67</f>
        <v/>
      </c>
    </row>
    <row r="62" spans="1:17" ht="15" customHeight="1">
      <c r="A62" s="44" t="str">
        <f>IF(Calcu!B68=TRUE,"","삭제")</f>
        <v>삭제</v>
      </c>
      <c r="B62" s="43"/>
      <c r="C62" s="43"/>
      <c r="D62" s="43"/>
      <c r="E62" s="43"/>
      <c r="F62" s="51" t="str">
        <f>Calcu!C68</f>
        <v/>
      </c>
      <c r="G62" s="51" t="s">
        <v>678</v>
      </c>
      <c r="H62" s="51" t="str">
        <f>Calcu!Y68</f>
        <v/>
      </c>
      <c r="J62" s="37" t="str">
        <f>Calcu!R68</f>
        <v/>
      </c>
      <c r="K62" s="37" t="str">
        <f>Calcu!S68</f>
        <v/>
      </c>
      <c r="L62" s="37" t="str">
        <f>LEFT(Calcu!Z68,1)</f>
        <v/>
      </c>
      <c r="M62" s="37" t="s">
        <v>322</v>
      </c>
      <c r="N62" s="37" t="s">
        <v>322</v>
      </c>
      <c r="O62" s="37" t="s">
        <v>322</v>
      </c>
      <c r="Q62" s="37" t="str">
        <f>Calcu!U68</f>
        <v/>
      </c>
    </row>
    <row r="63" spans="1:17" ht="15" customHeight="1">
      <c r="A63" s="44" t="str">
        <f>IF(Calcu!B69=TRUE,"","삭제")</f>
        <v>삭제</v>
      </c>
      <c r="B63" s="43"/>
      <c r="C63" s="43"/>
      <c r="D63" s="43"/>
      <c r="E63" s="43"/>
      <c r="F63" s="51" t="str">
        <f>Calcu!C69</f>
        <v/>
      </c>
      <c r="G63" s="51" t="s">
        <v>678</v>
      </c>
      <c r="H63" s="51" t="str">
        <f>Calcu!Y69</f>
        <v/>
      </c>
      <c r="J63" s="37" t="str">
        <f>Calcu!R69</f>
        <v/>
      </c>
      <c r="K63" s="37" t="str">
        <f>Calcu!S69</f>
        <v/>
      </c>
      <c r="L63" s="37" t="str">
        <f>LEFT(Calcu!Z69,1)</f>
        <v/>
      </c>
      <c r="M63" s="37" t="s">
        <v>322</v>
      </c>
      <c r="N63" s="37" t="s">
        <v>322</v>
      </c>
      <c r="O63" s="37" t="s">
        <v>322</v>
      </c>
      <c r="Q63" s="37" t="str">
        <f>Calcu!U69</f>
        <v/>
      </c>
    </row>
    <row r="64" spans="1:17" ht="15" customHeight="1">
      <c r="A64" s="44" t="str">
        <f>IF(Calcu!B70=TRUE,"","삭제")</f>
        <v>삭제</v>
      </c>
      <c r="B64" s="43"/>
      <c r="C64" s="43"/>
      <c r="D64" s="43"/>
      <c r="E64" s="43"/>
      <c r="F64" s="51" t="str">
        <f>Calcu!C70</f>
        <v/>
      </c>
      <c r="G64" s="51" t="s">
        <v>678</v>
      </c>
      <c r="H64" s="51" t="str">
        <f>Calcu!Y70</f>
        <v/>
      </c>
      <c r="J64" s="37" t="str">
        <f>Calcu!R70</f>
        <v/>
      </c>
      <c r="K64" s="37" t="str">
        <f>Calcu!S70</f>
        <v/>
      </c>
      <c r="L64" s="37" t="str">
        <f>LEFT(Calcu!Z70,1)</f>
        <v/>
      </c>
      <c r="M64" s="37" t="s">
        <v>322</v>
      </c>
      <c r="N64" s="37" t="s">
        <v>322</v>
      </c>
      <c r="O64" s="37" t="s">
        <v>322</v>
      </c>
      <c r="Q64" s="37" t="str">
        <f>Calcu!U70</f>
        <v/>
      </c>
    </row>
    <row r="65" spans="1:17" ht="15" customHeight="1">
      <c r="A65" s="44" t="str">
        <f>IF(Calcu!B71=TRUE,"","삭제")</f>
        <v>삭제</v>
      </c>
      <c r="B65" s="43"/>
      <c r="C65" s="43"/>
      <c r="D65" s="43"/>
      <c r="E65" s="43"/>
      <c r="F65" s="51" t="str">
        <f>Calcu!C71</f>
        <v/>
      </c>
      <c r="G65" s="51" t="s">
        <v>678</v>
      </c>
      <c r="H65" s="51" t="str">
        <f>Calcu!Y71</f>
        <v/>
      </c>
      <c r="J65" s="37" t="str">
        <f>Calcu!R71</f>
        <v/>
      </c>
      <c r="K65" s="37" t="str">
        <f>Calcu!S71</f>
        <v/>
      </c>
      <c r="L65" s="37" t="str">
        <f>LEFT(Calcu!Z71,1)</f>
        <v/>
      </c>
      <c r="M65" s="37" t="s">
        <v>322</v>
      </c>
      <c r="N65" s="37" t="s">
        <v>322</v>
      </c>
      <c r="O65" s="37" t="s">
        <v>322</v>
      </c>
      <c r="Q65" s="37" t="str">
        <f>Calcu!U71</f>
        <v/>
      </c>
    </row>
    <row r="66" spans="1:17" ht="15" customHeight="1">
      <c r="A66" s="44" t="str">
        <f>IF(Calcu!B72=TRUE,"","삭제")</f>
        <v>삭제</v>
      </c>
      <c r="B66" s="43"/>
      <c r="C66" s="43"/>
      <c r="D66" s="43"/>
      <c r="E66" s="43"/>
      <c r="F66" s="51" t="str">
        <f>Calcu!C72</f>
        <v/>
      </c>
      <c r="G66" s="51" t="s">
        <v>678</v>
      </c>
      <c r="H66" s="51" t="str">
        <f>Calcu!Y72</f>
        <v/>
      </c>
      <c r="J66" s="37" t="str">
        <f>Calcu!R72</f>
        <v/>
      </c>
      <c r="K66" s="37" t="str">
        <f>Calcu!S72</f>
        <v/>
      </c>
      <c r="L66" s="37" t="str">
        <f>LEFT(Calcu!Z72,1)</f>
        <v/>
      </c>
      <c r="M66" s="37" t="s">
        <v>322</v>
      </c>
      <c r="N66" s="37" t="s">
        <v>322</v>
      </c>
      <c r="O66" s="37" t="s">
        <v>322</v>
      </c>
      <c r="Q66" s="37" t="str">
        <f>Calcu!U72</f>
        <v/>
      </c>
    </row>
    <row r="67" spans="1:17" ht="15" customHeight="1">
      <c r="A67" s="44" t="str">
        <f>IF(Calcu!B73=TRUE,"","삭제")</f>
        <v>삭제</v>
      </c>
      <c r="B67" s="43"/>
      <c r="C67" s="43"/>
      <c r="D67" s="43"/>
      <c r="E67" s="43"/>
      <c r="F67" s="51" t="str">
        <f>Calcu!C73</f>
        <v/>
      </c>
      <c r="G67" s="51" t="s">
        <v>678</v>
      </c>
      <c r="H67" s="51" t="str">
        <f>Calcu!Y73</f>
        <v/>
      </c>
      <c r="J67" s="37" t="str">
        <f>Calcu!R73</f>
        <v/>
      </c>
      <c r="K67" s="37" t="str">
        <f>Calcu!S73</f>
        <v/>
      </c>
      <c r="L67" s="37" t="str">
        <f>LEFT(Calcu!Z73,1)</f>
        <v/>
      </c>
      <c r="M67" s="37" t="s">
        <v>322</v>
      </c>
      <c r="N67" s="37" t="s">
        <v>322</v>
      </c>
      <c r="O67" s="37" t="s">
        <v>322</v>
      </c>
      <c r="Q67" s="37" t="str">
        <f>Calcu!U73</f>
        <v/>
      </c>
    </row>
    <row r="68" spans="1:17" ht="15" customHeight="1">
      <c r="A68" s="44" t="str">
        <f>IF(Calcu!B74=TRUE,"","삭제")</f>
        <v>삭제</v>
      </c>
      <c r="B68" s="43"/>
      <c r="C68" s="43"/>
      <c r="D68" s="43"/>
      <c r="E68" s="43"/>
      <c r="F68" s="51" t="str">
        <f>Calcu!C74</f>
        <v/>
      </c>
      <c r="G68" s="51" t="s">
        <v>678</v>
      </c>
      <c r="H68" s="51" t="str">
        <f>Calcu!Y74</f>
        <v/>
      </c>
      <c r="J68" s="37" t="str">
        <f>Calcu!R74</f>
        <v/>
      </c>
      <c r="K68" s="37" t="str">
        <f>Calcu!S74</f>
        <v/>
      </c>
      <c r="L68" s="37" t="str">
        <f>LEFT(Calcu!Z74,1)</f>
        <v/>
      </c>
      <c r="M68" s="37" t="s">
        <v>322</v>
      </c>
      <c r="N68" s="37" t="s">
        <v>322</v>
      </c>
      <c r="O68" s="37" t="s">
        <v>322</v>
      </c>
      <c r="Q68" s="37" t="str">
        <f>Calcu!U74</f>
        <v/>
      </c>
    </row>
    <row r="69" spans="1:17" ht="15" customHeight="1">
      <c r="A69" s="44" t="str">
        <f>IF(Calcu!B75=TRUE,"","삭제")</f>
        <v>삭제</v>
      </c>
      <c r="B69" s="43"/>
      <c r="C69" s="43"/>
      <c r="D69" s="43"/>
      <c r="E69" s="43"/>
      <c r="F69" s="51" t="str">
        <f>Calcu!C75</f>
        <v/>
      </c>
      <c r="G69" s="51" t="s">
        <v>678</v>
      </c>
      <c r="H69" s="51" t="str">
        <f>Calcu!Y75</f>
        <v/>
      </c>
      <c r="J69" s="37" t="str">
        <f>Calcu!R75</f>
        <v/>
      </c>
      <c r="K69" s="37" t="str">
        <f>Calcu!S75</f>
        <v/>
      </c>
      <c r="L69" s="37" t="str">
        <f>LEFT(Calcu!Z75,1)</f>
        <v/>
      </c>
      <c r="M69" s="37" t="s">
        <v>322</v>
      </c>
      <c r="N69" s="37" t="s">
        <v>322</v>
      </c>
      <c r="O69" s="37" t="s">
        <v>322</v>
      </c>
      <c r="Q69" s="37" t="str">
        <f>Calcu!U75</f>
        <v/>
      </c>
    </row>
    <row r="70" spans="1:17" ht="15" customHeight="1">
      <c r="A70" s="44" t="str">
        <f>IF(Calcu!B76=TRUE,"","삭제")</f>
        <v>삭제</v>
      </c>
      <c r="B70" s="43"/>
      <c r="C70" s="43"/>
      <c r="D70" s="43"/>
      <c r="E70" s="43"/>
      <c r="F70" s="51" t="str">
        <f>Calcu!C76</f>
        <v/>
      </c>
      <c r="G70" s="51" t="s">
        <v>678</v>
      </c>
      <c r="H70" s="51" t="str">
        <f>Calcu!Y76</f>
        <v/>
      </c>
      <c r="J70" s="37" t="str">
        <f>Calcu!R76</f>
        <v/>
      </c>
      <c r="K70" s="37" t="str">
        <f>Calcu!S76</f>
        <v/>
      </c>
      <c r="L70" s="37" t="str">
        <f>LEFT(Calcu!Z76,1)</f>
        <v/>
      </c>
      <c r="M70" s="37" t="s">
        <v>322</v>
      </c>
      <c r="N70" s="37" t="s">
        <v>322</v>
      </c>
      <c r="O70" s="37" t="s">
        <v>322</v>
      </c>
      <c r="Q70" s="37" t="str">
        <f>Calcu!U76</f>
        <v/>
      </c>
    </row>
    <row r="71" spans="1:17" ht="15" customHeight="1">
      <c r="A71" s="44" t="str">
        <f>IF(Calcu!B77=TRUE,"","삭제")</f>
        <v>삭제</v>
      </c>
      <c r="B71" s="43"/>
      <c r="C71" s="43"/>
      <c r="D71" s="43"/>
      <c r="E71" s="43"/>
      <c r="F71" s="51" t="str">
        <f>Calcu!C77</f>
        <v/>
      </c>
      <c r="G71" s="51" t="s">
        <v>678</v>
      </c>
      <c r="H71" s="51" t="str">
        <f>Calcu!Y77</f>
        <v/>
      </c>
      <c r="J71" s="37" t="str">
        <f>Calcu!R77</f>
        <v/>
      </c>
      <c r="K71" s="37" t="str">
        <f>Calcu!S77</f>
        <v/>
      </c>
      <c r="L71" s="37" t="str">
        <f>LEFT(Calcu!Z77,1)</f>
        <v/>
      </c>
      <c r="M71" s="37" t="s">
        <v>322</v>
      </c>
      <c r="N71" s="37" t="s">
        <v>322</v>
      </c>
      <c r="O71" s="37" t="s">
        <v>322</v>
      </c>
      <c r="Q71" s="37" t="str">
        <f>Calcu!U77</f>
        <v/>
      </c>
    </row>
    <row r="72" spans="1:17" ht="15" customHeight="1">
      <c r="A72" s="44" t="str">
        <f>IF(Calcu!B78=TRUE,"","삭제")</f>
        <v>삭제</v>
      </c>
      <c r="B72" s="43"/>
      <c r="C72" s="43"/>
      <c r="D72" s="43"/>
      <c r="E72" s="43"/>
      <c r="F72" s="51" t="str">
        <f>Calcu!C78</f>
        <v/>
      </c>
      <c r="G72" s="51" t="s">
        <v>678</v>
      </c>
      <c r="H72" s="51" t="str">
        <f>Calcu!Y78</f>
        <v/>
      </c>
      <c r="J72" s="37" t="str">
        <f>Calcu!R78</f>
        <v/>
      </c>
      <c r="K72" s="37" t="str">
        <f>Calcu!S78</f>
        <v/>
      </c>
      <c r="L72" s="37" t="str">
        <f>LEFT(Calcu!Z78,1)</f>
        <v/>
      </c>
      <c r="M72" s="37" t="s">
        <v>322</v>
      </c>
      <c r="N72" s="37" t="s">
        <v>322</v>
      </c>
      <c r="O72" s="37" t="s">
        <v>322</v>
      </c>
      <c r="Q72" s="37" t="str">
        <f>Calcu!U78</f>
        <v/>
      </c>
    </row>
    <row r="73" spans="1:17" ht="15" customHeight="1">
      <c r="A73" s="44" t="str">
        <f>IF(Calcu!B79=TRUE,"","삭제")</f>
        <v>삭제</v>
      </c>
      <c r="B73" s="43"/>
      <c r="C73" s="43"/>
      <c r="D73" s="43"/>
      <c r="E73" s="43"/>
      <c r="F73" s="51" t="str">
        <f>Calcu!C79</f>
        <v/>
      </c>
      <c r="G73" s="51" t="s">
        <v>678</v>
      </c>
      <c r="H73" s="51" t="str">
        <f>Calcu!Y79</f>
        <v/>
      </c>
      <c r="J73" s="37" t="str">
        <f>Calcu!R79</f>
        <v/>
      </c>
      <c r="K73" s="37" t="str">
        <f>Calcu!S79</f>
        <v/>
      </c>
      <c r="L73" s="37" t="str">
        <f>LEFT(Calcu!Z79,1)</f>
        <v/>
      </c>
      <c r="M73" s="37" t="s">
        <v>322</v>
      </c>
      <c r="N73" s="37" t="s">
        <v>322</v>
      </c>
      <c r="O73" s="37" t="s">
        <v>322</v>
      </c>
      <c r="Q73" s="37" t="str">
        <f>Calcu!U79</f>
        <v/>
      </c>
    </row>
    <row r="74" spans="1:17" ht="15" customHeight="1">
      <c r="A74" s="44" t="str">
        <f>IF(Calcu!B80=TRUE,"","삭제")</f>
        <v>삭제</v>
      </c>
      <c r="B74" s="43"/>
      <c r="C74" s="43"/>
      <c r="D74" s="43"/>
      <c r="E74" s="43"/>
      <c r="F74" s="51" t="str">
        <f>Calcu!C80</f>
        <v/>
      </c>
      <c r="G74" s="51" t="s">
        <v>678</v>
      </c>
      <c r="H74" s="51" t="str">
        <f>Calcu!Y80</f>
        <v/>
      </c>
      <c r="J74" s="37" t="str">
        <f>Calcu!R80</f>
        <v/>
      </c>
      <c r="K74" s="37" t="str">
        <f>Calcu!S80</f>
        <v/>
      </c>
      <c r="L74" s="37" t="str">
        <f>LEFT(Calcu!Z80,1)</f>
        <v/>
      </c>
      <c r="M74" s="37" t="s">
        <v>322</v>
      </c>
      <c r="N74" s="37" t="s">
        <v>322</v>
      </c>
      <c r="O74" s="37" t="s">
        <v>322</v>
      </c>
      <c r="Q74" s="37" t="str">
        <f>Calcu!U80</f>
        <v/>
      </c>
    </row>
    <row r="75" spans="1:17" ht="15" customHeight="1">
      <c r="A75" s="44" t="str">
        <f>IF(Calcu!B81=TRUE,"","삭제")</f>
        <v>삭제</v>
      </c>
      <c r="B75" s="43"/>
      <c r="C75" s="43"/>
      <c r="D75" s="43"/>
      <c r="E75" s="43"/>
      <c r="F75" s="51" t="str">
        <f>Calcu!C81</f>
        <v/>
      </c>
      <c r="G75" s="51" t="s">
        <v>678</v>
      </c>
      <c r="H75" s="51" t="str">
        <f>Calcu!Y81</f>
        <v/>
      </c>
      <c r="J75" s="37" t="str">
        <f>Calcu!R81</f>
        <v/>
      </c>
      <c r="K75" s="37" t="str">
        <f>Calcu!S81</f>
        <v/>
      </c>
      <c r="L75" s="37" t="str">
        <f>LEFT(Calcu!Z81,1)</f>
        <v/>
      </c>
      <c r="M75" s="37" t="s">
        <v>322</v>
      </c>
      <c r="N75" s="37" t="s">
        <v>322</v>
      </c>
      <c r="O75" s="37" t="s">
        <v>322</v>
      </c>
      <c r="Q75" s="37" t="str">
        <f>Calcu!U81</f>
        <v/>
      </c>
    </row>
    <row r="76" spans="1:17" ht="15" customHeight="1">
      <c r="A76" s="44" t="str">
        <f>IF(Calcu!B82=TRUE,"","삭제")</f>
        <v>삭제</v>
      </c>
      <c r="B76" s="43"/>
      <c r="C76" s="43"/>
      <c r="D76" s="43"/>
      <c r="E76" s="43"/>
      <c r="F76" s="51" t="str">
        <f>Calcu!C82</f>
        <v/>
      </c>
      <c r="G76" s="51" t="s">
        <v>678</v>
      </c>
      <c r="H76" s="51" t="str">
        <f>Calcu!Y82</f>
        <v/>
      </c>
      <c r="J76" s="37" t="str">
        <f>Calcu!R82</f>
        <v/>
      </c>
      <c r="K76" s="37" t="str">
        <f>Calcu!S82</f>
        <v/>
      </c>
      <c r="L76" s="37" t="str">
        <f>LEFT(Calcu!Z82,1)</f>
        <v/>
      </c>
      <c r="M76" s="37" t="s">
        <v>322</v>
      </c>
      <c r="N76" s="37" t="s">
        <v>322</v>
      </c>
      <c r="O76" s="37" t="s">
        <v>322</v>
      </c>
      <c r="Q76" s="37" t="str">
        <f>Calcu!U82</f>
        <v/>
      </c>
    </row>
    <row r="77" spans="1:17" ht="15" customHeight="1">
      <c r="A77" s="44" t="str">
        <f>IF(Calcu!B83=TRUE,"","삭제")</f>
        <v>삭제</v>
      </c>
      <c r="B77" s="43"/>
      <c r="C77" s="43"/>
      <c r="D77" s="43"/>
      <c r="E77" s="43"/>
      <c r="F77" s="51" t="str">
        <f>Calcu!C83</f>
        <v/>
      </c>
      <c r="G77" s="51" t="s">
        <v>678</v>
      </c>
      <c r="H77" s="51" t="str">
        <f>Calcu!Y83</f>
        <v/>
      </c>
      <c r="J77" s="37" t="str">
        <f>Calcu!R83</f>
        <v/>
      </c>
      <c r="K77" s="37" t="str">
        <f>Calcu!S83</f>
        <v/>
      </c>
      <c r="L77" s="37" t="str">
        <f>LEFT(Calcu!Z83,1)</f>
        <v/>
      </c>
      <c r="M77" s="37" t="s">
        <v>322</v>
      </c>
      <c r="N77" s="37" t="s">
        <v>322</v>
      </c>
      <c r="O77" s="37" t="s">
        <v>322</v>
      </c>
      <c r="Q77" s="37" t="str">
        <f>Calcu!U83</f>
        <v/>
      </c>
    </row>
    <row r="78" spans="1:17" ht="15" customHeight="1">
      <c r="A78" s="44" t="str">
        <f>IF(Calcu!B84=TRUE,"","삭제")</f>
        <v>삭제</v>
      </c>
      <c r="B78" s="43"/>
      <c r="C78" s="43"/>
      <c r="D78" s="43"/>
      <c r="E78" s="43"/>
      <c r="F78" s="51" t="str">
        <f>Calcu!C84</f>
        <v/>
      </c>
      <c r="G78" s="51" t="s">
        <v>678</v>
      </c>
      <c r="H78" s="51" t="str">
        <f>Calcu!Y84</f>
        <v/>
      </c>
      <c r="J78" s="37" t="str">
        <f>Calcu!R84</f>
        <v/>
      </c>
      <c r="K78" s="37" t="str">
        <f>Calcu!S84</f>
        <v/>
      </c>
      <c r="L78" s="37" t="str">
        <f>LEFT(Calcu!Z84,1)</f>
        <v/>
      </c>
      <c r="M78" s="37" t="s">
        <v>322</v>
      </c>
      <c r="N78" s="37" t="s">
        <v>322</v>
      </c>
      <c r="O78" s="37" t="s">
        <v>322</v>
      </c>
      <c r="Q78" s="37" t="str">
        <f>Calcu!U84</f>
        <v/>
      </c>
    </row>
    <row r="79" spans="1:17" ht="15" customHeight="1">
      <c r="A79" s="44" t="str">
        <f>IF(Calcu!B85=TRUE,"","삭제")</f>
        <v>삭제</v>
      </c>
      <c r="B79" s="43"/>
      <c r="C79" s="43"/>
      <c r="D79" s="43"/>
      <c r="E79" s="43"/>
      <c r="F79" s="51" t="str">
        <f>Calcu!C85</f>
        <v/>
      </c>
      <c r="G79" s="51" t="s">
        <v>678</v>
      </c>
      <c r="H79" s="51" t="str">
        <f>Calcu!Y85</f>
        <v/>
      </c>
      <c r="J79" s="37" t="str">
        <f>Calcu!R85</f>
        <v/>
      </c>
      <c r="K79" s="37" t="str">
        <f>Calcu!S85</f>
        <v/>
      </c>
      <c r="L79" s="37" t="str">
        <f>LEFT(Calcu!Z85,1)</f>
        <v/>
      </c>
      <c r="M79" s="37" t="s">
        <v>322</v>
      </c>
      <c r="N79" s="37" t="s">
        <v>322</v>
      </c>
      <c r="O79" s="37" t="s">
        <v>322</v>
      </c>
      <c r="Q79" s="37" t="str">
        <f>Calcu!U85</f>
        <v/>
      </c>
    </row>
    <row r="80" spans="1:17" ht="15" customHeight="1">
      <c r="A80" s="44" t="str">
        <f>IF(Calcu!B86=TRUE,"","삭제")</f>
        <v>삭제</v>
      </c>
      <c r="B80" s="43"/>
      <c r="C80" s="43"/>
      <c r="D80" s="43"/>
      <c r="E80" s="43"/>
      <c r="F80" s="51" t="str">
        <f>Calcu!C86</f>
        <v/>
      </c>
      <c r="G80" s="51" t="s">
        <v>678</v>
      </c>
      <c r="H80" s="51" t="str">
        <f>Calcu!Y86</f>
        <v/>
      </c>
      <c r="J80" s="37" t="str">
        <f>Calcu!R86</f>
        <v/>
      </c>
      <c r="K80" s="37" t="str">
        <f>Calcu!S86</f>
        <v/>
      </c>
      <c r="L80" s="37" t="str">
        <f>LEFT(Calcu!Z86,1)</f>
        <v/>
      </c>
      <c r="M80" s="37" t="s">
        <v>322</v>
      </c>
      <c r="N80" s="37" t="s">
        <v>322</v>
      </c>
      <c r="O80" s="37" t="s">
        <v>322</v>
      </c>
      <c r="Q80" s="37" t="str">
        <f>Calcu!U86</f>
        <v/>
      </c>
    </row>
    <row r="81" spans="1:17" ht="15" customHeight="1">
      <c r="A81" s="44" t="str">
        <f>IF(Calcu!B87=TRUE,"","삭제")</f>
        <v>삭제</v>
      </c>
      <c r="B81" s="43"/>
      <c r="C81" s="43"/>
      <c r="D81" s="43"/>
      <c r="E81" s="43"/>
      <c r="F81" s="51" t="str">
        <f>Calcu!C87</f>
        <v/>
      </c>
      <c r="G81" s="51" t="s">
        <v>678</v>
      </c>
      <c r="H81" s="51" t="str">
        <f>Calcu!Y87</f>
        <v/>
      </c>
      <c r="J81" s="37" t="str">
        <f>Calcu!R87</f>
        <v/>
      </c>
      <c r="K81" s="37" t="str">
        <f>Calcu!S87</f>
        <v/>
      </c>
      <c r="L81" s="37" t="str">
        <f>LEFT(Calcu!Z87,1)</f>
        <v/>
      </c>
      <c r="M81" s="37" t="s">
        <v>322</v>
      </c>
      <c r="N81" s="37" t="s">
        <v>322</v>
      </c>
      <c r="O81" s="37" t="s">
        <v>322</v>
      </c>
      <c r="Q81" s="37" t="str">
        <f>Calcu!U87</f>
        <v/>
      </c>
    </row>
    <row r="82" spans="1:17" ht="15" customHeight="1">
      <c r="A82" s="44" t="str">
        <f>IF(Calcu!B88=TRUE,"","삭제")</f>
        <v>삭제</v>
      </c>
      <c r="B82" s="43"/>
      <c r="C82" s="43"/>
      <c r="D82" s="43"/>
      <c r="E82" s="43"/>
      <c r="F82" s="51" t="str">
        <f>Calcu!C88</f>
        <v/>
      </c>
      <c r="G82" s="51" t="s">
        <v>678</v>
      </c>
      <c r="H82" s="51" t="str">
        <f>Calcu!Y88</f>
        <v/>
      </c>
      <c r="J82" s="37" t="str">
        <f>Calcu!R88</f>
        <v/>
      </c>
      <c r="K82" s="37" t="str">
        <f>Calcu!S88</f>
        <v/>
      </c>
      <c r="L82" s="37" t="str">
        <f>LEFT(Calcu!Z88,1)</f>
        <v/>
      </c>
      <c r="M82" s="37" t="s">
        <v>322</v>
      </c>
      <c r="N82" s="37" t="s">
        <v>322</v>
      </c>
      <c r="O82" s="37" t="s">
        <v>322</v>
      </c>
      <c r="Q82" s="37" t="str">
        <f>Calcu!U88</f>
        <v/>
      </c>
    </row>
    <row r="83" spans="1:17" ht="15" customHeight="1">
      <c r="A83" s="44" t="str">
        <f>IF(Calcu!B89=TRUE,"","삭제")</f>
        <v>삭제</v>
      </c>
      <c r="B83" s="43"/>
      <c r="C83" s="43"/>
      <c r="D83" s="43"/>
      <c r="E83" s="43"/>
      <c r="F83" s="51" t="str">
        <f>Calcu!C89</f>
        <v/>
      </c>
      <c r="G83" s="51" t="s">
        <v>678</v>
      </c>
      <c r="H83" s="51" t="str">
        <f>Calcu!Y89</f>
        <v/>
      </c>
      <c r="J83" s="37" t="str">
        <f>Calcu!R89</f>
        <v/>
      </c>
      <c r="K83" s="37" t="str">
        <f>Calcu!S89</f>
        <v/>
      </c>
      <c r="L83" s="37" t="str">
        <f>LEFT(Calcu!Z89,1)</f>
        <v/>
      </c>
      <c r="M83" s="37" t="s">
        <v>322</v>
      </c>
      <c r="N83" s="37" t="s">
        <v>322</v>
      </c>
      <c r="O83" s="37" t="s">
        <v>322</v>
      </c>
      <c r="Q83" s="37" t="str">
        <f>Calcu!U89</f>
        <v/>
      </c>
    </row>
    <row r="84" spans="1:17" ht="15" customHeight="1">
      <c r="A84" s="44" t="str">
        <f>IF(Calcu!B90=TRUE,"","삭제")</f>
        <v>삭제</v>
      </c>
      <c r="B84" s="43"/>
      <c r="C84" s="43"/>
      <c r="D84" s="43"/>
      <c r="E84" s="43"/>
      <c r="F84" s="51" t="str">
        <f>Calcu!C90</f>
        <v/>
      </c>
      <c r="G84" s="51" t="s">
        <v>678</v>
      </c>
      <c r="H84" s="51" t="str">
        <f>Calcu!Y90</f>
        <v/>
      </c>
      <c r="J84" s="37" t="str">
        <f>Calcu!R90</f>
        <v/>
      </c>
      <c r="K84" s="37" t="str">
        <f>Calcu!S90</f>
        <v/>
      </c>
      <c r="L84" s="37" t="str">
        <f>LEFT(Calcu!Z90,1)</f>
        <v/>
      </c>
      <c r="M84" s="37" t="s">
        <v>322</v>
      </c>
      <c r="N84" s="37" t="s">
        <v>322</v>
      </c>
      <c r="O84" s="37" t="s">
        <v>322</v>
      </c>
      <c r="Q84" s="37" t="str">
        <f>Calcu!U90</f>
        <v/>
      </c>
    </row>
    <row r="85" spans="1:17" ht="15" customHeight="1">
      <c r="A85" s="44" t="str">
        <f>IF(Calcu!B91=TRUE,"","삭제")</f>
        <v>삭제</v>
      </c>
      <c r="B85" s="43"/>
      <c r="C85" s="43"/>
      <c r="D85" s="43"/>
      <c r="E85" s="43"/>
      <c r="F85" s="51" t="str">
        <f>Calcu!C91</f>
        <v/>
      </c>
      <c r="G85" s="51" t="s">
        <v>678</v>
      </c>
      <c r="H85" s="51" t="str">
        <f>Calcu!Y91</f>
        <v/>
      </c>
      <c r="J85" s="37" t="str">
        <f>Calcu!R91</f>
        <v/>
      </c>
      <c r="K85" s="37" t="str">
        <f>Calcu!S91</f>
        <v/>
      </c>
      <c r="L85" s="37" t="str">
        <f>LEFT(Calcu!Z91,1)</f>
        <v/>
      </c>
      <c r="M85" s="37" t="s">
        <v>322</v>
      </c>
      <c r="N85" s="37" t="s">
        <v>322</v>
      </c>
      <c r="O85" s="37" t="s">
        <v>322</v>
      </c>
      <c r="Q85" s="37" t="str">
        <f>Calcu!U91</f>
        <v/>
      </c>
    </row>
    <row r="86" spans="1:17" ht="15" customHeight="1">
      <c r="A86" s="44" t="str">
        <f>IF(Calcu!B92=TRUE,"","삭제")</f>
        <v>삭제</v>
      </c>
      <c r="B86" s="43"/>
      <c r="C86" s="43"/>
      <c r="D86" s="43"/>
      <c r="E86" s="43"/>
      <c r="F86" s="51" t="str">
        <f>Calcu!C92</f>
        <v/>
      </c>
      <c r="G86" s="51" t="s">
        <v>678</v>
      </c>
      <c r="H86" s="51" t="str">
        <f>Calcu!Y92</f>
        <v/>
      </c>
      <c r="J86" s="37" t="str">
        <f>Calcu!R92</f>
        <v/>
      </c>
      <c r="K86" s="37" t="str">
        <f>Calcu!S92</f>
        <v/>
      </c>
      <c r="L86" s="37" t="str">
        <f>LEFT(Calcu!Z92,1)</f>
        <v/>
      </c>
      <c r="M86" s="37" t="s">
        <v>322</v>
      </c>
      <c r="N86" s="37" t="s">
        <v>322</v>
      </c>
      <c r="O86" s="37" t="s">
        <v>322</v>
      </c>
      <c r="Q86" s="37" t="str">
        <f>Calcu!U92</f>
        <v/>
      </c>
    </row>
    <row r="87" spans="1:17" ht="15" customHeight="1">
      <c r="A87" s="44" t="str">
        <f>IF(Calcu!B93=TRUE,"","삭제")</f>
        <v>삭제</v>
      </c>
      <c r="B87" s="43"/>
      <c r="C87" s="43"/>
      <c r="D87" s="43"/>
      <c r="E87" s="43"/>
      <c r="F87" s="51" t="str">
        <f>Calcu!C93</f>
        <v/>
      </c>
      <c r="G87" s="51" t="s">
        <v>678</v>
      </c>
      <c r="H87" s="51" t="str">
        <f>Calcu!Y93</f>
        <v/>
      </c>
      <c r="J87" s="37" t="str">
        <f>Calcu!R93</f>
        <v/>
      </c>
      <c r="K87" s="37" t="str">
        <f>Calcu!S93</f>
        <v/>
      </c>
      <c r="L87" s="37" t="str">
        <f>LEFT(Calcu!Z93,1)</f>
        <v/>
      </c>
      <c r="M87" s="37" t="s">
        <v>322</v>
      </c>
      <c r="N87" s="37" t="s">
        <v>322</v>
      </c>
      <c r="O87" s="37" t="s">
        <v>322</v>
      </c>
      <c r="Q87" s="37" t="str">
        <f>Calcu!U93</f>
        <v/>
      </c>
    </row>
    <row r="88" spans="1:17" ht="15" customHeight="1">
      <c r="A88" s="44" t="str">
        <f>IF(Calcu!B94=TRUE,"","삭제")</f>
        <v>삭제</v>
      </c>
      <c r="B88" s="43"/>
      <c r="C88" s="43"/>
      <c r="D88" s="43"/>
      <c r="E88" s="43"/>
      <c r="F88" s="51" t="str">
        <f>Calcu!C94</f>
        <v/>
      </c>
      <c r="G88" s="51" t="s">
        <v>678</v>
      </c>
      <c r="H88" s="51" t="str">
        <f>Calcu!Y94</f>
        <v/>
      </c>
      <c r="J88" s="37" t="str">
        <f>Calcu!R94</f>
        <v/>
      </c>
      <c r="K88" s="37" t="str">
        <f>Calcu!S94</f>
        <v/>
      </c>
      <c r="L88" s="37" t="str">
        <f>LEFT(Calcu!Z94,1)</f>
        <v/>
      </c>
      <c r="M88" s="37" t="s">
        <v>322</v>
      </c>
      <c r="N88" s="37" t="s">
        <v>322</v>
      </c>
      <c r="O88" s="37" t="s">
        <v>322</v>
      </c>
      <c r="Q88" s="37" t="str">
        <f>Calcu!U94</f>
        <v/>
      </c>
    </row>
    <row r="89" spans="1:17" ht="15" customHeight="1">
      <c r="A89" s="44" t="str">
        <f>IF(Calcu!B95=TRUE,"","삭제")</f>
        <v>삭제</v>
      </c>
      <c r="B89" s="43"/>
      <c r="C89" s="43"/>
      <c r="D89" s="43"/>
      <c r="E89" s="43"/>
      <c r="F89" s="51" t="str">
        <f>Calcu!C95</f>
        <v/>
      </c>
      <c r="G89" s="51" t="s">
        <v>678</v>
      </c>
      <c r="H89" s="51" t="str">
        <f>Calcu!Y95</f>
        <v/>
      </c>
      <c r="J89" s="37" t="str">
        <f>Calcu!R95</f>
        <v/>
      </c>
      <c r="K89" s="37" t="str">
        <f>Calcu!S95</f>
        <v/>
      </c>
      <c r="L89" s="37" t="str">
        <f>LEFT(Calcu!Z95,1)</f>
        <v/>
      </c>
      <c r="M89" s="37" t="s">
        <v>322</v>
      </c>
      <c r="N89" s="37" t="s">
        <v>322</v>
      </c>
      <c r="O89" s="37" t="s">
        <v>322</v>
      </c>
      <c r="Q89" s="37" t="str">
        <f>Calcu!U95</f>
        <v/>
      </c>
    </row>
    <row r="90" spans="1:17" ht="15" customHeight="1">
      <c r="A90" s="44" t="str">
        <f>IF(Calcu!B96=TRUE,"","삭제")</f>
        <v>삭제</v>
      </c>
      <c r="B90" s="43"/>
      <c r="C90" s="43"/>
      <c r="D90" s="43"/>
      <c r="E90" s="43"/>
      <c r="F90" s="51" t="str">
        <f>Calcu!C96</f>
        <v/>
      </c>
      <c r="G90" s="51" t="s">
        <v>678</v>
      </c>
      <c r="H90" s="51" t="str">
        <f>Calcu!Y96</f>
        <v/>
      </c>
      <c r="J90" s="37" t="str">
        <f>Calcu!R96</f>
        <v/>
      </c>
      <c r="K90" s="37" t="str">
        <f>Calcu!S96</f>
        <v/>
      </c>
      <c r="L90" s="37" t="str">
        <f>LEFT(Calcu!Z96,1)</f>
        <v/>
      </c>
      <c r="M90" s="37" t="s">
        <v>322</v>
      </c>
      <c r="N90" s="37" t="s">
        <v>322</v>
      </c>
      <c r="O90" s="37" t="s">
        <v>322</v>
      </c>
      <c r="Q90" s="37" t="str">
        <f>Calcu!U96</f>
        <v/>
      </c>
    </row>
    <row r="91" spans="1:17" ht="15" customHeight="1">
      <c r="A91" s="44" t="str">
        <f>IF(Calcu!B97=TRUE,"","삭제")</f>
        <v>삭제</v>
      </c>
      <c r="B91" s="43"/>
      <c r="C91" s="43"/>
      <c r="D91" s="43"/>
      <c r="E91" s="43"/>
      <c r="F91" s="51" t="str">
        <f>Calcu!C97</f>
        <v/>
      </c>
      <c r="G91" s="51" t="s">
        <v>678</v>
      </c>
      <c r="H91" s="51" t="str">
        <f>Calcu!Y97</f>
        <v/>
      </c>
      <c r="J91" s="37" t="str">
        <f>Calcu!R97</f>
        <v/>
      </c>
      <c r="K91" s="37" t="str">
        <f>Calcu!S97</f>
        <v/>
      </c>
      <c r="L91" s="37" t="str">
        <f>LEFT(Calcu!Z97,1)</f>
        <v/>
      </c>
      <c r="M91" s="37" t="s">
        <v>322</v>
      </c>
      <c r="N91" s="37" t="s">
        <v>322</v>
      </c>
      <c r="O91" s="37" t="s">
        <v>322</v>
      </c>
      <c r="Q91" s="37" t="str">
        <f>Calcu!U97</f>
        <v/>
      </c>
    </row>
    <row r="92" spans="1:17" ht="15" customHeight="1">
      <c r="A92" s="44" t="str">
        <f>IF(Calcu!B98=TRUE,"","삭제")</f>
        <v>삭제</v>
      </c>
      <c r="B92" s="43"/>
      <c r="C92" s="43"/>
      <c r="D92" s="43"/>
      <c r="E92" s="43"/>
      <c r="F92" s="51" t="str">
        <f>Calcu!C98</f>
        <v/>
      </c>
      <c r="G92" s="51" t="s">
        <v>678</v>
      </c>
      <c r="H92" s="51" t="str">
        <f>Calcu!Y98</f>
        <v/>
      </c>
      <c r="J92" s="37" t="str">
        <f>Calcu!R98</f>
        <v/>
      </c>
      <c r="K92" s="37" t="str">
        <f>Calcu!S98</f>
        <v/>
      </c>
      <c r="L92" s="37" t="str">
        <f>LEFT(Calcu!Z98,1)</f>
        <v/>
      </c>
      <c r="M92" s="37" t="s">
        <v>322</v>
      </c>
      <c r="N92" s="37" t="s">
        <v>322</v>
      </c>
      <c r="O92" s="37" t="s">
        <v>322</v>
      </c>
      <c r="Q92" s="37" t="str">
        <f>Calcu!U98</f>
        <v/>
      </c>
    </row>
    <row r="93" spans="1:17" ht="15" customHeight="1">
      <c r="A93" s="44" t="str">
        <f>IF(Calcu!B99=TRUE,"","삭제")</f>
        <v>삭제</v>
      </c>
      <c r="B93" s="43"/>
      <c r="C93" s="43"/>
      <c r="D93" s="43"/>
      <c r="E93" s="43"/>
      <c r="F93" s="51" t="str">
        <f>Calcu!C99</f>
        <v/>
      </c>
      <c r="G93" s="51" t="s">
        <v>678</v>
      </c>
      <c r="H93" s="51" t="str">
        <f>Calcu!Y99</f>
        <v/>
      </c>
      <c r="J93" s="37" t="str">
        <f>Calcu!R99</f>
        <v/>
      </c>
      <c r="K93" s="37" t="str">
        <f>Calcu!S99</f>
        <v/>
      </c>
      <c r="L93" s="37" t="str">
        <f>LEFT(Calcu!Z99,1)</f>
        <v/>
      </c>
      <c r="M93" s="37" t="s">
        <v>322</v>
      </c>
      <c r="N93" s="37" t="s">
        <v>322</v>
      </c>
      <c r="O93" s="37" t="s">
        <v>322</v>
      </c>
      <c r="Q93" s="37" t="str">
        <f>Calcu!U99</f>
        <v/>
      </c>
    </row>
    <row r="94" spans="1:17" ht="15" customHeight="1">
      <c r="A94" s="44" t="str">
        <f>IF(Calcu!B100=TRUE,"","삭제")</f>
        <v>삭제</v>
      </c>
      <c r="B94" s="43"/>
      <c r="C94" s="43"/>
      <c r="D94" s="43"/>
      <c r="E94" s="43"/>
      <c r="F94" s="51" t="str">
        <f>Calcu!C100</f>
        <v/>
      </c>
      <c r="G94" s="51" t="s">
        <v>678</v>
      </c>
      <c r="H94" s="51" t="str">
        <f>Calcu!Y100</f>
        <v/>
      </c>
      <c r="J94" s="37" t="str">
        <f>Calcu!R100</f>
        <v/>
      </c>
      <c r="K94" s="37" t="str">
        <f>Calcu!S100</f>
        <v/>
      </c>
      <c r="L94" s="37" t="str">
        <f>LEFT(Calcu!Z100,1)</f>
        <v/>
      </c>
      <c r="M94" s="37" t="s">
        <v>322</v>
      </c>
      <c r="N94" s="37" t="s">
        <v>322</v>
      </c>
      <c r="O94" s="37" t="s">
        <v>322</v>
      </c>
      <c r="Q94" s="37" t="str">
        <f>Calcu!U100</f>
        <v/>
      </c>
    </row>
    <row r="95" spans="1:17" ht="15" customHeight="1">
      <c r="A95" s="44" t="str">
        <f>IF(Calcu!B101=TRUE,"","삭제")</f>
        <v>삭제</v>
      </c>
      <c r="B95" s="43"/>
      <c r="C95" s="43"/>
      <c r="D95" s="43"/>
      <c r="E95" s="43"/>
      <c r="F95" s="51" t="str">
        <f>Calcu!C101</f>
        <v/>
      </c>
      <c r="G95" s="51" t="s">
        <v>678</v>
      </c>
      <c r="H95" s="51" t="str">
        <f>Calcu!Y101</f>
        <v/>
      </c>
      <c r="J95" s="37" t="str">
        <f>Calcu!R101</f>
        <v/>
      </c>
      <c r="K95" s="37" t="str">
        <f>Calcu!S101</f>
        <v/>
      </c>
      <c r="L95" s="37" t="str">
        <f>LEFT(Calcu!Z101,1)</f>
        <v/>
      </c>
      <c r="M95" s="37" t="s">
        <v>322</v>
      </c>
      <c r="N95" s="37" t="s">
        <v>322</v>
      </c>
      <c r="O95" s="37" t="s">
        <v>322</v>
      </c>
      <c r="Q95" s="37" t="str">
        <f>Calcu!U101</f>
        <v/>
      </c>
    </row>
    <row r="96" spans="1:17" ht="15" customHeight="1">
      <c r="A96" s="44" t="str">
        <f>IF(Calcu!B102=TRUE,"","삭제")</f>
        <v>삭제</v>
      </c>
      <c r="B96" s="43"/>
      <c r="C96" s="43"/>
      <c r="D96" s="43"/>
      <c r="E96" s="43"/>
      <c r="F96" s="51" t="str">
        <f>Calcu!C102</f>
        <v/>
      </c>
      <c r="G96" s="51" t="s">
        <v>678</v>
      </c>
      <c r="H96" s="51" t="str">
        <f>Calcu!Y102</f>
        <v/>
      </c>
      <c r="J96" s="37" t="str">
        <f>Calcu!R102</f>
        <v/>
      </c>
      <c r="K96" s="37" t="str">
        <f>Calcu!S102</f>
        <v/>
      </c>
      <c r="L96" s="37" t="str">
        <f>LEFT(Calcu!Z102,1)</f>
        <v/>
      </c>
      <c r="M96" s="37" t="s">
        <v>322</v>
      </c>
      <c r="N96" s="37" t="s">
        <v>322</v>
      </c>
      <c r="O96" s="37" t="s">
        <v>322</v>
      </c>
      <c r="Q96" s="37" t="str">
        <f>Calcu!U102</f>
        <v/>
      </c>
    </row>
    <row r="97" spans="1:17" ht="15" customHeight="1">
      <c r="A97" s="44" t="str">
        <f>IF(Calcu!B103=TRUE,"","삭제")</f>
        <v>삭제</v>
      </c>
      <c r="B97" s="43"/>
      <c r="C97" s="43"/>
      <c r="D97" s="43"/>
      <c r="E97" s="43"/>
      <c r="F97" s="51" t="str">
        <f>Calcu!C103</f>
        <v/>
      </c>
      <c r="G97" s="51" t="s">
        <v>678</v>
      </c>
      <c r="H97" s="51" t="str">
        <f>Calcu!Y103</f>
        <v/>
      </c>
      <c r="J97" s="37" t="str">
        <f>Calcu!R103</f>
        <v/>
      </c>
      <c r="K97" s="37" t="str">
        <f>Calcu!S103</f>
        <v/>
      </c>
      <c r="L97" s="37" t="str">
        <f>LEFT(Calcu!Z103,1)</f>
        <v/>
      </c>
      <c r="M97" s="37" t="s">
        <v>322</v>
      </c>
      <c r="N97" s="37" t="s">
        <v>322</v>
      </c>
      <c r="O97" s="37" t="s">
        <v>322</v>
      </c>
      <c r="Q97" s="37" t="str">
        <f>Calcu!U103</f>
        <v/>
      </c>
    </row>
    <row r="98" spans="1:17" ht="15" customHeight="1">
      <c r="A98" s="44" t="str">
        <f>IF(Calcu!B104=TRUE,"","삭제")</f>
        <v>삭제</v>
      </c>
      <c r="B98" s="43"/>
      <c r="C98" s="43"/>
      <c r="D98" s="43"/>
      <c r="E98" s="43"/>
      <c r="F98" s="51" t="str">
        <f>Calcu!C104</f>
        <v/>
      </c>
      <c r="G98" s="51" t="s">
        <v>678</v>
      </c>
      <c r="H98" s="51" t="str">
        <f>Calcu!Y104</f>
        <v/>
      </c>
      <c r="J98" s="37" t="str">
        <f>Calcu!R104</f>
        <v/>
      </c>
      <c r="K98" s="37" t="str">
        <f>Calcu!S104</f>
        <v/>
      </c>
      <c r="L98" s="37" t="str">
        <f>LEFT(Calcu!Z104,1)</f>
        <v/>
      </c>
      <c r="M98" s="37" t="s">
        <v>322</v>
      </c>
      <c r="N98" s="37" t="s">
        <v>322</v>
      </c>
      <c r="O98" s="37" t="s">
        <v>322</v>
      </c>
      <c r="Q98" s="37" t="str">
        <f>Calcu!U104</f>
        <v/>
      </c>
    </row>
    <row r="99" spans="1:17" ht="15" customHeight="1">
      <c r="A99" s="44" t="str">
        <f>IF(Calcu!B105=TRUE,"","삭제")</f>
        <v>삭제</v>
      </c>
      <c r="B99" s="43"/>
      <c r="C99" s="43"/>
      <c r="D99" s="43"/>
      <c r="E99" s="43"/>
      <c r="F99" s="51" t="str">
        <f>Calcu!C105</f>
        <v/>
      </c>
      <c r="G99" s="51" t="s">
        <v>678</v>
      </c>
      <c r="H99" s="51" t="str">
        <f>Calcu!Y105</f>
        <v/>
      </c>
      <c r="J99" s="37" t="str">
        <f>Calcu!R105</f>
        <v/>
      </c>
      <c r="K99" s="37" t="str">
        <f>Calcu!S105</f>
        <v/>
      </c>
      <c r="L99" s="37" t="str">
        <f>LEFT(Calcu!Z105,1)</f>
        <v/>
      </c>
      <c r="M99" s="37" t="s">
        <v>322</v>
      </c>
      <c r="N99" s="37" t="s">
        <v>322</v>
      </c>
      <c r="O99" s="37" t="s">
        <v>322</v>
      </c>
      <c r="Q99" s="37" t="str">
        <f>Calcu!U105</f>
        <v/>
      </c>
    </row>
    <row r="100" spans="1:17" ht="15" customHeight="1">
      <c r="A100" s="44" t="str">
        <f>IF(Calcu!B106=TRUE,"","삭제")</f>
        <v>삭제</v>
      </c>
      <c r="B100" s="43"/>
      <c r="C100" s="43"/>
      <c r="D100" s="43"/>
      <c r="E100" s="43"/>
      <c r="F100" s="51" t="str">
        <f>Calcu!C106</f>
        <v/>
      </c>
      <c r="G100" s="51" t="s">
        <v>678</v>
      </c>
      <c r="H100" s="51" t="str">
        <f>Calcu!Y106</f>
        <v/>
      </c>
      <c r="J100" s="37" t="str">
        <f>Calcu!R106</f>
        <v/>
      </c>
      <c r="K100" s="37" t="str">
        <f>Calcu!S106</f>
        <v/>
      </c>
      <c r="L100" s="37" t="str">
        <f>LEFT(Calcu!Z106,1)</f>
        <v/>
      </c>
      <c r="M100" s="37" t="s">
        <v>322</v>
      </c>
      <c r="N100" s="37" t="s">
        <v>322</v>
      </c>
      <c r="O100" s="37" t="s">
        <v>322</v>
      </c>
      <c r="Q100" s="37" t="str">
        <f>Calcu!U106</f>
        <v/>
      </c>
    </row>
    <row r="101" spans="1:17" ht="15" customHeight="1">
      <c r="A101" s="44" t="str">
        <f>IF(Calcu!B107=TRUE,"","삭제")</f>
        <v>삭제</v>
      </c>
      <c r="B101" s="43"/>
      <c r="C101" s="43"/>
      <c r="D101" s="43"/>
      <c r="E101" s="43"/>
      <c r="F101" s="51" t="str">
        <f>Calcu!C107</f>
        <v/>
      </c>
      <c r="G101" s="51" t="s">
        <v>678</v>
      </c>
      <c r="H101" s="51" t="str">
        <f>Calcu!Y107</f>
        <v/>
      </c>
      <c r="J101" s="37" t="str">
        <f>Calcu!R107</f>
        <v/>
      </c>
      <c r="K101" s="37" t="str">
        <f>Calcu!S107</f>
        <v/>
      </c>
      <c r="L101" s="37" t="str">
        <f>LEFT(Calcu!Z107,1)</f>
        <v/>
      </c>
      <c r="M101" s="37" t="s">
        <v>322</v>
      </c>
      <c r="N101" s="37" t="s">
        <v>322</v>
      </c>
      <c r="O101" s="37" t="s">
        <v>322</v>
      </c>
      <c r="Q101" s="37" t="str">
        <f>Calcu!U107</f>
        <v/>
      </c>
    </row>
    <row r="102" spans="1:17" ht="15" customHeight="1">
      <c r="A102" s="44" t="str">
        <f>IF(Calcu!B108=TRUE,"","삭제")</f>
        <v>삭제</v>
      </c>
      <c r="B102" s="43"/>
      <c r="C102" s="43"/>
      <c r="D102" s="43"/>
      <c r="E102" s="43"/>
      <c r="F102" s="51" t="str">
        <f>Calcu!C108</f>
        <v/>
      </c>
      <c r="G102" s="51" t="s">
        <v>678</v>
      </c>
      <c r="H102" s="51" t="str">
        <f>Calcu!Y108</f>
        <v/>
      </c>
      <c r="J102" s="37" t="str">
        <f>Calcu!R108</f>
        <v/>
      </c>
      <c r="K102" s="37" t="str">
        <f>Calcu!S108</f>
        <v/>
      </c>
      <c r="L102" s="37" t="str">
        <f>LEFT(Calcu!Z108,1)</f>
        <v/>
      </c>
      <c r="M102" s="37" t="s">
        <v>322</v>
      </c>
      <c r="N102" s="37" t="s">
        <v>322</v>
      </c>
      <c r="O102" s="37" t="s">
        <v>322</v>
      </c>
      <c r="Q102" s="37" t="str">
        <f>Calcu!U108</f>
        <v/>
      </c>
    </row>
    <row r="103" spans="1:17" ht="15" customHeight="1">
      <c r="A103" s="44" t="str">
        <f>IF(Calcu!B109=TRUE,"","삭제")</f>
        <v>삭제</v>
      </c>
      <c r="B103" s="43"/>
      <c r="C103" s="43"/>
      <c r="D103" s="43"/>
      <c r="E103" s="43"/>
      <c r="F103" s="51" t="str">
        <f>Calcu!C109</f>
        <v/>
      </c>
      <c r="G103" s="51" t="s">
        <v>678</v>
      </c>
      <c r="H103" s="51" t="str">
        <f>Calcu!Y109</f>
        <v/>
      </c>
      <c r="J103" s="37" t="str">
        <f>Calcu!R109</f>
        <v/>
      </c>
      <c r="K103" s="37" t="str">
        <f>Calcu!S109</f>
        <v/>
      </c>
      <c r="L103" s="37" t="str">
        <f>LEFT(Calcu!Z109,1)</f>
        <v/>
      </c>
      <c r="M103" s="37" t="s">
        <v>322</v>
      </c>
      <c r="N103" s="37" t="s">
        <v>322</v>
      </c>
      <c r="O103" s="37" t="s">
        <v>322</v>
      </c>
      <c r="Q103" s="37" t="str">
        <f>Calcu!U109</f>
        <v/>
      </c>
    </row>
    <row r="104" spans="1:17" ht="15" customHeight="1">
      <c r="A104" s="44" t="str">
        <f>IF(Calcu!B110=TRUE,"","삭제")</f>
        <v>삭제</v>
      </c>
      <c r="B104" s="43"/>
      <c r="C104" s="43"/>
      <c r="D104" s="43"/>
      <c r="E104" s="43"/>
      <c r="F104" s="51" t="str">
        <f>Calcu!C110</f>
        <v/>
      </c>
      <c r="G104" s="51" t="s">
        <v>678</v>
      </c>
      <c r="H104" s="51" t="str">
        <f>Calcu!Y110</f>
        <v/>
      </c>
      <c r="J104" s="37" t="str">
        <f>Calcu!R110</f>
        <v/>
      </c>
      <c r="K104" s="37" t="str">
        <f>Calcu!S110</f>
        <v/>
      </c>
      <c r="L104" s="37" t="str">
        <f>LEFT(Calcu!Z110,1)</f>
        <v/>
      </c>
      <c r="M104" s="37" t="s">
        <v>322</v>
      </c>
      <c r="N104" s="37" t="s">
        <v>322</v>
      </c>
      <c r="O104" s="37" t="s">
        <v>322</v>
      </c>
      <c r="Q104" s="37" t="str">
        <f>Calcu!U110</f>
        <v/>
      </c>
    </row>
    <row r="105" spans="1:17" ht="15" customHeight="1">
      <c r="A105" s="44" t="str">
        <f>IF(Calcu!B111=TRUE,"","삭제")</f>
        <v>삭제</v>
      </c>
      <c r="B105" s="43"/>
      <c r="C105" s="43"/>
      <c r="D105" s="43"/>
      <c r="E105" s="43"/>
      <c r="F105" s="51" t="str">
        <f>Calcu!C111</f>
        <v/>
      </c>
      <c r="G105" s="51" t="s">
        <v>678</v>
      </c>
      <c r="H105" s="51" t="str">
        <f>Calcu!Y111</f>
        <v/>
      </c>
      <c r="J105" s="37" t="str">
        <f>Calcu!R111</f>
        <v/>
      </c>
      <c r="K105" s="37" t="str">
        <f>Calcu!S111</f>
        <v/>
      </c>
      <c r="L105" s="37" t="str">
        <f>LEFT(Calcu!Z111,1)</f>
        <v/>
      </c>
      <c r="M105" s="37" t="s">
        <v>322</v>
      </c>
      <c r="N105" s="37" t="s">
        <v>322</v>
      </c>
      <c r="O105" s="37" t="s">
        <v>322</v>
      </c>
      <c r="Q105" s="37" t="str">
        <f>Calcu!U111</f>
        <v/>
      </c>
    </row>
    <row r="106" spans="1:17" ht="15" customHeight="1">
      <c r="A106" s="44" t="str">
        <f>IF(Calcu!B112=TRUE,"","삭제")</f>
        <v>삭제</v>
      </c>
      <c r="B106" s="43"/>
      <c r="C106" s="43"/>
      <c r="D106" s="43"/>
      <c r="E106" s="43"/>
      <c r="F106" s="51" t="str">
        <f>Calcu!C112</f>
        <v/>
      </c>
      <c r="G106" s="51" t="s">
        <v>678</v>
      </c>
      <c r="H106" s="51" t="str">
        <f>Calcu!Y112</f>
        <v/>
      </c>
      <c r="J106" s="37" t="str">
        <f>Calcu!R112</f>
        <v/>
      </c>
      <c r="K106" s="37" t="str">
        <f>Calcu!S112</f>
        <v/>
      </c>
      <c r="L106" s="37" t="str">
        <f>LEFT(Calcu!Z112,1)</f>
        <v/>
      </c>
      <c r="M106" s="37" t="s">
        <v>322</v>
      </c>
      <c r="N106" s="37" t="s">
        <v>322</v>
      </c>
      <c r="O106" s="37" t="s">
        <v>322</v>
      </c>
      <c r="Q106" s="37" t="str">
        <f>Calcu!U112</f>
        <v/>
      </c>
    </row>
    <row r="107" spans="1:17" ht="15" customHeight="1">
      <c r="A107" s="44" t="str">
        <f>IF(Calcu!B113=TRUE,"","삭제")</f>
        <v>삭제</v>
      </c>
      <c r="B107" s="43"/>
      <c r="C107" s="43"/>
      <c r="D107" s="43"/>
      <c r="E107" s="43"/>
      <c r="F107" s="51" t="str">
        <f>Calcu!C113</f>
        <v/>
      </c>
      <c r="G107" s="51" t="s">
        <v>678</v>
      </c>
      <c r="H107" s="51" t="str">
        <f>Calcu!Y113</f>
        <v/>
      </c>
      <c r="J107" s="37" t="str">
        <f>Calcu!R113</f>
        <v/>
      </c>
      <c r="K107" s="37" t="str">
        <f>Calcu!S113</f>
        <v/>
      </c>
      <c r="L107" s="37" t="str">
        <f>LEFT(Calcu!Z113,1)</f>
        <v/>
      </c>
      <c r="M107" s="37" t="s">
        <v>322</v>
      </c>
      <c r="N107" s="37" t="s">
        <v>322</v>
      </c>
      <c r="O107" s="37" t="s">
        <v>322</v>
      </c>
      <c r="Q107" s="37" t="str">
        <f>Calcu!U113</f>
        <v/>
      </c>
    </row>
    <row r="108" spans="1:17" ht="15" customHeight="1">
      <c r="A108" s="44" t="str">
        <f>IF(Calcu!B114=TRUE,"","삭제")</f>
        <v>삭제</v>
      </c>
      <c r="B108" s="43"/>
      <c r="C108" s="43"/>
      <c r="D108" s="43"/>
      <c r="E108" s="43"/>
      <c r="F108" s="51" t="str">
        <f>Calcu!C114</f>
        <v/>
      </c>
      <c r="G108" s="51" t="s">
        <v>678</v>
      </c>
      <c r="H108" s="51" t="str">
        <f>Calcu!Y114</f>
        <v/>
      </c>
      <c r="J108" s="37" t="str">
        <f>Calcu!R114</f>
        <v/>
      </c>
      <c r="K108" s="37" t="str">
        <f>Calcu!S114</f>
        <v/>
      </c>
      <c r="L108" s="37" t="str">
        <f>LEFT(Calcu!Z114,1)</f>
        <v/>
      </c>
      <c r="M108" s="37" t="s">
        <v>322</v>
      </c>
      <c r="N108" s="37" t="s">
        <v>322</v>
      </c>
      <c r="O108" s="37" t="s">
        <v>322</v>
      </c>
      <c r="Q108" s="37" t="str">
        <f>Calcu!U114</f>
        <v/>
      </c>
    </row>
    <row r="109" spans="1:17" ht="15" customHeight="1">
      <c r="A109" s="44" t="str">
        <f>IF(Calcu!B115=TRUE,"","삭제")</f>
        <v>삭제</v>
      </c>
      <c r="B109" s="43"/>
      <c r="C109" s="43"/>
      <c r="D109" s="43"/>
      <c r="E109" s="43"/>
      <c r="F109" s="51" t="str">
        <f>Calcu!C115</f>
        <v/>
      </c>
      <c r="G109" s="51" t="s">
        <v>678</v>
      </c>
      <c r="H109" s="51" t="str">
        <f>Calcu!Y115</f>
        <v/>
      </c>
      <c r="J109" s="37" t="str">
        <f>Calcu!R115</f>
        <v/>
      </c>
      <c r="K109" s="37" t="str">
        <f>Calcu!S115</f>
        <v/>
      </c>
      <c r="L109" s="37" t="str">
        <f>LEFT(Calcu!Z115,1)</f>
        <v/>
      </c>
      <c r="M109" s="37" t="s">
        <v>322</v>
      </c>
      <c r="N109" s="37" t="s">
        <v>322</v>
      </c>
      <c r="O109" s="37" t="s">
        <v>322</v>
      </c>
      <c r="Q109" s="37" t="str">
        <f>Calcu!U115</f>
        <v/>
      </c>
    </row>
    <row r="110" spans="1:17" ht="15" customHeight="1">
      <c r="A110" s="44" t="str">
        <f>IF(Calcu!B116=TRUE,"","삭제")</f>
        <v>삭제</v>
      </c>
      <c r="B110" s="43"/>
      <c r="C110" s="43"/>
      <c r="D110" s="43"/>
      <c r="E110" s="43"/>
      <c r="F110" s="51" t="str">
        <f>Calcu!C116</f>
        <v/>
      </c>
      <c r="G110" s="51" t="s">
        <v>678</v>
      </c>
      <c r="H110" s="51" t="str">
        <f>Calcu!Y116</f>
        <v/>
      </c>
      <c r="J110" s="37" t="str">
        <f>Calcu!R116</f>
        <v/>
      </c>
      <c r="K110" s="37" t="str">
        <f>Calcu!S116</f>
        <v/>
      </c>
      <c r="L110" s="37" t="str">
        <f>LEFT(Calcu!Z116,1)</f>
        <v/>
      </c>
      <c r="M110" s="37" t="s">
        <v>322</v>
      </c>
      <c r="N110" s="37" t="s">
        <v>322</v>
      </c>
      <c r="O110" s="37" t="s">
        <v>322</v>
      </c>
      <c r="Q110" s="37" t="str">
        <f>Calcu!U116</f>
        <v/>
      </c>
    </row>
    <row r="111" spans="1:17" ht="15" customHeight="1">
      <c r="A111" s="44" t="str">
        <f>IF(Calcu!B117=TRUE,"","삭제")</f>
        <v>삭제</v>
      </c>
      <c r="B111" s="43"/>
      <c r="C111" s="43"/>
      <c r="D111" s="43"/>
      <c r="E111" s="43"/>
      <c r="F111" s="51" t="str">
        <f>Calcu!C117</f>
        <v/>
      </c>
      <c r="G111" s="51" t="s">
        <v>678</v>
      </c>
      <c r="H111" s="51" t="str">
        <f>Calcu!Y117</f>
        <v/>
      </c>
      <c r="J111" s="37" t="str">
        <f>Calcu!R117</f>
        <v/>
      </c>
      <c r="K111" s="37" t="str">
        <f>Calcu!S117</f>
        <v/>
      </c>
      <c r="L111" s="37" t="str">
        <f>LEFT(Calcu!Z117,1)</f>
        <v/>
      </c>
      <c r="M111" s="37" t="s">
        <v>322</v>
      </c>
      <c r="N111" s="37" t="s">
        <v>322</v>
      </c>
      <c r="O111" s="37" t="s">
        <v>322</v>
      </c>
      <c r="Q111" s="37" t="str">
        <f>Calcu!U117</f>
        <v/>
      </c>
    </row>
    <row r="112" spans="1:17" ht="15" customHeight="1">
      <c r="A112" s="44" t="str">
        <f>IF(Calcu!B118=TRUE,"","삭제")</f>
        <v>삭제</v>
      </c>
      <c r="B112" s="43"/>
      <c r="C112" s="43"/>
      <c r="D112" s="43"/>
      <c r="E112" s="43"/>
      <c r="F112" s="51" t="str">
        <f>Calcu!C118</f>
        <v/>
      </c>
      <c r="G112" s="51" t="s">
        <v>678</v>
      </c>
      <c r="H112" s="51" t="str">
        <f>Calcu!Y118</f>
        <v/>
      </c>
      <c r="J112" s="37" t="str">
        <f>Calcu!R118</f>
        <v/>
      </c>
      <c r="K112" s="37" t="str">
        <f>Calcu!S118</f>
        <v/>
      </c>
      <c r="L112" s="37" t="str">
        <f>LEFT(Calcu!Z118,1)</f>
        <v/>
      </c>
      <c r="M112" s="37" t="s">
        <v>322</v>
      </c>
      <c r="N112" s="37" t="s">
        <v>322</v>
      </c>
      <c r="O112" s="37" t="s">
        <v>322</v>
      </c>
      <c r="Q112" s="37" t="str">
        <f>Calcu!U118</f>
        <v/>
      </c>
    </row>
    <row r="113" spans="1:17" ht="15" customHeight="1">
      <c r="A113" s="44" t="str">
        <f>IF(Calcu!B119=TRUE,"","삭제")</f>
        <v>삭제</v>
      </c>
      <c r="B113" s="43"/>
      <c r="C113" s="43"/>
      <c r="D113" s="43"/>
      <c r="E113" s="43"/>
      <c r="F113" s="51" t="str">
        <f>Calcu!C119</f>
        <v/>
      </c>
      <c r="G113" s="51" t="s">
        <v>678</v>
      </c>
      <c r="H113" s="51" t="str">
        <f>Calcu!Y119</f>
        <v/>
      </c>
      <c r="J113" s="37" t="str">
        <f>Calcu!R119</f>
        <v/>
      </c>
      <c r="K113" s="37" t="str">
        <f>Calcu!S119</f>
        <v/>
      </c>
      <c r="L113" s="37" t="str">
        <f>LEFT(Calcu!Z119,1)</f>
        <v/>
      </c>
      <c r="M113" s="37" t="s">
        <v>322</v>
      </c>
      <c r="N113" s="37" t="s">
        <v>322</v>
      </c>
      <c r="O113" s="37" t="s">
        <v>322</v>
      </c>
      <c r="Q113" s="37" t="str">
        <f>Calcu!U119</f>
        <v/>
      </c>
    </row>
    <row r="114" spans="1:17" ht="15" customHeight="1">
      <c r="A114" s="44" t="str">
        <f>IF(Calcu!B120=TRUE,"","삭제")</f>
        <v>삭제</v>
      </c>
      <c r="B114" s="43"/>
      <c r="C114" s="43"/>
      <c r="D114" s="43"/>
      <c r="E114" s="43"/>
      <c r="F114" s="51" t="str">
        <f>Calcu!C120</f>
        <v/>
      </c>
      <c r="G114" s="51" t="s">
        <v>678</v>
      </c>
      <c r="H114" s="51" t="str">
        <f>Calcu!Y120</f>
        <v/>
      </c>
      <c r="J114" s="37" t="str">
        <f>Calcu!R120</f>
        <v/>
      </c>
      <c r="K114" s="37" t="str">
        <f>Calcu!S120</f>
        <v/>
      </c>
      <c r="L114" s="37" t="str">
        <f>LEFT(Calcu!Z120,1)</f>
        <v/>
      </c>
      <c r="M114" s="37" t="s">
        <v>322</v>
      </c>
      <c r="N114" s="37" t="s">
        <v>322</v>
      </c>
      <c r="O114" s="37" t="s">
        <v>322</v>
      </c>
      <c r="Q114" s="37" t="str">
        <f>Calcu!U120</f>
        <v/>
      </c>
    </row>
    <row r="115" spans="1:17" ht="15" customHeight="1">
      <c r="A115" s="44" t="str">
        <f>IF(Calcu!B121=TRUE,"","삭제")</f>
        <v>삭제</v>
      </c>
      <c r="B115" s="43"/>
      <c r="C115" s="43"/>
      <c r="D115" s="43"/>
      <c r="E115" s="43"/>
      <c r="F115" s="51" t="str">
        <f>Calcu!C121</f>
        <v/>
      </c>
      <c r="G115" s="51" t="s">
        <v>678</v>
      </c>
      <c r="H115" s="51" t="str">
        <f>Calcu!Y121</f>
        <v/>
      </c>
      <c r="J115" s="37" t="str">
        <f>Calcu!R121</f>
        <v/>
      </c>
      <c r="K115" s="37" t="str">
        <f>Calcu!S121</f>
        <v/>
      </c>
      <c r="L115" s="37" t="str">
        <f>LEFT(Calcu!Z121,1)</f>
        <v/>
      </c>
      <c r="M115" s="37" t="s">
        <v>322</v>
      </c>
      <c r="N115" s="37" t="s">
        <v>322</v>
      </c>
      <c r="O115" s="37" t="s">
        <v>322</v>
      </c>
      <c r="Q115" s="37" t="str">
        <f>Calcu!U121</f>
        <v/>
      </c>
    </row>
    <row r="116" spans="1:17" ht="15" customHeight="1">
      <c r="A116" s="44" t="str">
        <f>IF(Calcu!B122=TRUE,"","삭제")</f>
        <v>삭제</v>
      </c>
      <c r="B116" s="43"/>
      <c r="C116" s="43"/>
      <c r="D116" s="43"/>
      <c r="E116" s="43"/>
      <c r="F116" s="51" t="str">
        <f>Calcu!C122</f>
        <v/>
      </c>
      <c r="G116" s="51" t="s">
        <v>678</v>
      </c>
      <c r="H116" s="51" t="str">
        <f>Calcu!Y122</f>
        <v/>
      </c>
      <c r="J116" s="37" t="str">
        <f>Calcu!R122</f>
        <v/>
      </c>
      <c r="K116" s="37" t="str">
        <f>Calcu!S122</f>
        <v/>
      </c>
      <c r="L116" s="37" t="str">
        <f>LEFT(Calcu!Z122,1)</f>
        <v/>
      </c>
      <c r="M116" s="37" t="s">
        <v>322</v>
      </c>
      <c r="N116" s="37" t="s">
        <v>322</v>
      </c>
      <c r="O116" s="37" t="s">
        <v>322</v>
      </c>
      <c r="Q116" s="37" t="str">
        <f>Calcu!U122</f>
        <v/>
      </c>
    </row>
    <row r="117" spans="1:17" ht="15" customHeight="1">
      <c r="A117" s="44" t="str">
        <f>IF(Calcu!B123=TRUE,"","삭제")</f>
        <v>삭제</v>
      </c>
      <c r="B117" s="43"/>
      <c r="C117" s="43"/>
      <c r="D117" s="43"/>
      <c r="E117" s="43"/>
      <c r="F117" s="51" t="str">
        <f>Calcu!C123</f>
        <v/>
      </c>
      <c r="G117" s="51" t="s">
        <v>678</v>
      </c>
      <c r="H117" s="51" t="str">
        <f>Calcu!Y123</f>
        <v/>
      </c>
      <c r="J117" s="37" t="str">
        <f>Calcu!R123</f>
        <v/>
      </c>
      <c r="K117" s="37" t="str">
        <f>Calcu!S123</f>
        <v/>
      </c>
      <c r="L117" s="37" t="str">
        <f>LEFT(Calcu!Z123,1)</f>
        <v/>
      </c>
      <c r="M117" s="37" t="s">
        <v>322</v>
      </c>
      <c r="N117" s="37" t="s">
        <v>322</v>
      </c>
      <c r="O117" s="37" t="s">
        <v>322</v>
      </c>
      <c r="Q117" s="37" t="str">
        <f>Calcu!U123</f>
        <v/>
      </c>
    </row>
    <row r="118" spans="1:17" ht="15" customHeight="1">
      <c r="A118" s="44" t="str">
        <f>IF(Calcu!B124=TRUE,"","삭제")</f>
        <v>삭제</v>
      </c>
      <c r="B118" s="43"/>
      <c r="C118" s="43"/>
      <c r="D118" s="43"/>
      <c r="E118" s="43"/>
      <c r="F118" s="51" t="str">
        <f>Calcu!C124</f>
        <v/>
      </c>
      <c r="G118" s="51" t="s">
        <v>678</v>
      </c>
      <c r="H118" s="51" t="str">
        <f>Calcu!Y124</f>
        <v/>
      </c>
      <c r="J118" s="37" t="str">
        <f>Calcu!R124</f>
        <v/>
      </c>
      <c r="K118" s="37" t="str">
        <f>Calcu!S124</f>
        <v/>
      </c>
      <c r="L118" s="37" t="str">
        <f>LEFT(Calcu!Z124,1)</f>
        <v/>
      </c>
      <c r="M118" s="37" t="s">
        <v>322</v>
      </c>
      <c r="N118" s="37" t="s">
        <v>322</v>
      </c>
      <c r="O118" s="37" t="s">
        <v>322</v>
      </c>
      <c r="Q118" s="37" t="str">
        <f>Calcu!U124</f>
        <v/>
      </c>
    </row>
    <row r="119" spans="1:17" ht="15" customHeight="1">
      <c r="A119" s="44" t="str">
        <f>IF(Calcu!B125=TRUE,"","삭제")</f>
        <v>삭제</v>
      </c>
      <c r="B119" s="43"/>
      <c r="C119" s="43"/>
      <c r="D119" s="43"/>
      <c r="E119" s="43"/>
      <c r="F119" s="51" t="str">
        <f>Calcu!C125</f>
        <v/>
      </c>
      <c r="G119" s="51" t="s">
        <v>678</v>
      </c>
      <c r="H119" s="51" t="str">
        <f>Calcu!Y125</f>
        <v/>
      </c>
      <c r="J119" s="37" t="str">
        <f>Calcu!R125</f>
        <v/>
      </c>
      <c r="K119" s="37" t="str">
        <f>Calcu!S125</f>
        <v/>
      </c>
      <c r="L119" s="37" t="str">
        <f>LEFT(Calcu!Z125,1)</f>
        <v/>
      </c>
      <c r="M119" s="37" t="s">
        <v>322</v>
      </c>
      <c r="N119" s="37" t="s">
        <v>322</v>
      </c>
      <c r="O119" s="37" t="s">
        <v>322</v>
      </c>
      <c r="Q119" s="37" t="str">
        <f>Calcu!U125</f>
        <v/>
      </c>
    </row>
    <row r="120" spans="1:17" ht="15" customHeight="1">
      <c r="A120" s="44" t="str">
        <f>IF(Calcu!B126=TRUE,"","삭제")</f>
        <v>삭제</v>
      </c>
      <c r="B120" s="43"/>
      <c r="C120" s="43"/>
      <c r="D120" s="43"/>
      <c r="E120" s="43"/>
      <c r="F120" s="51" t="str">
        <f>Calcu!C126</f>
        <v/>
      </c>
      <c r="G120" s="51" t="s">
        <v>678</v>
      </c>
      <c r="H120" s="51" t="str">
        <f>Calcu!Y126</f>
        <v/>
      </c>
      <c r="J120" s="37" t="str">
        <f>Calcu!R126</f>
        <v/>
      </c>
      <c r="K120" s="37" t="str">
        <f>Calcu!S126</f>
        <v/>
      </c>
      <c r="L120" s="37" t="str">
        <f>LEFT(Calcu!Z126,1)</f>
        <v/>
      </c>
      <c r="M120" s="37" t="s">
        <v>322</v>
      </c>
      <c r="N120" s="37" t="s">
        <v>322</v>
      </c>
      <c r="O120" s="37" t="s">
        <v>322</v>
      </c>
      <c r="Q120" s="37" t="str">
        <f>Calcu!U126</f>
        <v/>
      </c>
    </row>
    <row r="121" spans="1:17" ht="15" customHeight="1">
      <c r="A121" s="44" t="str">
        <f>IF(Calcu!B127=TRUE,"","삭제")</f>
        <v>삭제</v>
      </c>
      <c r="B121" s="43"/>
      <c r="C121" s="43"/>
      <c r="D121" s="43"/>
      <c r="E121" s="43"/>
      <c r="F121" s="51" t="str">
        <f>Calcu!C127</f>
        <v/>
      </c>
      <c r="G121" s="51" t="s">
        <v>678</v>
      </c>
      <c r="H121" s="51" t="str">
        <f>Calcu!Y127</f>
        <v/>
      </c>
      <c r="J121" s="37" t="str">
        <f>Calcu!R127</f>
        <v/>
      </c>
      <c r="K121" s="37" t="str">
        <f>Calcu!S127</f>
        <v/>
      </c>
      <c r="L121" s="37" t="str">
        <f>LEFT(Calcu!Z127,1)</f>
        <v/>
      </c>
      <c r="M121" s="37" t="s">
        <v>322</v>
      </c>
      <c r="N121" s="37" t="s">
        <v>322</v>
      </c>
      <c r="O121" s="37" t="s">
        <v>322</v>
      </c>
      <c r="Q121" s="37" t="str">
        <f>Calcu!U127</f>
        <v/>
      </c>
    </row>
    <row r="122" spans="1:17" ht="15" customHeight="1">
      <c r="A122" s="44" t="str">
        <f>IF(Calcu!B128=TRUE,"","삭제")</f>
        <v>삭제</v>
      </c>
      <c r="B122" s="43"/>
      <c r="C122" s="43"/>
      <c r="D122" s="43"/>
      <c r="E122" s="43"/>
      <c r="F122" s="51" t="str">
        <f>Calcu!C128</f>
        <v/>
      </c>
      <c r="G122" s="51" t="s">
        <v>678</v>
      </c>
      <c r="H122" s="51" t="str">
        <f>Calcu!Y128</f>
        <v/>
      </c>
      <c r="J122" s="37" t="str">
        <f>Calcu!R128</f>
        <v/>
      </c>
      <c r="K122" s="37" t="str">
        <f>Calcu!S128</f>
        <v/>
      </c>
      <c r="L122" s="37" t="str">
        <f>LEFT(Calcu!Z128,1)</f>
        <v/>
      </c>
      <c r="M122" s="37" t="s">
        <v>322</v>
      </c>
      <c r="N122" s="37" t="s">
        <v>322</v>
      </c>
      <c r="O122" s="37" t="s">
        <v>322</v>
      </c>
      <c r="Q122" s="37" t="str">
        <f>Calcu!U128</f>
        <v/>
      </c>
    </row>
    <row r="123" spans="1:17" ht="15" customHeight="1">
      <c r="A123" s="44" t="str">
        <f>IF(Calcu!B129=TRUE,"","삭제")</f>
        <v>삭제</v>
      </c>
      <c r="B123" s="43"/>
      <c r="C123" s="43"/>
      <c r="D123" s="43"/>
      <c r="E123" s="43"/>
      <c r="F123" s="51" t="str">
        <f>Calcu!C129</f>
        <v/>
      </c>
      <c r="G123" s="51" t="s">
        <v>678</v>
      </c>
      <c r="H123" s="51" t="str">
        <f>Calcu!Y129</f>
        <v/>
      </c>
      <c r="J123" s="37" t="str">
        <f>Calcu!R129</f>
        <v/>
      </c>
      <c r="K123" s="37" t="str">
        <f>Calcu!S129</f>
        <v/>
      </c>
      <c r="L123" s="37" t="str">
        <f>LEFT(Calcu!Z129,1)</f>
        <v/>
      </c>
      <c r="M123" s="37" t="s">
        <v>322</v>
      </c>
      <c r="N123" s="37" t="s">
        <v>322</v>
      </c>
      <c r="O123" s="37" t="s">
        <v>322</v>
      </c>
      <c r="Q123" s="37" t="str">
        <f>Calcu!U129</f>
        <v/>
      </c>
    </row>
    <row r="124" spans="1:17" ht="15" customHeight="1">
      <c r="A124" s="44" t="str">
        <f>IF(Calcu!B130=TRUE,"","삭제")</f>
        <v>삭제</v>
      </c>
      <c r="B124" s="43"/>
      <c r="C124" s="43"/>
      <c r="D124" s="43"/>
      <c r="E124" s="43"/>
      <c r="F124" s="51" t="str">
        <f>Calcu!C130</f>
        <v/>
      </c>
      <c r="G124" s="51" t="s">
        <v>678</v>
      </c>
      <c r="H124" s="51" t="str">
        <f>Calcu!Y130</f>
        <v/>
      </c>
      <c r="J124" s="37" t="str">
        <f>Calcu!R130</f>
        <v/>
      </c>
      <c r="K124" s="37" t="str">
        <f>Calcu!S130</f>
        <v/>
      </c>
      <c r="L124" s="37" t="str">
        <f>LEFT(Calcu!Z130,1)</f>
        <v/>
      </c>
      <c r="M124" s="37" t="s">
        <v>322</v>
      </c>
      <c r="N124" s="37" t="s">
        <v>322</v>
      </c>
      <c r="O124" s="37" t="s">
        <v>322</v>
      </c>
      <c r="Q124" s="37" t="str">
        <f>Calcu!U130</f>
        <v/>
      </c>
    </row>
    <row r="125" spans="1:17" ht="15" customHeight="1">
      <c r="A125" s="44" t="str">
        <f>IF(Calcu!B131=TRUE,"","삭제")</f>
        <v>삭제</v>
      </c>
      <c r="B125" s="43"/>
      <c r="C125" s="43"/>
      <c r="D125" s="43"/>
      <c r="E125" s="43"/>
      <c r="F125" s="51" t="str">
        <f>Calcu!C131</f>
        <v/>
      </c>
      <c r="G125" s="51" t="s">
        <v>678</v>
      </c>
      <c r="H125" s="51" t="str">
        <f>Calcu!Y131</f>
        <v/>
      </c>
      <c r="J125" s="37" t="str">
        <f>Calcu!R131</f>
        <v/>
      </c>
      <c r="K125" s="37" t="str">
        <f>Calcu!S131</f>
        <v/>
      </c>
      <c r="L125" s="37" t="str">
        <f>LEFT(Calcu!Z131,1)</f>
        <v/>
      </c>
      <c r="M125" s="37" t="s">
        <v>322</v>
      </c>
      <c r="N125" s="37" t="s">
        <v>322</v>
      </c>
      <c r="O125" s="37" t="s">
        <v>322</v>
      </c>
      <c r="Q125" s="37" t="str">
        <f>Calcu!U131</f>
        <v/>
      </c>
    </row>
    <row r="126" spans="1:17" ht="15" customHeight="1">
      <c r="A126" s="44" t="str">
        <f>IF(Calcu!B132=TRUE,"","삭제")</f>
        <v>삭제</v>
      </c>
      <c r="B126" s="43"/>
      <c r="C126" s="43"/>
      <c r="D126" s="43"/>
      <c r="E126" s="43"/>
      <c r="F126" s="51" t="str">
        <f>Calcu!C132</f>
        <v/>
      </c>
      <c r="G126" s="51" t="s">
        <v>678</v>
      </c>
      <c r="H126" s="51" t="str">
        <f>Calcu!Y132</f>
        <v/>
      </c>
      <c r="J126" s="37" t="str">
        <f>Calcu!R132</f>
        <v/>
      </c>
      <c r="K126" s="37" t="str">
        <f>Calcu!S132</f>
        <v/>
      </c>
      <c r="L126" s="37" t="str">
        <f>LEFT(Calcu!Z132,1)</f>
        <v/>
      </c>
      <c r="M126" s="37" t="s">
        <v>322</v>
      </c>
      <c r="N126" s="37" t="s">
        <v>322</v>
      </c>
      <c r="O126" s="37" t="s">
        <v>322</v>
      </c>
      <c r="Q126" s="37" t="str">
        <f>Calcu!U132</f>
        <v/>
      </c>
    </row>
    <row r="127" spans="1:17" ht="15" customHeight="1">
      <c r="A127" s="44" t="str">
        <f>IF(Calcu!B133=TRUE,"","삭제")</f>
        <v>삭제</v>
      </c>
      <c r="B127" s="43"/>
      <c r="C127" s="43"/>
      <c r="D127" s="43"/>
      <c r="E127" s="43"/>
      <c r="F127" s="51" t="str">
        <f>Calcu!C133</f>
        <v/>
      </c>
      <c r="G127" s="51" t="s">
        <v>678</v>
      </c>
      <c r="H127" s="51" t="str">
        <f>Calcu!Y133</f>
        <v/>
      </c>
      <c r="J127" s="37" t="str">
        <f>Calcu!R133</f>
        <v/>
      </c>
      <c r="K127" s="37" t="str">
        <f>Calcu!S133</f>
        <v/>
      </c>
      <c r="L127" s="37" t="str">
        <f>LEFT(Calcu!Z133,1)</f>
        <v/>
      </c>
      <c r="M127" s="37" t="s">
        <v>322</v>
      </c>
      <c r="N127" s="37" t="s">
        <v>322</v>
      </c>
      <c r="O127" s="37" t="s">
        <v>322</v>
      </c>
      <c r="Q127" s="37" t="str">
        <f>Calcu!U133</f>
        <v/>
      </c>
    </row>
    <row r="128" spans="1:17" ht="15" customHeight="1">
      <c r="A128" s="44" t="str">
        <f>IF(Calcu!B134=TRUE,"","삭제")</f>
        <v>삭제</v>
      </c>
      <c r="B128" s="43"/>
      <c r="C128" s="43"/>
      <c r="D128" s="43"/>
      <c r="E128" s="43"/>
      <c r="F128" s="51" t="str">
        <f>Calcu!C134</f>
        <v/>
      </c>
      <c r="G128" s="51" t="s">
        <v>678</v>
      </c>
      <c r="H128" s="51" t="str">
        <f>Calcu!Y134</f>
        <v/>
      </c>
      <c r="J128" s="37" t="str">
        <f>Calcu!R134</f>
        <v/>
      </c>
      <c r="K128" s="37" t="str">
        <f>Calcu!S134</f>
        <v/>
      </c>
      <c r="L128" s="37" t="str">
        <f>LEFT(Calcu!Z134,1)</f>
        <v/>
      </c>
      <c r="M128" s="37" t="s">
        <v>322</v>
      </c>
      <c r="N128" s="37" t="s">
        <v>322</v>
      </c>
      <c r="O128" s="37" t="s">
        <v>322</v>
      </c>
      <c r="Q128" s="37" t="str">
        <f>Calcu!U134</f>
        <v/>
      </c>
    </row>
    <row r="129" spans="1:17" ht="15" customHeight="1">
      <c r="A129" s="44" t="str">
        <f>IF(Calcu!B135=TRUE,"","삭제")</f>
        <v>삭제</v>
      </c>
      <c r="B129" s="43"/>
      <c r="C129" s="43"/>
      <c r="D129" s="43"/>
      <c r="E129" s="43"/>
      <c r="F129" s="51" t="str">
        <f>Calcu!C135</f>
        <v/>
      </c>
      <c r="G129" s="51" t="s">
        <v>678</v>
      </c>
      <c r="H129" s="51" t="str">
        <f>Calcu!Y135</f>
        <v/>
      </c>
      <c r="J129" s="37" t="str">
        <f>Calcu!R135</f>
        <v/>
      </c>
      <c r="K129" s="37" t="str">
        <f>Calcu!S135</f>
        <v/>
      </c>
      <c r="L129" s="37" t="str">
        <f>LEFT(Calcu!Z135,1)</f>
        <v/>
      </c>
      <c r="M129" s="37" t="s">
        <v>322</v>
      </c>
      <c r="N129" s="37" t="s">
        <v>322</v>
      </c>
      <c r="O129" s="37" t="s">
        <v>322</v>
      </c>
      <c r="Q129" s="37" t="str">
        <f>Calcu!U135</f>
        <v/>
      </c>
    </row>
    <row r="130" spans="1:17" ht="15" customHeight="1">
      <c r="A130" s="44" t="str">
        <f>IF(Calcu!B136=TRUE,"","삭제")</f>
        <v>삭제</v>
      </c>
      <c r="B130" s="43"/>
      <c r="C130" s="43"/>
      <c r="D130" s="43"/>
      <c r="E130" s="43"/>
      <c r="F130" s="51" t="str">
        <f>Calcu!C136</f>
        <v/>
      </c>
      <c r="G130" s="51" t="s">
        <v>678</v>
      </c>
      <c r="H130" s="51" t="str">
        <f>Calcu!Y136</f>
        <v/>
      </c>
      <c r="J130" s="37" t="str">
        <f>Calcu!R136</f>
        <v/>
      </c>
      <c r="K130" s="37" t="str">
        <f>Calcu!S136</f>
        <v/>
      </c>
      <c r="L130" s="37" t="str">
        <f>LEFT(Calcu!Z136,1)</f>
        <v/>
      </c>
      <c r="M130" s="37" t="s">
        <v>322</v>
      </c>
      <c r="N130" s="37" t="s">
        <v>322</v>
      </c>
      <c r="O130" s="37" t="s">
        <v>322</v>
      </c>
      <c r="Q130" s="37" t="str">
        <f>Calcu!U136</f>
        <v/>
      </c>
    </row>
    <row r="131" spans="1:17" ht="15" customHeight="1">
      <c r="A131" s="44" t="str">
        <f>IF(Calcu!B137=TRUE,"","삭제")</f>
        <v>삭제</v>
      </c>
      <c r="B131" s="43"/>
      <c r="C131" s="43"/>
      <c r="D131" s="43"/>
      <c r="E131" s="43"/>
      <c r="F131" s="51" t="str">
        <f>Calcu!C137</f>
        <v/>
      </c>
      <c r="G131" s="51" t="s">
        <v>678</v>
      </c>
      <c r="H131" s="51" t="str">
        <f>Calcu!Y137</f>
        <v/>
      </c>
      <c r="J131" s="37" t="str">
        <f>Calcu!R137</f>
        <v/>
      </c>
      <c r="K131" s="37" t="str">
        <f>Calcu!S137</f>
        <v/>
      </c>
      <c r="L131" s="37" t="str">
        <f>LEFT(Calcu!Z137,1)</f>
        <v/>
      </c>
      <c r="M131" s="37" t="s">
        <v>322</v>
      </c>
      <c r="N131" s="37" t="s">
        <v>322</v>
      </c>
      <c r="O131" s="37" t="s">
        <v>322</v>
      </c>
      <c r="Q131" s="37" t="str">
        <f>Calcu!U137</f>
        <v/>
      </c>
    </row>
    <row r="132" spans="1:17" ht="15" customHeight="1">
      <c r="A132" s="44" t="str">
        <f>IF(Calcu!B138=TRUE,"","삭제")</f>
        <v>삭제</v>
      </c>
      <c r="B132" s="43"/>
      <c r="C132" s="43"/>
      <c r="D132" s="43"/>
      <c r="E132" s="43"/>
      <c r="F132" s="51" t="str">
        <f>Calcu!C138</f>
        <v/>
      </c>
      <c r="G132" s="51" t="s">
        <v>678</v>
      </c>
      <c r="H132" s="51" t="str">
        <f>Calcu!Y138</f>
        <v/>
      </c>
      <c r="J132" s="37" t="str">
        <f>Calcu!R138</f>
        <v/>
      </c>
      <c r="K132" s="37" t="str">
        <f>Calcu!S138</f>
        <v/>
      </c>
      <c r="L132" s="37" t="str">
        <f>LEFT(Calcu!Z138,1)</f>
        <v/>
      </c>
      <c r="M132" s="37" t="s">
        <v>322</v>
      </c>
      <c r="N132" s="37" t="s">
        <v>322</v>
      </c>
      <c r="O132" s="37" t="s">
        <v>322</v>
      </c>
      <c r="Q132" s="37" t="str">
        <f>Calcu!U138</f>
        <v/>
      </c>
    </row>
    <row r="133" spans="1:17" ht="15" customHeight="1">
      <c r="A133" s="44" t="str">
        <f>IF(Calcu!B139=TRUE,"","삭제")</f>
        <v>삭제</v>
      </c>
      <c r="B133" s="43"/>
      <c r="C133" s="43"/>
      <c r="D133" s="43"/>
      <c r="E133" s="43"/>
      <c r="F133" s="51" t="str">
        <f>Calcu!C139</f>
        <v/>
      </c>
      <c r="G133" s="51" t="s">
        <v>678</v>
      </c>
      <c r="H133" s="51" t="str">
        <f>Calcu!Y139</f>
        <v/>
      </c>
      <c r="J133" s="37" t="str">
        <f>Calcu!R139</f>
        <v/>
      </c>
      <c r="K133" s="37" t="str">
        <f>Calcu!S139</f>
        <v/>
      </c>
      <c r="L133" s="37" t="str">
        <f>LEFT(Calcu!Z139,1)</f>
        <v/>
      </c>
      <c r="M133" s="37" t="s">
        <v>322</v>
      </c>
      <c r="N133" s="37" t="s">
        <v>322</v>
      </c>
      <c r="O133" s="37" t="s">
        <v>322</v>
      </c>
      <c r="Q133" s="37" t="str">
        <f>Calcu!U139</f>
        <v/>
      </c>
    </row>
    <row r="134" spans="1:17" ht="15" customHeight="1">
      <c r="A134" s="44" t="str">
        <f>IF(Calcu!B140=TRUE,"","삭제")</f>
        <v>삭제</v>
      </c>
      <c r="B134" s="43"/>
      <c r="C134" s="43"/>
      <c r="D134" s="43"/>
      <c r="E134" s="43"/>
      <c r="F134" s="51" t="str">
        <f>Calcu!C140</f>
        <v/>
      </c>
      <c r="G134" s="51" t="s">
        <v>678</v>
      </c>
      <c r="H134" s="51" t="str">
        <f>Calcu!Y140</f>
        <v/>
      </c>
      <c r="J134" s="37" t="str">
        <f>Calcu!R140</f>
        <v/>
      </c>
      <c r="K134" s="37" t="str">
        <f>Calcu!S140</f>
        <v/>
      </c>
      <c r="L134" s="37" t="str">
        <f>LEFT(Calcu!Z140,1)</f>
        <v/>
      </c>
      <c r="M134" s="37" t="s">
        <v>322</v>
      </c>
      <c r="N134" s="37" t="s">
        <v>322</v>
      </c>
      <c r="O134" s="37" t="s">
        <v>322</v>
      </c>
      <c r="Q134" s="37" t="str">
        <f>Calcu!U140</f>
        <v/>
      </c>
    </row>
    <row r="135" spans="1:17" ht="15" customHeight="1">
      <c r="A135" s="44" t="str">
        <f>IF(Calcu!B141=TRUE,"","삭제")</f>
        <v>삭제</v>
      </c>
      <c r="B135" s="43"/>
      <c r="C135" s="43"/>
      <c r="D135" s="43"/>
      <c r="E135" s="43"/>
      <c r="F135" s="51" t="str">
        <f>Calcu!C141</f>
        <v/>
      </c>
      <c r="G135" s="51" t="s">
        <v>678</v>
      </c>
      <c r="H135" s="51" t="str">
        <f>Calcu!Y141</f>
        <v/>
      </c>
      <c r="J135" s="37" t="str">
        <f>Calcu!R141</f>
        <v/>
      </c>
      <c r="K135" s="37" t="str">
        <f>Calcu!S141</f>
        <v/>
      </c>
      <c r="L135" s="37" t="str">
        <f>LEFT(Calcu!Z141,1)</f>
        <v/>
      </c>
      <c r="M135" s="37" t="s">
        <v>322</v>
      </c>
      <c r="N135" s="37" t="s">
        <v>322</v>
      </c>
      <c r="O135" s="37" t="s">
        <v>322</v>
      </c>
      <c r="Q135" s="37" t="str">
        <f>Calcu!U141</f>
        <v/>
      </c>
    </row>
    <row r="136" spans="1:17" ht="15" customHeight="1">
      <c r="A136" s="44" t="str">
        <f>IF(Calcu!B142=TRUE,"","삭제")</f>
        <v>삭제</v>
      </c>
      <c r="B136" s="43"/>
      <c r="C136" s="43"/>
      <c r="D136" s="43"/>
      <c r="E136" s="43"/>
      <c r="F136" s="51" t="str">
        <f>Calcu!C142</f>
        <v/>
      </c>
      <c r="G136" s="51" t="s">
        <v>678</v>
      </c>
      <c r="H136" s="51" t="str">
        <f>Calcu!Y142</f>
        <v/>
      </c>
      <c r="J136" s="37" t="str">
        <f>Calcu!R142</f>
        <v/>
      </c>
      <c r="K136" s="37" t="str">
        <f>Calcu!S142</f>
        <v/>
      </c>
      <c r="L136" s="37" t="str">
        <f>LEFT(Calcu!Z142,1)</f>
        <v/>
      </c>
      <c r="M136" s="37" t="s">
        <v>322</v>
      </c>
      <c r="N136" s="37" t="s">
        <v>322</v>
      </c>
      <c r="O136" s="37" t="s">
        <v>322</v>
      </c>
      <c r="Q136" s="37" t="str">
        <f>Calcu!U142</f>
        <v/>
      </c>
    </row>
    <row r="137" spans="1:17" ht="15" customHeight="1">
      <c r="A137" s="44" t="str">
        <f>IF(Calcu!B143=TRUE,"","삭제")</f>
        <v>삭제</v>
      </c>
      <c r="B137" s="43"/>
      <c r="C137" s="43"/>
      <c r="D137" s="43"/>
      <c r="E137" s="43"/>
      <c r="F137" s="51" t="str">
        <f>Calcu!C143</f>
        <v/>
      </c>
      <c r="G137" s="51" t="s">
        <v>678</v>
      </c>
      <c r="H137" s="51" t="str">
        <f>Calcu!Y143</f>
        <v/>
      </c>
      <c r="J137" s="37" t="str">
        <f>Calcu!R143</f>
        <v/>
      </c>
      <c r="K137" s="37" t="str">
        <f>Calcu!S143</f>
        <v/>
      </c>
      <c r="L137" s="37" t="str">
        <f>LEFT(Calcu!Z143,1)</f>
        <v/>
      </c>
      <c r="M137" s="37" t="s">
        <v>322</v>
      </c>
      <c r="N137" s="37" t="s">
        <v>322</v>
      </c>
      <c r="O137" s="37" t="s">
        <v>322</v>
      </c>
      <c r="Q137" s="37" t="str">
        <f>Calcu!U143</f>
        <v/>
      </c>
    </row>
    <row r="138" spans="1:17" ht="15" customHeight="1">
      <c r="A138" s="44" t="str">
        <f>IF(Calcu!B144=TRUE,"","삭제")</f>
        <v>삭제</v>
      </c>
      <c r="B138" s="43"/>
      <c r="C138" s="43"/>
      <c r="D138" s="43"/>
      <c r="E138" s="43"/>
      <c r="F138" s="51" t="str">
        <f>Calcu!C144</f>
        <v/>
      </c>
      <c r="G138" s="51" t="s">
        <v>678</v>
      </c>
      <c r="H138" s="51" t="str">
        <f>Calcu!Y144</f>
        <v/>
      </c>
      <c r="J138" s="37" t="str">
        <f>Calcu!R144</f>
        <v/>
      </c>
      <c r="K138" s="37" t="str">
        <f>Calcu!S144</f>
        <v/>
      </c>
      <c r="L138" s="37" t="str">
        <f>LEFT(Calcu!Z144,1)</f>
        <v/>
      </c>
      <c r="M138" s="37" t="s">
        <v>322</v>
      </c>
      <c r="N138" s="37" t="s">
        <v>322</v>
      </c>
      <c r="O138" s="37" t="s">
        <v>322</v>
      </c>
      <c r="Q138" s="37" t="str">
        <f>Calcu!U144</f>
        <v/>
      </c>
    </row>
    <row r="139" spans="1:17" ht="15" customHeight="1">
      <c r="A139" s="44" t="str">
        <f>IF(Calcu!B145=TRUE,"","삭제")</f>
        <v>삭제</v>
      </c>
      <c r="B139" s="43"/>
      <c r="C139" s="43"/>
      <c r="D139" s="43"/>
      <c r="E139" s="43"/>
      <c r="F139" s="51" t="str">
        <f>Calcu!C145</f>
        <v/>
      </c>
      <c r="G139" s="51" t="s">
        <v>678</v>
      </c>
      <c r="H139" s="51" t="str">
        <f>Calcu!Y145</f>
        <v/>
      </c>
      <c r="J139" s="37" t="str">
        <f>Calcu!R145</f>
        <v/>
      </c>
      <c r="K139" s="37" t="str">
        <f>Calcu!S145</f>
        <v/>
      </c>
      <c r="L139" s="37" t="str">
        <f>LEFT(Calcu!Z145,1)</f>
        <v/>
      </c>
      <c r="M139" s="37" t="s">
        <v>322</v>
      </c>
      <c r="N139" s="37" t="s">
        <v>322</v>
      </c>
      <c r="O139" s="37" t="s">
        <v>322</v>
      </c>
      <c r="Q139" s="37" t="str">
        <f>Calcu!U145</f>
        <v/>
      </c>
    </row>
    <row r="140" spans="1:17" ht="15" customHeight="1">
      <c r="A140" s="44" t="str">
        <f>IF(Calcu!B146=TRUE,"","삭제")</f>
        <v>삭제</v>
      </c>
      <c r="B140" s="43"/>
      <c r="C140" s="43"/>
      <c r="D140" s="43"/>
      <c r="E140" s="43"/>
      <c r="F140" s="51" t="str">
        <f>Calcu!C146</f>
        <v/>
      </c>
      <c r="G140" s="51" t="s">
        <v>678</v>
      </c>
      <c r="H140" s="51" t="str">
        <f>Calcu!Y146</f>
        <v/>
      </c>
      <c r="J140" s="37" t="str">
        <f>Calcu!R146</f>
        <v/>
      </c>
      <c r="K140" s="37" t="str">
        <f>Calcu!S146</f>
        <v/>
      </c>
      <c r="L140" s="37" t="str">
        <f>LEFT(Calcu!Z146,1)</f>
        <v/>
      </c>
      <c r="M140" s="37" t="s">
        <v>322</v>
      </c>
      <c r="N140" s="37" t="s">
        <v>322</v>
      </c>
      <c r="O140" s="37" t="s">
        <v>322</v>
      </c>
      <c r="Q140" s="37" t="str">
        <f>Calcu!U146</f>
        <v/>
      </c>
    </row>
    <row r="141" spans="1:17" ht="15" customHeight="1">
      <c r="A141" s="44" t="str">
        <f>IF(Calcu!B147=TRUE,"","삭제")</f>
        <v>삭제</v>
      </c>
      <c r="B141" s="43"/>
      <c r="C141" s="43"/>
      <c r="D141" s="43"/>
      <c r="E141" s="43"/>
      <c r="F141" s="51" t="str">
        <f>Calcu!C147</f>
        <v/>
      </c>
      <c r="G141" s="51" t="s">
        <v>678</v>
      </c>
      <c r="H141" s="51" t="str">
        <f>Calcu!Y147</f>
        <v/>
      </c>
      <c r="J141" s="37" t="str">
        <f>Calcu!R147</f>
        <v/>
      </c>
      <c r="K141" s="37" t="str">
        <f>Calcu!S147</f>
        <v/>
      </c>
      <c r="L141" s="37" t="str">
        <f>LEFT(Calcu!Z147,1)</f>
        <v/>
      </c>
      <c r="M141" s="37" t="s">
        <v>322</v>
      </c>
      <c r="N141" s="37" t="s">
        <v>322</v>
      </c>
      <c r="O141" s="37" t="s">
        <v>322</v>
      </c>
      <c r="Q141" s="37" t="str">
        <f>Calcu!U147</f>
        <v/>
      </c>
    </row>
    <row r="142" spans="1:17" ht="15" customHeight="1">
      <c r="A142" s="44" t="str">
        <f>IF(Calcu!B148=TRUE,"","삭제")</f>
        <v>삭제</v>
      </c>
      <c r="B142" s="43"/>
      <c r="C142" s="43"/>
      <c r="D142" s="43"/>
      <c r="E142" s="43"/>
      <c r="F142" s="51" t="str">
        <f>Calcu!C148</f>
        <v/>
      </c>
      <c r="G142" s="51" t="s">
        <v>678</v>
      </c>
      <c r="H142" s="51" t="str">
        <f>Calcu!Y148</f>
        <v/>
      </c>
      <c r="J142" s="37" t="str">
        <f>Calcu!R148</f>
        <v/>
      </c>
      <c r="K142" s="37" t="str">
        <f>Calcu!S148</f>
        <v/>
      </c>
      <c r="L142" s="37" t="str">
        <f>LEFT(Calcu!Z148,1)</f>
        <v/>
      </c>
      <c r="M142" s="37" t="s">
        <v>322</v>
      </c>
      <c r="N142" s="37" t="s">
        <v>322</v>
      </c>
      <c r="O142" s="37" t="s">
        <v>322</v>
      </c>
      <c r="Q142" s="37" t="str">
        <f>Calcu!U148</f>
        <v/>
      </c>
    </row>
    <row r="143" spans="1:17" ht="15" customHeight="1">
      <c r="A143" s="44"/>
      <c r="F143" s="51"/>
      <c r="G143" s="51"/>
      <c r="H143" s="51"/>
    </row>
    <row r="144" spans="1:17" ht="15" customHeight="1">
      <c r="A144" s="44"/>
      <c r="G144" s="53" t="s">
        <v>682</v>
      </c>
      <c r="H144" s="358">
        <f ca="1">Calcu!B173</f>
        <v>2</v>
      </c>
      <c r="K144" s="50"/>
      <c r="Q144" s="53"/>
    </row>
    <row r="145" spans="2:17" ht="15" customHeight="1"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2"/>
    </row>
  </sheetData>
  <mergeCells count="13">
    <mergeCell ref="M11:O11"/>
    <mergeCell ref="P11:P12"/>
    <mergeCell ref="Q11:Q12"/>
    <mergeCell ref="A1:Q2"/>
    <mergeCell ref="B11:B12"/>
    <mergeCell ref="C11:C12"/>
    <mergeCell ref="D11:D12"/>
    <mergeCell ref="E11:E12"/>
    <mergeCell ref="F11:F12"/>
    <mergeCell ref="G11:G12"/>
    <mergeCell ref="H11:H12"/>
    <mergeCell ref="I11:I12"/>
    <mergeCell ref="J11:L11"/>
  </mergeCells>
  <phoneticPr fontId="4" type="noConversion"/>
  <printOptions horizontalCentered="1"/>
  <pageMargins left="0" right="0" top="0.35433070866141736" bottom="0.59055118110236227" header="0" footer="0"/>
  <pageSetup paperSize="9" scale="72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49"/>
  <sheetViews>
    <sheetView showGridLines="0" showWhiteSpace="0" zoomScaleNormal="100" zoomScaleSheetLayoutView="100" workbookViewId="0">
      <selection sqref="A1:P2"/>
    </sheetView>
  </sheetViews>
  <sheetFormatPr defaultColWidth="10.77734375" defaultRowHeight="15" customHeight="1"/>
  <cols>
    <col min="1" max="1" width="1.77734375" style="37" customWidth="1"/>
    <col min="2" max="2" width="5.33203125" style="37" customWidth="1"/>
    <col min="3" max="4" width="7.33203125" style="37" customWidth="1"/>
    <col min="5" max="5" width="5.77734375" style="37" customWidth="1"/>
    <col min="6" max="6" width="0.88671875" style="37" customWidth="1"/>
    <col min="7" max="7" width="5.33203125" style="37" customWidth="1"/>
    <col min="8" max="9" width="7.33203125" style="37" customWidth="1"/>
    <col min="10" max="10" width="5.77734375" style="37" customWidth="1"/>
    <col min="11" max="11" width="0.88671875" style="37" customWidth="1"/>
    <col min="12" max="12" width="5.33203125" style="37" customWidth="1"/>
    <col min="13" max="13" width="7.33203125" style="37" customWidth="1"/>
    <col min="14" max="14" width="7.33203125" style="86" customWidth="1"/>
    <col min="15" max="15" width="5.77734375" style="96" customWidth="1"/>
    <col min="16" max="16" width="1.77734375" style="86" customWidth="1"/>
    <col min="17" max="16384" width="10.77734375" style="86"/>
  </cols>
  <sheetData>
    <row r="1" spans="1:16" s="73" customFormat="1" ht="33" customHeight="1">
      <c r="A1" s="432" t="s">
        <v>63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</row>
    <row r="2" spans="1:16" s="73" customFormat="1" ht="33" customHeight="1">
      <c r="A2" s="432"/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</row>
    <row r="3" spans="1:16" s="73" customFormat="1" ht="12.75" customHeight="1">
      <c r="A3" s="48"/>
      <c r="B3" s="48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74"/>
      <c r="O3" s="95"/>
    </row>
    <row r="4" spans="1:16" s="75" customFormat="1" ht="13.5" customHeight="1">
      <c r="A4" s="83"/>
      <c r="B4" s="83"/>
      <c r="C4" s="84"/>
      <c r="D4" s="84"/>
      <c r="E4" s="84"/>
      <c r="F4" s="291"/>
      <c r="G4" s="91"/>
      <c r="H4" s="84"/>
      <c r="I4" s="291"/>
      <c r="J4" s="293"/>
      <c r="K4" s="293"/>
      <c r="L4" s="295"/>
      <c r="M4" s="292"/>
      <c r="N4" s="290"/>
      <c r="O4" s="290"/>
      <c r="P4" s="296"/>
    </row>
    <row r="5" spans="1:16" s="76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6" s="78" customFormat="1" ht="15" customHeight="1">
      <c r="A6" s="43"/>
      <c r="C6" s="37"/>
      <c r="D6" s="52"/>
      <c r="E6" s="52"/>
      <c r="F6" s="52"/>
      <c r="G6" s="38"/>
      <c r="H6" s="37"/>
      <c r="I6" s="52"/>
      <c r="J6" s="52"/>
      <c r="K6" s="52"/>
      <c r="L6" s="51"/>
      <c r="M6" s="37"/>
      <c r="N6" s="87"/>
    </row>
    <row r="7" spans="1:16" s="78" customFormat="1" ht="15" customHeight="1">
      <c r="A7" s="43"/>
      <c r="B7" s="120" t="s">
        <v>148</v>
      </c>
      <c r="C7" s="120" t="s">
        <v>72</v>
      </c>
      <c r="D7" s="136" t="s">
        <v>71</v>
      </c>
      <c r="E7" s="431" t="s">
        <v>73</v>
      </c>
      <c r="F7" s="51"/>
      <c r="G7" s="120" t="s">
        <v>148</v>
      </c>
      <c r="H7" s="120" t="s">
        <v>72</v>
      </c>
      <c r="I7" s="343" t="s">
        <v>71</v>
      </c>
      <c r="J7" s="431" t="s">
        <v>73</v>
      </c>
      <c r="K7" s="51"/>
      <c r="L7" s="120" t="s">
        <v>148</v>
      </c>
      <c r="M7" s="120" t="s">
        <v>72</v>
      </c>
      <c r="N7" s="343" t="s">
        <v>71</v>
      </c>
      <c r="O7" s="431" t="s">
        <v>73</v>
      </c>
    </row>
    <row r="8" spans="1:16" s="78" customFormat="1" ht="15" customHeight="1">
      <c r="A8" s="43"/>
      <c r="B8" s="119" t="s">
        <v>247</v>
      </c>
      <c r="C8" s="119" t="s">
        <v>247</v>
      </c>
      <c r="D8" s="119" t="s">
        <v>247</v>
      </c>
      <c r="E8" s="431"/>
      <c r="F8" s="51"/>
      <c r="G8" s="119" t="s">
        <v>247</v>
      </c>
      <c r="H8" s="119" t="s">
        <v>247</v>
      </c>
      <c r="I8" s="119" t="s">
        <v>247</v>
      </c>
      <c r="J8" s="431"/>
      <c r="K8" s="51"/>
      <c r="L8" s="119" t="s">
        <v>247</v>
      </c>
      <c r="M8" s="119" t="s">
        <v>247</v>
      </c>
      <c r="N8" s="119" t="s">
        <v>247</v>
      </c>
      <c r="O8" s="431"/>
    </row>
    <row r="9" spans="1:16" s="78" customFormat="1" ht="15" customHeight="1">
      <c r="A9" s="43"/>
      <c r="B9" s="121" t="str">
        <f>Calcu!C19</f>
        <v/>
      </c>
      <c r="C9" s="121" t="str">
        <f>Calcu!R19</f>
        <v/>
      </c>
      <c r="D9" s="121" t="str">
        <f>Calcu!Y19</f>
        <v/>
      </c>
      <c r="E9" s="121" t="str">
        <f>Calcu!Z19</f>
        <v/>
      </c>
      <c r="F9" s="51"/>
      <c r="G9" s="121" t="str">
        <f>Calcu!C57</f>
        <v/>
      </c>
      <c r="H9" s="345" t="str">
        <f>Calcu!R57</f>
        <v/>
      </c>
      <c r="I9" s="344" t="str">
        <f>Calcu!Y57</f>
        <v/>
      </c>
      <c r="J9" s="121" t="str">
        <f>Calcu!Z57</f>
        <v/>
      </c>
      <c r="K9" s="51"/>
      <c r="L9" s="121" t="str">
        <f>Calcu!C95</f>
        <v/>
      </c>
      <c r="M9" s="121" t="str">
        <f>Calcu!R95</f>
        <v/>
      </c>
      <c r="N9" s="121" t="str">
        <f>Calcu!Y95</f>
        <v/>
      </c>
      <c r="O9" s="121" t="str">
        <f>Calcu!Z95</f>
        <v/>
      </c>
    </row>
    <row r="10" spans="1:16" s="78" customFormat="1" ht="15" customHeight="1">
      <c r="A10" s="43"/>
      <c r="B10" s="121" t="str">
        <f>Calcu!C20</f>
        <v/>
      </c>
      <c r="C10" s="121" t="str">
        <f>Calcu!R20</f>
        <v/>
      </c>
      <c r="D10" s="121" t="str">
        <f>Calcu!Y20</f>
        <v/>
      </c>
      <c r="E10" s="121" t="str">
        <f>Calcu!Z20</f>
        <v/>
      </c>
      <c r="F10" s="51"/>
      <c r="G10" s="121" t="str">
        <f>Calcu!C58</f>
        <v/>
      </c>
      <c r="H10" s="345" t="str">
        <f>Calcu!R58</f>
        <v/>
      </c>
      <c r="I10" s="344" t="str">
        <f>Calcu!Y58</f>
        <v/>
      </c>
      <c r="J10" s="121" t="str">
        <f>Calcu!Z58</f>
        <v/>
      </c>
      <c r="K10" s="51"/>
      <c r="L10" s="121" t="str">
        <f>Calcu!C96</f>
        <v/>
      </c>
      <c r="M10" s="121" t="str">
        <f>Calcu!R96</f>
        <v/>
      </c>
      <c r="N10" s="121" t="str">
        <f>Calcu!Y96</f>
        <v/>
      </c>
      <c r="O10" s="121" t="str">
        <f>Calcu!Z96</f>
        <v/>
      </c>
    </row>
    <row r="11" spans="1:16" s="78" customFormat="1" ht="15" customHeight="1">
      <c r="A11" s="43"/>
      <c r="B11" s="121" t="str">
        <f>Calcu!C21</f>
        <v/>
      </c>
      <c r="C11" s="121" t="str">
        <f>Calcu!R21</f>
        <v/>
      </c>
      <c r="D11" s="121" t="str">
        <f>Calcu!Y21</f>
        <v/>
      </c>
      <c r="E11" s="121" t="str">
        <f>Calcu!Z21</f>
        <v/>
      </c>
      <c r="F11" s="51"/>
      <c r="G11" s="121" t="str">
        <f>Calcu!C59</f>
        <v/>
      </c>
      <c r="H11" s="345" t="str">
        <f>Calcu!R59</f>
        <v/>
      </c>
      <c r="I11" s="344" t="str">
        <f>Calcu!Y59</f>
        <v/>
      </c>
      <c r="J11" s="121" t="str">
        <f>Calcu!Z59</f>
        <v/>
      </c>
      <c r="K11" s="51"/>
      <c r="L11" s="121" t="str">
        <f>Calcu!C97</f>
        <v/>
      </c>
      <c r="M11" s="121" t="str">
        <f>Calcu!R97</f>
        <v/>
      </c>
      <c r="N11" s="121" t="str">
        <f>Calcu!Y97</f>
        <v/>
      </c>
      <c r="O11" s="121" t="str">
        <f>Calcu!Z97</f>
        <v/>
      </c>
    </row>
    <row r="12" spans="1:16" s="78" customFormat="1" ht="15" customHeight="1">
      <c r="A12" s="43"/>
      <c r="B12" s="121" t="str">
        <f>Calcu!C22</f>
        <v/>
      </c>
      <c r="C12" s="121" t="str">
        <f>Calcu!R22</f>
        <v/>
      </c>
      <c r="D12" s="121" t="str">
        <f>Calcu!Y22</f>
        <v/>
      </c>
      <c r="E12" s="121" t="str">
        <f>Calcu!Z22</f>
        <v/>
      </c>
      <c r="F12" s="51"/>
      <c r="G12" s="121" t="str">
        <f>Calcu!C60</f>
        <v/>
      </c>
      <c r="H12" s="345" t="str">
        <f>Calcu!R60</f>
        <v/>
      </c>
      <c r="I12" s="344" t="str">
        <f>Calcu!Y60</f>
        <v/>
      </c>
      <c r="J12" s="121" t="str">
        <f>Calcu!Z60</f>
        <v/>
      </c>
      <c r="K12" s="51"/>
      <c r="L12" s="121" t="str">
        <f>Calcu!C98</f>
        <v/>
      </c>
      <c r="M12" s="121" t="str">
        <f>Calcu!R98</f>
        <v/>
      </c>
      <c r="N12" s="121" t="str">
        <f>Calcu!Y98</f>
        <v/>
      </c>
      <c r="O12" s="121" t="str">
        <f>Calcu!Z98</f>
        <v/>
      </c>
    </row>
    <row r="13" spans="1:16" s="78" customFormat="1" ht="15" customHeight="1">
      <c r="A13" s="43"/>
      <c r="B13" s="121" t="str">
        <f>Calcu!C23</f>
        <v/>
      </c>
      <c r="C13" s="121" t="str">
        <f>Calcu!R23</f>
        <v/>
      </c>
      <c r="D13" s="121" t="str">
        <f>Calcu!Y23</f>
        <v/>
      </c>
      <c r="E13" s="121" t="str">
        <f>Calcu!Z23</f>
        <v/>
      </c>
      <c r="F13" s="51"/>
      <c r="G13" s="121" t="str">
        <f>Calcu!C61</f>
        <v/>
      </c>
      <c r="H13" s="345" t="str">
        <f>Calcu!R61</f>
        <v/>
      </c>
      <c r="I13" s="344" t="str">
        <f>Calcu!Y61</f>
        <v/>
      </c>
      <c r="J13" s="121" t="str">
        <f>Calcu!Z61</f>
        <v/>
      </c>
      <c r="K13" s="51"/>
      <c r="L13" s="121" t="str">
        <f>Calcu!C99</f>
        <v/>
      </c>
      <c r="M13" s="121" t="str">
        <f>Calcu!R99</f>
        <v/>
      </c>
      <c r="N13" s="121" t="str">
        <f>Calcu!Y99</f>
        <v/>
      </c>
      <c r="O13" s="121" t="str">
        <f>Calcu!Z99</f>
        <v/>
      </c>
    </row>
    <row r="14" spans="1:16" s="78" customFormat="1" ht="15" customHeight="1">
      <c r="A14" s="43"/>
      <c r="B14" s="121" t="str">
        <f>Calcu!C24</f>
        <v/>
      </c>
      <c r="C14" s="121" t="str">
        <f>Calcu!R24</f>
        <v/>
      </c>
      <c r="D14" s="121" t="str">
        <f>Calcu!Y24</f>
        <v/>
      </c>
      <c r="E14" s="121" t="str">
        <f>Calcu!Z24</f>
        <v/>
      </c>
      <c r="F14" s="51"/>
      <c r="G14" s="121" t="str">
        <f>Calcu!C62</f>
        <v/>
      </c>
      <c r="H14" s="345" t="str">
        <f>Calcu!R62</f>
        <v/>
      </c>
      <c r="I14" s="344" t="str">
        <f>Calcu!Y62</f>
        <v/>
      </c>
      <c r="J14" s="121" t="str">
        <f>Calcu!Z62</f>
        <v/>
      </c>
      <c r="K14" s="51"/>
      <c r="L14" s="121" t="str">
        <f>Calcu!C100</f>
        <v/>
      </c>
      <c r="M14" s="121" t="str">
        <f>Calcu!R100</f>
        <v/>
      </c>
      <c r="N14" s="121" t="str">
        <f>Calcu!Y100</f>
        <v/>
      </c>
      <c r="O14" s="121" t="str">
        <f>Calcu!Z100</f>
        <v/>
      </c>
    </row>
    <row r="15" spans="1:16" s="78" customFormat="1" ht="15" customHeight="1">
      <c r="A15" s="43"/>
      <c r="B15" s="121" t="str">
        <f>Calcu!C25</f>
        <v/>
      </c>
      <c r="C15" s="121" t="str">
        <f>Calcu!R25</f>
        <v/>
      </c>
      <c r="D15" s="121" t="str">
        <f>Calcu!Y25</f>
        <v/>
      </c>
      <c r="E15" s="121" t="str">
        <f>Calcu!Z25</f>
        <v/>
      </c>
      <c r="F15" s="51"/>
      <c r="G15" s="121" t="str">
        <f>Calcu!C63</f>
        <v/>
      </c>
      <c r="H15" s="345" t="str">
        <f>Calcu!R63</f>
        <v/>
      </c>
      <c r="I15" s="344" t="str">
        <f>Calcu!Y63</f>
        <v/>
      </c>
      <c r="J15" s="121" t="str">
        <f>Calcu!Z63</f>
        <v/>
      </c>
      <c r="K15" s="51"/>
      <c r="L15" s="121" t="str">
        <f>Calcu!C101</f>
        <v/>
      </c>
      <c r="M15" s="121" t="str">
        <f>Calcu!R101</f>
        <v/>
      </c>
      <c r="N15" s="121" t="str">
        <f>Calcu!Y101</f>
        <v/>
      </c>
      <c r="O15" s="121" t="str">
        <f>Calcu!Z101</f>
        <v/>
      </c>
    </row>
    <row r="16" spans="1:16" s="78" customFormat="1" ht="15" customHeight="1">
      <c r="A16" s="43"/>
      <c r="B16" s="121" t="str">
        <f>Calcu!C26</f>
        <v/>
      </c>
      <c r="C16" s="121" t="str">
        <f>Calcu!R26</f>
        <v/>
      </c>
      <c r="D16" s="121" t="str">
        <f>Calcu!Y26</f>
        <v/>
      </c>
      <c r="E16" s="121" t="str">
        <f>Calcu!Z26</f>
        <v/>
      </c>
      <c r="F16" s="51"/>
      <c r="G16" s="121" t="str">
        <f>Calcu!C64</f>
        <v/>
      </c>
      <c r="H16" s="345" t="str">
        <f>Calcu!R64</f>
        <v/>
      </c>
      <c r="I16" s="344" t="str">
        <f>Calcu!Y64</f>
        <v/>
      </c>
      <c r="J16" s="121" t="str">
        <f>Calcu!Z64</f>
        <v/>
      </c>
      <c r="K16" s="51"/>
      <c r="L16" s="121" t="str">
        <f>Calcu!C102</f>
        <v/>
      </c>
      <c r="M16" s="121" t="str">
        <f>Calcu!R102</f>
        <v/>
      </c>
      <c r="N16" s="121" t="str">
        <f>Calcu!Y102</f>
        <v/>
      </c>
      <c r="O16" s="121" t="str">
        <f>Calcu!Z102</f>
        <v/>
      </c>
    </row>
    <row r="17" spans="1:15" s="78" customFormat="1" ht="15" customHeight="1">
      <c r="A17" s="43"/>
      <c r="B17" s="121" t="str">
        <f>Calcu!C27</f>
        <v/>
      </c>
      <c r="C17" s="121" t="str">
        <f>Calcu!R27</f>
        <v/>
      </c>
      <c r="D17" s="121" t="str">
        <f>Calcu!Y27</f>
        <v/>
      </c>
      <c r="E17" s="121" t="str">
        <f>Calcu!Z27</f>
        <v/>
      </c>
      <c r="F17" s="51"/>
      <c r="G17" s="121" t="str">
        <f>Calcu!C65</f>
        <v/>
      </c>
      <c r="H17" s="345" t="str">
        <f>Calcu!R65</f>
        <v/>
      </c>
      <c r="I17" s="344" t="str">
        <f>Calcu!Y65</f>
        <v/>
      </c>
      <c r="J17" s="121" t="str">
        <f>Calcu!Z65</f>
        <v/>
      </c>
      <c r="K17" s="51"/>
      <c r="L17" s="121" t="str">
        <f>Calcu!C103</f>
        <v/>
      </c>
      <c r="M17" s="121" t="str">
        <f>Calcu!R103</f>
        <v/>
      </c>
      <c r="N17" s="121" t="str">
        <f>Calcu!Y103</f>
        <v/>
      </c>
      <c r="O17" s="121" t="str">
        <f>Calcu!Z103</f>
        <v/>
      </c>
    </row>
    <row r="18" spans="1:15" s="78" customFormat="1" ht="15" customHeight="1">
      <c r="A18" s="43"/>
      <c r="B18" s="121" t="str">
        <f>Calcu!C28</f>
        <v/>
      </c>
      <c r="C18" s="121" t="str">
        <f>Calcu!R28</f>
        <v/>
      </c>
      <c r="D18" s="121" t="str">
        <f>Calcu!Y28</f>
        <v/>
      </c>
      <c r="E18" s="121" t="str">
        <f>Calcu!Z28</f>
        <v/>
      </c>
      <c r="F18" s="51"/>
      <c r="G18" s="121" t="str">
        <f>Calcu!C66</f>
        <v/>
      </c>
      <c r="H18" s="345" t="str">
        <f>Calcu!R66</f>
        <v/>
      </c>
      <c r="I18" s="344" t="str">
        <f>Calcu!Y66</f>
        <v/>
      </c>
      <c r="J18" s="121" t="str">
        <f>Calcu!Z66</f>
        <v/>
      </c>
      <c r="K18" s="51"/>
      <c r="L18" s="121" t="str">
        <f>Calcu!C104</f>
        <v/>
      </c>
      <c r="M18" s="121" t="str">
        <f>Calcu!R104</f>
        <v/>
      </c>
      <c r="N18" s="121" t="str">
        <f>Calcu!Y104</f>
        <v/>
      </c>
      <c r="O18" s="121" t="str">
        <f>Calcu!Z104</f>
        <v/>
      </c>
    </row>
    <row r="19" spans="1:15" s="78" customFormat="1" ht="15" customHeight="1">
      <c r="A19" s="43"/>
      <c r="B19" s="121" t="str">
        <f>Calcu!C29</f>
        <v/>
      </c>
      <c r="C19" s="121" t="str">
        <f>Calcu!R29</f>
        <v/>
      </c>
      <c r="D19" s="121" t="str">
        <f>Calcu!Y29</f>
        <v/>
      </c>
      <c r="E19" s="121" t="str">
        <f>Calcu!Z29</f>
        <v/>
      </c>
      <c r="F19" s="51"/>
      <c r="G19" s="121" t="str">
        <f>Calcu!C67</f>
        <v/>
      </c>
      <c r="H19" s="345" t="str">
        <f>Calcu!R67</f>
        <v/>
      </c>
      <c r="I19" s="344" t="str">
        <f>Calcu!Y67</f>
        <v/>
      </c>
      <c r="J19" s="121" t="str">
        <f>Calcu!Z67</f>
        <v/>
      </c>
      <c r="K19" s="51"/>
      <c r="L19" s="121" t="str">
        <f>Calcu!C105</f>
        <v/>
      </c>
      <c r="M19" s="121" t="str">
        <f>Calcu!R105</f>
        <v/>
      </c>
      <c r="N19" s="121" t="str">
        <f>Calcu!Y105</f>
        <v/>
      </c>
      <c r="O19" s="121" t="str">
        <f>Calcu!Z105</f>
        <v/>
      </c>
    </row>
    <row r="20" spans="1:15" s="78" customFormat="1" ht="15" customHeight="1">
      <c r="A20" s="43"/>
      <c r="B20" s="121" t="str">
        <f>Calcu!C30</f>
        <v/>
      </c>
      <c r="C20" s="121" t="str">
        <f>Calcu!R30</f>
        <v/>
      </c>
      <c r="D20" s="121" t="str">
        <f>Calcu!Y30</f>
        <v/>
      </c>
      <c r="E20" s="121" t="str">
        <f>Calcu!Z30</f>
        <v/>
      </c>
      <c r="F20" s="51"/>
      <c r="G20" s="121" t="str">
        <f>Calcu!C68</f>
        <v/>
      </c>
      <c r="H20" s="345" t="str">
        <f>Calcu!R68</f>
        <v/>
      </c>
      <c r="I20" s="344" t="str">
        <f>Calcu!Y68</f>
        <v/>
      </c>
      <c r="J20" s="121" t="str">
        <f>Calcu!Z68</f>
        <v/>
      </c>
      <c r="K20" s="51"/>
      <c r="L20" s="121" t="str">
        <f>Calcu!C106</f>
        <v/>
      </c>
      <c r="M20" s="121" t="str">
        <f>Calcu!R106</f>
        <v/>
      </c>
      <c r="N20" s="121" t="str">
        <f>Calcu!Y106</f>
        <v/>
      </c>
      <c r="O20" s="121" t="str">
        <f>Calcu!Z106</f>
        <v/>
      </c>
    </row>
    <row r="21" spans="1:15" s="78" customFormat="1" ht="15" customHeight="1">
      <c r="A21" s="43"/>
      <c r="B21" s="121" t="str">
        <f>Calcu!C31</f>
        <v/>
      </c>
      <c r="C21" s="121" t="str">
        <f>Calcu!R31</f>
        <v/>
      </c>
      <c r="D21" s="121" t="str">
        <f>Calcu!Y31</f>
        <v/>
      </c>
      <c r="E21" s="121" t="str">
        <f>Calcu!Z31</f>
        <v/>
      </c>
      <c r="F21" s="51"/>
      <c r="G21" s="121" t="str">
        <f>Calcu!C69</f>
        <v/>
      </c>
      <c r="H21" s="345" t="str">
        <f>Calcu!R69</f>
        <v/>
      </c>
      <c r="I21" s="344" t="str">
        <f>Calcu!Y69</f>
        <v/>
      </c>
      <c r="J21" s="121" t="str">
        <f>Calcu!Z69</f>
        <v/>
      </c>
      <c r="K21" s="51"/>
      <c r="L21" s="121" t="str">
        <f>Calcu!C107</f>
        <v/>
      </c>
      <c r="M21" s="121" t="str">
        <f>Calcu!R107</f>
        <v/>
      </c>
      <c r="N21" s="121" t="str">
        <f>Calcu!Y107</f>
        <v/>
      </c>
      <c r="O21" s="121" t="str">
        <f>Calcu!Z107</f>
        <v/>
      </c>
    </row>
    <row r="22" spans="1:15" s="78" customFormat="1" ht="15" customHeight="1">
      <c r="A22" s="43"/>
      <c r="B22" s="121" t="str">
        <f>Calcu!C32</f>
        <v/>
      </c>
      <c r="C22" s="121" t="str">
        <f>Calcu!R32</f>
        <v/>
      </c>
      <c r="D22" s="121" t="str">
        <f>Calcu!Y32</f>
        <v/>
      </c>
      <c r="E22" s="121" t="str">
        <f>Calcu!Z32</f>
        <v/>
      </c>
      <c r="F22" s="51"/>
      <c r="G22" s="121" t="str">
        <f>Calcu!C70</f>
        <v/>
      </c>
      <c r="H22" s="345" t="str">
        <f>Calcu!R70</f>
        <v/>
      </c>
      <c r="I22" s="344" t="str">
        <f>Calcu!Y70</f>
        <v/>
      </c>
      <c r="J22" s="121" t="str">
        <f>Calcu!Z70</f>
        <v/>
      </c>
      <c r="K22" s="51"/>
      <c r="L22" s="121" t="str">
        <f>Calcu!C108</f>
        <v/>
      </c>
      <c r="M22" s="121" t="str">
        <f>Calcu!R108</f>
        <v/>
      </c>
      <c r="N22" s="121" t="str">
        <f>Calcu!Y108</f>
        <v/>
      </c>
      <c r="O22" s="121" t="str">
        <f>Calcu!Z108</f>
        <v/>
      </c>
    </row>
    <row r="23" spans="1:15" s="78" customFormat="1" ht="15" customHeight="1">
      <c r="A23" s="43"/>
      <c r="B23" s="121" t="str">
        <f>Calcu!C33</f>
        <v/>
      </c>
      <c r="C23" s="121" t="str">
        <f>Calcu!R33</f>
        <v/>
      </c>
      <c r="D23" s="121" t="str">
        <f>Calcu!Y33</f>
        <v/>
      </c>
      <c r="E23" s="121" t="str">
        <f>Calcu!Z33</f>
        <v/>
      </c>
      <c r="F23" s="51"/>
      <c r="G23" s="121" t="str">
        <f>Calcu!C71</f>
        <v/>
      </c>
      <c r="H23" s="345" t="str">
        <f>Calcu!R71</f>
        <v/>
      </c>
      <c r="I23" s="344" t="str">
        <f>Calcu!Y71</f>
        <v/>
      </c>
      <c r="J23" s="121" t="str">
        <f>Calcu!Z71</f>
        <v/>
      </c>
      <c r="K23" s="51"/>
      <c r="L23" s="121" t="str">
        <f>Calcu!C109</f>
        <v/>
      </c>
      <c r="M23" s="121" t="str">
        <f>Calcu!R109</f>
        <v/>
      </c>
      <c r="N23" s="121" t="str">
        <f>Calcu!Y109</f>
        <v/>
      </c>
      <c r="O23" s="121" t="str">
        <f>Calcu!Z109</f>
        <v/>
      </c>
    </row>
    <row r="24" spans="1:15" s="78" customFormat="1" ht="15" customHeight="1">
      <c r="A24" s="43"/>
      <c r="B24" s="121" t="str">
        <f>Calcu!C34</f>
        <v/>
      </c>
      <c r="C24" s="121" t="str">
        <f>Calcu!R34</f>
        <v/>
      </c>
      <c r="D24" s="121" t="str">
        <f>Calcu!Y34</f>
        <v/>
      </c>
      <c r="E24" s="121" t="str">
        <f>Calcu!Z34</f>
        <v/>
      </c>
      <c r="F24" s="51"/>
      <c r="G24" s="121" t="str">
        <f>Calcu!C72</f>
        <v/>
      </c>
      <c r="H24" s="345" t="str">
        <f>Calcu!R72</f>
        <v/>
      </c>
      <c r="I24" s="344" t="str">
        <f>Calcu!Y72</f>
        <v/>
      </c>
      <c r="J24" s="121" t="str">
        <f>Calcu!Z72</f>
        <v/>
      </c>
      <c r="K24" s="51"/>
      <c r="L24" s="121" t="str">
        <f>Calcu!C110</f>
        <v/>
      </c>
      <c r="M24" s="121" t="str">
        <f>Calcu!R110</f>
        <v/>
      </c>
      <c r="N24" s="121" t="str">
        <f>Calcu!Y110</f>
        <v/>
      </c>
      <c r="O24" s="121" t="str">
        <f>Calcu!Z110</f>
        <v/>
      </c>
    </row>
    <row r="25" spans="1:15" s="78" customFormat="1" ht="15" customHeight="1">
      <c r="A25" s="43"/>
      <c r="B25" s="121" t="str">
        <f>Calcu!C35</f>
        <v/>
      </c>
      <c r="C25" s="121" t="str">
        <f>Calcu!R35</f>
        <v/>
      </c>
      <c r="D25" s="121" t="str">
        <f>Calcu!Y35</f>
        <v/>
      </c>
      <c r="E25" s="121" t="str">
        <f>Calcu!Z35</f>
        <v/>
      </c>
      <c r="F25" s="51"/>
      <c r="G25" s="121" t="str">
        <f>Calcu!C73</f>
        <v/>
      </c>
      <c r="H25" s="345" t="str">
        <f>Calcu!R73</f>
        <v/>
      </c>
      <c r="I25" s="344" t="str">
        <f>Calcu!Y73</f>
        <v/>
      </c>
      <c r="J25" s="121" t="str">
        <f>Calcu!Z73</f>
        <v/>
      </c>
      <c r="K25" s="51"/>
      <c r="L25" s="121" t="str">
        <f>Calcu!C111</f>
        <v/>
      </c>
      <c r="M25" s="121" t="str">
        <f>Calcu!R111</f>
        <v/>
      </c>
      <c r="N25" s="121" t="str">
        <f>Calcu!Y111</f>
        <v/>
      </c>
      <c r="O25" s="121" t="str">
        <f>Calcu!Z111</f>
        <v/>
      </c>
    </row>
    <row r="26" spans="1:15" s="78" customFormat="1" ht="15" customHeight="1">
      <c r="A26" s="43"/>
      <c r="B26" s="121" t="str">
        <f>Calcu!C36</f>
        <v/>
      </c>
      <c r="C26" s="121" t="str">
        <f>Calcu!R36</f>
        <v/>
      </c>
      <c r="D26" s="121" t="str">
        <f>Calcu!Y36</f>
        <v/>
      </c>
      <c r="E26" s="121" t="str">
        <f>Calcu!Z36</f>
        <v/>
      </c>
      <c r="F26" s="51"/>
      <c r="G26" s="121" t="str">
        <f>Calcu!C74</f>
        <v/>
      </c>
      <c r="H26" s="345" t="str">
        <f>Calcu!R74</f>
        <v/>
      </c>
      <c r="I26" s="344" t="str">
        <f>Calcu!Y74</f>
        <v/>
      </c>
      <c r="J26" s="121" t="str">
        <f>Calcu!Z74</f>
        <v/>
      </c>
      <c r="K26" s="51"/>
      <c r="L26" s="121" t="str">
        <f>Calcu!C112</f>
        <v/>
      </c>
      <c r="M26" s="121" t="str">
        <f>Calcu!R112</f>
        <v/>
      </c>
      <c r="N26" s="121" t="str">
        <f>Calcu!Y112</f>
        <v/>
      </c>
      <c r="O26" s="121" t="str">
        <f>Calcu!Z112</f>
        <v/>
      </c>
    </row>
    <row r="27" spans="1:15" s="78" customFormat="1" ht="15" customHeight="1">
      <c r="A27" s="43"/>
      <c r="B27" s="121" t="str">
        <f>Calcu!C37</f>
        <v/>
      </c>
      <c r="C27" s="121" t="str">
        <f>Calcu!R37</f>
        <v/>
      </c>
      <c r="D27" s="121" t="str">
        <f>Calcu!Y37</f>
        <v/>
      </c>
      <c r="E27" s="121" t="str">
        <f>Calcu!Z37</f>
        <v/>
      </c>
      <c r="F27" s="51"/>
      <c r="G27" s="121" t="str">
        <f>Calcu!C75</f>
        <v/>
      </c>
      <c r="H27" s="345" t="str">
        <f>Calcu!R75</f>
        <v/>
      </c>
      <c r="I27" s="344" t="str">
        <f>Calcu!Y75</f>
        <v/>
      </c>
      <c r="J27" s="121" t="str">
        <f>Calcu!Z75</f>
        <v/>
      </c>
      <c r="K27" s="51"/>
      <c r="L27" s="121" t="str">
        <f>Calcu!C113</f>
        <v/>
      </c>
      <c r="M27" s="121" t="str">
        <f>Calcu!R113</f>
        <v/>
      </c>
      <c r="N27" s="121" t="str">
        <f>Calcu!Y113</f>
        <v/>
      </c>
      <c r="O27" s="121" t="str">
        <f>Calcu!Z113</f>
        <v/>
      </c>
    </row>
    <row r="28" spans="1:15" s="78" customFormat="1" ht="15" customHeight="1">
      <c r="A28" s="43"/>
      <c r="B28" s="121" t="str">
        <f>Calcu!C38</f>
        <v/>
      </c>
      <c r="C28" s="121" t="str">
        <f>Calcu!R38</f>
        <v/>
      </c>
      <c r="D28" s="121" t="str">
        <f>Calcu!Y38</f>
        <v/>
      </c>
      <c r="E28" s="121" t="str">
        <f>Calcu!Z38</f>
        <v/>
      </c>
      <c r="F28" s="51"/>
      <c r="G28" s="121" t="str">
        <f>Calcu!C76</f>
        <v/>
      </c>
      <c r="H28" s="345" t="str">
        <f>Calcu!R76</f>
        <v/>
      </c>
      <c r="I28" s="344" t="str">
        <f>Calcu!Y76</f>
        <v/>
      </c>
      <c r="J28" s="121" t="str">
        <f>Calcu!Z76</f>
        <v/>
      </c>
      <c r="K28" s="51"/>
      <c r="L28" s="121" t="str">
        <f>Calcu!C114</f>
        <v/>
      </c>
      <c r="M28" s="121" t="str">
        <f>Calcu!R114</f>
        <v/>
      </c>
      <c r="N28" s="121" t="str">
        <f>Calcu!Y114</f>
        <v/>
      </c>
      <c r="O28" s="121" t="str">
        <f>Calcu!Z114</f>
        <v/>
      </c>
    </row>
    <row r="29" spans="1:15" s="78" customFormat="1" ht="15" customHeight="1">
      <c r="A29" s="43"/>
      <c r="B29" s="121" t="str">
        <f>Calcu!C39</f>
        <v/>
      </c>
      <c r="C29" s="121" t="str">
        <f>Calcu!R39</f>
        <v/>
      </c>
      <c r="D29" s="121" t="str">
        <f>Calcu!Y39</f>
        <v/>
      </c>
      <c r="E29" s="121" t="str">
        <f>Calcu!Z39</f>
        <v/>
      </c>
      <c r="F29" s="51"/>
      <c r="G29" s="121" t="str">
        <f>Calcu!C77</f>
        <v/>
      </c>
      <c r="H29" s="345" t="str">
        <f>Calcu!R77</f>
        <v/>
      </c>
      <c r="I29" s="344" t="str">
        <f>Calcu!Y77</f>
        <v/>
      </c>
      <c r="J29" s="121" t="str">
        <f>Calcu!Z77</f>
        <v/>
      </c>
      <c r="K29" s="51"/>
      <c r="L29" s="121" t="str">
        <f>Calcu!C115</f>
        <v/>
      </c>
      <c r="M29" s="121" t="str">
        <f>Calcu!R115</f>
        <v/>
      </c>
      <c r="N29" s="121" t="str">
        <f>Calcu!Y115</f>
        <v/>
      </c>
      <c r="O29" s="121" t="str">
        <f>Calcu!Z115</f>
        <v/>
      </c>
    </row>
    <row r="30" spans="1:15" s="78" customFormat="1" ht="15" customHeight="1">
      <c r="A30" s="43"/>
      <c r="B30" s="121" t="str">
        <f>Calcu!C40</f>
        <v/>
      </c>
      <c r="C30" s="121" t="str">
        <f>Calcu!R40</f>
        <v/>
      </c>
      <c r="D30" s="121" t="str">
        <f>Calcu!Y40</f>
        <v/>
      </c>
      <c r="E30" s="121" t="str">
        <f>Calcu!Z40</f>
        <v/>
      </c>
      <c r="F30" s="51"/>
      <c r="G30" s="121" t="str">
        <f>Calcu!C78</f>
        <v/>
      </c>
      <c r="H30" s="345" t="str">
        <f>Calcu!R78</f>
        <v/>
      </c>
      <c r="I30" s="344" t="str">
        <f>Calcu!Y78</f>
        <v/>
      </c>
      <c r="J30" s="121" t="str">
        <f>Calcu!Z78</f>
        <v/>
      </c>
      <c r="K30" s="51"/>
      <c r="L30" s="121" t="str">
        <f>Calcu!C116</f>
        <v/>
      </c>
      <c r="M30" s="121" t="str">
        <f>Calcu!R116</f>
        <v/>
      </c>
      <c r="N30" s="121" t="str">
        <f>Calcu!Y116</f>
        <v/>
      </c>
      <c r="O30" s="121" t="str">
        <f>Calcu!Z116</f>
        <v/>
      </c>
    </row>
    <row r="31" spans="1:15" s="78" customFormat="1" ht="15" customHeight="1">
      <c r="A31" s="43"/>
      <c r="B31" s="121" t="str">
        <f>Calcu!C41</f>
        <v/>
      </c>
      <c r="C31" s="121" t="str">
        <f>Calcu!R41</f>
        <v/>
      </c>
      <c r="D31" s="121" t="str">
        <f>Calcu!Y41</f>
        <v/>
      </c>
      <c r="E31" s="121" t="str">
        <f>Calcu!Z41</f>
        <v/>
      </c>
      <c r="F31" s="51"/>
      <c r="G31" s="121" t="str">
        <f>Calcu!C79</f>
        <v/>
      </c>
      <c r="H31" s="345" t="str">
        <f>Calcu!R79</f>
        <v/>
      </c>
      <c r="I31" s="344" t="str">
        <f>Calcu!Y79</f>
        <v/>
      </c>
      <c r="J31" s="121" t="str">
        <f>Calcu!Z79</f>
        <v/>
      </c>
      <c r="K31" s="51"/>
      <c r="L31" s="121" t="str">
        <f>Calcu!C117</f>
        <v/>
      </c>
      <c r="M31" s="121" t="str">
        <f>Calcu!R117</f>
        <v/>
      </c>
      <c r="N31" s="121" t="str">
        <f>Calcu!Y117</f>
        <v/>
      </c>
      <c r="O31" s="121" t="str">
        <f>Calcu!Z117</f>
        <v/>
      </c>
    </row>
    <row r="32" spans="1:15" s="78" customFormat="1" ht="15" customHeight="1">
      <c r="A32" s="43"/>
      <c r="B32" s="121" t="str">
        <f>Calcu!C42</f>
        <v/>
      </c>
      <c r="C32" s="121" t="str">
        <f>Calcu!R42</f>
        <v/>
      </c>
      <c r="D32" s="121" t="str">
        <f>Calcu!Y42</f>
        <v/>
      </c>
      <c r="E32" s="121" t="str">
        <f>Calcu!Z42</f>
        <v/>
      </c>
      <c r="F32" s="51"/>
      <c r="G32" s="121" t="str">
        <f>Calcu!C80</f>
        <v/>
      </c>
      <c r="H32" s="345" t="str">
        <f>Calcu!R80</f>
        <v/>
      </c>
      <c r="I32" s="344" t="str">
        <f>Calcu!Y80</f>
        <v/>
      </c>
      <c r="J32" s="121" t="str">
        <f>Calcu!Z80</f>
        <v/>
      </c>
      <c r="K32" s="51"/>
      <c r="L32" s="121" t="str">
        <f>Calcu!C118</f>
        <v/>
      </c>
      <c r="M32" s="121" t="str">
        <f>Calcu!R118</f>
        <v/>
      </c>
      <c r="N32" s="121" t="str">
        <f>Calcu!Y118</f>
        <v/>
      </c>
      <c r="O32" s="121" t="str">
        <f>Calcu!Z118</f>
        <v/>
      </c>
    </row>
    <row r="33" spans="1:15" s="78" customFormat="1" ht="15" customHeight="1">
      <c r="A33" s="43"/>
      <c r="B33" s="121" t="str">
        <f>Calcu!C43</f>
        <v/>
      </c>
      <c r="C33" s="121" t="str">
        <f>Calcu!R43</f>
        <v/>
      </c>
      <c r="D33" s="121" t="str">
        <f>Calcu!Y43</f>
        <v/>
      </c>
      <c r="E33" s="121" t="str">
        <f>Calcu!Z43</f>
        <v/>
      </c>
      <c r="F33" s="51"/>
      <c r="G33" s="121" t="str">
        <f>Calcu!C81</f>
        <v/>
      </c>
      <c r="H33" s="345" t="str">
        <f>Calcu!R81</f>
        <v/>
      </c>
      <c r="I33" s="344" t="str">
        <f>Calcu!Y81</f>
        <v/>
      </c>
      <c r="J33" s="121" t="str">
        <f>Calcu!Z81</f>
        <v/>
      </c>
      <c r="K33" s="51"/>
      <c r="L33" s="121" t="str">
        <f>Calcu!C119</f>
        <v/>
      </c>
      <c r="M33" s="121" t="str">
        <f>Calcu!R119</f>
        <v/>
      </c>
      <c r="N33" s="121" t="str">
        <f>Calcu!Y119</f>
        <v/>
      </c>
      <c r="O33" s="121" t="str">
        <f>Calcu!Z119</f>
        <v/>
      </c>
    </row>
    <row r="34" spans="1:15" s="78" customFormat="1" ht="15" customHeight="1">
      <c r="A34" s="43"/>
      <c r="B34" s="121" t="str">
        <f>Calcu!C44</f>
        <v/>
      </c>
      <c r="C34" s="121" t="str">
        <f>Calcu!R44</f>
        <v/>
      </c>
      <c r="D34" s="121" t="str">
        <f>Calcu!Y44</f>
        <v/>
      </c>
      <c r="E34" s="121" t="str">
        <f>Calcu!Z44</f>
        <v/>
      </c>
      <c r="F34" s="51"/>
      <c r="G34" s="121" t="str">
        <f>Calcu!C82</f>
        <v/>
      </c>
      <c r="H34" s="345" t="str">
        <f>Calcu!R82</f>
        <v/>
      </c>
      <c r="I34" s="344" t="str">
        <f>Calcu!Y82</f>
        <v/>
      </c>
      <c r="J34" s="121" t="str">
        <f>Calcu!Z82</f>
        <v/>
      </c>
      <c r="K34" s="51"/>
      <c r="L34" s="121" t="str">
        <f>Calcu!C120</f>
        <v/>
      </c>
      <c r="M34" s="121" t="str">
        <f>Calcu!R120</f>
        <v/>
      </c>
      <c r="N34" s="121" t="str">
        <f>Calcu!Y120</f>
        <v/>
      </c>
      <c r="O34" s="121" t="str">
        <f>Calcu!Z120</f>
        <v/>
      </c>
    </row>
    <row r="35" spans="1:15" s="78" customFormat="1" ht="15" customHeight="1">
      <c r="A35" s="43"/>
      <c r="B35" s="121" t="str">
        <f>Calcu!C45</f>
        <v/>
      </c>
      <c r="C35" s="121" t="str">
        <f>Calcu!R45</f>
        <v/>
      </c>
      <c r="D35" s="121" t="str">
        <f>Calcu!Y45</f>
        <v/>
      </c>
      <c r="E35" s="121" t="str">
        <f>Calcu!Z45</f>
        <v/>
      </c>
      <c r="F35" s="51"/>
      <c r="G35" s="121" t="str">
        <f>Calcu!C83</f>
        <v/>
      </c>
      <c r="H35" s="345" t="str">
        <f>Calcu!R83</f>
        <v/>
      </c>
      <c r="I35" s="344" t="str">
        <f>Calcu!Y83</f>
        <v/>
      </c>
      <c r="J35" s="121" t="str">
        <f>Calcu!Z83</f>
        <v/>
      </c>
      <c r="K35" s="51"/>
      <c r="L35" s="121" t="str">
        <f>Calcu!C121</f>
        <v/>
      </c>
      <c r="M35" s="121" t="str">
        <f>Calcu!R121</f>
        <v/>
      </c>
      <c r="N35" s="121" t="str">
        <f>Calcu!Y121</f>
        <v/>
      </c>
      <c r="O35" s="121" t="str">
        <f>Calcu!Z121</f>
        <v/>
      </c>
    </row>
    <row r="36" spans="1:15" s="78" customFormat="1" ht="15" customHeight="1">
      <c r="A36" s="43"/>
      <c r="B36" s="121" t="str">
        <f>Calcu!C46</f>
        <v/>
      </c>
      <c r="C36" s="121" t="str">
        <f>Calcu!R46</f>
        <v/>
      </c>
      <c r="D36" s="121" t="str">
        <f>Calcu!Y46</f>
        <v/>
      </c>
      <c r="E36" s="121" t="str">
        <f>Calcu!Z46</f>
        <v/>
      </c>
      <c r="F36" s="51"/>
      <c r="G36" s="121" t="str">
        <f>Calcu!C84</f>
        <v/>
      </c>
      <c r="H36" s="345" t="str">
        <f>Calcu!R84</f>
        <v/>
      </c>
      <c r="I36" s="344" t="str">
        <f>Calcu!Y84</f>
        <v/>
      </c>
      <c r="J36" s="121" t="str">
        <f>Calcu!Z84</f>
        <v/>
      </c>
      <c r="K36" s="51"/>
      <c r="L36" s="121" t="str">
        <f>Calcu!C122</f>
        <v/>
      </c>
      <c r="M36" s="121" t="str">
        <f>Calcu!R122</f>
        <v/>
      </c>
      <c r="N36" s="121" t="str">
        <f>Calcu!Y122</f>
        <v/>
      </c>
      <c r="O36" s="121" t="str">
        <f>Calcu!Z122</f>
        <v/>
      </c>
    </row>
    <row r="37" spans="1:15" s="78" customFormat="1" ht="15" customHeight="1">
      <c r="A37" s="43"/>
      <c r="B37" s="121" t="str">
        <f>Calcu!C47</f>
        <v/>
      </c>
      <c r="C37" s="121" t="str">
        <f>Calcu!R47</f>
        <v/>
      </c>
      <c r="D37" s="121" t="str">
        <f>Calcu!Y47</f>
        <v/>
      </c>
      <c r="E37" s="121" t="str">
        <f>Calcu!Z47</f>
        <v/>
      </c>
      <c r="F37" s="51"/>
      <c r="G37" s="121" t="str">
        <f>Calcu!C85</f>
        <v/>
      </c>
      <c r="H37" s="345" t="str">
        <f>Calcu!R85</f>
        <v/>
      </c>
      <c r="I37" s="344" t="str">
        <f>Calcu!Y85</f>
        <v/>
      </c>
      <c r="J37" s="121" t="str">
        <f>Calcu!Z85</f>
        <v/>
      </c>
      <c r="K37" s="51"/>
      <c r="L37" s="121" t="str">
        <f>Calcu!C123</f>
        <v/>
      </c>
      <c r="M37" s="121" t="str">
        <f>Calcu!R123</f>
        <v/>
      </c>
      <c r="N37" s="121" t="str">
        <f>Calcu!Y123</f>
        <v/>
      </c>
      <c r="O37" s="121" t="str">
        <f>Calcu!Z123</f>
        <v/>
      </c>
    </row>
    <row r="38" spans="1:15" s="78" customFormat="1" ht="15" customHeight="1">
      <c r="A38" s="43"/>
      <c r="B38" s="121" t="str">
        <f>Calcu!C48</f>
        <v/>
      </c>
      <c r="C38" s="121" t="str">
        <f>Calcu!R48</f>
        <v/>
      </c>
      <c r="D38" s="121" t="str">
        <f>Calcu!Y48</f>
        <v/>
      </c>
      <c r="E38" s="121" t="str">
        <f>Calcu!Z48</f>
        <v/>
      </c>
      <c r="F38" s="51"/>
      <c r="G38" s="121" t="str">
        <f>Calcu!C86</f>
        <v/>
      </c>
      <c r="H38" s="345" t="str">
        <f>Calcu!R86</f>
        <v/>
      </c>
      <c r="I38" s="344" t="str">
        <f>Calcu!Y86</f>
        <v/>
      </c>
      <c r="J38" s="121" t="str">
        <f>Calcu!Z86</f>
        <v/>
      </c>
      <c r="K38" s="51"/>
      <c r="L38" s="121" t="str">
        <f>Calcu!C124</f>
        <v/>
      </c>
      <c r="M38" s="121" t="str">
        <f>Calcu!R124</f>
        <v/>
      </c>
      <c r="N38" s="121" t="str">
        <f>Calcu!Y124</f>
        <v/>
      </c>
      <c r="O38" s="121" t="str">
        <f>Calcu!Z124</f>
        <v/>
      </c>
    </row>
    <row r="39" spans="1:15" s="78" customFormat="1" ht="15" customHeight="1">
      <c r="A39" s="43"/>
      <c r="B39" s="121" t="str">
        <f>Calcu!C49</f>
        <v/>
      </c>
      <c r="C39" s="121" t="str">
        <f>Calcu!R49</f>
        <v/>
      </c>
      <c r="D39" s="121" t="str">
        <f>Calcu!Y49</f>
        <v/>
      </c>
      <c r="E39" s="121" t="str">
        <f>Calcu!Z49</f>
        <v/>
      </c>
      <c r="F39" s="51"/>
      <c r="G39" s="121" t="str">
        <f>Calcu!C87</f>
        <v/>
      </c>
      <c r="H39" s="345" t="str">
        <f>Calcu!R87</f>
        <v/>
      </c>
      <c r="I39" s="344" t="str">
        <f>Calcu!Y87</f>
        <v/>
      </c>
      <c r="J39" s="121" t="str">
        <f>Calcu!Z87</f>
        <v/>
      </c>
      <c r="K39" s="51"/>
      <c r="L39" s="121" t="str">
        <f>Calcu!C125</f>
        <v/>
      </c>
      <c r="M39" s="121" t="str">
        <f>Calcu!R125</f>
        <v/>
      </c>
      <c r="N39" s="121" t="str">
        <f>Calcu!Y125</f>
        <v/>
      </c>
      <c r="O39" s="121" t="str">
        <f>Calcu!Z125</f>
        <v/>
      </c>
    </row>
    <row r="40" spans="1:15" s="78" customFormat="1" ht="15" customHeight="1">
      <c r="A40" s="43"/>
      <c r="B40" s="121" t="str">
        <f>Calcu!C50</f>
        <v/>
      </c>
      <c r="C40" s="121" t="str">
        <f>Calcu!R50</f>
        <v/>
      </c>
      <c r="D40" s="121" t="str">
        <f>Calcu!Y50</f>
        <v/>
      </c>
      <c r="E40" s="121" t="str">
        <f>Calcu!Z50</f>
        <v/>
      </c>
      <c r="F40" s="51"/>
      <c r="G40" s="121" t="str">
        <f>Calcu!C88</f>
        <v/>
      </c>
      <c r="H40" s="345" t="str">
        <f>Calcu!R88</f>
        <v/>
      </c>
      <c r="I40" s="344" t="str">
        <f>Calcu!Y88</f>
        <v/>
      </c>
      <c r="J40" s="121" t="str">
        <f>Calcu!Z88</f>
        <v/>
      </c>
      <c r="K40" s="51"/>
      <c r="L40" s="121" t="str">
        <f>Calcu!C126</f>
        <v/>
      </c>
      <c r="M40" s="121" t="str">
        <f>Calcu!R126</f>
        <v/>
      </c>
      <c r="N40" s="121" t="str">
        <f>Calcu!Y126</f>
        <v/>
      </c>
      <c r="O40" s="121" t="str">
        <f>Calcu!Z126</f>
        <v/>
      </c>
    </row>
    <row r="41" spans="1:15" s="78" customFormat="1" ht="15" customHeight="1">
      <c r="A41" s="43"/>
      <c r="B41" s="121" t="str">
        <f>Calcu!C51</f>
        <v/>
      </c>
      <c r="C41" s="121" t="str">
        <f>Calcu!R51</f>
        <v/>
      </c>
      <c r="D41" s="121" t="str">
        <f>Calcu!Y51</f>
        <v/>
      </c>
      <c r="E41" s="121" t="str">
        <f>Calcu!Z51</f>
        <v/>
      </c>
      <c r="F41" s="51"/>
      <c r="G41" s="121" t="str">
        <f>Calcu!C89</f>
        <v/>
      </c>
      <c r="H41" s="345" t="str">
        <f>Calcu!R89</f>
        <v/>
      </c>
      <c r="I41" s="344" t="str">
        <f>Calcu!Y89</f>
        <v/>
      </c>
      <c r="J41" s="121" t="str">
        <f>Calcu!Z89</f>
        <v/>
      </c>
      <c r="K41" s="51"/>
      <c r="L41" s="121" t="str">
        <f>Calcu!C127</f>
        <v/>
      </c>
      <c r="M41" s="121" t="str">
        <f>Calcu!R127</f>
        <v/>
      </c>
      <c r="N41" s="121" t="str">
        <f>Calcu!Y127</f>
        <v/>
      </c>
      <c r="O41" s="121" t="str">
        <f>Calcu!Z127</f>
        <v/>
      </c>
    </row>
    <row r="42" spans="1:15" s="78" customFormat="1" ht="15" customHeight="1">
      <c r="A42" s="43"/>
      <c r="B42" s="121" t="str">
        <f>Calcu!C52</f>
        <v/>
      </c>
      <c r="C42" s="121" t="str">
        <f>Calcu!R52</f>
        <v/>
      </c>
      <c r="D42" s="121" t="str">
        <f>Calcu!Y52</f>
        <v/>
      </c>
      <c r="E42" s="121" t="str">
        <f>Calcu!Z52</f>
        <v/>
      </c>
      <c r="F42" s="51"/>
      <c r="G42" s="121" t="str">
        <f>Calcu!C90</f>
        <v/>
      </c>
      <c r="H42" s="345" t="str">
        <f>Calcu!R90</f>
        <v/>
      </c>
      <c r="I42" s="344" t="str">
        <f>Calcu!Y90</f>
        <v/>
      </c>
      <c r="J42" s="121" t="str">
        <f>Calcu!Z90</f>
        <v/>
      </c>
      <c r="K42" s="51"/>
      <c r="L42" s="121" t="str">
        <f>Calcu!C128</f>
        <v/>
      </c>
      <c r="M42" s="121" t="str">
        <f>Calcu!R128</f>
        <v/>
      </c>
      <c r="N42" s="121" t="str">
        <f>Calcu!Y128</f>
        <v/>
      </c>
      <c r="O42" s="121" t="str">
        <f>Calcu!Z128</f>
        <v/>
      </c>
    </row>
    <row r="43" spans="1:15" s="78" customFormat="1" ht="15" customHeight="1">
      <c r="A43" s="43"/>
      <c r="B43" s="121" t="str">
        <f>Calcu!C53</f>
        <v/>
      </c>
      <c r="C43" s="121" t="str">
        <f>Calcu!R53</f>
        <v/>
      </c>
      <c r="D43" s="121" t="str">
        <f>Calcu!Y53</f>
        <v/>
      </c>
      <c r="E43" s="121" t="str">
        <f>Calcu!Z53</f>
        <v/>
      </c>
      <c r="F43" s="51"/>
      <c r="G43" s="121" t="str">
        <f>Calcu!C91</f>
        <v/>
      </c>
      <c r="H43" s="345" t="str">
        <f>Calcu!R91</f>
        <v/>
      </c>
      <c r="I43" s="344" t="str">
        <f>Calcu!Y91</f>
        <v/>
      </c>
      <c r="J43" s="121" t="str">
        <f>Calcu!Z91</f>
        <v/>
      </c>
      <c r="K43" s="51"/>
      <c r="L43" s="121" t="str">
        <f>Calcu!C129</f>
        <v/>
      </c>
      <c r="M43" s="121" t="str">
        <f>Calcu!R129</f>
        <v/>
      </c>
      <c r="N43" s="121" t="str">
        <f>Calcu!Y129</f>
        <v/>
      </c>
      <c r="O43" s="121" t="str">
        <f>Calcu!Z129</f>
        <v/>
      </c>
    </row>
    <row r="44" spans="1:15" s="78" customFormat="1" ht="15" customHeight="1">
      <c r="A44" s="43"/>
      <c r="B44" s="121" t="str">
        <f>Calcu!C54</f>
        <v/>
      </c>
      <c r="C44" s="121" t="str">
        <f>Calcu!R54</f>
        <v/>
      </c>
      <c r="D44" s="121" t="str">
        <f>Calcu!Y54</f>
        <v/>
      </c>
      <c r="E44" s="121" t="str">
        <f>Calcu!Z54</f>
        <v/>
      </c>
      <c r="F44" s="51"/>
      <c r="G44" s="121" t="str">
        <f>Calcu!C92</f>
        <v/>
      </c>
      <c r="H44" s="345" t="str">
        <f>Calcu!R92</f>
        <v/>
      </c>
      <c r="I44" s="344" t="str">
        <f>Calcu!Y92</f>
        <v/>
      </c>
      <c r="J44" s="121" t="str">
        <f>Calcu!Z92</f>
        <v/>
      </c>
      <c r="K44" s="51"/>
      <c r="L44" s="121" t="str">
        <f>Calcu!C130</f>
        <v/>
      </c>
      <c r="M44" s="121" t="str">
        <f>Calcu!R130</f>
        <v/>
      </c>
      <c r="N44" s="121" t="str">
        <f>Calcu!Y130</f>
        <v/>
      </c>
      <c r="O44" s="121" t="str">
        <f>Calcu!Z130</f>
        <v/>
      </c>
    </row>
    <row r="45" spans="1:15" s="78" customFormat="1" ht="15" customHeight="1">
      <c r="A45" s="43"/>
      <c r="B45" s="121" t="str">
        <f>Calcu!C55</f>
        <v/>
      </c>
      <c r="C45" s="121" t="str">
        <f>Calcu!R55</f>
        <v/>
      </c>
      <c r="D45" s="121" t="str">
        <f>Calcu!Y55</f>
        <v/>
      </c>
      <c r="E45" s="121" t="str">
        <f>Calcu!Z55</f>
        <v/>
      </c>
      <c r="F45" s="51"/>
      <c r="G45" s="121" t="str">
        <f>Calcu!C93</f>
        <v/>
      </c>
      <c r="H45" s="345" t="str">
        <f>Calcu!R93</f>
        <v/>
      </c>
      <c r="I45" s="344" t="str">
        <f>Calcu!Y93</f>
        <v/>
      </c>
      <c r="J45" s="121" t="str">
        <f>Calcu!Z93</f>
        <v/>
      </c>
      <c r="K45" s="51"/>
      <c r="L45" s="121" t="str">
        <f>Calcu!C131</f>
        <v/>
      </c>
      <c r="M45" s="121" t="str">
        <f>Calcu!R131</f>
        <v/>
      </c>
      <c r="N45" s="121" t="str">
        <f>Calcu!Y131</f>
        <v/>
      </c>
      <c r="O45" s="121" t="str">
        <f>Calcu!Z131</f>
        <v/>
      </c>
    </row>
    <row r="46" spans="1:15" s="78" customFormat="1" ht="15" customHeight="1">
      <c r="A46" s="43"/>
      <c r="B46" s="121" t="str">
        <f>Calcu!C56</f>
        <v/>
      </c>
      <c r="C46" s="121" t="str">
        <f>Calcu!R56</f>
        <v/>
      </c>
      <c r="D46" s="121" t="str">
        <f>Calcu!Y56</f>
        <v/>
      </c>
      <c r="E46" s="121" t="str">
        <f>Calcu!Z56</f>
        <v/>
      </c>
      <c r="F46" s="51"/>
      <c r="G46" s="121" t="str">
        <f>Calcu!C94</f>
        <v/>
      </c>
      <c r="H46" s="345" t="str">
        <f>Calcu!R94</f>
        <v/>
      </c>
      <c r="I46" s="344" t="str">
        <f>Calcu!Y94</f>
        <v/>
      </c>
      <c r="J46" s="121" t="str">
        <f>Calcu!Z94</f>
        <v/>
      </c>
      <c r="K46" s="51"/>
      <c r="L46" s="121" t="str">
        <f>Calcu!C132</f>
        <v/>
      </c>
      <c r="M46" s="121" t="str">
        <f>Calcu!R132</f>
        <v/>
      </c>
      <c r="N46" s="121" t="str">
        <f>Calcu!Y132</f>
        <v/>
      </c>
      <c r="O46" s="121" t="str">
        <f>Calcu!Z132</f>
        <v/>
      </c>
    </row>
    <row r="47" spans="1:15" ht="15" customHeight="1">
      <c r="L47" s="96"/>
      <c r="M47" s="86"/>
      <c r="O47" s="86"/>
    </row>
    <row r="48" spans="1:15" ht="15" customHeight="1">
      <c r="B48" s="71"/>
      <c r="C48" s="71"/>
      <c r="D48" s="71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71"/>
    </row>
    <row r="49" spans="12:15" ht="15" customHeight="1">
      <c r="L49" s="86"/>
      <c r="M49" s="96"/>
      <c r="O49" s="86"/>
    </row>
  </sheetData>
  <mergeCells count="4">
    <mergeCell ref="E7:E8"/>
    <mergeCell ref="A1:P2"/>
    <mergeCell ref="J7:J8"/>
    <mergeCell ref="O7:O8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showGridLines="0" showWhiteSpace="0" zoomScaleSheetLayoutView="100" workbookViewId="0">
      <selection sqref="A1:L2"/>
    </sheetView>
  </sheetViews>
  <sheetFormatPr defaultColWidth="10.77734375" defaultRowHeight="15" customHeight="1"/>
  <cols>
    <col min="1" max="2" width="5" style="37" customWidth="1"/>
    <col min="3" max="10" width="7.5546875" style="37" customWidth="1"/>
    <col min="11" max="11" width="5" style="37" customWidth="1"/>
    <col min="12" max="12" width="5" style="86" customWidth="1"/>
    <col min="13" max="16384" width="10.77734375" style="78"/>
  </cols>
  <sheetData>
    <row r="1" spans="1:12" s="73" customFormat="1" ht="33" customHeight="1">
      <c r="A1" s="432" t="s">
        <v>57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</row>
    <row r="2" spans="1:12" s="73" customFormat="1" ht="33" customHeight="1">
      <c r="A2" s="432"/>
      <c r="B2" s="432"/>
      <c r="C2" s="432"/>
      <c r="D2" s="432"/>
      <c r="E2" s="432"/>
      <c r="F2" s="432"/>
      <c r="G2" s="432"/>
      <c r="H2" s="432"/>
      <c r="I2" s="432"/>
      <c r="J2" s="432"/>
      <c r="K2" s="432"/>
      <c r="L2" s="432"/>
    </row>
    <row r="3" spans="1:12" s="73" customFormat="1" ht="12.75" customHeight="1">
      <c r="A3" s="48"/>
      <c r="B3" s="48"/>
      <c r="C3" s="21"/>
      <c r="D3" s="21"/>
      <c r="E3" s="21"/>
      <c r="F3" s="21"/>
      <c r="G3" s="21"/>
      <c r="H3" s="21"/>
      <c r="I3" s="21"/>
      <c r="J3" s="21"/>
      <c r="K3" s="21"/>
      <c r="L3" s="74"/>
    </row>
    <row r="4" spans="1:12" s="75" customFormat="1" ht="13.5" customHeight="1">
      <c r="A4" s="83"/>
      <c r="B4" s="83"/>
      <c r="C4" s="84"/>
      <c r="D4" s="84"/>
      <c r="E4" s="91"/>
      <c r="F4" s="84"/>
      <c r="G4" s="84"/>
      <c r="H4" s="92"/>
      <c r="I4" s="85"/>
      <c r="J4" s="91"/>
      <c r="K4" s="91"/>
      <c r="L4" s="83"/>
    </row>
    <row r="5" spans="1:12" s="77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76"/>
    </row>
    <row r="6" spans="1:12" s="37" customFormat="1" ht="15" customHeight="1">
      <c r="C6" s="54" t="str">
        <f>"○ 품명 : "&amp;기본정보!C$5</f>
        <v xml:space="preserve">○ 품명 : </v>
      </c>
      <c r="L6" s="86"/>
    </row>
    <row r="7" spans="1:12" s="37" customFormat="1" ht="15" customHeight="1">
      <c r="C7" s="54" t="str">
        <f>"○ 제작회사 : "&amp;기본정보!C$6</f>
        <v xml:space="preserve">○ 제작회사 : </v>
      </c>
      <c r="L7" s="86"/>
    </row>
    <row r="8" spans="1:12" s="37" customFormat="1" ht="15" customHeight="1">
      <c r="C8" s="54" t="str">
        <f>"○ 형식 : "&amp;기본정보!C$7</f>
        <v xml:space="preserve">○ 형식 : </v>
      </c>
      <c r="L8" s="86"/>
    </row>
    <row r="9" spans="1:12" s="37" customFormat="1" ht="15" customHeight="1">
      <c r="C9" s="54" t="str">
        <f>"○ 기기번호 : "&amp;기본정보!C$8</f>
        <v xml:space="preserve">○ 기기번호 : </v>
      </c>
      <c r="L9" s="86"/>
    </row>
    <row r="10" spans="1:12" s="37" customFormat="1" ht="15" customHeight="1">
      <c r="L10" s="86"/>
    </row>
    <row r="11" spans="1:12" ht="15" customHeight="1">
      <c r="B11" s="71"/>
      <c r="C11" s="97"/>
      <c r="D11" s="97"/>
      <c r="E11" s="97"/>
      <c r="F11" s="97"/>
      <c r="G11" s="97"/>
      <c r="H11" s="98"/>
      <c r="I11" s="98"/>
      <c r="J11" s="97"/>
      <c r="K11" s="71"/>
    </row>
  </sheetData>
  <mergeCells count="1"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3"/>
  <sheetViews>
    <sheetView showGridLines="0" zoomScaleNormal="100" workbookViewId="0"/>
  </sheetViews>
  <sheetFormatPr defaultColWidth="8.88671875" defaultRowHeight="13.5" customHeight="1"/>
  <cols>
    <col min="1" max="1" width="3.77734375" style="29" customWidth="1"/>
    <col min="2" max="2" width="8.77734375" style="29" customWidth="1"/>
    <col min="3" max="4" width="8.77734375" style="30" customWidth="1"/>
    <col min="5" max="5" width="8.77734375" style="25" customWidth="1"/>
    <col min="6" max="9" width="8.77734375" style="26" customWidth="1"/>
    <col min="10" max="15" width="8.77734375" style="45" customWidth="1"/>
    <col min="16" max="16" width="8.88671875" style="45" customWidth="1"/>
    <col min="17" max="19" width="8.88671875" style="45"/>
    <col min="20" max="16384" width="8.88671875" style="28"/>
  </cols>
  <sheetData>
    <row r="1" spans="1:30" s="66" customFormat="1" ht="25.5">
      <c r="A1" s="62" t="s">
        <v>59</v>
      </c>
      <c r="B1" s="30"/>
      <c r="C1" s="30"/>
      <c r="D1" s="30"/>
      <c r="E1" s="63"/>
      <c r="F1" s="26"/>
      <c r="G1" s="26"/>
      <c r="H1" s="26"/>
      <c r="I1" s="26"/>
      <c r="J1" s="26"/>
      <c r="K1" s="6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s="27" customFormat="1" ht="15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30" s="27" customFormat="1" ht="15" customHeight="1">
      <c r="A3" s="46"/>
      <c r="B3" s="159" t="s">
        <v>2</v>
      </c>
      <c r="C3" s="160">
        <f>기본정보!C3</f>
        <v>0</v>
      </c>
      <c r="D3" s="159" t="s">
        <v>621</v>
      </c>
      <c r="E3" s="440">
        <f>기본정보!H3</f>
        <v>0</v>
      </c>
      <c r="F3" s="441"/>
      <c r="G3" s="159" t="s">
        <v>622</v>
      </c>
      <c r="H3" s="162">
        <f>기본정보!H8</f>
        <v>0</v>
      </c>
      <c r="I3" s="24"/>
    </row>
    <row r="4" spans="1:30" s="27" customFormat="1" ht="15" customHeight="1">
      <c r="A4" s="46"/>
      <c r="B4" s="159" t="s">
        <v>32</v>
      </c>
      <c r="C4" s="161">
        <f>기본정보!C8</f>
        <v>0</v>
      </c>
      <c r="D4" s="159" t="s">
        <v>623</v>
      </c>
      <c r="E4" s="438">
        <f>기본정보!H4</f>
        <v>0</v>
      </c>
      <c r="F4" s="439"/>
      <c r="G4" s="159" t="s">
        <v>14</v>
      </c>
      <c r="H4" s="162">
        <f>기본정보!H9</f>
        <v>0</v>
      </c>
      <c r="I4" s="24"/>
    </row>
    <row r="5" spans="1:30" s="27" customFormat="1" ht="15" customHeight="1">
      <c r="A5" s="46"/>
      <c r="D5" s="24"/>
      <c r="E5" s="24"/>
      <c r="F5" s="24"/>
      <c r="G5" s="24"/>
      <c r="H5" s="24"/>
      <c r="I5" s="24"/>
    </row>
    <row r="6" spans="1:30" s="27" customFormat="1" ht="15" customHeight="1">
      <c r="A6" s="46"/>
      <c r="B6" s="93" t="s">
        <v>624</v>
      </c>
      <c r="C6" s="24"/>
      <c r="D6" s="24"/>
      <c r="E6" s="24"/>
      <c r="F6" s="24"/>
      <c r="G6" s="24"/>
      <c r="H6" s="24"/>
      <c r="I6" s="24"/>
    </row>
    <row r="7" spans="1:30" s="27" customFormat="1" ht="15" customHeight="1">
      <c r="A7" s="46"/>
      <c r="B7" s="94" t="s">
        <v>625</v>
      </c>
      <c r="C7" s="30"/>
      <c r="D7" s="30"/>
      <c r="E7" s="25"/>
      <c r="F7" s="24"/>
      <c r="G7" s="24"/>
      <c r="H7" s="24"/>
      <c r="I7" s="24"/>
    </row>
    <row r="8" spans="1:30" s="27" customFormat="1" ht="15" customHeight="1">
      <c r="A8" s="46"/>
      <c r="B8" s="159" t="s">
        <v>155</v>
      </c>
      <c r="C8" s="159" t="s">
        <v>157</v>
      </c>
      <c r="D8" s="159" t="s">
        <v>344</v>
      </c>
      <c r="E8" s="25"/>
      <c r="F8" s="25"/>
      <c r="G8" s="24"/>
    </row>
    <row r="9" spans="1:30" s="27" customFormat="1" ht="15" customHeight="1">
      <c r="A9" s="46"/>
      <c r="B9" s="160">
        <f>Length_4!L4</f>
        <v>0</v>
      </c>
      <c r="C9" s="160">
        <f>Length_4!M4</f>
        <v>0</v>
      </c>
      <c r="D9" s="160">
        <f>COUNTA(Length_4!A4:A133)</f>
        <v>0</v>
      </c>
      <c r="E9" s="25"/>
      <c r="F9" s="25"/>
      <c r="G9" s="24"/>
    </row>
    <row r="10" spans="1:30" s="27" customFormat="1" ht="15" customHeight="1">
      <c r="A10" s="46"/>
      <c r="B10" s="163"/>
      <c r="C10" s="163"/>
      <c r="D10" s="163"/>
      <c r="E10" s="163"/>
      <c r="F10" s="163"/>
      <c r="G10" s="163"/>
      <c r="H10" s="163"/>
      <c r="I10" s="24"/>
    </row>
    <row r="11" spans="1:30" ht="13.5" customHeight="1">
      <c r="A11" s="28"/>
      <c r="B11" s="94" t="s">
        <v>129</v>
      </c>
      <c r="F11" s="24"/>
      <c r="G11" s="24"/>
      <c r="H11" s="24"/>
      <c r="I11" s="24"/>
      <c r="J11" s="27"/>
      <c r="K11" s="27"/>
      <c r="L11" s="27"/>
      <c r="M11" s="27"/>
    </row>
    <row r="12" spans="1:30" ht="13.5" customHeight="1">
      <c r="B12" s="436" t="s">
        <v>246</v>
      </c>
      <c r="C12" s="433" t="s">
        <v>263</v>
      </c>
      <c r="D12" s="434"/>
      <c r="E12" s="435"/>
      <c r="F12" s="24"/>
      <c r="G12" s="436" t="s">
        <v>246</v>
      </c>
      <c r="H12" s="433" t="s">
        <v>263</v>
      </c>
      <c r="I12" s="434"/>
      <c r="J12" s="435"/>
      <c r="K12" s="27"/>
      <c r="L12" s="436" t="s">
        <v>246</v>
      </c>
      <c r="M12" s="433" t="s">
        <v>263</v>
      </c>
      <c r="N12" s="434"/>
      <c r="O12" s="435"/>
    </row>
    <row r="13" spans="1:30" ht="13.5" customHeight="1">
      <c r="B13" s="437"/>
      <c r="C13" s="159" t="s">
        <v>70</v>
      </c>
      <c r="D13" s="159" t="s">
        <v>64</v>
      </c>
      <c r="E13" s="159" t="s">
        <v>65</v>
      </c>
      <c r="F13" s="24"/>
      <c r="G13" s="437"/>
      <c r="H13" s="159" t="s">
        <v>70</v>
      </c>
      <c r="I13" s="159" t="s">
        <v>64</v>
      </c>
      <c r="J13" s="159" t="s">
        <v>65</v>
      </c>
      <c r="K13" s="27"/>
      <c r="L13" s="437"/>
      <c r="M13" s="159" t="s">
        <v>70</v>
      </c>
      <c r="N13" s="159" t="s">
        <v>64</v>
      </c>
      <c r="O13" s="159" t="s">
        <v>65</v>
      </c>
    </row>
    <row r="14" spans="1:30" ht="13.5" customHeight="1">
      <c r="B14" s="159" t="s">
        <v>101</v>
      </c>
      <c r="C14" s="159" t="s">
        <v>77</v>
      </c>
      <c r="D14" s="159" t="s">
        <v>77</v>
      </c>
      <c r="E14" s="159" t="s">
        <v>77</v>
      </c>
      <c r="F14" s="24"/>
      <c r="G14" s="159" t="s">
        <v>101</v>
      </c>
      <c r="H14" s="159" t="s">
        <v>77</v>
      </c>
      <c r="I14" s="159" t="s">
        <v>77</v>
      </c>
      <c r="J14" s="159" t="s">
        <v>77</v>
      </c>
      <c r="K14" s="27"/>
      <c r="L14" s="159" t="s">
        <v>101</v>
      </c>
      <c r="M14" s="159" t="s">
        <v>77</v>
      </c>
      <c r="N14" s="159" t="s">
        <v>77</v>
      </c>
      <c r="O14" s="159" t="s">
        <v>77</v>
      </c>
    </row>
    <row r="15" spans="1:30" ht="13.5" customHeight="1">
      <c r="B15" s="160" t="str">
        <f t="array" ref="B15">Calcu!C19</f>
        <v/>
      </c>
      <c r="C15" s="160" t="str">
        <f>Calcu!F19</f>
        <v/>
      </c>
      <c r="D15" s="160" t="str">
        <f>Calcu!G19</f>
        <v/>
      </c>
      <c r="E15" s="160" t="str">
        <f>Calcu!H19</f>
        <v/>
      </c>
      <c r="G15" s="160" t="str">
        <f t="array" ref="G15">Calcu!C57</f>
        <v/>
      </c>
      <c r="H15" s="160" t="str">
        <f>Calcu!F57</f>
        <v/>
      </c>
      <c r="I15" s="160" t="str">
        <f>Calcu!G57</f>
        <v/>
      </c>
      <c r="J15" s="160" t="str">
        <f>Calcu!H57</f>
        <v/>
      </c>
      <c r="K15" s="27"/>
      <c r="L15" s="160" t="str">
        <f t="array" ref="L15">Calcu!C95</f>
        <v/>
      </c>
      <c r="M15" s="160" t="str">
        <f>Calcu!F95</f>
        <v/>
      </c>
      <c r="N15" s="160" t="str">
        <f>Calcu!G95</f>
        <v/>
      </c>
      <c r="O15" s="160" t="str">
        <f>Calcu!H95</f>
        <v/>
      </c>
    </row>
    <row r="16" spans="1:30" ht="13.5" customHeight="1">
      <c r="B16" s="160" t="str">
        <f t="array" ref="B16">Calcu!C20</f>
        <v/>
      </c>
      <c r="C16" s="160" t="str">
        <f>Calcu!F20</f>
        <v/>
      </c>
      <c r="D16" s="160" t="str">
        <f>Calcu!G20</f>
        <v/>
      </c>
      <c r="E16" s="160" t="str">
        <f>Calcu!H20</f>
        <v/>
      </c>
      <c r="F16" s="24"/>
      <c r="G16" s="160" t="str">
        <f t="array" ref="G16">Calcu!C58</f>
        <v/>
      </c>
      <c r="H16" s="160" t="str">
        <f>Calcu!F58</f>
        <v/>
      </c>
      <c r="I16" s="160" t="str">
        <f>Calcu!G58</f>
        <v/>
      </c>
      <c r="J16" s="160" t="str">
        <f>Calcu!H58</f>
        <v/>
      </c>
      <c r="K16" s="27"/>
      <c r="L16" s="160" t="str">
        <f t="array" ref="L16">Calcu!C96</f>
        <v/>
      </c>
      <c r="M16" s="160" t="str">
        <f>Calcu!F96</f>
        <v/>
      </c>
      <c r="N16" s="160" t="str">
        <f>Calcu!G96</f>
        <v/>
      </c>
      <c r="O16" s="160" t="str">
        <f>Calcu!H96</f>
        <v/>
      </c>
    </row>
    <row r="17" spans="2:15" ht="13.5" customHeight="1">
      <c r="B17" s="160" t="str">
        <f t="array" ref="B17">Calcu!C21</f>
        <v/>
      </c>
      <c r="C17" s="160" t="str">
        <f>Calcu!F21</f>
        <v/>
      </c>
      <c r="D17" s="160" t="str">
        <f>Calcu!G21</f>
        <v/>
      </c>
      <c r="E17" s="160" t="str">
        <f>Calcu!H21</f>
        <v/>
      </c>
      <c r="F17" s="24"/>
      <c r="G17" s="160" t="str">
        <f t="array" ref="G17">Calcu!C59</f>
        <v/>
      </c>
      <c r="H17" s="160" t="str">
        <f>Calcu!F59</f>
        <v/>
      </c>
      <c r="I17" s="160" t="str">
        <f>Calcu!G59</f>
        <v/>
      </c>
      <c r="J17" s="160" t="str">
        <f>Calcu!H59</f>
        <v/>
      </c>
      <c r="K17" s="27"/>
      <c r="L17" s="160" t="str">
        <f t="array" ref="L17">Calcu!C97</f>
        <v/>
      </c>
      <c r="M17" s="160" t="str">
        <f>Calcu!F97</f>
        <v/>
      </c>
      <c r="N17" s="160" t="str">
        <f>Calcu!G97</f>
        <v/>
      </c>
      <c r="O17" s="160" t="str">
        <f>Calcu!H97</f>
        <v/>
      </c>
    </row>
    <row r="18" spans="2:15" ht="13.5" customHeight="1">
      <c r="B18" s="160" t="str">
        <f t="array" ref="B18">Calcu!C22</f>
        <v/>
      </c>
      <c r="C18" s="160" t="str">
        <f>Calcu!F22</f>
        <v/>
      </c>
      <c r="D18" s="160" t="str">
        <f>Calcu!G22</f>
        <v/>
      </c>
      <c r="E18" s="160" t="str">
        <f>Calcu!H22</f>
        <v/>
      </c>
      <c r="F18" s="24"/>
      <c r="G18" s="160" t="str">
        <f t="array" ref="G18">Calcu!C60</f>
        <v/>
      </c>
      <c r="H18" s="160" t="str">
        <f>Calcu!F60</f>
        <v/>
      </c>
      <c r="I18" s="160" t="str">
        <f>Calcu!G60</f>
        <v/>
      </c>
      <c r="J18" s="160" t="str">
        <f>Calcu!H60</f>
        <v/>
      </c>
      <c r="K18" s="27"/>
      <c r="L18" s="160" t="str">
        <f t="array" ref="L18">Calcu!C98</f>
        <v/>
      </c>
      <c r="M18" s="160" t="str">
        <f>Calcu!F98</f>
        <v/>
      </c>
      <c r="N18" s="160" t="str">
        <f>Calcu!G98</f>
        <v/>
      </c>
      <c r="O18" s="160" t="str">
        <f>Calcu!H98</f>
        <v/>
      </c>
    </row>
    <row r="19" spans="2:15" ht="13.5" customHeight="1">
      <c r="B19" s="160" t="str">
        <f t="array" ref="B19">Calcu!C23</f>
        <v/>
      </c>
      <c r="C19" s="160" t="str">
        <f>Calcu!F23</f>
        <v/>
      </c>
      <c r="D19" s="160" t="str">
        <f>Calcu!G23</f>
        <v/>
      </c>
      <c r="E19" s="160" t="str">
        <f>Calcu!H23</f>
        <v/>
      </c>
      <c r="F19" s="24"/>
      <c r="G19" s="160" t="str">
        <f t="array" ref="G19">Calcu!C61</f>
        <v/>
      </c>
      <c r="H19" s="160" t="str">
        <f>Calcu!F61</f>
        <v/>
      </c>
      <c r="I19" s="160" t="str">
        <f>Calcu!G61</f>
        <v/>
      </c>
      <c r="J19" s="160" t="str">
        <f>Calcu!H61</f>
        <v/>
      </c>
      <c r="K19" s="27"/>
      <c r="L19" s="160" t="str">
        <f t="array" ref="L19">Calcu!C99</f>
        <v/>
      </c>
      <c r="M19" s="160" t="str">
        <f>Calcu!F99</f>
        <v/>
      </c>
      <c r="N19" s="160" t="str">
        <f>Calcu!G99</f>
        <v/>
      </c>
      <c r="O19" s="160" t="str">
        <f>Calcu!H99</f>
        <v/>
      </c>
    </row>
    <row r="20" spans="2:15" ht="13.5" customHeight="1">
      <c r="B20" s="160" t="str">
        <f t="array" ref="B20">Calcu!C24</f>
        <v/>
      </c>
      <c r="C20" s="160" t="str">
        <f>Calcu!F24</f>
        <v/>
      </c>
      <c r="D20" s="160" t="str">
        <f>Calcu!G24</f>
        <v/>
      </c>
      <c r="E20" s="160" t="str">
        <f>Calcu!H24</f>
        <v/>
      </c>
      <c r="F20" s="24"/>
      <c r="G20" s="160" t="str">
        <f t="array" ref="G20">Calcu!C62</f>
        <v/>
      </c>
      <c r="H20" s="160" t="str">
        <f>Calcu!F62</f>
        <v/>
      </c>
      <c r="I20" s="160" t="str">
        <f>Calcu!G62</f>
        <v/>
      </c>
      <c r="J20" s="160" t="str">
        <f>Calcu!H62</f>
        <v/>
      </c>
      <c r="K20" s="27"/>
      <c r="L20" s="160" t="str">
        <f t="array" ref="L20">Calcu!C100</f>
        <v/>
      </c>
      <c r="M20" s="160" t="str">
        <f>Calcu!F100</f>
        <v/>
      </c>
      <c r="N20" s="160" t="str">
        <f>Calcu!G100</f>
        <v/>
      </c>
      <c r="O20" s="160" t="str">
        <f>Calcu!H100</f>
        <v/>
      </c>
    </row>
    <row r="21" spans="2:15" ht="13.5" customHeight="1">
      <c r="B21" s="160" t="str">
        <f t="array" ref="B21">Calcu!C25</f>
        <v/>
      </c>
      <c r="C21" s="160" t="str">
        <f>Calcu!F25</f>
        <v/>
      </c>
      <c r="D21" s="160" t="str">
        <f>Calcu!G25</f>
        <v/>
      </c>
      <c r="E21" s="160" t="str">
        <f>Calcu!H25</f>
        <v/>
      </c>
      <c r="F21" s="24"/>
      <c r="G21" s="160" t="str">
        <f t="array" ref="G21">Calcu!C63</f>
        <v/>
      </c>
      <c r="H21" s="160" t="str">
        <f>Calcu!F63</f>
        <v/>
      </c>
      <c r="I21" s="160" t="str">
        <f>Calcu!G63</f>
        <v/>
      </c>
      <c r="J21" s="160" t="str">
        <f>Calcu!H63</f>
        <v/>
      </c>
      <c r="L21" s="160" t="str">
        <f t="array" ref="L21">Calcu!C101</f>
        <v/>
      </c>
      <c r="M21" s="160" t="str">
        <f>Calcu!F101</f>
        <v/>
      </c>
      <c r="N21" s="160" t="str">
        <f>Calcu!G101</f>
        <v/>
      </c>
      <c r="O21" s="160" t="str">
        <f>Calcu!H101</f>
        <v/>
      </c>
    </row>
    <row r="22" spans="2:15" ht="13.5" customHeight="1">
      <c r="B22" s="160" t="str">
        <f t="array" ref="B22">Calcu!C26</f>
        <v/>
      </c>
      <c r="C22" s="160" t="str">
        <f>Calcu!F26</f>
        <v/>
      </c>
      <c r="D22" s="160" t="str">
        <f>Calcu!G26</f>
        <v/>
      </c>
      <c r="E22" s="160" t="str">
        <f>Calcu!H26</f>
        <v/>
      </c>
      <c r="F22" s="24"/>
      <c r="G22" s="160" t="str">
        <f t="array" ref="G22">Calcu!C64</f>
        <v/>
      </c>
      <c r="H22" s="160" t="str">
        <f>Calcu!F64</f>
        <v/>
      </c>
      <c r="I22" s="160" t="str">
        <f>Calcu!G64</f>
        <v/>
      </c>
      <c r="J22" s="160" t="str">
        <f>Calcu!H64</f>
        <v/>
      </c>
      <c r="L22" s="160" t="str">
        <f t="array" ref="L22">Calcu!C102</f>
        <v/>
      </c>
      <c r="M22" s="160" t="str">
        <f>Calcu!F102</f>
        <v/>
      </c>
      <c r="N22" s="160" t="str">
        <f>Calcu!G102</f>
        <v/>
      </c>
      <c r="O22" s="160" t="str">
        <f>Calcu!H102</f>
        <v/>
      </c>
    </row>
    <row r="23" spans="2:15" ht="13.5" customHeight="1">
      <c r="B23" s="160" t="str">
        <f t="array" ref="B23">Calcu!C27</f>
        <v/>
      </c>
      <c r="C23" s="160" t="str">
        <f>Calcu!F27</f>
        <v/>
      </c>
      <c r="D23" s="160" t="str">
        <f>Calcu!G27</f>
        <v/>
      </c>
      <c r="E23" s="160" t="str">
        <f>Calcu!H27</f>
        <v/>
      </c>
      <c r="F23" s="24"/>
      <c r="G23" s="160" t="str">
        <f t="array" ref="G23">Calcu!C65</f>
        <v/>
      </c>
      <c r="H23" s="160" t="str">
        <f>Calcu!F65</f>
        <v/>
      </c>
      <c r="I23" s="160" t="str">
        <f>Calcu!G65</f>
        <v/>
      </c>
      <c r="J23" s="160" t="str">
        <f>Calcu!H65</f>
        <v/>
      </c>
      <c r="L23" s="160" t="str">
        <f t="array" ref="L23">Calcu!C103</f>
        <v/>
      </c>
      <c r="M23" s="160" t="str">
        <f>Calcu!F103</f>
        <v/>
      </c>
      <c r="N23" s="160" t="str">
        <f>Calcu!G103</f>
        <v/>
      </c>
      <c r="O23" s="160" t="str">
        <f>Calcu!H103</f>
        <v/>
      </c>
    </row>
    <row r="24" spans="2:15" ht="13.5" customHeight="1">
      <c r="B24" s="160" t="str">
        <f t="array" ref="B24">Calcu!C28</f>
        <v/>
      </c>
      <c r="C24" s="160" t="str">
        <f>Calcu!F28</f>
        <v/>
      </c>
      <c r="D24" s="160" t="str">
        <f>Calcu!G28</f>
        <v/>
      </c>
      <c r="E24" s="160" t="str">
        <f>Calcu!H28</f>
        <v/>
      </c>
      <c r="F24" s="24"/>
      <c r="G24" s="160" t="str">
        <f t="array" ref="G24">Calcu!C66</f>
        <v/>
      </c>
      <c r="H24" s="160" t="str">
        <f>Calcu!F66</f>
        <v/>
      </c>
      <c r="I24" s="160" t="str">
        <f>Calcu!G66</f>
        <v/>
      </c>
      <c r="J24" s="160" t="str">
        <f>Calcu!H66</f>
        <v/>
      </c>
      <c r="L24" s="160" t="str">
        <f t="array" ref="L24">Calcu!C104</f>
        <v/>
      </c>
      <c r="M24" s="160" t="str">
        <f>Calcu!F104</f>
        <v/>
      </c>
      <c r="N24" s="160" t="str">
        <f>Calcu!G104</f>
        <v/>
      </c>
      <c r="O24" s="160" t="str">
        <f>Calcu!H104</f>
        <v/>
      </c>
    </row>
    <row r="25" spans="2:15" ht="13.5" customHeight="1">
      <c r="B25" s="160" t="str">
        <f t="array" ref="B25">Calcu!C29</f>
        <v/>
      </c>
      <c r="C25" s="160" t="str">
        <f>Calcu!F29</f>
        <v/>
      </c>
      <c r="D25" s="160" t="str">
        <f>Calcu!G29</f>
        <v/>
      </c>
      <c r="E25" s="160" t="str">
        <f>Calcu!H29</f>
        <v/>
      </c>
      <c r="F25" s="24"/>
      <c r="G25" s="160" t="str">
        <f t="array" ref="G25">Calcu!C67</f>
        <v/>
      </c>
      <c r="H25" s="160" t="str">
        <f>Calcu!F67</f>
        <v/>
      </c>
      <c r="I25" s="160" t="str">
        <f>Calcu!G67</f>
        <v/>
      </c>
      <c r="J25" s="160" t="str">
        <f>Calcu!H67</f>
        <v/>
      </c>
      <c r="L25" s="160" t="str">
        <f t="array" ref="L25">Calcu!C105</f>
        <v/>
      </c>
      <c r="M25" s="160" t="str">
        <f>Calcu!F105</f>
        <v/>
      </c>
      <c r="N25" s="160" t="str">
        <f>Calcu!G105</f>
        <v/>
      </c>
      <c r="O25" s="160" t="str">
        <f>Calcu!H105</f>
        <v/>
      </c>
    </row>
    <row r="26" spans="2:15" ht="13.5" customHeight="1">
      <c r="B26" s="160" t="str">
        <f t="array" ref="B26">Calcu!C30</f>
        <v/>
      </c>
      <c r="C26" s="160" t="str">
        <f>Calcu!F30</f>
        <v/>
      </c>
      <c r="D26" s="160" t="str">
        <f>Calcu!G30</f>
        <v/>
      </c>
      <c r="E26" s="160" t="str">
        <f>Calcu!H30</f>
        <v/>
      </c>
      <c r="F26" s="24"/>
      <c r="G26" s="160" t="str">
        <f t="array" ref="G26">Calcu!C68</f>
        <v/>
      </c>
      <c r="H26" s="160" t="str">
        <f>Calcu!F68</f>
        <v/>
      </c>
      <c r="I26" s="160" t="str">
        <f>Calcu!G68</f>
        <v/>
      </c>
      <c r="J26" s="160" t="str">
        <f>Calcu!H68</f>
        <v/>
      </c>
      <c r="L26" s="160" t="str">
        <f t="array" ref="L26">Calcu!C106</f>
        <v/>
      </c>
      <c r="M26" s="160" t="str">
        <f>Calcu!F106</f>
        <v/>
      </c>
      <c r="N26" s="160" t="str">
        <f>Calcu!G106</f>
        <v/>
      </c>
      <c r="O26" s="160" t="str">
        <f>Calcu!H106</f>
        <v/>
      </c>
    </row>
    <row r="27" spans="2:15" ht="13.5" customHeight="1">
      <c r="B27" s="160" t="str">
        <f t="array" ref="B27">Calcu!C31</f>
        <v/>
      </c>
      <c r="C27" s="160" t="str">
        <f>Calcu!F31</f>
        <v/>
      </c>
      <c r="D27" s="160" t="str">
        <f>Calcu!G31</f>
        <v/>
      </c>
      <c r="E27" s="160" t="str">
        <f>Calcu!H31</f>
        <v/>
      </c>
      <c r="F27" s="24"/>
      <c r="G27" s="160" t="str">
        <f t="array" ref="G27">Calcu!C69</f>
        <v/>
      </c>
      <c r="H27" s="160" t="str">
        <f>Calcu!F69</f>
        <v/>
      </c>
      <c r="I27" s="160" t="str">
        <f>Calcu!G69</f>
        <v/>
      </c>
      <c r="J27" s="160" t="str">
        <f>Calcu!H69</f>
        <v/>
      </c>
      <c r="L27" s="160" t="str">
        <f t="array" ref="L27">Calcu!C107</f>
        <v/>
      </c>
      <c r="M27" s="160" t="str">
        <f>Calcu!F107</f>
        <v/>
      </c>
      <c r="N27" s="160" t="str">
        <f>Calcu!G107</f>
        <v/>
      </c>
      <c r="O27" s="160" t="str">
        <f>Calcu!H107</f>
        <v/>
      </c>
    </row>
    <row r="28" spans="2:15" ht="13.5" customHeight="1">
      <c r="B28" s="160" t="str">
        <f t="array" ref="B28">Calcu!C32</f>
        <v/>
      </c>
      <c r="C28" s="160" t="str">
        <f>Calcu!F32</f>
        <v/>
      </c>
      <c r="D28" s="160" t="str">
        <f>Calcu!G32</f>
        <v/>
      </c>
      <c r="E28" s="160" t="str">
        <f>Calcu!H32</f>
        <v/>
      </c>
      <c r="F28" s="24"/>
      <c r="G28" s="160" t="str">
        <f t="array" ref="G28">Calcu!C70</f>
        <v/>
      </c>
      <c r="H28" s="160" t="str">
        <f>Calcu!F70</f>
        <v/>
      </c>
      <c r="I28" s="160" t="str">
        <f>Calcu!G70</f>
        <v/>
      </c>
      <c r="J28" s="160" t="str">
        <f>Calcu!H70</f>
        <v/>
      </c>
      <c r="L28" s="160" t="str">
        <f t="array" ref="L28">Calcu!C108</f>
        <v/>
      </c>
      <c r="M28" s="160" t="str">
        <f>Calcu!F108</f>
        <v/>
      </c>
      <c r="N28" s="160" t="str">
        <f>Calcu!G108</f>
        <v/>
      </c>
      <c r="O28" s="160" t="str">
        <f>Calcu!H108</f>
        <v/>
      </c>
    </row>
    <row r="29" spans="2:15" ht="13.5" customHeight="1">
      <c r="B29" s="160" t="str">
        <f t="array" ref="B29">Calcu!C33</f>
        <v/>
      </c>
      <c r="C29" s="160" t="str">
        <f>Calcu!F33</f>
        <v/>
      </c>
      <c r="D29" s="160" t="str">
        <f>Calcu!G33</f>
        <v/>
      </c>
      <c r="E29" s="160" t="str">
        <f>Calcu!H33</f>
        <v/>
      </c>
      <c r="F29" s="24"/>
      <c r="G29" s="160" t="str">
        <f t="array" ref="G29">Calcu!C71</f>
        <v/>
      </c>
      <c r="H29" s="160" t="str">
        <f>Calcu!F71</f>
        <v/>
      </c>
      <c r="I29" s="160" t="str">
        <f>Calcu!G71</f>
        <v/>
      </c>
      <c r="J29" s="160" t="str">
        <f>Calcu!H71</f>
        <v/>
      </c>
      <c r="L29" s="160" t="str">
        <f t="array" ref="L29">Calcu!C109</f>
        <v/>
      </c>
      <c r="M29" s="160" t="str">
        <f>Calcu!F109</f>
        <v/>
      </c>
      <c r="N29" s="160" t="str">
        <f>Calcu!G109</f>
        <v/>
      </c>
      <c r="O29" s="160" t="str">
        <f>Calcu!H109</f>
        <v/>
      </c>
    </row>
    <row r="30" spans="2:15" ht="13.5" customHeight="1">
      <c r="B30" s="160" t="str">
        <f t="array" ref="B30">Calcu!C34</f>
        <v/>
      </c>
      <c r="C30" s="160" t="str">
        <f>Calcu!F34</f>
        <v/>
      </c>
      <c r="D30" s="160" t="str">
        <f>Calcu!G34</f>
        <v/>
      </c>
      <c r="E30" s="160" t="str">
        <f>Calcu!H34</f>
        <v/>
      </c>
      <c r="F30" s="24"/>
      <c r="G30" s="160" t="str">
        <f t="array" ref="G30">Calcu!C72</f>
        <v/>
      </c>
      <c r="H30" s="160" t="str">
        <f>Calcu!F72</f>
        <v/>
      </c>
      <c r="I30" s="160" t="str">
        <f>Calcu!G72</f>
        <v/>
      </c>
      <c r="J30" s="160" t="str">
        <f>Calcu!H72</f>
        <v/>
      </c>
      <c r="L30" s="160" t="str">
        <f t="array" ref="L30">Calcu!C110</f>
        <v/>
      </c>
      <c r="M30" s="160" t="str">
        <f>Calcu!F110</f>
        <v/>
      </c>
      <c r="N30" s="160" t="str">
        <f>Calcu!G110</f>
        <v/>
      </c>
      <c r="O30" s="160" t="str">
        <f>Calcu!H110</f>
        <v/>
      </c>
    </row>
    <row r="31" spans="2:15" ht="13.5" customHeight="1">
      <c r="B31" s="160" t="str">
        <f t="array" ref="B31">Calcu!C35</f>
        <v/>
      </c>
      <c r="C31" s="160" t="str">
        <f>Calcu!F35</f>
        <v/>
      </c>
      <c r="D31" s="160" t="str">
        <f>Calcu!G35</f>
        <v/>
      </c>
      <c r="E31" s="160" t="str">
        <f>Calcu!H35</f>
        <v/>
      </c>
      <c r="F31" s="24"/>
      <c r="G31" s="160" t="str">
        <f t="array" ref="G31">Calcu!C73</f>
        <v/>
      </c>
      <c r="H31" s="160" t="str">
        <f>Calcu!F73</f>
        <v/>
      </c>
      <c r="I31" s="160" t="str">
        <f>Calcu!G73</f>
        <v/>
      </c>
      <c r="J31" s="160" t="str">
        <f>Calcu!H73</f>
        <v/>
      </c>
      <c r="L31" s="160" t="str">
        <f t="array" ref="L31">Calcu!C111</f>
        <v/>
      </c>
      <c r="M31" s="160" t="str">
        <f>Calcu!F111</f>
        <v/>
      </c>
      <c r="N31" s="160" t="str">
        <f>Calcu!G111</f>
        <v/>
      </c>
      <c r="O31" s="160" t="str">
        <f>Calcu!H111</f>
        <v/>
      </c>
    </row>
    <row r="32" spans="2:15" ht="13.5" customHeight="1">
      <c r="B32" s="160" t="str">
        <f t="array" ref="B32">Calcu!C36</f>
        <v/>
      </c>
      <c r="C32" s="160" t="str">
        <f>Calcu!F36</f>
        <v/>
      </c>
      <c r="D32" s="160" t="str">
        <f>Calcu!G36</f>
        <v/>
      </c>
      <c r="E32" s="160" t="str">
        <f>Calcu!H36</f>
        <v/>
      </c>
      <c r="F32" s="24"/>
      <c r="G32" s="160" t="str">
        <f t="array" ref="G32">Calcu!C74</f>
        <v/>
      </c>
      <c r="H32" s="160" t="str">
        <f>Calcu!F74</f>
        <v/>
      </c>
      <c r="I32" s="160" t="str">
        <f>Calcu!G74</f>
        <v/>
      </c>
      <c r="J32" s="160" t="str">
        <f>Calcu!H74</f>
        <v/>
      </c>
      <c r="L32" s="160" t="str">
        <f t="array" ref="L32">Calcu!C112</f>
        <v/>
      </c>
      <c r="M32" s="160" t="str">
        <f>Calcu!F112</f>
        <v/>
      </c>
      <c r="N32" s="160" t="str">
        <f>Calcu!G112</f>
        <v/>
      </c>
      <c r="O32" s="160" t="str">
        <f>Calcu!H112</f>
        <v/>
      </c>
    </row>
    <row r="33" spans="1:19" ht="13.5" customHeight="1">
      <c r="B33" s="160" t="str">
        <f t="array" ref="B33">Calcu!C37</f>
        <v/>
      </c>
      <c r="C33" s="160" t="str">
        <f>Calcu!F37</f>
        <v/>
      </c>
      <c r="D33" s="160" t="str">
        <f>Calcu!G37</f>
        <v/>
      </c>
      <c r="E33" s="160" t="str">
        <f>Calcu!H37</f>
        <v/>
      </c>
      <c r="F33" s="24"/>
      <c r="G33" s="160" t="str">
        <f t="array" ref="G33">Calcu!C75</f>
        <v/>
      </c>
      <c r="H33" s="160" t="str">
        <f>Calcu!F75</f>
        <v/>
      </c>
      <c r="I33" s="160" t="str">
        <f>Calcu!G75</f>
        <v/>
      </c>
      <c r="J33" s="160" t="str">
        <f>Calcu!H75</f>
        <v/>
      </c>
      <c r="L33" s="160" t="str">
        <f t="array" ref="L33">Calcu!C113</f>
        <v/>
      </c>
      <c r="M33" s="160" t="str">
        <f>Calcu!F113</f>
        <v/>
      </c>
      <c r="N33" s="160" t="str">
        <f>Calcu!G113</f>
        <v/>
      </c>
      <c r="O33" s="160" t="str">
        <f>Calcu!H113</f>
        <v/>
      </c>
    </row>
    <row r="34" spans="1:19" ht="13.5" customHeight="1">
      <c r="B34" s="160" t="str">
        <f t="array" ref="B34">Calcu!C38</f>
        <v/>
      </c>
      <c r="C34" s="160" t="str">
        <f>Calcu!F38</f>
        <v/>
      </c>
      <c r="D34" s="160" t="str">
        <f>Calcu!G38</f>
        <v/>
      </c>
      <c r="E34" s="160" t="str">
        <f>Calcu!H38</f>
        <v/>
      </c>
      <c r="F34" s="24"/>
      <c r="G34" s="160" t="str">
        <f t="array" ref="G34">Calcu!C76</f>
        <v/>
      </c>
      <c r="H34" s="160" t="str">
        <f>Calcu!F76</f>
        <v/>
      </c>
      <c r="I34" s="160" t="str">
        <f>Calcu!G76</f>
        <v/>
      </c>
      <c r="J34" s="160" t="str">
        <f>Calcu!H76</f>
        <v/>
      </c>
      <c r="L34" s="160" t="str">
        <f t="array" ref="L34">Calcu!C114</f>
        <v/>
      </c>
      <c r="M34" s="160" t="str">
        <f>Calcu!F114</f>
        <v/>
      </c>
      <c r="N34" s="160" t="str">
        <f>Calcu!G114</f>
        <v/>
      </c>
      <c r="O34" s="160" t="str">
        <f>Calcu!H114</f>
        <v/>
      </c>
    </row>
    <row r="35" spans="1:19" ht="13.5" customHeight="1">
      <c r="B35" s="160" t="str">
        <f t="array" ref="B35">Calcu!C39</f>
        <v/>
      </c>
      <c r="C35" s="160" t="str">
        <f>Calcu!F39</f>
        <v/>
      </c>
      <c r="D35" s="160" t="str">
        <f>Calcu!G39</f>
        <v/>
      </c>
      <c r="E35" s="160" t="str">
        <f>Calcu!H39</f>
        <v/>
      </c>
      <c r="F35" s="24"/>
      <c r="G35" s="160" t="str">
        <f t="array" ref="G35">Calcu!C77</f>
        <v/>
      </c>
      <c r="H35" s="160" t="str">
        <f>Calcu!F77</f>
        <v/>
      </c>
      <c r="I35" s="160" t="str">
        <f>Calcu!G77</f>
        <v/>
      </c>
      <c r="J35" s="160" t="str">
        <f>Calcu!H77</f>
        <v/>
      </c>
      <c r="L35" s="160" t="str">
        <f t="array" ref="L35">Calcu!C115</f>
        <v/>
      </c>
      <c r="M35" s="160" t="str">
        <f>Calcu!F115</f>
        <v/>
      </c>
      <c r="N35" s="160" t="str">
        <f>Calcu!G115</f>
        <v/>
      </c>
      <c r="O35" s="160" t="str">
        <f>Calcu!H115</f>
        <v/>
      </c>
    </row>
    <row r="36" spans="1:19" ht="13.5" customHeight="1">
      <c r="B36" s="160" t="str">
        <f t="array" ref="B36">Calcu!C40</f>
        <v/>
      </c>
      <c r="C36" s="160" t="str">
        <f>Calcu!F40</f>
        <v/>
      </c>
      <c r="D36" s="160" t="str">
        <f>Calcu!G40</f>
        <v/>
      </c>
      <c r="E36" s="160" t="str">
        <f>Calcu!H40</f>
        <v/>
      </c>
      <c r="G36" s="160" t="str">
        <f t="array" ref="G36">Calcu!C78</f>
        <v/>
      </c>
      <c r="H36" s="160" t="str">
        <f>Calcu!F78</f>
        <v/>
      </c>
      <c r="I36" s="160" t="str">
        <f>Calcu!G78</f>
        <v/>
      </c>
      <c r="J36" s="160" t="str">
        <f>Calcu!H78</f>
        <v/>
      </c>
      <c r="L36" s="160" t="str">
        <f t="array" ref="L36">Calcu!C116</f>
        <v/>
      </c>
      <c r="M36" s="160" t="str">
        <f>Calcu!F116</f>
        <v/>
      </c>
      <c r="N36" s="160" t="str">
        <f>Calcu!G116</f>
        <v/>
      </c>
      <c r="O36" s="160" t="str">
        <f>Calcu!H116</f>
        <v/>
      </c>
    </row>
    <row r="37" spans="1:19" ht="13.5" customHeight="1">
      <c r="A37" s="28"/>
      <c r="B37" s="160" t="str">
        <f t="array" ref="B37">Calcu!C41</f>
        <v/>
      </c>
      <c r="C37" s="160" t="str">
        <f>Calcu!F41</f>
        <v/>
      </c>
      <c r="D37" s="160" t="str">
        <f>Calcu!G41</f>
        <v/>
      </c>
      <c r="E37" s="160" t="str">
        <f>Calcu!H41</f>
        <v/>
      </c>
      <c r="G37" s="160" t="str">
        <f t="array" ref="G37">Calcu!C79</f>
        <v/>
      </c>
      <c r="H37" s="160" t="str">
        <f>Calcu!F79</f>
        <v/>
      </c>
      <c r="I37" s="160" t="str">
        <f>Calcu!G79</f>
        <v/>
      </c>
      <c r="J37" s="160" t="str">
        <f>Calcu!H79</f>
        <v/>
      </c>
      <c r="L37" s="160" t="str">
        <f t="array" ref="L37">Calcu!C117</f>
        <v/>
      </c>
      <c r="M37" s="160" t="str">
        <f>Calcu!F117</f>
        <v/>
      </c>
      <c r="N37" s="160" t="str">
        <f>Calcu!G117</f>
        <v/>
      </c>
      <c r="O37" s="160" t="str">
        <f>Calcu!H117</f>
        <v/>
      </c>
      <c r="P37" s="28"/>
      <c r="Q37" s="28"/>
      <c r="R37" s="28"/>
      <c r="S37" s="28"/>
    </row>
    <row r="38" spans="1:19" ht="13.5" customHeight="1">
      <c r="A38" s="28"/>
      <c r="B38" s="160" t="str">
        <f t="array" ref="B38">Calcu!C42</f>
        <v/>
      </c>
      <c r="C38" s="160" t="str">
        <f>Calcu!F42</f>
        <v/>
      </c>
      <c r="D38" s="160" t="str">
        <f>Calcu!G42</f>
        <v/>
      </c>
      <c r="E38" s="160" t="str">
        <f>Calcu!H42</f>
        <v/>
      </c>
      <c r="G38" s="160" t="str">
        <f t="array" ref="G38">Calcu!C80</f>
        <v/>
      </c>
      <c r="H38" s="160" t="str">
        <f>Calcu!F80</f>
        <v/>
      </c>
      <c r="I38" s="160" t="str">
        <f>Calcu!G80</f>
        <v/>
      </c>
      <c r="J38" s="160" t="str">
        <f>Calcu!H80</f>
        <v/>
      </c>
      <c r="L38" s="160" t="str">
        <f t="array" ref="L38">Calcu!C118</f>
        <v/>
      </c>
      <c r="M38" s="160" t="str">
        <f>Calcu!F118</f>
        <v/>
      </c>
      <c r="N38" s="160" t="str">
        <f>Calcu!G118</f>
        <v/>
      </c>
      <c r="O38" s="160" t="str">
        <f>Calcu!H118</f>
        <v/>
      </c>
      <c r="P38" s="28"/>
      <c r="Q38" s="28"/>
      <c r="R38" s="28"/>
      <c r="S38" s="28"/>
    </row>
    <row r="39" spans="1:19" ht="13.5" customHeight="1">
      <c r="A39" s="28"/>
      <c r="B39" s="160" t="str">
        <f t="array" ref="B39">Calcu!C43</f>
        <v/>
      </c>
      <c r="C39" s="160" t="str">
        <f>Calcu!F43</f>
        <v/>
      </c>
      <c r="D39" s="160" t="str">
        <f>Calcu!G43</f>
        <v/>
      </c>
      <c r="E39" s="160" t="str">
        <f>Calcu!H43</f>
        <v/>
      </c>
      <c r="G39" s="160" t="str">
        <f t="array" ref="G39">Calcu!C81</f>
        <v/>
      </c>
      <c r="H39" s="160" t="str">
        <f>Calcu!F81</f>
        <v/>
      </c>
      <c r="I39" s="160" t="str">
        <f>Calcu!G81</f>
        <v/>
      </c>
      <c r="J39" s="160" t="str">
        <f>Calcu!H81</f>
        <v/>
      </c>
      <c r="L39" s="160" t="str">
        <f t="array" ref="L39">Calcu!C119</f>
        <v/>
      </c>
      <c r="M39" s="160" t="str">
        <f>Calcu!F119</f>
        <v/>
      </c>
      <c r="N39" s="160" t="str">
        <f>Calcu!G119</f>
        <v/>
      </c>
      <c r="O39" s="160" t="str">
        <f>Calcu!H119</f>
        <v/>
      </c>
      <c r="P39" s="28"/>
      <c r="Q39" s="28"/>
      <c r="R39" s="28"/>
      <c r="S39" s="28"/>
    </row>
    <row r="40" spans="1:19" ht="13.5" customHeight="1">
      <c r="A40" s="28"/>
      <c r="B40" s="160" t="str">
        <f t="array" ref="B40">Calcu!C44</f>
        <v/>
      </c>
      <c r="C40" s="160" t="str">
        <f>Calcu!F44</f>
        <v/>
      </c>
      <c r="D40" s="160" t="str">
        <f>Calcu!G44</f>
        <v/>
      </c>
      <c r="E40" s="160" t="str">
        <f>Calcu!H44</f>
        <v/>
      </c>
      <c r="G40" s="160" t="str">
        <f t="array" ref="G40">Calcu!C82</f>
        <v/>
      </c>
      <c r="H40" s="160" t="str">
        <f>Calcu!F82</f>
        <v/>
      </c>
      <c r="I40" s="160" t="str">
        <f>Calcu!G82</f>
        <v/>
      </c>
      <c r="J40" s="160" t="str">
        <f>Calcu!H82</f>
        <v/>
      </c>
      <c r="L40" s="160" t="str">
        <f t="array" ref="L40">Calcu!C120</f>
        <v/>
      </c>
      <c r="M40" s="160" t="str">
        <f>Calcu!F120</f>
        <v/>
      </c>
      <c r="N40" s="160" t="str">
        <f>Calcu!G120</f>
        <v/>
      </c>
      <c r="O40" s="160" t="str">
        <f>Calcu!H120</f>
        <v/>
      </c>
      <c r="P40" s="28"/>
      <c r="Q40" s="28"/>
      <c r="R40" s="28"/>
      <c r="S40" s="28"/>
    </row>
    <row r="41" spans="1:19" ht="13.5" customHeight="1">
      <c r="A41" s="28"/>
      <c r="B41" s="160" t="str">
        <f t="array" ref="B41">Calcu!C45</f>
        <v/>
      </c>
      <c r="C41" s="160" t="str">
        <f>Calcu!F45</f>
        <v/>
      </c>
      <c r="D41" s="160" t="str">
        <f>Calcu!G45</f>
        <v/>
      </c>
      <c r="E41" s="160" t="str">
        <f>Calcu!H45</f>
        <v/>
      </c>
      <c r="G41" s="160" t="str">
        <f t="array" ref="G41">Calcu!C83</f>
        <v/>
      </c>
      <c r="H41" s="160" t="str">
        <f>Calcu!F83</f>
        <v/>
      </c>
      <c r="I41" s="160" t="str">
        <f>Calcu!G83</f>
        <v/>
      </c>
      <c r="J41" s="160" t="str">
        <f>Calcu!H83</f>
        <v/>
      </c>
      <c r="L41" s="160" t="str">
        <f t="array" ref="L41">Calcu!C121</f>
        <v/>
      </c>
      <c r="M41" s="160" t="str">
        <f>Calcu!F121</f>
        <v/>
      </c>
      <c r="N41" s="160" t="str">
        <f>Calcu!G121</f>
        <v/>
      </c>
      <c r="O41" s="160" t="str">
        <f>Calcu!H121</f>
        <v/>
      </c>
      <c r="P41" s="28"/>
      <c r="Q41" s="28"/>
      <c r="R41" s="28"/>
      <c r="S41" s="28"/>
    </row>
    <row r="42" spans="1:19" ht="13.5" customHeight="1">
      <c r="A42" s="28"/>
      <c r="B42" s="160" t="str">
        <f t="array" ref="B42">Calcu!C46</f>
        <v/>
      </c>
      <c r="C42" s="160" t="str">
        <f>Calcu!F46</f>
        <v/>
      </c>
      <c r="D42" s="160" t="str">
        <f>Calcu!G46</f>
        <v/>
      </c>
      <c r="E42" s="160" t="str">
        <f>Calcu!H46</f>
        <v/>
      </c>
      <c r="G42" s="160" t="str">
        <f t="array" ref="G42">Calcu!C84</f>
        <v/>
      </c>
      <c r="H42" s="160" t="str">
        <f>Calcu!F84</f>
        <v/>
      </c>
      <c r="I42" s="160" t="str">
        <f>Calcu!G84</f>
        <v/>
      </c>
      <c r="J42" s="160" t="str">
        <f>Calcu!H84</f>
        <v/>
      </c>
      <c r="L42" s="160" t="str">
        <f t="array" ref="L42">Calcu!C122</f>
        <v/>
      </c>
      <c r="M42" s="160" t="str">
        <f>Calcu!F122</f>
        <v/>
      </c>
      <c r="N42" s="160" t="str">
        <f>Calcu!G122</f>
        <v/>
      </c>
      <c r="O42" s="160" t="str">
        <f>Calcu!H122</f>
        <v/>
      </c>
      <c r="P42" s="28"/>
      <c r="Q42" s="28"/>
      <c r="R42" s="28"/>
      <c r="S42" s="28"/>
    </row>
    <row r="43" spans="1:19" ht="13.5" customHeight="1">
      <c r="A43" s="28"/>
      <c r="B43" s="160" t="str">
        <f t="array" ref="B43">Calcu!C47</f>
        <v/>
      </c>
      <c r="C43" s="160" t="str">
        <f>Calcu!F47</f>
        <v/>
      </c>
      <c r="D43" s="160" t="str">
        <f>Calcu!G47</f>
        <v/>
      </c>
      <c r="E43" s="160" t="str">
        <f>Calcu!H47</f>
        <v/>
      </c>
      <c r="G43" s="160" t="str">
        <f t="array" ref="G43">Calcu!C85</f>
        <v/>
      </c>
      <c r="H43" s="160" t="str">
        <f>Calcu!F85</f>
        <v/>
      </c>
      <c r="I43" s="160" t="str">
        <f>Calcu!G85</f>
        <v/>
      </c>
      <c r="J43" s="160" t="str">
        <f>Calcu!H85</f>
        <v/>
      </c>
      <c r="L43" s="160" t="str">
        <f t="array" ref="L43">Calcu!C123</f>
        <v/>
      </c>
      <c r="M43" s="160" t="str">
        <f>Calcu!F123</f>
        <v/>
      </c>
      <c r="N43" s="160" t="str">
        <f>Calcu!G123</f>
        <v/>
      </c>
      <c r="O43" s="160" t="str">
        <f>Calcu!H123</f>
        <v/>
      </c>
      <c r="P43" s="28"/>
      <c r="Q43" s="28"/>
      <c r="R43" s="28"/>
      <c r="S43" s="28"/>
    </row>
    <row r="44" spans="1:19" ht="13.5" customHeight="1">
      <c r="A44" s="28"/>
      <c r="B44" s="160" t="str">
        <f t="array" ref="B44">Calcu!C48</f>
        <v/>
      </c>
      <c r="C44" s="160" t="str">
        <f>Calcu!F48</f>
        <v/>
      </c>
      <c r="D44" s="160" t="str">
        <f>Calcu!G48</f>
        <v/>
      </c>
      <c r="E44" s="160" t="str">
        <f>Calcu!H48</f>
        <v/>
      </c>
      <c r="G44" s="160" t="str">
        <f t="array" ref="G44">Calcu!C86</f>
        <v/>
      </c>
      <c r="H44" s="160" t="str">
        <f>Calcu!F86</f>
        <v/>
      </c>
      <c r="I44" s="160" t="str">
        <f>Calcu!G86</f>
        <v/>
      </c>
      <c r="J44" s="160" t="str">
        <f>Calcu!H86</f>
        <v/>
      </c>
      <c r="L44" s="160" t="str">
        <f t="array" ref="L44">Calcu!C124</f>
        <v/>
      </c>
      <c r="M44" s="160" t="str">
        <f>Calcu!F124</f>
        <v/>
      </c>
      <c r="N44" s="160" t="str">
        <f>Calcu!G124</f>
        <v/>
      </c>
      <c r="O44" s="160" t="str">
        <f>Calcu!H124</f>
        <v/>
      </c>
      <c r="P44" s="28"/>
      <c r="Q44" s="28"/>
      <c r="R44" s="28"/>
      <c r="S44" s="28"/>
    </row>
    <row r="45" spans="1:19" ht="13.5" customHeight="1">
      <c r="A45" s="28"/>
      <c r="B45" s="160" t="str">
        <f t="array" ref="B45">Calcu!C49</f>
        <v/>
      </c>
      <c r="C45" s="160" t="str">
        <f>Calcu!F49</f>
        <v/>
      </c>
      <c r="D45" s="160" t="str">
        <f>Calcu!G49</f>
        <v/>
      </c>
      <c r="E45" s="160" t="str">
        <f>Calcu!H49</f>
        <v/>
      </c>
      <c r="G45" s="160" t="str">
        <f t="array" ref="G45">Calcu!C87</f>
        <v/>
      </c>
      <c r="H45" s="160" t="str">
        <f>Calcu!F87</f>
        <v/>
      </c>
      <c r="I45" s="160" t="str">
        <f>Calcu!G87</f>
        <v/>
      </c>
      <c r="J45" s="160" t="str">
        <f>Calcu!H87</f>
        <v/>
      </c>
      <c r="L45" s="160" t="str">
        <f t="array" ref="L45">Calcu!C125</f>
        <v/>
      </c>
      <c r="M45" s="160" t="str">
        <f>Calcu!F125</f>
        <v/>
      </c>
      <c r="N45" s="160" t="str">
        <f>Calcu!G125</f>
        <v/>
      </c>
      <c r="O45" s="160" t="str">
        <f>Calcu!H125</f>
        <v/>
      </c>
      <c r="P45" s="28"/>
      <c r="Q45" s="28"/>
      <c r="R45" s="28"/>
      <c r="S45" s="28"/>
    </row>
    <row r="46" spans="1:19" ht="13.5" customHeight="1">
      <c r="A46" s="28"/>
      <c r="B46" s="160" t="str">
        <f t="array" ref="B46">Calcu!C50</f>
        <v/>
      </c>
      <c r="C46" s="160" t="str">
        <f>Calcu!F50</f>
        <v/>
      </c>
      <c r="D46" s="160" t="str">
        <f>Calcu!G50</f>
        <v/>
      </c>
      <c r="E46" s="160" t="str">
        <f>Calcu!H50</f>
        <v/>
      </c>
      <c r="G46" s="160" t="str">
        <f t="array" ref="G46">Calcu!C88</f>
        <v/>
      </c>
      <c r="H46" s="160" t="str">
        <f>Calcu!F88</f>
        <v/>
      </c>
      <c r="I46" s="160" t="str">
        <f>Calcu!G88</f>
        <v/>
      </c>
      <c r="J46" s="160" t="str">
        <f>Calcu!H88</f>
        <v/>
      </c>
      <c r="L46" s="160" t="str">
        <f t="array" ref="L46">Calcu!C126</f>
        <v/>
      </c>
      <c r="M46" s="160" t="str">
        <f>Calcu!F126</f>
        <v/>
      </c>
      <c r="N46" s="160" t="str">
        <f>Calcu!G126</f>
        <v/>
      </c>
      <c r="O46" s="160" t="str">
        <f>Calcu!H126</f>
        <v/>
      </c>
      <c r="P46" s="28"/>
      <c r="Q46" s="28"/>
      <c r="R46" s="28"/>
      <c r="S46" s="28"/>
    </row>
    <row r="47" spans="1:19" ht="13.5" customHeight="1">
      <c r="A47" s="28"/>
      <c r="B47" s="160" t="str">
        <f t="array" ref="B47">Calcu!C51</f>
        <v/>
      </c>
      <c r="C47" s="160" t="str">
        <f>Calcu!F51</f>
        <v/>
      </c>
      <c r="D47" s="160" t="str">
        <f>Calcu!G51</f>
        <v/>
      </c>
      <c r="E47" s="160" t="str">
        <f>Calcu!H51</f>
        <v/>
      </c>
      <c r="G47" s="160" t="str">
        <f t="array" ref="G47">Calcu!C89</f>
        <v/>
      </c>
      <c r="H47" s="160" t="str">
        <f>Calcu!F89</f>
        <v/>
      </c>
      <c r="I47" s="160" t="str">
        <f>Calcu!G89</f>
        <v/>
      </c>
      <c r="J47" s="160" t="str">
        <f>Calcu!H89</f>
        <v/>
      </c>
      <c r="L47" s="160" t="str">
        <f t="array" ref="L47">Calcu!C127</f>
        <v/>
      </c>
      <c r="M47" s="160" t="str">
        <f>Calcu!F127</f>
        <v/>
      </c>
      <c r="N47" s="160" t="str">
        <f>Calcu!G127</f>
        <v/>
      </c>
      <c r="O47" s="160" t="str">
        <f>Calcu!H127</f>
        <v/>
      </c>
      <c r="P47" s="28"/>
      <c r="Q47" s="28"/>
      <c r="R47" s="28"/>
      <c r="S47" s="28"/>
    </row>
    <row r="48" spans="1:19" ht="13.5" customHeight="1">
      <c r="A48" s="28"/>
      <c r="B48" s="160" t="str">
        <f t="array" ref="B48">Calcu!C52</f>
        <v/>
      </c>
      <c r="C48" s="160" t="str">
        <f>Calcu!F52</f>
        <v/>
      </c>
      <c r="D48" s="160" t="str">
        <f>Calcu!G52</f>
        <v/>
      </c>
      <c r="E48" s="160" t="str">
        <f>Calcu!H52</f>
        <v/>
      </c>
      <c r="G48" s="160" t="str">
        <f t="array" ref="G48">Calcu!C90</f>
        <v/>
      </c>
      <c r="H48" s="160" t="str">
        <f>Calcu!F90</f>
        <v/>
      </c>
      <c r="I48" s="160" t="str">
        <f>Calcu!G90</f>
        <v/>
      </c>
      <c r="J48" s="160" t="str">
        <f>Calcu!H90</f>
        <v/>
      </c>
      <c r="L48" s="160" t="str">
        <f t="array" ref="L48">Calcu!C128</f>
        <v/>
      </c>
      <c r="M48" s="160" t="str">
        <f>Calcu!F128</f>
        <v/>
      </c>
      <c r="N48" s="160" t="str">
        <f>Calcu!G128</f>
        <v/>
      </c>
      <c r="O48" s="160" t="str">
        <f>Calcu!H128</f>
        <v/>
      </c>
      <c r="P48" s="28"/>
      <c r="Q48" s="28"/>
      <c r="R48" s="28"/>
      <c r="S48" s="28"/>
    </row>
    <row r="49" spans="1:19" ht="13.5" customHeight="1">
      <c r="A49" s="28"/>
      <c r="B49" s="160" t="str">
        <f t="array" ref="B49">Calcu!C53</f>
        <v/>
      </c>
      <c r="C49" s="160" t="str">
        <f>Calcu!F53</f>
        <v/>
      </c>
      <c r="D49" s="160" t="str">
        <f>Calcu!G53</f>
        <v/>
      </c>
      <c r="E49" s="160" t="str">
        <f>Calcu!H53</f>
        <v/>
      </c>
      <c r="G49" s="160" t="str">
        <f t="array" ref="G49">Calcu!C91</f>
        <v/>
      </c>
      <c r="H49" s="160" t="str">
        <f>Calcu!F91</f>
        <v/>
      </c>
      <c r="I49" s="160" t="str">
        <f>Calcu!G91</f>
        <v/>
      </c>
      <c r="J49" s="160" t="str">
        <f>Calcu!H91</f>
        <v/>
      </c>
      <c r="L49" s="160" t="str">
        <f t="array" ref="L49">Calcu!C129</f>
        <v/>
      </c>
      <c r="M49" s="160" t="str">
        <f>Calcu!F129</f>
        <v/>
      </c>
      <c r="N49" s="160" t="str">
        <f>Calcu!G129</f>
        <v/>
      </c>
      <c r="O49" s="160" t="str">
        <f>Calcu!H129</f>
        <v/>
      </c>
      <c r="P49" s="28"/>
      <c r="Q49" s="28"/>
      <c r="R49" s="28"/>
      <c r="S49" s="28"/>
    </row>
    <row r="50" spans="1:19" ht="13.5" customHeight="1">
      <c r="A50" s="28"/>
      <c r="B50" s="160" t="str">
        <f t="array" ref="B50">Calcu!C54</f>
        <v/>
      </c>
      <c r="C50" s="160" t="str">
        <f>Calcu!F54</f>
        <v/>
      </c>
      <c r="D50" s="160" t="str">
        <f>Calcu!G54</f>
        <v/>
      </c>
      <c r="E50" s="160" t="str">
        <f>Calcu!H54</f>
        <v/>
      </c>
      <c r="G50" s="160" t="str">
        <f t="array" ref="G50">Calcu!C92</f>
        <v/>
      </c>
      <c r="H50" s="160" t="str">
        <f>Calcu!F92</f>
        <v/>
      </c>
      <c r="I50" s="160" t="str">
        <f>Calcu!G92</f>
        <v/>
      </c>
      <c r="J50" s="160" t="str">
        <f>Calcu!H92</f>
        <v/>
      </c>
      <c r="L50" s="160" t="str">
        <f t="array" ref="L50">Calcu!C130</f>
        <v/>
      </c>
      <c r="M50" s="160" t="str">
        <f>Calcu!F130</f>
        <v/>
      </c>
      <c r="N50" s="160" t="str">
        <f>Calcu!G130</f>
        <v/>
      </c>
      <c r="O50" s="160" t="str">
        <f>Calcu!H130</f>
        <v/>
      </c>
      <c r="P50" s="28"/>
      <c r="Q50" s="28"/>
      <c r="R50" s="28"/>
      <c r="S50" s="28"/>
    </row>
    <row r="51" spans="1:19" ht="13.5" customHeight="1">
      <c r="A51" s="28"/>
      <c r="B51" s="160" t="str">
        <f t="array" ref="B51">Calcu!C55</f>
        <v/>
      </c>
      <c r="C51" s="160" t="str">
        <f>Calcu!F55</f>
        <v/>
      </c>
      <c r="D51" s="160" t="str">
        <f>Calcu!G55</f>
        <v/>
      </c>
      <c r="E51" s="160" t="str">
        <f>Calcu!H55</f>
        <v/>
      </c>
      <c r="G51" s="160" t="str">
        <f t="array" ref="G51">Calcu!C93</f>
        <v/>
      </c>
      <c r="H51" s="160" t="str">
        <f>Calcu!F93</f>
        <v/>
      </c>
      <c r="I51" s="160" t="str">
        <f>Calcu!G93</f>
        <v/>
      </c>
      <c r="J51" s="160" t="str">
        <f>Calcu!H93</f>
        <v/>
      </c>
      <c r="L51" s="160" t="str">
        <f t="array" ref="L51">Calcu!C131</f>
        <v/>
      </c>
      <c r="M51" s="160" t="str">
        <f>Calcu!F131</f>
        <v/>
      </c>
      <c r="N51" s="160" t="str">
        <f>Calcu!G131</f>
        <v/>
      </c>
      <c r="O51" s="160" t="str">
        <f>Calcu!H131</f>
        <v/>
      </c>
      <c r="P51" s="28"/>
      <c r="Q51" s="28"/>
      <c r="R51" s="28"/>
      <c r="S51" s="28"/>
    </row>
    <row r="52" spans="1:19" ht="13.5" customHeight="1">
      <c r="A52" s="28"/>
      <c r="B52" s="160" t="str">
        <f t="array" ref="B52">Calcu!C56</f>
        <v/>
      </c>
      <c r="C52" s="160" t="str">
        <f>Calcu!F56</f>
        <v/>
      </c>
      <c r="D52" s="160" t="str">
        <f>Calcu!G56</f>
        <v/>
      </c>
      <c r="E52" s="160" t="str">
        <f>Calcu!H56</f>
        <v/>
      </c>
      <c r="G52" s="160" t="str">
        <f t="array" ref="G52">Calcu!C94</f>
        <v/>
      </c>
      <c r="H52" s="160" t="str">
        <f>Calcu!F94</f>
        <v/>
      </c>
      <c r="I52" s="160" t="str">
        <f>Calcu!G94</f>
        <v/>
      </c>
      <c r="J52" s="160" t="str">
        <f>Calcu!H94</f>
        <v/>
      </c>
      <c r="L52" s="160" t="str">
        <f t="array" ref="L52">Calcu!C132</f>
        <v/>
      </c>
      <c r="M52" s="160" t="str">
        <f>Calcu!F132</f>
        <v/>
      </c>
      <c r="N52" s="160" t="str">
        <f>Calcu!G132</f>
        <v/>
      </c>
      <c r="O52" s="160" t="str">
        <f>Calcu!H132</f>
        <v/>
      </c>
      <c r="P52" s="28"/>
      <c r="Q52" s="28"/>
      <c r="R52" s="28"/>
      <c r="S52" s="28"/>
    </row>
    <row r="53" spans="1:19" ht="13.5" customHeight="1">
      <c r="A53" s="28"/>
      <c r="B53" s="28"/>
      <c r="C53" s="28"/>
      <c r="D53" s="28"/>
      <c r="E53" s="28"/>
      <c r="G53" s="28"/>
      <c r="H53" s="28"/>
      <c r="I53" s="28"/>
      <c r="J53" s="28"/>
      <c r="P53" s="28"/>
      <c r="Q53" s="28"/>
      <c r="R53" s="28"/>
      <c r="S53" s="28"/>
    </row>
  </sheetData>
  <sortState ref="U5:V14">
    <sortCondition descending="1" ref="U5"/>
  </sortState>
  <mergeCells count="8">
    <mergeCell ref="E4:F4"/>
    <mergeCell ref="E3:F3"/>
    <mergeCell ref="H12:J12"/>
    <mergeCell ref="L12:L13"/>
    <mergeCell ref="M12:O12"/>
    <mergeCell ref="B12:B13"/>
    <mergeCell ref="C12:E12"/>
    <mergeCell ref="G12:G13"/>
  </mergeCells>
  <phoneticPr fontId="4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 xml:space="preserve">&amp;L&amp;"Tahoma,보통"&amp;9F-02P-02-001 (Rev.01)&amp;C&amp;9&amp;P of &amp;N&amp;R&amp;"돋움,굵게"&amp;9(주)에이치시티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C355"/>
  <sheetViews>
    <sheetView showGridLines="0" zoomScaleNormal="100" zoomScaleSheetLayoutView="100" workbookViewId="0"/>
  </sheetViews>
  <sheetFormatPr defaultColWidth="1.77734375" defaultRowHeight="18.75" customHeight="1"/>
  <cols>
    <col min="1" max="6" width="1.77734375" style="56"/>
    <col min="7" max="7" width="1.77734375" style="56" customWidth="1"/>
    <col min="8" max="9" width="1.77734375" style="56"/>
    <col min="10" max="12" width="1.77734375" style="56" customWidth="1"/>
    <col min="13" max="26" width="1.77734375" style="56"/>
    <col min="27" max="27" width="1.77734375" style="56" customWidth="1"/>
    <col min="28" max="28" width="1.77734375" style="56"/>
    <col min="29" max="29" width="1.77734375" style="56" customWidth="1"/>
    <col min="30" max="16384" width="1.77734375" style="56"/>
  </cols>
  <sheetData>
    <row r="1" spans="1:54" s="68" customFormat="1" ht="31.5">
      <c r="A1" s="67" t="s">
        <v>346</v>
      </c>
    </row>
    <row r="2" spans="1:54" s="68" customFormat="1" ht="18.75" customHeight="1"/>
    <row r="3" spans="1:54" ht="18.75" customHeight="1">
      <c r="A3" s="58" t="s">
        <v>347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303"/>
      <c r="AE3" s="30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</row>
    <row r="4" spans="1:54" ht="18.75" customHeight="1">
      <c r="A4" s="58"/>
      <c r="B4" s="555" t="s">
        <v>348</v>
      </c>
      <c r="C4" s="556"/>
      <c r="D4" s="556"/>
      <c r="E4" s="556"/>
      <c r="F4" s="557"/>
      <c r="G4" s="561" t="s">
        <v>349</v>
      </c>
      <c r="H4" s="562"/>
      <c r="I4" s="562"/>
      <c r="J4" s="562"/>
      <c r="K4" s="562"/>
      <c r="L4" s="562"/>
      <c r="M4" s="562"/>
      <c r="N4" s="562"/>
      <c r="O4" s="562"/>
      <c r="P4" s="562"/>
      <c r="Q4" s="562"/>
      <c r="R4" s="562"/>
      <c r="S4" s="562"/>
      <c r="T4" s="562"/>
      <c r="U4" s="562"/>
      <c r="V4" s="562"/>
      <c r="W4" s="562"/>
      <c r="X4" s="562"/>
      <c r="Y4" s="562"/>
      <c r="Z4" s="563"/>
      <c r="AA4" s="555" t="s">
        <v>350</v>
      </c>
      <c r="AB4" s="556"/>
      <c r="AC4" s="556"/>
      <c r="AD4" s="556"/>
      <c r="AE4" s="556"/>
      <c r="AF4" s="556"/>
      <c r="AG4" s="557"/>
      <c r="AH4" s="555" t="s">
        <v>351</v>
      </c>
      <c r="AI4" s="556"/>
      <c r="AJ4" s="556"/>
      <c r="AK4" s="556"/>
      <c r="AL4" s="556"/>
      <c r="AM4" s="556"/>
      <c r="AN4" s="557"/>
      <c r="AO4" s="555" t="s">
        <v>352</v>
      </c>
      <c r="AP4" s="556"/>
      <c r="AQ4" s="556"/>
      <c r="AR4" s="556"/>
      <c r="AS4" s="556"/>
      <c r="AT4" s="556"/>
      <c r="AU4" s="557"/>
      <c r="AV4" s="555" t="s">
        <v>353</v>
      </c>
      <c r="AW4" s="556"/>
      <c r="AX4" s="556"/>
      <c r="AY4" s="556"/>
      <c r="AZ4" s="556"/>
      <c r="BA4" s="556"/>
      <c r="BB4" s="557"/>
    </row>
    <row r="5" spans="1:54" ht="18.75" customHeight="1">
      <c r="A5" s="58"/>
      <c r="B5" s="558"/>
      <c r="C5" s="559"/>
      <c r="D5" s="559"/>
      <c r="E5" s="559"/>
      <c r="F5" s="560"/>
      <c r="G5" s="561" t="s">
        <v>354</v>
      </c>
      <c r="H5" s="562"/>
      <c r="I5" s="562"/>
      <c r="J5" s="562"/>
      <c r="K5" s="563"/>
      <c r="L5" s="561" t="s">
        <v>355</v>
      </c>
      <c r="M5" s="562"/>
      <c r="N5" s="562"/>
      <c r="O5" s="562"/>
      <c r="P5" s="563"/>
      <c r="Q5" s="561" t="s">
        <v>356</v>
      </c>
      <c r="R5" s="562"/>
      <c r="S5" s="562"/>
      <c r="T5" s="562"/>
      <c r="U5" s="563"/>
      <c r="V5" s="561" t="s">
        <v>357</v>
      </c>
      <c r="W5" s="562"/>
      <c r="X5" s="562"/>
      <c r="Y5" s="562"/>
      <c r="Z5" s="563"/>
      <c r="AA5" s="558"/>
      <c r="AB5" s="559"/>
      <c r="AC5" s="559"/>
      <c r="AD5" s="559"/>
      <c r="AE5" s="559"/>
      <c r="AF5" s="559"/>
      <c r="AG5" s="560"/>
      <c r="AH5" s="558"/>
      <c r="AI5" s="559"/>
      <c r="AJ5" s="559"/>
      <c r="AK5" s="559"/>
      <c r="AL5" s="559"/>
      <c r="AM5" s="559"/>
      <c r="AN5" s="560"/>
      <c r="AO5" s="558"/>
      <c r="AP5" s="559"/>
      <c r="AQ5" s="559"/>
      <c r="AR5" s="559"/>
      <c r="AS5" s="559"/>
      <c r="AT5" s="559"/>
      <c r="AU5" s="560"/>
      <c r="AV5" s="558"/>
      <c r="AW5" s="559"/>
      <c r="AX5" s="559"/>
      <c r="AY5" s="559"/>
      <c r="AZ5" s="559"/>
      <c r="BA5" s="559"/>
      <c r="BB5" s="560"/>
    </row>
    <row r="6" spans="1:54" ht="18.75" customHeight="1">
      <c r="A6" s="58"/>
      <c r="B6" s="531" t="str">
        <f>Calcu!C19</f>
        <v/>
      </c>
      <c r="C6" s="478"/>
      <c r="D6" s="478"/>
      <c r="E6" s="478"/>
      <c r="F6" s="532"/>
      <c r="G6" s="531" t="str">
        <f>Calcu!F19</f>
        <v/>
      </c>
      <c r="H6" s="478"/>
      <c r="I6" s="478"/>
      <c r="J6" s="478"/>
      <c r="K6" s="532"/>
      <c r="L6" s="531" t="str">
        <f>Calcu!G19</f>
        <v/>
      </c>
      <c r="M6" s="478"/>
      <c r="N6" s="478"/>
      <c r="O6" s="478"/>
      <c r="P6" s="532"/>
      <c r="Q6" s="531" t="str">
        <f>Calcu!H19</f>
        <v/>
      </c>
      <c r="R6" s="478"/>
      <c r="S6" s="478"/>
      <c r="T6" s="478"/>
      <c r="U6" s="532"/>
      <c r="V6" s="531" t="str">
        <f>Calcu!I19</f>
        <v/>
      </c>
      <c r="W6" s="478"/>
      <c r="X6" s="478"/>
      <c r="Y6" s="478"/>
      <c r="Z6" s="532"/>
      <c r="AA6" s="531" t="str">
        <f>Calcu!E19</f>
        <v/>
      </c>
      <c r="AB6" s="478"/>
      <c r="AC6" s="478"/>
      <c r="AD6" s="478"/>
      <c r="AE6" s="478"/>
      <c r="AF6" s="478"/>
      <c r="AG6" s="532"/>
      <c r="AH6" s="531" t="str">
        <f>Calcu!J19</f>
        <v/>
      </c>
      <c r="AI6" s="478"/>
      <c r="AJ6" s="478"/>
      <c r="AK6" s="478"/>
      <c r="AL6" s="478"/>
      <c r="AM6" s="478"/>
      <c r="AN6" s="532"/>
      <c r="AO6" s="554" t="str">
        <f>Calcu!O19</f>
        <v/>
      </c>
      <c r="AP6" s="478"/>
      <c r="AQ6" s="478"/>
      <c r="AR6" s="478"/>
      <c r="AS6" s="478"/>
      <c r="AT6" s="478"/>
      <c r="AU6" s="532"/>
      <c r="AV6" s="515" t="str">
        <f>Calcu!P19</f>
        <v/>
      </c>
      <c r="AW6" s="516"/>
      <c r="AX6" s="516"/>
      <c r="AY6" s="516"/>
      <c r="AZ6" s="516"/>
      <c r="BA6" s="516"/>
      <c r="BB6" s="517"/>
    </row>
    <row r="7" spans="1:54" ht="18.75" customHeight="1">
      <c r="A7" s="58"/>
      <c r="B7" s="531" t="str">
        <f>Calcu!C20</f>
        <v/>
      </c>
      <c r="C7" s="478"/>
      <c r="D7" s="478"/>
      <c r="E7" s="478"/>
      <c r="F7" s="532"/>
      <c r="G7" s="531" t="str">
        <f>Calcu!F20</f>
        <v/>
      </c>
      <c r="H7" s="478"/>
      <c r="I7" s="478"/>
      <c r="J7" s="478"/>
      <c r="K7" s="532"/>
      <c r="L7" s="531" t="str">
        <f>Calcu!G20</f>
        <v/>
      </c>
      <c r="M7" s="478"/>
      <c r="N7" s="478"/>
      <c r="O7" s="478"/>
      <c r="P7" s="532"/>
      <c r="Q7" s="531" t="str">
        <f>Calcu!H20</f>
        <v/>
      </c>
      <c r="R7" s="478"/>
      <c r="S7" s="478"/>
      <c r="T7" s="478"/>
      <c r="U7" s="532"/>
      <c r="V7" s="531" t="str">
        <f>Calcu!I20</f>
        <v/>
      </c>
      <c r="W7" s="478"/>
      <c r="X7" s="478"/>
      <c r="Y7" s="478"/>
      <c r="Z7" s="532"/>
      <c r="AA7" s="531" t="str">
        <f>Calcu!E20</f>
        <v/>
      </c>
      <c r="AB7" s="478"/>
      <c r="AC7" s="478"/>
      <c r="AD7" s="478"/>
      <c r="AE7" s="478"/>
      <c r="AF7" s="478"/>
      <c r="AG7" s="532"/>
      <c r="AH7" s="531" t="str">
        <f>Calcu!J20</f>
        <v/>
      </c>
      <c r="AI7" s="478"/>
      <c r="AJ7" s="478"/>
      <c r="AK7" s="478"/>
      <c r="AL7" s="478"/>
      <c r="AM7" s="478"/>
      <c r="AN7" s="532"/>
      <c r="AO7" s="554" t="str">
        <f>Calcu!O20</f>
        <v/>
      </c>
      <c r="AP7" s="478"/>
      <c r="AQ7" s="478"/>
      <c r="AR7" s="478"/>
      <c r="AS7" s="478"/>
      <c r="AT7" s="478"/>
      <c r="AU7" s="532"/>
      <c r="AV7" s="515" t="str">
        <f>Calcu!P20</f>
        <v/>
      </c>
      <c r="AW7" s="516"/>
      <c r="AX7" s="516"/>
      <c r="AY7" s="516"/>
      <c r="AZ7" s="516"/>
      <c r="BA7" s="516"/>
      <c r="BB7" s="517"/>
    </row>
    <row r="8" spans="1:54" ht="18.75" customHeight="1">
      <c r="A8" s="58"/>
      <c r="B8" s="531" t="str">
        <f>Calcu!C21</f>
        <v/>
      </c>
      <c r="C8" s="478"/>
      <c r="D8" s="478"/>
      <c r="E8" s="478"/>
      <c r="F8" s="532"/>
      <c r="G8" s="531" t="str">
        <f>Calcu!F21</f>
        <v/>
      </c>
      <c r="H8" s="478"/>
      <c r="I8" s="478"/>
      <c r="J8" s="478"/>
      <c r="K8" s="532"/>
      <c r="L8" s="531" t="str">
        <f>Calcu!G21</f>
        <v/>
      </c>
      <c r="M8" s="478"/>
      <c r="N8" s="478"/>
      <c r="O8" s="478"/>
      <c r="P8" s="532"/>
      <c r="Q8" s="531" t="str">
        <f>Calcu!H21</f>
        <v/>
      </c>
      <c r="R8" s="478"/>
      <c r="S8" s="478"/>
      <c r="T8" s="478"/>
      <c r="U8" s="532"/>
      <c r="V8" s="531" t="str">
        <f>Calcu!I21</f>
        <v/>
      </c>
      <c r="W8" s="478"/>
      <c r="X8" s="478"/>
      <c r="Y8" s="478"/>
      <c r="Z8" s="532"/>
      <c r="AA8" s="531" t="str">
        <f>Calcu!E21</f>
        <v/>
      </c>
      <c r="AB8" s="478"/>
      <c r="AC8" s="478"/>
      <c r="AD8" s="478"/>
      <c r="AE8" s="478"/>
      <c r="AF8" s="478"/>
      <c r="AG8" s="532"/>
      <c r="AH8" s="531" t="str">
        <f>Calcu!J21</f>
        <v/>
      </c>
      <c r="AI8" s="478"/>
      <c r="AJ8" s="478"/>
      <c r="AK8" s="478"/>
      <c r="AL8" s="478"/>
      <c r="AM8" s="478"/>
      <c r="AN8" s="532"/>
      <c r="AO8" s="554" t="str">
        <f>Calcu!O21</f>
        <v/>
      </c>
      <c r="AP8" s="478"/>
      <c r="AQ8" s="478"/>
      <c r="AR8" s="478"/>
      <c r="AS8" s="478"/>
      <c r="AT8" s="478"/>
      <c r="AU8" s="532"/>
      <c r="AV8" s="515" t="str">
        <f>Calcu!P21</f>
        <v/>
      </c>
      <c r="AW8" s="516"/>
      <c r="AX8" s="516"/>
      <c r="AY8" s="516"/>
      <c r="AZ8" s="516"/>
      <c r="BA8" s="516"/>
      <c r="BB8" s="517"/>
    </row>
    <row r="9" spans="1:54" ht="18.75" customHeight="1">
      <c r="A9" s="58"/>
      <c r="B9" s="531" t="str">
        <f>Calcu!C22</f>
        <v/>
      </c>
      <c r="C9" s="478"/>
      <c r="D9" s="478"/>
      <c r="E9" s="478"/>
      <c r="F9" s="532"/>
      <c r="G9" s="531" t="str">
        <f>Calcu!F22</f>
        <v/>
      </c>
      <c r="H9" s="478"/>
      <c r="I9" s="478"/>
      <c r="J9" s="478"/>
      <c r="K9" s="532"/>
      <c r="L9" s="531" t="str">
        <f>Calcu!G22</f>
        <v/>
      </c>
      <c r="M9" s="478"/>
      <c r="N9" s="478"/>
      <c r="O9" s="478"/>
      <c r="P9" s="532"/>
      <c r="Q9" s="531" t="str">
        <f>Calcu!H22</f>
        <v/>
      </c>
      <c r="R9" s="478"/>
      <c r="S9" s="478"/>
      <c r="T9" s="478"/>
      <c r="U9" s="532"/>
      <c r="V9" s="531" t="str">
        <f>Calcu!I22</f>
        <v/>
      </c>
      <c r="W9" s="478"/>
      <c r="X9" s="478"/>
      <c r="Y9" s="478"/>
      <c r="Z9" s="532"/>
      <c r="AA9" s="531" t="str">
        <f>Calcu!E22</f>
        <v/>
      </c>
      <c r="AB9" s="478"/>
      <c r="AC9" s="478"/>
      <c r="AD9" s="478"/>
      <c r="AE9" s="478"/>
      <c r="AF9" s="478"/>
      <c r="AG9" s="532"/>
      <c r="AH9" s="531" t="str">
        <f>Calcu!J22</f>
        <v/>
      </c>
      <c r="AI9" s="478"/>
      <c r="AJ9" s="478"/>
      <c r="AK9" s="478"/>
      <c r="AL9" s="478"/>
      <c r="AM9" s="478"/>
      <c r="AN9" s="532"/>
      <c r="AO9" s="554" t="str">
        <f>Calcu!O22</f>
        <v/>
      </c>
      <c r="AP9" s="478"/>
      <c r="AQ9" s="478"/>
      <c r="AR9" s="478"/>
      <c r="AS9" s="478"/>
      <c r="AT9" s="478"/>
      <c r="AU9" s="532"/>
      <c r="AV9" s="515" t="str">
        <f>Calcu!P22</f>
        <v/>
      </c>
      <c r="AW9" s="516"/>
      <c r="AX9" s="516"/>
      <c r="AY9" s="516"/>
      <c r="AZ9" s="516"/>
      <c r="BA9" s="516"/>
      <c r="BB9" s="517"/>
    </row>
    <row r="10" spans="1:54" ht="18.75" customHeight="1">
      <c r="A10" s="58"/>
      <c r="B10" s="531" t="str">
        <f>Calcu!C23</f>
        <v/>
      </c>
      <c r="C10" s="478"/>
      <c r="D10" s="478"/>
      <c r="E10" s="478"/>
      <c r="F10" s="532"/>
      <c r="G10" s="531" t="str">
        <f>Calcu!F23</f>
        <v/>
      </c>
      <c r="H10" s="478"/>
      <c r="I10" s="478"/>
      <c r="J10" s="478"/>
      <c r="K10" s="532"/>
      <c r="L10" s="531" t="str">
        <f>Calcu!G23</f>
        <v/>
      </c>
      <c r="M10" s="478"/>
      <c r="N10" s="478"/>
      <c r="O10" s="478"/>
      <c r="P10" s="532"/>
      <c r="Q10" s="531" t="str">
        <f>Calcu!H23</f>
        <v/>
      </c>
      <c r="R10" s="478"/>
      <c r="S10" s="478"/>
      <c r="T10" s="478"/>
      <c r="U10" s="532"/>
      <c r="V10" s="531" t="str">
        <f>Calcu!I23</f>
        <v/>
      </c>
      <c r="W10" s="478"/>
      <c r="X10" s="478"/>
      <c r="Y10" s="478"/>
      <c r="Z10" s="532"/>
      <c r="AA10" s="531" t="str">
        <f>Calcu!E23</f>
        <v/>
      </c>
      <c r="AB10" s="478"/>
      <c r="AC10" s="478"/>
      <c r="AD10" s="478"/>
      <c r="AE10" s="478"/>
      <c r="AF10" s="478"/>
      <c r="AG10" s="532"/>
      <c r="AH10" s="531" t="str">
        <f>Calcu!J23</f>
        <v/>
      </c>
      <c r="AI10" s="478"/>
      <c r="AJ10" s="478"/>
      <c r="AK10" s="478"/>
      <c r="AL10" s="478"/>
      <c r="AM10" s="478"/>
      <c r="AN10" s="532"/>
      <c r="AO10" s="554" t="str">
        <f>Calcu!O23</f>
        <v/>
      </c>
      <c r="AP10" s="478"/>
      <c r="AQ10" s="478"/>
      <c r="AR10" s="478"/>
      <c r="AS10" s="478"/>
      <c r="AT10" s="478"/>
      <c r="AU10" s="532"/>
      <c r="AV10" s="515" t="str">
        <f>Calcu!P23</f>
        <v/>
      </c>
      <c r="AW10" s="516"/>
      <c r="AX10" s="516"/>
      <c r="AY10" s="516"/>
      <c r="AZ10" s="516"/>
      <c r="BA10" s="516"/>
      <c r="BB10" s="517"/>
    </row>
    <row r="11" spans="1:54" ht="18.75" customHeight="1">
      <c r="A11" s="58"/>
      <c r="B11" s="531" t="str">
        <f>Calcu!C24</f>
        <v/>
      </c>
      <c r="C11" s="478"/>
      <c r="D11" s="478"/>
      <c r="E11" s="478"/>
      <c r="F11" s="532"/>
      <c r="G11" s="531" t="str">
        <f>Calcu!F24</f>
        <v/>
      </c>
      <c r="H11" s="478"/>
      <c r="I11" s="478"/>
      <c r="J11" s="478"/>
      <c r="K11" s="532"/>
      <c r="L11" s="531" t="str">
        <f>Calcu!G24</f>
        <v/>
      </c>
      <c r="M11" s="478"/>
      <c r="N11" s="478"/>
      <c r="O11" s="478"/>
      <c r="P11" s="532"/>
      <c r="Q11" s="531" t="str">
        <f>Calcu!H24</f>
        <v/>
      </c>
      <c r="R11" s="478"/>
      <c r="S11" s="478"/>
      <c r="T11" s="478"/>
      <c r="U11" s="532"/>
      <c r="V11" s="531" t="str">
        <f>Calcu!I24</f>
        <v/>
      </c>
      <c r="W11" s="478"/>
      <c r="X11" s="478"/>
      <c r="Y11" s="478"/>
      <c r="Z11" s="532"/>
      <c r="AA11" s="531" t="str">
        <f>Calcu!E24</f>
        <v/>
      </c>
      <c r="AB11" s="478"/>
      <c r="AC11" s="478"/>
      <c r="AD11" s="478"/>
      <c r="AE11" s="478"/>
      <c r="AF11" s="478"/>
      <c r="AG11" s="532"/>
      <c r="AH11" s="531" t="str">
        <f>Calcu!J24</f>
        <v/>
      </c>
      <c r="AI11" s="478"/>
      <c r="AJ11" s="478"/>
      <c r="AK11" s="478"/>
      <c r="AL11" s="478"/>
      <c r="AM11" s="478"/>
      <c r="AN11" s="532"/>
      <c r="AO11" s="554" t="str">
        <f>Calcu!O24</f>
        <v/>
      </c>
      <c r="AP11" s="478"/>
      <c r="AQ11" s="478"/>
      <c r="AR11" s="478"/>
      <c r="AS11" s="478"/>
      <c r="AT11" s="478"/>
      <c r="AU11" s="532"/>
      <c r="AV11" s="515" t="str">
        <f>Calcu!P24</f>
        <v/>
      </c>
      <c r="AW11" s="516"/>
      <c r="AX11" s="516"/>
      <c r="AY11" s="516"/>
      <c r="AZ11" s="516"/>
      <c r="BA11" s="516"/>
      <c r="BB11" s="517"/>
    </row>
    <row r="12" spans="1:54" ht="18.75" customHeight="1">
      <c r="A12" s="58"/>
      <c r="B12" s="531" t="str">
        <f>Calcu!C25</f>
        <v/>
      </c>
      <c r="C12" s="478"/>
      <c r="D12" s="478"/>
      <c r="E12" s="478"/>
      <c r="F12" s="532"/>
      <c r="G12" s="531" t="str">
        <f>Calcu!F25</f>
        <v/>
      </c>
      <c r="H12" s="478"/>
      <c r="I12" s="478"/>
      <c r="J12" s="478"/>
      <c r="K12" s="532"/>
      <c r="L12" s="531" t="str">
        <f>Calcu!G25</f>
        <v/>
      </c>
      <c r="M12" s="478"/>
      <c r="N12" s="478"/>
      <c r="O12" s="478"/>
      <c r="P12" s="532"/>
      <c r="Q12" s="531" t="str">
        <f>Calcu!H25</f>
        <v/>
      </c>
      <c r="R12" s="478"/>
      <c r="S12" s="478"/>
      <c r="T12" s="478"/>
      <c r="U12" s="532"/>
      <c r="V12" s="531" t="str">
        <f>Calcu!I25</f>
        <v/>
      </c>
      <c r="W12" s="478"/>
      <c r="X12" s="478"/>
      <c r="Y12" s="478"/>
      <c r="Z12" s="532"/>
      <c r="AA12" s="531" t="str">
        <f>Calcu!E25</f>
        <v/>
      </c>
      <c r="AB12" s="478"/>
      <c r="AC12" s="478"/>
      <c r="AD12" s="478"/>
      <c r="AE12" s="478"/>
      <c r="AF12" s="478"/>
      <c r="AG12" s="532"/>
      <c r="AH12" s="531" t="str">
        <f>Calcu!J25</f>
        <v/>
      </c>
      <c r="AI12" s="478"/>
      <c r="AJ12" s="478"/>
      <c r="AK12" s="478"/>
      <c r="AL12" s="478"/>
      <c r="AM12" s="478"/>
      <c r="AN12" s="532"/>
      <c r="AO12" s="554" t="str">
        <f>Calcu!O25</f>
        <v/>
      </c>
      <c r="AP12" s="478"/>
      <c r="AQ12" s="478"/>
      <c r="AR12" s="478"/>
      <c r="AS12" s="478"/>
      <c r="AT12" s="478"/>
      <c r="AU12" s="532"/>
      <c r="AV12" s="515" t="str">
        <f>Calcu!P25</f>
        <v/>
      </c>
      <c r="AW12" s="516"/>
      <c r="AX12" s="516"/>
      <c r="AY12" s="516"/>
      <c r="AZ12" s="516"/>
      <c r="BA12" s="516"/>
      <c r="BB12" s="517"/>
    </row>
    <row r="13" spans="1:54" ht="18.75" customHeight="1">
      <c r="A13" s="58"/>
      <c r="B13" s="531" t="str">
        <f>Calcu!C26</f>
        <v/>
      </c>
      <c r="C13" s="478"/>
      <c r="D13" s="478"/>
      <c r="E13" s="478"/>
      <c r="F13" s="532"/>
      <c r="G13" s="531" t="str">
        <f>Calcu!F26</f>
        <v/>
      </c>
      <c r="H13" s="478"/>
      <c r="I13" s="478"/>
      <c r="J13" s="478"/>
      <c r="K13" s="532"/>
      <c r="L13" s="531" t="str">
        <f>Calcu!G26</f>
        <v/>
      </c>
      <c r="M13" s="478"/>
      <c r="N13" s="478"/>
      <c r="O13" s="478"/>
      <c r="P13" s="532"/>
      <c r="Q13" s="531" t="str">
        <f>Calcu!H26</f>
        <v/>
      </c>
      <c r="R13" s="478"/>
      <c r="S13" s="478"/>
      <c r="T13" s="478"/>
      <c r="U13" s="532"/>
      <c r="V13" s="531" t="str">
        <f>Calcu!I26</f>
        <v/>
      </c>
      <c r="W13" s="478"/>
      <c r="X13" s="478"/>
      <c r="Y13" s="478"/>
      <c r="Z13" s="532"/>
      <c r="AA13" s="531" t="str">
        <f>Calcu!E26</f>
        <v/>
      </c>
      <c r="AB13" s="478"/>
      <c r="AC13" s="478"/>
      <c r="AD13" s="478"/>
      <c r="AE13" s="478"/>
      <c r="AF13" s="478"/>
      <c r="AG13" s="532"/>
      <c r="AH13" s="531" t="str">
        <f>Calcu!J26</f>
        <v/>
      </c>
      <c r="AI13" s="478"/>
      <c r="AJ13" s="478"/>
      <c r="AK13" s="478"/>
      <c r="AL13" s="478"/>
      <c r="AM13" s="478"/>
      <c r="AN13" s="532"/>
      <c r="AO13" s="554" t="str">
        <f>Calcu!O26</f>
        <v/>
      </c>
      <c r="AP13" s="478"/>
      <c r="AQ13" s="478"/>
      <c r="AR13" s="478"/>
      <c r="AS13" s="478"/>
      <c r="AT13" s="478"/>
      <c r="AU13" s="532"/>
      <c r="AV13" s="515" t="str">
        <f>Calcu!P26</f>
        <v/>
      </c>
      <c r="AW13" s="516"/>
      <c r="AX13" s="516"/>
      <c r="AY13" s="516"/>
      <c r="AZ13" s="516"/>
      <c r="BA13" s="516"/>
      <c r="BB13" s="517"/>
    </row>
    <row r="14" spans="1:54" ht="18.75" customHeight="1">
      <c r="A14" s="58"/>
      <c r="B14" s="531" t="str">
        <f>Calcu!C27</f>
        <v/>
      </c>
      <c r="C14" s="478"/>
      <c r="D14" s="478"/>
      <c r="E14" s="478"/>
      <c r="F14" s="532"/>
      <c r="G14" s="531" t="str">
        <f>Calcu!F27</f>
        <v/>
      </c>
      <c r="H14" s="478"/>
      <c r="I14" s="478"/>
      <c r="J14" s="478"/>
      <c r="K14" s="532"/>
      <c r="L14" s="531" t="str">
        <f>Calcu!G27</f>
        <v/>
      </c>
      <c r="M14" s="478"/>
      <c r="N14" s="478"/>
      <c r="O14" s="478"/>
      <c r="P14" s="532"/>
      <c r="Q14" s="531" t="str">
        <f>Calcu!H27</f>
        <v/>
      </c>
      <c r="R14" s="478"/>
      <c r="S14" s="478"/>
      <c r="T14" s="478"/>
      <c r="U14" s="532"/>
      <c r="V14" s="531" t="str">
        <f>Calcu!I27</f>
        <v/>
      </c>
      <c r="W14" s="478"/>
      <c r="X14" s="478"/>
      <c r="Y14" s="478"/>
      <c r="Z14" s="532"/>
      <c r="AA14" s="531" t="str">
        <f>Calcu!E27</f>
        <v/>
      </c>
      <c r="AB14" s="478"/>
      <c r="AC14" s="478"/>
      <c r="AD14" s="478"/>
      <c r="AE14" s="478"/>
      <c r="AF14" s="478"/>
      <c r="AG14" s="532"/>
      <c r="AH14" s="531" t="str">
        <f>Calcu!J27</f>
        <v/>
      </c>
      <c r="AI14" s="478"/>
      <c r="AJ14" s="478"/>
      <c r="AK14" s="478"/>
      <c r="AL14" s="478"/>
      <c r="AM14" s="478"/>
      <c r="AN14" s="532"/>
      <c r="AO14" s="554" t="str">
        <f>Calcu!O27</f>
        <v/>
      </c>
      <c r="AP14" s="478"/>
      <c r="AQ14" s="478"/>
      <c r="AR14" s="478"/>
      <c r="AS14" s="478"/>
      <c r="AT14" s="478"/>
      <c r="AU14" s="532"/>
      <c r="AV14" s="515" t="str">
        <f>Calcu!P27</f>
        <v/>
      </c>
      <c r="AW14" s="516"/>
      <c r="AX14" s="516"/>
      <c r="AY14" s="516"/>
      <c r="AZ14" s="516"/>
      <c r="BA14" s="516"/>
      <c r="BB14" s="517"/>
    </row>
    <row r="15" spans="1:54" ht="18.75" customHeight="1">
      <c r="A15" s="58"/>
      <c r="B15" s="531" t="str">
        <f>Calcu!C28</f>
        <v/>
      </c>
      <c r="C15" s="478"/>
      <c r="D15" s="478"/>
      <c r="E15" s="478"/>
      <c r="F15" s="532"/>
      <c r="G15" s="531" t="str">
        <f>Calcu!F28</f>
        <v/>
      </c>
      <c r="H15" s="478"/>
      <c r="I15" s="478"/>
      <c r="J15" s="478"/>
      <c r="K15" s="532"/>
      <c r="L15" s="531" t="str">
        <f>Calcu!G28</f>
        <v/>
      </c>
      <c r="M15" s="478"/>
      <c r="N15" s="478"/>
      <c r="O15" s="478"/>
      <c r="P15" s="532"/>
      <c r="Q15" s="531" t="str">
        <f>Calcu!H28</f>
        <v/>
      </c>
      <c r="R15" s="478"/>
      <c r="S15" s="478"/>
      <c r="T15" s="478"/>
      <c r="U15" s="532"/>
      <c r="V15" s="531" t="str">
        <f>Calcu!I28</f>
        <v/>
      </c>
      <c r="W15" s="478"/>
      <c r="X15" s="478"/>
      <c r="Y15" s="478"/>
      <c r="Z15" s="532"/>
      <c r="AA15" s="531" t="str">
        <f>Calcu!E28</f>
        <v/>
      </c>
      <c r="AB15" s="478"/>
      <c r="AC15" s="478"/>
      <c r="AD15" s="478"/>
      <c r="AE15" s="478"/>
      <c r="AF15" s="478"/>
      <c r="AG15" s="532"/>
      <c r="AH15" s="531" t="str">
        <f>Calcu!J28</f>
        <v/>
      </c>
      <c r="AI15" s="478"/>
      <c r="AJ15" s="478"/>
      <c r="AK15" s="478"/>
      <c r="AL15" s="478"/>
      <c r="AM15" s="478"/>
      <c r="AN15" s="532"/>
      <c r="AO15" s="554" t="str">
        <f>Calcu!O28</f>
        <v/>
      </c>
      <c r="AP15" s="478"/>
      <c r="AQ15" s="478"/>
      <c r="AR15" s="478"/>
      <c r="AS15" s="478"/>
      <c r="AT15" s="478"/>
      <c r="AU15" s="532"/>
      <c r="AV15" s="515" t="str">
        <f>Calcu!P28</f>
        <v/>
      </c>
      <c r="AW15" s="516"/>
      <c r="AX15" s="516"/>
      <c r="AY15" s="516"/>
      <c r="AZ15" s="516"/>
      <c r="BA15" s="516"/>
      <c r="BB15" s="517"/>
    </row>
    <row r="16" spans="1:54" ht="18.75" customHeight="1">
      <c r="A16" s="58"/>
      <c r="B16" s="531" t="str">
        <f>Calcu!C29</f>
        <v/>
      </c>
      <c r="C16" s="478"/>
      <c r="D16" s="478"/>
      <c r="E16" s="478"/>
      <c r="F16" s="532"/>
      <c r="G16" s="531" t="str">
        <f>Calcu!F29</f>
        <v/>
      </c>
      <c r="H16" s="478"/>
      <c r="I16" s="478"/>
      <c r="J16" s="478"/>
      <c r="K16" s="532"/>
      <c r="L16" s="531" t="str">
        <f>Calcu!G29</f>
        <v/>
      </c>
      <c r="M16" s="478"/>
      <c r="N16" s="478"/>
      <c r="O16" s="478"/>
      <c r="P16" s="532"/>
      <c r="Q16" s="531" t="str">
        <f>Calcu!H29</f>
        <v/>
      </c>
      <c r="R16" s="478"/>
      <c r="S16" s="478"/>
      <c r="T16" s="478"/>
      <c r="U16" s="532"/>
      <c r="V16" s="531" t="str">
        <f>Calcu!I29</f>
        <v/>
      </c>
      <c r="W16" s="478"/>
      <c r="X16" s="478"/>
      <c r="Y16" s="478"/>
      <c r="Z16" s="532"/>
      <c r="AA16" s="531" t="str">
        <f>Calcu!E29</f>
        <v/>
      </c>
      <c r="AB16" s="478"/>
      <c r="AC16" s="478"/>
      <c r="AD16" s="478"/>
      <c r="AE16" s="478"/>
      <c r="AF16" s="478"/>
      <c r="AG16" s="532"/>
      <c r="AH16" s="531" t="str">
        <f>Calcu!J29</f>
        <v/>
      </c>
      <c r="AI16" s="478"/>
      <c r="AJ16" s="478"/>
      <c r="AK16" s="478"/>
      <c r="AL16" s="478"/>
      <c r="AM16" s="478"/>
      <c r="AN16" s="532"/>
      <c r="AO16" s="554" t="str">
        <f>Calcu!O29</f>
        <v/>
      </c>
      <c r="AP16" s="478"/>
      <c r="AQ16" s="478"/>
      <c r="AR16" s="478"/>
      <c r="AS16" s="478"/>
      <c r="AT16" s="478"/>
      <c r="AU16" s="532"/>
      <c r="AV16" s="515" t="str">
        <f>Calcu!P29</f>
        <v/>
      </c>
      <c r="AW16" s="516"/>
      <c r="AX16" s="516"/>
      <c r="AY16" s="516"/>
      <c r="AZ16" s="516"/>
      <c r="BA16" s="516"/>
      <c r="BB16" s="517"/>
    </row>
    <row r="17" spans="1:54" ht="18.75" customHeight="1">
      <c r="A17" s="58"/>
      <c r="B17" s="531" t="str">
        <f>Calcu!C30</f>
        <v/>
      </c>
      <c r="C17" s="478"/>
      <c r="D17" s="478"/>
      <c r="E17" s="478"/>
      <c r="F17" s="532"/>
      <c r="G17" s="531" t="str">
        <f>Calcu!F30</f>
        <v/>
      </c>
      <c r="H17" s="478"/>
      <c r="I17" s="478"/>
      <c r="J17" s="478"/>
      <c r="K17" s="532"/>
      <c r="L17" s="531" t="str">
        <f>Calcu!G30</f>
        <v/>
      </c>
      <c r="M17" s="478"/>
      <c r="N17" s="478"/>
      <c r="O17" s="478"/>
      <c r="P17" s="532"/>
      <c r="Q17" s="531" t="str">
        <f>Calcu!H30</f>
        <v/>
      </c>
      <c r="R17" s="478"/>
      <c r="S17" s="478"/>
      <c r="T17" s="478"/>
      <c r="U17" s="532"/>
      <c r="V17" s="531" t="str">
        <f>Calcu!I30</f>
        <v/>
      </c>
      <c r="W17" s="478"/>
      <c r="X17" s="478"/>
      <c r="Y17" s="478"/>
      <c r="Z17" s="532"/>
      <c r="AA17" s="531" t="str">
        <f>Calcu!E30</f>
        <v/>
      </c>
      <c r="AB17" s="478"/>
      <c r="AC17" s="478"/>
      <c r="AD17" s="478"/>
      <c r="AE17" s="478"/>
      <c r="AF17" s="478"/>
      <c r="AG17" s="532"/>
      <c r="AH17" s="531" t="str">
        <f>Calcu!J30</f>
        <v/>
      </c>
      <c r="AI17" s="478"/>
      <c r="AJ17" s="478"/>
      <c r="AK17" s="478"/>
      <c r="AL17" s="478"/>
      <c r="AM17" s="478"/>
      <c r="AN17" s="532"/>
      <c r="AO17" s="554" t="str">
        <f>Calcu!O30</f>
        <v/>
      </c>
      <c r="AP17" s="478"/>
      <c r="AQ17" s="478"/>
      <c r="AR17" s="478"/>
      <c r="AS17" s="478"/>
      <c r="AT17" s="478"/>
      <c r="AU17" s="532"/>
      <c r="AV17" s="515" t="str">
        <f>Calcu!P30</f>
        <v/>
      </c>
      <c r="AW17" s="516"/>
      <c r="AX17" s="516"/>
      <c r="AY17" s="516"/>
      <c r="AZ17" s="516"/>
      <c r="BA17" s="516"/>
      <c r="BB17" s="517"/>
    </row>
    <row r="18" spans="1:54" ht="18.75" customHeight="1">
      <c r="A18" s="58"/>
      <c r="B18" s="531" t="str">
        <f>Calcu!C31</f>
        <v/>
      </c>
      <c r="C18" s="478"/>
      <c r="D18" s="478"/>
      <c r="E18" s="478"/>
      <c r="F18" s="532"/>
      <c r="G18" s="531" t="str">
        <f>Calcu!F31</f>
        <v/>
      </c>
      <c r="H18" s="478"/>
      <c r="I18" s="478"/>
      <c r="J18" s="478"/>
      <c r="K18" s="532"/>
      <c r="L18" s="531" t="str">
        <f>Calcu!G31</f>
        <v/>
      </c>
      <c r="M18" s="478"/>
      <c r="N18" s="478"/>
      <c r="O18" s="478"/>
      <c r="P18" s="532"/>
      <c r="Q18" s="531" t="str">
        <f>Calcu!H31</f>
        <v/>
      </c>
      <c r="R18" s="478"/>
      <c r="S18" s="478"/>
      <c r="T18" s="478"/>
      <c r="U18" s="532"/>
      <c r="V18" s="531" t="str">
        <f>Calcu!I31</f>
        <v/>
      </c>
      <c r="W18" s="478"/>
      <c r="X18" s="478"/>
      <c r="Y18" s="478"/>
      <c r="Z18" s="532"/>
      <c r="AA18" s="531" t="str">
        <f>Calcu!E31</f>
        <v/>
      </c>
      <c r="AB18" s="478"/>
      <c r="AC18" s="478"/>
      <c r="AD18" s="478"/>
      <c r="AE18" s="478"/>
      <c r="AF18" s="478"/>
      <c r="AG18" s="532"/>
      <c r="AH18" s="531" t="str">
        <f>Calcu!J31</f>
        <v/>
      </c>
      <c r="AI18" s="478"/>
      <c r="AJ18" s="478"/>
      <c r="AK18" s="478"/>
      <c r="AL18" s="478"/>
      <c r="AM18" s="478"/>
      <c r="AN18" s="532"/>
      <c r="AO18" s="554" t="str">
        <f>Calcu!O31</f>
        <v/>
      </c>
      <c r="AP18" s="478"/>
      <c r="AQ18" s="478"/>
      <c r="AR18" s="478"/>
      <c r="AS18" s="478"/>
      <c r="AT18" s="478"/>
      <c r="AU18" s="532"/>
      <c r="AV18" s="515" t="str">
        <f>Calcu!P31</f>
        <v/>
      </c>
      <c r="AW18" s="516"/>
      <c r="AX18" s="516"/>
      <c r="AY18" s="516"/>
      <c r="AZ18" s="516"/>
      <c r="BA18" s="516"/>
      <c r="BB18" s="517"/>
    </row>
    <row r="19" spans="1:54" ht="18.75" customHeight="1">
      <c r="A19" s="58"/>
      <c r="B19" s="531" t="str">
        <f>Calcu!C32</f>
        <v/>
      </c>
      <c r="C19" s="478"/>
      <c r="D19" s="478"/>
      <c r="E19" s="478"/>
      <c r="F19" s="532"/>
      <c r="G19" s="531" t="str">
        <f>Calcu!F32</f>
        <v/>
      </c>
      <c r="H19" s="478"/>
      <c r="I19" s="478"/>
      <c r="J19" s="478"/>
      <c r="K19" s="532"/>
      <c r="L19" s="531" t="str">
        <f>Calcu!G32</f>
        <v/>
      </c>
      <c r="M19" s="478"/>
      <c r="N19" s="478"/>
      <c r="O19" s="478"/>
      <c r="P19" s="532"/>
      <c r="Q19" s="531" t="str">
        <f>Calcu!H32</f>
        <v/>
      </c>
      <c r="R19" s="478"/>
      <c r="S19" s="478"/>
      <c r="T19" s="478"/>
      <c r="U19" s="532"/>
      <c r="V19" s="531" t="str">
        <f>Calcu!I32</f>
        <v/>
      </c>
      <c r="W19" s="478"/>
      <c r="X19" s="478"/>
      <c r="Y19" s="478"/>
      <c r="Z19" s="532"/>
      <c r="AA19" s="531" t="str">
        <f>Calcu!E32</f>
        <v/>
      </c>
      <c r="AB19" s="478"/>
      <c r="AC19" s="478"/>
      <c r="AD19" s="478"/>
      <c r="AE19" s="478"/>
      <c r="AF19" s="478"/>
      <c r="AG19" s="532"/>
      <c r="AH19" s="531" t="str">
        <f>Calcu!J32</f>
        <v/>
      </c>
      <c r="AI19" s="478"/>
      <c r="AJ19" s="478"/>
      <c r="AK19" s="478"/>
      <c r="AL19" s="478"/>
      <c r="AM19" s="478"/>
      <c r="AN19" s="532"/>
      <c r="AO19" s="554" t="str">
        <f>Calcu!O32</f>
        <v/>
      </c>
      <c r="AP19" s="478"/>
      <c r="AQ19" s="478"/>
      <c r="AR19" s="478"/>
      <c r="AS19" s="478"/>
      <c r="AT19" s="478"/>
      <c r="AU19" s="532"/>
      <c r="AV19" s="515" t="str">
        <f>Calcu!P32</f>
        <v/>
      </c>
      <c r="AW19" s="516"/>
      <c r="AX19" s="516"/>
      <c r="AY19" s="516"/>
      <c r="AZ19" s="516"/>
      <c r="BA19" s="516"/>
      <c r="BB19" s="517"/>
    </row>
    <row r="20" spans="1:54" ht="18.75" customHeight="1">
      <c r="A20" s="58"/>
      <c r="B20" s="531" t="str">
        <f>Calcu!C33</f>
        <v/>
      </c>
      <c r="C20" s="478"/>
      <c r="D20" s="478"/>
      <c r="E20" s="478"/>
      <c r="F20" s="532"/>
      <c r="G20" s="531" t="str">
        <f>Calcu!F33</f>
        <v/>
      </c>
      <c r="H20" s="478"/>
      <c r="I20" s="478"/>
      <c r="J20" s="478"/>
      <c r="K20" s="532"/>
      <c r="L20" s="531" t="str">
        <f>Calcu!G33</f>
        <v/>
      </c>
      <c r="M20" s="478"/>
      <c r="N20" s="478"/>
      <c r="O20" s="478"/>
      <c r="P20" s="532"/>
      <c r="Q20" s="531" t="str">
        <f>Calcu!H33</f>
        <v/>
      </c>
      <c r="R20" s="478"/>
      <c r="S20" s="478"/>
      <c r="T20" s="478"/>
      <c r="U20" s="532"/>
      <c r="V20" s="531" t="str">
        <f>Calcu!I33</f>
        <v/>
      </c>
      <c r="W20" s="478"/>
      <c r="X20" s="478"/>
      <c r="Y20" s="478"/>
      <c r="Z20" s="532"/>
      <c r="AA20" s="531" t="str">
        <f>Calcu!E33</f>
        <v/>
      </c>
      <c r="AB20" s="478"/>
      <c r="AC20" s="478"/>
      <c r="AD20" s="478"/>
      <c r="AE20" s="478"/>
      <c r="AF20" s="478"/>
      <c r="AG20" s="532"/>
      <c r="AH20" s="531" t="str">
        <f>Calcu!J33</f>
        <v/>
      </c>
      <c r="AI20" s="478"/>
      <c r="AJ20" s="478"/>
      <c r="AK20" s="478"/>
      <c r="AL20" s="478"/>
      <c r="AM20" s="478"/>
      <c r="AN20" s="532"/>
      <c r="AO20" s="554" t="str">
        <f>Calcu!O33</f>
        <v/>
      </c>
      <c r="AP20" s="478"/>
      <c r="AQ20" s="478"/>
      <c r="AR20" s="478"/>
      <c r="AS20" s="478"/>
      <c r="AT20" s="478"/>
      <c r="AU20" s="532"/>
      <c r="AV20" s="515" t="str">
        <f>Calcu!P33</f>
        <v/>
      </c>
      <c r="AW20" s="516"/>
      <c r="AX20" s="516"/>
      <c r="AY20" s="516"/>
      <c r="AZ20" s="516"/>
      <c r="BA20" s="516"/>
      <c r="BB20" s="517"/>
    </row>
    <row r="21" spans="1:54" ht="18.75" customHeight="1">
      <c r="A21" s="58"/>
      <c r="B21" s="531" t="str">
        <f>Calcu!C34</f>
        <v/>
      </c>
      <c r="C21" s="478"/>
      <c r="D21" s="478"/>
      <c r="E21" s="478"/>
      <c r="F21" s="532"/>
      <c r="G21" s="531" t="str">
        <f>Calcu!F34</f>
        <v/>
      </c>
      <c r="H21" s="478"/>
      <c r="I21" s="478"/>
      <c r="J21" s="478"/>
      <c r="K21" s="532"/>
      <c r="L21" s="531" t="str">
        <f>Calcu!G34</f>
        <v/>
      </c>
      <c r="M21" s="478"/>
      <c r="N21" s="478"/>
      <c r="O21" s="478"/>
      <c r="P21" s="532"/>
      <c r="Q21" s="531" t="str">
        <f>Calcu!H34</f>
        <v/>
      </c>
      <c r="R21" s="478"/>
      <c r="S21" s="478"/>
      <c r="T21" s="478"/>
      <c r="U21" s="532"/>
      <c r="V21" s="531" t="str">
        <f>Calcu!I34</f>
        <v/>
      </c>
      <c r="W21" s="478"/>
      <c r="X21" s="478"/>
      <c r="Y21" s="478"/>
      <c r="Z21" s="532"/>
      <c r="AA21" s="531" t="str">
        <f>Calcu!E34</f>
        <v/>
      </c>
      <c r="AB21" s="478"/>
      <c r="AC21" s="478"/>
      <c r="AD21" s="478"/>
      <c r="AE21" s="478"/>
      <c r="AF21" s="478"/>
      <c r="AG21" s="532"/>
      <c r="AH21" s="531" t="str">
        <f>Calcu!J34</f>
        <v/>
      </c>
      <c r="AI21" s="478"/>
      <c r="AJ21" s="478"/>
      <c r="AK21" s="478"/>
      <c r="AL21" s="478"/>
      <c r="AM21" s="478"/>
      <c r="AN21" s="532"/>
      <c r="AO21" s="554" t="str">
        <f>Calcu!O34</f>
        <v/>
      </c>
      <c r="AP21" s="478"/>
      <c r="AQ21" s="478"/>
      <c r="AR21" s="478"/>
      <c r="AS21" s="478"/>
      <c r="AT21" s="478"/>
      <c r="AU21" s="532"/>
      <c r="AV21" s="515" t="str">
        <f>Calcu!P34</f>
        <v/>
      </c>
      <c r="AW21" s="516"/>
      <c r="AX21" s="516"/>
      <c r="AY21" s="516"/>
      <c r="AZ21" s="516"/>
      <c r="BA21" s="516"/>
      <c r="BB21" s="517"/>
    </row>
    <row r="22" spans="1:54" ht="18.75" customHeight="1">
      <c r="A22" s="58"/>
      <c r="B22" s="531" t="str">
        <f>Calcu!C35</f>
        <v/>
      </c>
      <c r="C22" s="478"/>
      <c r="D22" s="478"/>
      <c r="E22" s="478"/>
      <c r="F22" s="532"/>
      <c r="G22" s="531" t="str">
        <f>Calcu!F35</f>
        <v/>
      </c>
      <c r="H22" s="478"/>
      <c r="I22" s="478"/>
      <c r="J22" s="478"/>
      <c r="K22" s="532"/>
      <c r="L22" s="531" t="str">
        <f>Calcu!G35</f>
        <v/>
      </c>
      <c r="M22" s="478"/>
      <c r="N22" s="478"/>
      <c r="O22" s="478"/>
      <c r="P22" s="532"/>
      <c r="Q22" s="531" t="str">
        <f>Calcu!H35</f>
        <v/>
      </c>
      <c r="R22" s="478"/>
      <c r="S22" s="478"/>
      <c r="T22" s="478"/>
      <c r="U22" s="532"/>
      <c r="V22" s="531" t="str">
        <f>Calcu!I35</f>
        <v/>
      </c>
      <c r="W22" s="478"/>
      <c r="X22" s="478"/>
      <c r="Y22" s="478"/>
      <c r="Z22" s="532"/>
      <c r="AA22" s="531" t="str">
        <f>Calcu!E35</f>
        <v/>
      </c>
      <c r="AB22" s="478"/>
      <c r="AC22" s="478"/>
      <c r="AD22" s="478"/>
      <c r="AE22" s="478"/>
      <c r="AF22" s="478"/>
      <c r="AG22" s="532"/>
      <c r="AH22" s="531" t="str">
        <f>Calcu!J35</f>
        <v/>
      </c>
      <c r="AI22" s="478"/>
      <c r="AJ22" s="478"/>
      <c r="AK22" s="478"/>
      <c r="AL22" s="478"/>
      <c r="AM22" s="478"/>
      <c r="AN22" s="532"/>
      <c r="AO22" s="554" t="str">
        <f>Calcu!O35</f>
        <v/>
      </c>
      <c r="AP22" s="478"/>
      <c r="AQ22" s="478"/>
      <c r="AR22" s="478"/>
      <c r="AS22" s="478"/>
      <c r="AT22" s="478"/>
      <c r="AU22" s="532"/>
      <c r="AV22" s="515" t="str">
        <f>Calcu!P35</f>
        <v/>
      </c>
      <c r="AW22" s="516"/>
      <c r="AX22" s="516"/>
      <c r="AY22" s="516"/>
      <c r="AZ22" s="516"/>
      <c r="BA22" s="516"/>
      <c r="BB22" s="517"/>
    </row>
    <row r="23" spans="1:54" ht="18.75" customHeight="1">
      <c r="A23" s="58"/>
      <c r="B23" s="531" t="str">
        <f>Calcu!C36</f>
        <v/>
      </c>
      <c r="C23" s="478"/>
      <c r="D23" s="478"/>
      <c r="E23" s="478"/>
      <c r="F23" s="532"/>
      <c r="G23" s="531" t="str">
        <f>Calcu!F36</f>
        <v/>
      </c>
      <c r="H23" s="478"/>
      <c r="I23" s="478"/>
      <c r="J23" s="478"/>
      <c r="K23" s="532"/>
      <c r="L23" s="531" t="str">
        <f>Calcu!G36</f>
        <v/>
      </c>
      <c r="M23" s="478"/>
      <c r="N23" s="478"/>
      <c r="O23" s="478"/>
      <c r="P23" s="532"/>
      <c r="Q23" s="531" t="str">
        <f>Calcu!H36</f>
        <v/>
      </c>
      <c r="R23" s="478"/>
      <c r="S23" s="478"/>
      <c r="T23" s="478"/>
      <c r="U23" s="532"/>
      <c r="V23" s="531" t="str">
        <f>Calcu!I36</f>
        <v/>
      </c>
      <c r="W23" s="478"/>
      <c r="X23" s="478"/>
      <c r="Y23" s="478"/>
      <c r="Z23" s="532"/>
      <c r="AA23" s="531" t="str">
        <f>Calcu!E36</f>
        <v/>
      </c>
      <c r="AB23" s="478"/>
      <c r="AC23" s="478"/>
      <c r="AD23" s="478"/>
      <c r="AE23" s="478"/>
      <c r="AF23" s="478"/>
      <c r="AG23" s="532"/>
      <c r="AH23" s="531" t="str">
        <f>Calcu!J36</f>
        <v/>
      </c>
      <c r="AI23" s="478"/>
      <c r="AJ23" s="478"/>
      <c r="AK23" s="478"/>
      <c r="AL23" s="478"/>
      <c r="AM23" s="478"/>
      <c r="AN23" s="532"/>
      <c r="AO23" s="554" t="str">
        <f>Calcu!O36</f>
        <v/>
      </c>
      <c r="AP23" s="478"/>
      <c r="AQ23" s="478"/>
      <c r="AR23" s="478"/>
      <c r="AS23" s="478"/>
      <c r="AT23" s="478"/>
      <c r="AU23" s="532"/>
      <c r="AV23" s="515" t="str">
        <f>Calcu!P36</f>
        <v/>
      </c>
      <c r="AW23" s="516"/>
      <c r="AX23" s="516"/>
      <c r="AY23" s="516"/>
      <c r="AZ23" s="516"/>
      <c r="BA23" s="516"/>
      <c r="BB23" s="517"/>
    </row>
    <row r="24" spans="1:54" ht="18.75" customHeight="1">
      <c r="A24" s="58"/>
      <c r="B24" s="531" t="str">
        <f>Calcu!C37</f>
        <v/>
      </c>
      <c r="C24" s="478"/>
      <c r="D24" s="478"/>
      <c r="E24" s="478"/>
      <c r="F24" s="532"/>
      <c r="G24" s="531" t="str">
        <f>Calcu!F37</f>
        <v/>
      </c>
      <c r="H24" s="478"/>
      <c r="I24" s="478"/>
      <c r="J24" s="478"/>
      <c r="K24" s="532"/>
      <c r="L24" s="531" t="str">
        <f>Calcu!G37</f>
        <v/>
      </c>
      <c r="M24" s="478"/>
      <c r="N24" s="478"/>
      <c r="O24" s="478"/>
      <c r="P24" s="532"/>
      <c r="Q24" s="531" t="str">
        <f>Calcu!H37</f>
        <v/>
      </c>
      <c r="R24" s="478"/>
      <c r="S24" s="478"/>
      <c r="T24" s="478"/>
      <c r="U24" s="532"/>
      <c r="V24" s="531" t="str">
        <f>Calcu!I37</f>
        <v/>
      </c>
      <c r="W24" s="478"/>
      <c r="X24" s="478"/>
      <c r="Y24" s="478"/>
      <c r="Z24" s="532"/>
      <c r="AA24" s="531" t="str">
        <f>Calcu!E37</f>
        <v/>
      </c>
      <c r="AB24" s="478"/>
      <c r="AC24" s="478"/>
      <c r="AD24" s="478"/>
      <c r="AE24" s="478"/>
      <c r="AF24" s="478"/>
      <c r="AG24" s="532"/>
      <c r="AH24" s="531" t="str">
        <f>Calcu!J37</f>
        <v/>
      </c>
      <c r="AI24" s="478"/>
      <c r="AJ24" s="478"/>
      <c r="AK24" s="478"/>
      <c r="AL24" s="478"/>
      <c r="AM24" s="478"/>
      <c r="AN24" s="532"/>
      <c r="AO24" s="554" t="str">
        <f>Calcu!O37</f>
        <v/>
      </c>
      <c r="AP24" s="478"/>
      <c r="AQ24" s="478"/>
      <c r="AR24" s="478"/>
      <c r="AS24" s="478"/>
      <c r="AT24" s="478"/>
      <c r="AU24" s="532"/>
      <c r="AV24" s="515" t="str">
        <f>Calcu!P37</f>
        <v/>
      </c>
      <c r="AW24" s="516"/>
      <c r="AX24" s="516"/>
      <c r="AY24" s="516"/>
      <c r="AZ24" s="516"/>
      <c r="BA24" s="516"/>
      <c r="BB24" s="517"/>
    </row>
    <row r="25" spans="1:54" ht="18.75" customHeight="1">
      <c r="A25" s="58"/>
      <c r="B25" s="531" t="str">
        <f>Calcu!C38</f>
        <v/>
      </c>
      <c r="C25" s="478"/>
      <c r="D25" s="478"/>
      <c r="E25" s="478"/>
      <c r="F25" s="532"/>
      <c r="G25" s="531" t="str">
        <f>Calcu!F38</f>
        <v/>
      </c>
      <c r="H25" s="478"/>
      <c r="I25" s="478"/>
      <c r="J25" s="478"/>
      <c r="K25" s="532"/>
      <c r="L25" s="531" t="str">
        <f>Calcu!G38</f>
        <v/>
      </c>
      <c r="M25" s="478"/>
      <c r="N25" s="478"/>
      <c r="O25" s="478"/>
      <c r="P25" s="532"/>
      <c r="Q25" s="531" t="str">
        <f>Calcu!H38</f>
        <v/>
      </c>
      <c r="R25" s="478"/>
      <c r="S25" s="478"/>
      <c r="T25" s="478"/>
      <c r="U25" s="532"/>
      <c r="V25" s="531" t="str">
        <f>Calcu!I38</f>
        <v/>
      </c>
      <c r="W25" s="478"/>
      <c r="X25" s="478"/>
      <c r="Y25" s="478"/>
      <c r="Z25" s="532"/>
      <c r="AA25" s="531" t="str">
        <f>Calcu!E38</f>
        <v/>
      </c>
      <c r="AB25" s="478"/>
      <c r="AC25" s="478"/>
      <c r="AD25" s="478"/>
      <c r="AE25" s="478"/>
      <c r="AF25" s="478"/>
      <c r="AG25" s="532"/>
      <c r="AH25" s="531" t="str">
        <f>Calcu!J38</f>
        <v/>
      </c>
      <c r="AI25" s="478"/>
      <c r="AJ25" s="478"/>
      <c r="AK25" s="478"/>
      <c r="AL25" s="478"/>
      <c r="AM25" s="478"/>
      <c r="AN25" s="532"/>
      <c r="AO25" s="554" t="str">
        <f>Calcu!O38</f>
        <v/>
      </c>
      <c r="AP25" s="478"/>
      <c r="AQ25" s="478"/>
      <c r="AR25" s="478"/>
      <c r="AS25" s="478"/>
      <c r="AT25" s="478"/>
      <c r="AU25" s="532"/>
      <c r="AV25" s="515" t="str">
        <f>Calcu!P38</f>
        <v/>
      </c>
      <c r="AW25" s="516"/>
      <c r="AX25" s="516"/>
      <c r="AY25" s="516"/>
      <c r="AZ25" s="516"/>
      <c r="BA25" s="516"/>
      <c r="BB25" s="517"/>
    </row>
    <row r="26" spans="1:54" ht="18.75" customHeight="1">
      <c r="A26" s="58"/>
      <c r="B26" s="531" t="str">
        <f>Calcu!C39</f>
        <v/>
      </c>
      <c r="C26" s="478"/>
      <c r="D26" s="478"/>
      <c r="E26" s="478"/>
      <c r="F26" s="532"/>
      <c r="G26" s="531" t="str">
        <f>Calcu!F39</f>
        <v/>
      </c>
      <c r="H26" s="478"/>
      <c r="I26" s="478"/>
      <c r="J26" s="478"/>
      <c r="K26" s="532"/>
      <c r="L26" s="531" t="str">
        <f>Calcu!G39</f>
        <v/>
      </c>
      <c r="M26" s="478"/>
      <c r="N26" s="478"/>
      <c r="O26" s="478"/>
      <c r="P26" s="532"/>
      <c r="Q26" s="531" t="str">
        <f>Calcu!H39</f>
        <v/>
      </c>
      <c r="R26" s="478"/>
      <c r="S26" s="478"/>
      <c r="T26" s="478"/>
      <c r="U26" s="532"/>
      <c r="V26" s="531" t="str">
        <f>Calcu!I39</f>
        <v/>
      </c>
      <c r="W26" s="478"/>
      <c r="X26" s="478"/>
      <c r="Y26" s="478"/>
      <c r="Z26" s="532"/>
      <c r="AA26" s="531" t="str">
        <f>Calcu!E39</f>
        <v/>
      </c>
      <c r="AB26" s="478"/>
      <c r="AC26" s="478"/>
      <c r="AD26" s="478"/>
      <c r="AE26" s="478"/>
      <c r="AF26" s="478"/>
      <c r="AG26" s="532"/>
      <c r="AH26" s="531" t="str">
        <f>Calcu!J39</f>
        <v/>
      </c>
      <c r="AI26" s="478"/>
      <c r="AJ26" s="478"/>
      <c r="AK26" s="478"/>
      <c r="AL26" s="478"/>
      <c r="AM26" s="478"/>
      <c r="AN26" s="532"/>
      <c r="AO26" s="554" t="str">
        <f>Calcu!O39</f>
        <v/>
      </c>
      <c r="AP26" s="478"/>
      <c r="AQ26" s="478"/>
      <c r="AR26" s="478"/>
      <c r="AS26" s="478"/>
      <c r="AT26" s="478"/>
      <c r="AU26" s="532"/>
      <c r="AV26" s="515" t="str">
        <f>Calcu!P39</f>
        <v/>
      </c>
      <c r="AW26" s="516"/>
      <c r="AX26" s="516"/>
      <c r="AY26" s="516"/>
      <c r="AZ26" s="516"/>
      <c r="BA26" s="516"/>
      <c r="BB26" s="517"/>
    </row>
    <row r="27" spans="1:54" ht="18.75" customHeight="1">
      <c r="A27" s="58"/>
      <c r="B27" s="531" t="str">
        <f>Calcu!C40</f>
        <v/>
      </c>
      <c r="C27" s="478"/>
      <c r="D27" s="478"/>
      <c r="E27" s="478"/>
      <c r="F27" s="532"/>
      <c r="G27" s="531" t="str">
        <f>Calcu!F40</f>
        <v/>
      </c>
      <c r="H27" s="478"/>
      <c r="I27" s="478"/>
      <c r="J27" s="478"/>
      <c r="K27" s="532"/>
      <c r="L27" s="531" t="str">
        <f>Calcu!G40</f>
        <v/>
      </c>
      <c r="M27" s="478"/>
      <c r="N27" s="478"/>
      <c r="O27" s="478"/>
      <c r="P27" s="532"/>
      <c r="Q27" s="531" t="str">
        <f>Calcu!H40</f>
        <v/>
      </c>
      <c r="R27" s="478"/>
      <c r="S27" s="478"/>
      <c r="T27" s="478"/>
      <c r="U27" s="532"/>
      <c r="V27" s="531" t="str">
        <f>Calcu!I40</f>
        <v/>
      </c>
      <c r="W27" s="478"/>
      <c r="X27" s="478"/>
      <c r="Y27" s="478"/>
      <c r="Z27" s="532"/>
      <c r="AA27" s="531" t="str">
        <f>Calcu!E40</f>
        <v/>
      </c>
      <c r="AB27" s="478"/>
      <c r="AC27" s="478"/>
      <c r="AD27" s="478"/>
      <c r="AE27" s="478"/>
      <c r="AF27" s="478"/>
      <c r="AG27" s="532"/>
      <c r="AH27" s="531" t="str">
        <f>Calcu!J40</f>
        <v/>
      </c>
      <c r="AI27" s="478"/>
      <c r="AJ27" s="478"/>
      <c r="AK27" s="478"/>
      <c r="AL27" s="478"/>
      <c r="AM27" s="478"/>
      <c r="AN27" s="532"/>
      <c r="AO27" s="554" t="str">
        <f>Calcu!O40</f>
        <v/>
      </c>
      <c r="AP27" s="478"/>
      <c r="AQ27" s="478"/>
      <c r="AR27" s="478"/>
      <c r="AS27" s="478"/>
      <c r="AT27" s="478"/>
      <c r="AU27" s="532"/>
      <c r="AV27" s="515" t="str">
        <f>Calcu!P40</f>
        <v/>
      </c>
      <c r="AW27" s="516"/>
      <c r="AX27" s="516"/>
      <c r="AY27" s="516"/>
      <c r="AZ27" s="516"/>
      <c r="BA27" s="516"/>
      <c r="BB27" s="517"/>
    </row>
    <row r="28" spans="1:54" ht="18.75" customHeight="1">
      <c r="A28" s="58"/>
      <c r="B28" s="531" t="str">
        <f>Calcu!C41</f>
        <v/>
      </c>
      <c r="C28" s="478"/>
      <c r="D28" s="478"/>
      <c r="E28" s="478"/>
      <c r="F28" s="532"/>
      <c r="G28" s="531" t="str">
        <f>Calcu!F41</f>
        <v/>
      </c>
      <c r="H28" s="478"/>
      <c r="I28" s="478"/>
      <c r="J28" s="478"/>
      <c r="K28" s="532"/>
      <c r="L28" s="531" t="str">
        <f>Calcu!G41</f>
        <v/>
      </c>
      <c r="M28" s="478"/>
      <c r="N28" s="478"/>
      <c r="O28" s="478"/>
      <c r="P28" s="532"/>
      <c r="Q28" s="531" t="str">
        <f>Calcu!H41</f>
        <v/>
      </c>
      <c r="R28" s="478"/>
      <c r="S28" s="478"/>
      <c r="T28" s="478"/>
      <c r="U28" s="532"/>
      <c r="V28" s="531" t="str">
        <f>Calcu!I41</f>
        <v/>
      </c>
      <c r="W28" s="478"/>
      <c r="X28" s="478"/>
      <c r="Y28" s="478"/>
      <c r="Z28" s="532"/>
      <c r="AA28" s="531" t="str">
        <f>Calcu!E41</f>
        <v/>
      </c>
      <c r="AB28" s="478"/>
      <c r="AC28" s="478"/>
      <c r="AD28" s="478"/>
      <c r="AE28" s="478"/>
      <c r="AF28" s="478"/>
      <c r="AG28" s="532"/>
      <c r="AH28" s="531" t="str">
        <f>Calcu!J41</f>
        <v/>
      </c>
      <c r="AI28" s="478"/>
      <c r="AJ28" s="478"/>
      <c r="AK28" s="478"/>
      <c r="AL28" s="478"/>
      <c r="AM28" s="478"/>
      <c r="AN28" s="532"/>
      <c r="AO28" s="554" t="str">
        <f>Calcu!O41</f>
        <v/>
      </c>
      <c r="AP28" s="478"/>
      <c r="AQ28" s="478"/>
      <c r="AR28" s="478"/>
      <c r="AS28" s="478"/>
      <c r="AT28" s="478"/>
      <c r="AU28" s="532"/>
      <c r="AV28" s="515" t="str">
        <f>Calcu!P41</f>
        <v/>
      </c>
      <c r="AW28" s="516"/>
      <c r="AX28" s="516"/>
      <c r="AY28" s="516"/>
      <c r="AZ28" s="516"/>
      <c r="BA28" s="516"/>
      <c r="BB28" s="517"/>
    </row>
    <row r="29" spans="1:54" ht="18.75" customHeight="1">
      <c r="A29" s="58"/>
      <c r="B29" s="531" t="str">
        <f>Calcu!C42</f>
        <v/>
      </c>
      <c r="C29" s="478"/>
      <c r="D29" s="478"/>
      <c r="E29" s="478"/>
      <c r="F29" s="532"/>
      <c r="G29" s="531" t="str">
        <f>Calcu!F42</f>
        <v/>
      </c>
      <c r="H29" s="478"/>
      <c r="I29" s="478"/>
      <c r="J29" s="478"/>
      <c r="K29" s="532"/>
      <c r="L29" s="531" t="str">
        <f>Calcu!G42</f>
        <v/>
      </c>
      <c r="M29" s="478"/>
      <c r="N29" s="478"/>
      <c r="O29" s="478"/>
      <c r="P29" s="532"/>
      <c r="Q29" s="531" t="str">
        <f>Calcu!H42</f>
        <v/>
      </c>
      <c r="R29" s="478"/>
      <c r="S29" s="478"/>
      <c r="T29" s="478"/>
      <c r="U29" s="532"/>
      <c r="V29" s="531" t="str">
        <f>Calcu!I42</f>
        <v/>
      </c>
      <c r="W29" s="478"/>
      <c r="X29" s="478"/>
      <c r="Y29" s="478"/>
      <c r="Z29" s="532"/>
      <c r="AA29" s="531" t="str">
        <f>Calcu!E42</f>
        <v/>
      </c>
      <c r="AB29" s="478"/>
      <c r="AC29" s="478"/>
      <c r="AD29" s="478"/>
      <c r="AE29" s="478"/>
      <c r="AF29" s="478"/>
      <c r="AG29" s="532"/>
      <c r="AH29" s="531" t="str">
        <f>Calcu!J42</f>
        <v/>
      </c>
      <c r="AI29" s="478"/>
      <c r="AJ29" s="478"/>
      <c r="AK29" s="478"/>
      <c r="AL29" s="478"/>
      <c r="AM29" s="478"/>
      <c r="AN29" s="532"/>
      <c r="AO29" s="554" t="str">
        <f>Calcu!O42</f>
        <v/>
      </c>
      <c r="AP29" s="478"/>
      <c r="AQ29" s="478"/>
      <c r="AR29" s="478"/>
      <c r="AS29" s="478"/>
      <c r="AT29" s="478"/>
      <c r="AU29" s="532"/>
      <c r="AV29" s="515" t="str">
        <f>Calcu!P42</f>
        <v/>
      </c>
      <c r="AW29" s="516"/>
      <c r="AX29" s="516"/>
      <c r="AY29" s="516"/>
      <c r="AZ29" s="516"/>
      <c r="BA29" s="516"/>
      <c r="BB29" s="517"/>
    </row>
    <row r="30" spans="1:54" ht="18.75" customHeight="1">
      <c r="A30" s="58"/>
      <c r="B30" s="531" t="str">
        <f>Calcu!C43</f>
        <v/>
      </c>
      <c r="C30" s="478"/>
      <c r="D30" s="478"/>
      <c r="E30" s="478"/>
      <c r="F30" s="532"/>
      <c r="G30" s="531" t="str">
        <f>Calcu!F43</f>
        <v/>
      </c>
      <c r="H30" s="478"/>
      <c r="I30" s="478"/>
      <c r="J30" s="478"/>
      <c r="K30" s="532"/>
      <c r="L30" s="531" t="str">
        <f>Calcu!G43</f>
        <v/>
      </c>
      <c r="M30" s="478"/>
      <c r="N30" s="478"/>
      <c r="O30" s="478"/>
      <c r="P30" s="532"/>
      <c r="Q30" s="531" t="str">
        <f>Calcu!H43</f>
        <v/>
      </c>
      <c r="R30" s="478"/>
      <c r="S30" s="478"/>
      <c r="T30" s="478"/>
      <c r="U30" s="532"/>
      <c r="V30" s="531" t="str">
        <f>Calcu!I43</f>
        <v/>
      </c>
      <c r="W30" s="478"/>
      <c r="X30" s="478"/>
      <c r="Y30" s="478"/>
      <c r="Z30" s="532"/>
      <c r="AA30" s="531" t="str">
        <f>Calcu!E43</f>
        <v/>
      </c>
      <c r="AB30" s="478"/>
      <c r="AC30" s="478"/>
      <c r="AD30" s="478"/>
      <c r="AE30" s="478"/>
      <c r="AF30" s="478"/>
      <c r="AG30" s="532"/>
      <c r="AH30" s="531" t="str">
        <f>Calcu!J43</f>
        <v/>
      </c>
      <c r="AI30" s="478"/>
      <c r="AJ30" s="478"/>
      <c r="AK30" s="478"/>
      <c r="AL30" s="478"/>
      <c r="AM30" s="478"/>
      <c r="AN30" s="532"/>
      <c r="AO30" s="554" t="str">
        <f>Calcu!O43</f>
        <v/>
      </c>
      <c r="AP30" s="478"/>
      <c r="AQ30" s="478"/>
      <c r="AR30" s="478"/>
      <c r="AS30" s="478"/>
      <c r="AT30" s="478"/>
      <c r="AU30" s="532"/>
      <c r="AV30" s="515" t="str">
        <f>Calcu!P43</f>
        <v/>
      </c>
      <c r="AW30" s="516"/>
      <c r="AX30" s="516"/>
      <c r="AY30" s="516"/>
      <c r="AZ30" s="516"/>
      <c r="BA30" s="516"/>
      <c r="BB30" s="517"/>
    </row>
    <row r="31" spans="1:54" ht="18.75" customHeight="1">
      <c r="A31" s="58"/>
      <c r="B31" s="531" t="str">
        <f>Calcu!C44</f>
        <v/>
      </c>
      <c r="C31" s="478"/>
      <c r="D31" s="478"/>
      <c r="E31" s="478"/>
      <c r="F31" s="532"/>
      <c r="G31" s="531" t="str">
        <f>Calcu!F44</f>
        <v/>
      </c>
      <c r="H31" s="478"/>
      <c r="I31" s="478"/>
      <c r="J31" s="478"/>
      <c r="K31" s="532"/>
      <c r="L31" s="531" t="str">
        <f>Calcu!G44</f>
        <v/>
      </c>
      <c r="M31" s="478"/>
      <c r="N31" s="478"/>
      <c r="O31" s="478"/>
      <c r="P31" s="532"/>
      <c r="Q31" s="531" t="str">
        <f>Calcu!H44</f>
        <v/>
      </c>
      <c r="R31" s="478"/>
      <c r="S31" s="478"/>
      <c r="T31" s="478"/>
      <c r="U31" s="532"/>
      <c r="V31" s="531" t="str">
        <f>Calcu!I44</f>
        <v/>
      </c>
      <c r="W31" s="478"/>
      <c r="X31" s="478"/>
      <c r="Y31" s="478"/>
      <c r="Z31" s="532"/>
      <c r="AA31" s="531" t="str">
        <f>Calcu!E44</f>
        <v/>
      </c>
      <c r="AB31" s="478"/>
      <c r="AC31" s="478"/>
      <c r="AD31" s="478"/>
      <c r="AE31" s="478"/>
      <c r="AF31" s="478"/>
      <c r="AG31" s="532"/>
      <c r="AH31" s="531" t="str">
        <f>Calcu!J44</f>
        <v/>
      </c>
      <c r="AI31" s="478"/>
      <c r="AJ31" s="478"/>
      <c r="AK31" s="478"/>
      <c r="AL31" s="478"/>
      <c r="AM31" s="478"/>
      <c r="AN31" s="532"/>
      <c r="AO31" s="554" t="str">
        <f>Calcu!O44</f>
        <v/>
      </c>
      <c r="AP31" s="478"/>
      <c r="AQ31" s="478"/>
      <c r="AR31" s="478"/>
      <c r="AS31" s="478"/>
      <c r="AT31" s="478"/>
      <c r="AU31" s="532"/>
      <c r="AV31" s="515" t="str">
        <f>Calcu!P44</f>
        <v/>
      </c>
      <c r="AW31" s="516"/>
      <c r="AX31" s="516"/>
      <c r="AY31" s="516"/>
      <c r="AZ31" s="516"/>
      <c r="BA31" s="516"/>
      <c r="BB31" s="517"/>
    </row>
    <row r="32" spans="1:54" ht="18.75" customHeight="1">
      <c r="A32" s="58"/>
      <c r="B32" s="531" t="str">
        <f>Calcu!C45</f>
        <v/>
      </c>
      <c r="C32" s="478"/>
      <c r="D32" s="478"/>
      <c r="E32" s="478"/>
      <c r="F32" s="532"/>
      <c r="G32" s="531" t="str">
        <f>Calcu!F45</f>
        <v/>
      </c>
      <c r="H32" s="478"/>
      <c r="I32" s="478"/>
      <c r="J32" s="478"/>
      <c r="K32" s="532"/>
      <c r="L32" s="531" t="str">
        <f>Calcu!G45</f>
        <v/>
      </c>
      <c r="M32" s="478"/>
      <c r="N32" s="478"/>
      <c r="O32" s="478"/>
      <c r="P32" s="532"/>
      <c r="Q32" s="531" t="str">
        <f>Calcu!H45</f>
        <v/>
      </c>
      <c r="R32" s="478"/>
      <c r="S32" s="478"/>
      <c r="T32" s="478"/>
      <c r="U32" s="532"/>
      <c r="V32" s="531" t="str">
        <f>Calcu!I45</f>
        <v/>
      </c>
      <c r="W32" s="478"/>
      <c r="X32" s="478"/>
      <c r="Y32" s="478"/>
      <c r="Z32" s="532"/>
      <c r="AA32" s="531" t="str">
        <f>Calcu!E45</f>
        <v/>
      </c>
      <c r="AB32" s="478"/>
      <c r="AC32" s="478"/>
      <c r="AD32" s="478"/>
      <c r="AE32" s="478"/>
      <c r="AF32" s="478"/>
      <c r="AG32" s="532"/>
      <c r="AH32" s="531" t="str">
        <f>Calcu!J45</f>
        <v/>
      </c>
      <c r="AI32" s="478"/>
      <c r="AJ32" s="478"/>
      <c r="AK32" s="478"/>
      <c r="AL32" s="478"/>
      <c r="AM32" s="478"/>
      <c r="AN32" s="532"/>
      <c r="AO32" s="554" t="str">
        <f>Calcu!O45</f>
        <v/>
      </c>
      <c r="AP32" s="478"/>
      <c r="AQ32" s="478"/>
      <c r="AR32" s="478"/>
      <c r="AS32" s="478"/>
      <c r="AT32" s="478"/>
      <c r="AU32" s="532"/>
      <c r="AV32" s="515" t="str">
        <f>Calcu!P45</f>
        <v/>
      </c>
      <c r="AW32" s="516"/>
      <c r="AX32" s="516"/>
      <c r="AY32" s="516"/>
      <c r="AZ32" s="516"/>
      <c r="BA32" s="516"/>
      <c r="BB32" s="517"/>
    </row>
    <row r="33" spans="1:54" ht="18.75" customHeight="1">
      <c r="A33" s="58"/>
      <c r="B33" s="531" t="str">
        <f>Calcu!C46</f>
        <v/>
      </c>
      <c r="C33" s="478"/>
      <c r="D33" s="478"/>
      <c r="E33" s="478"/>
      <c r="F33" s="532"/>
      <c r="G33" s="531" t="str">
        <f>Calcu!F46</f>
        <v/>
      </c>
      <c r="H33" s="478"/>
      <c r="I33" s="478"/>
      <c r="J33" s="478"/>
      <c r="K33" s="532"/>
      <c r="L33" s="531" t="str">
        <f>Calcu!G46</f>
        <v/>
      </c>
      <c r="M33" s="478"/>
      <c r="N33" s="478"/>
      <c r="O33" s="478"/>
      <c r="P33" s="532"/>
      <c r="Q33" s="531" t="str">
        <f>Calcu!H46</f>
        <v/>
      </c>
      <c r="R33" s="478"/>
      <c r="S33" s="478"/>
      <c r="T33" s="478"/>
      <c r="U33" s="532"/>
      <c r="V33" s="531" t="str">
        <f>Calcu!I46</f>
        <v/>
      </c>
      <c r="W33" s="478"/>
      <c r="X33" s="478"/>
      <c r="Y33" s="478"/>
      <c r="Z33" s="532"/>
      <c r="AA33" s="531" t="str">
        <f>Calcu!E46</f>
        <v/>
      </c>
      <c r="AB33" s="478"/>
      <c r="AC33" s="478"/>
      <c r="AD33" s="478"/>
      <c r="AE33" s="478"/>
      <c r="AF33" s="478"/>
      <c r="AG33" s="532"/>
      <c r="AH33" s="531" t="str">
        <f>Calcu!J46</f>
        <v/>
      </c>
      <c r="AI33" s="478"/>
      <c r="AJ33" s="478"/>
      <c r="AK33" s="478"/>
      <c r="AL33" s="478"/>
      <c r="AM33" s="478"/>
      <c r="AN33" s="532"/>
      <c r="AO33" s="554" t="str">
        <f>Calcu!O46</f>
        <v/>
      </c>
      <c r="AP33" s="478"/>
      <c r="AQ33" s="478"/>
      <c r="AR33" s="478"/>
      <c r="AS33" s="478"/>
      <c r="AT33" s="478"/>
      <c r="AU33" s="532"/>
      <c r="AV33" s="515" t="str">
        <f>Calcu!P46</f>
        <v/>
      </c>
      <c r="AW33" s="516"/>
      <c r="AX33" s="516"/>
      <c r="AY33" s="516"/>
      <c r="AZ33" s="516"/>
      <c r="BA33" s="516"/>
      <c r="BB33" s="517"/>
    </row>
    <row r="34" spans="1:54" ht="18.75" customHeight="1">
      <c r="A34" s="58"/>
      <c r="B34" s="531" t="str">
        <f>Calcu!C47</f>
        <v/>
      </c>
      <c r="C34" s="478"/>
      <c r="D34" s="478"/>
      <c r="E34" s="478"/>
      <c r="F34" s="532"/>
      <c r="G34" s="531" t="str">
        <f>Calcu!F47</f>
        <v/>
      </c>
      <c r="H34" s="478"/>
      <c r="I34" s="478"/>
      <c r="J34" s="478"/>
      <c r="K34" s="532"/>
      <c r="L34" s="531" t="str">
        <f>Calcu!G47</f>
        <v/>
      </c>
      <c r="M34" s="478"/>
      <c r="N34" s="478"/>
      <c r="O34" s="478"/>
      <c r="P34" s="532"/>
      <c r="Q34" s="531" t="str">
        <f>Calcu!H47</f>
        <v/>
      </c>
      <c r="R34" s="478"/>
      <c r="S34" s="478"/>
      <c r="T34" s="478"/>
      <c r="U34" s="532"/>
      <c r="V34" s="531" t="str">
        <f>Calcu!I47</f>
        <v/>
      </c>
      <c r="W34" s="478"/>
      <c r="X34" s="478"/>
      <c r="Y34" s="478"/>
      <c r="Z34" s="532"/>
      <c r="AA34" s="531" t="str">
        <f>Calcu!E47</f>
        <v/>
      </c>
      <c r="AB34" s="478"/>
      <c r="AC34" s="478"/>
      <c r="AD34" s="478"/>
      <c r="AE34" s="478"/>
      <c r="AF34" s="478"/>
      <c r="AG34" s="532"/>
      <c r="AH34" s="531" t="str">
        <f>Calcu!J47</f>
        <v/>
      </c>
      <c r="AI34" s="478"/>
      <c r="AJ34" s="478"/>
      <c r="AK34" s="478"/>
      <c r="AL34" s="478"/>
      <c r="AM34" s="478"/>
      <c r="AN34" s="532"/>
      <c r="AO34" s="554" t="str">
        <f>Calcu!O47</f>
        <v/>
      </c>
      <c r="AP34" s="478"/>
      <c r="AQ34" s="478"/>
      <c r="AR34" s="478"/>
      <c r="AS34" s="478"/>
      <c r="AT34" s="478"/>
      <c r="AU34" s="532"/>
      <c r="AV34" s="515" t="str">
        <f>Calcu!P47</f>
        <v/>
      </c>
      <c r="AW34" s="516"/>
      <c r="AX34" s="516"/>
      <c r="AY34" s="516"/>
      <c r="AZ34" s="516"/>
      <c r="BA34" s="516"/>
      <c r="BB34" s="517"/>
    </row>
    <row r="35" spans="1:54" ht="18.75" customHeight="1">
      <c r="A35" s="58"/>
      <c r="B35" s="531" t="str">
        <f>Calcu!C48</f>
        <v/>
      </c>
      <c r="C35" s="478"/>
      <c r="D35" s="478"/>
      <c r="E35" s="478"/>
      <c r="F35" s="532"/>
      <c r="G35" s="531" t="str">
        <f>Calcu!F48</f>
        <v/>
      </c>
      <c r="H35" s="478"/>
      <c r="I35" s="478"/>
      <c r="J35" s="478"/>
      <c r="K35" s="532"/>
      <c r="L35" s="531" t="str">
        <f>Calcu!G48</f>
        <v/>
      </c>
      <c r="M35" s="478"/>
      <c r="N35" s="478"/>
      <c r="O35" s="478"/>
      <c r="P35" s="532"/>
      <c r="Q35" s="531" t="str">
        <f>Calcu!H48</f>
        <v/>
      </c>
      <c r="R35" s="478"/>
      <c r="S35" s="478"/>
      <c r="T35" s="478"/>
      <c r="U35" s="532"/>
      <c r="V35" s="531" t="str">
        <f>Calcu!I48</f>
        <v/>
      </c>
      <c r="W35" s="478"/>
      <c r="X35" s="478"/>
      <c r="Y35" s="478"/>
      <c r="Z35" s="532"/>
      <c r="AA35" s="531" t="str">
        <f>Calcu!E48</f>
        <v/>
      </c>
      <c r="AB35" s="478"/>
      <c r="AC35" s="478"/>
      <c r="AD35" s="478"/>
      <c r="AE35" s="478"/>
      <c r="AF35" s="478"/>
      <c r="AG35" s="532"/>
      <c r="AH35" s="531" t="str">
        <f>Calcu!J48</f>
        <v/>
      </c>
      <c r="AI35" s="478"/>
      <c r="AJ35" s="478"/>
      <c r="AK35" s="478"/>
      <c r="AL35" s="478"/>
      <c r="AM35" s="478"/>
      <c r="AN35" s="532"/>
      <c r="AO35" s="554" t="str">
        <f>Calcu!O48</f>
        <v/>
      </c>
      <c r="AP35" s="478"/>
      <c r="AQ35" s="478"/>
      <c r="AR35" s="478"/>
      <c r="AS35" s="478"/>
      <c r="AT35" s="478"/>
      <c r="AU35" s="532"/>
      <c r="AV35" s="515" t="str">
        <f>Calcu!P48</f>
        <v/>
      </c>
      <c r="AW35" s="516"/>
      <c r="AX35" s="516"/>
      <c r="AY35" s="516"/>
      <c r="AZ35" s="516"/>
      <c r="BA35" s="516"/>
      <c r="BB35" s="517"/>
    </row>
    <row r="36" spans="1:54" ht="18.75" customHeight="1">
      <c r="A36" s="58"/>
      <c r="B36" s="531" t="str">
        <f>Calcu!C49</f>
        <v/>
      </c>
      <c r="C36" s="478"/>
      <c r="D36" s="478"/>
      <c r="E36" s="478"/>
      <c r="F36" s="532"/>
      <c r="G36" s="531" t="str">
        <f>Calcu!F49</f>
        <v/>
      </c>
      <c r="H36" s="478"/>
      <c r="I36" s="478"/>
      <c r="J36" s="478"/>
      <c r="K36" s="532"/>
      <c r="L36" s="531" t="str">
        <f>Calcu!G49</f>
        <v/>
      </c>
      <c r="M36" s="478"/>
      <c r="N36" s="478"/>
      <c r="O36" s="478"/>
      <c r="P36" s="532"/>
      <c r="Q36" s="531" t="str">
        <f>Calcu!H49</f>
        <v/>
      </c>
      <c r="R36" s="478"/>
      <c r="S36" s="478"/>
      <c r="T36" s="478"/>
      <c r="U36" s="532"/>
      <c r="V36" s="531" t="str">
        <f>Calcu!I49</f>
        <v/>
      </c>
      <c r="W36" s="478"/>
      <c r="X36" s="478"/>
      <c r="Y36" s="478"/>
      <c r="Z36" s="532"/>
      <c r="AA36" s="531" t="str">
        <f>Calcu!E49</f>
        <v/>
      </c>
      <c r="AB36" s="478"/>
      <c r="AC36" s="478"/>
      <c r="AD36" s="478"/>
      <c r="AE36" s="478"/>
      <c r="AF36" s="478"/>
      <c r="AG36" s="532"/>
      <c r="AH36" s="531" t="str">
        <f>Calcu!J49</f>
        <v/>
      </c>
      <c r="AI36" s="478"/>
      <c r="AJ36" s="478"/>
      <c r="AK36" s="478"/>
      <c r="AL36" s="478"/>
      <c r="AM36" s="478"/>
      <c r="AN36" s="532"/>
      <c r="AO36" s="554" t="str">
        <f>Calcu!O49</f>
        <v/>
      </c>
      <c r="AP36" s="478"/>
      <c r="AQ36" s="478"/>
      <c r="AR36" s="478"/>
      <c r="AS36" s="478"/>
      <c r="AT36" s="478"/>
      <c r="AU36" s="532"/>
      <c r="AV36" s="515" t="str">
        <f>Calcu!P49</f>
        <v/>
      </c>
      <c r="AW36" s="516"/>
      <c r="AX36" s="516"/>
      <c r="AY36" s="516"/>
      <c r="AZ36" s="516"/>
      <c r="BA36" s="516"/>
      <c r="BB36" s="517"/>
    </row>
    <row r="37" spans="1:54" ht="18.75" customHeight="1">
      <c r="A37" s="58"/>
      <c r="B37" s="531" t="str">
        <f>Calcu!C50</f>
        <v/>
      </c>
      <c r="C37" s="478"/>
      <c r="D37" s="478"/>
      <c r="E37" s="478"/>
      <c r="F37" s="532"/>
      <c r="G37" s="531" t="str">
        <f>Calcu!F50</f>
        <v/>
      </c>
      <c r="H37" s="478"/>
      <c r="I37" s="478"/>
      <c r="J37" s="478"/>
      <c r="K37" s="532"/>
      <c r="L37" s="531" t="str">
        <f>Calcu!G50</f>
        <v/>
      </c>
      <c r="M37" s="478"/>
      <c r="N37" s="478"/>
      <c r="O37" s="478"/>
      <c r="P37" s="532"/>
      <c r="Q37" s="531" t="str">
        <f>Calcu!H50</f>
        <v/>
      </c>
      <c r="R37" s="478"/>
      <c r="S37" s="478"/>
      <c r="T37" s="478"/>
      <c r="U37" s="532"/>
      <c r="V37" s="531" t="str">
        <f>Calcu!I50</f>
        <v/>
      </c>
      <c r="W37" s="478"/>
      <c r="X37" s="478"/>
      <c r="Y37" s="478"/>
      <c r="Z37" s="532"/>
      <c r="AA37" s="531" t="str">
        <f>Calcu!E50</f>
        <v/>
      </c>
      <c r="AB37" s="478"/>
      <c r="AC37" s="478"/>
      <c r="AD37" s="478"/>
      <c r="AE37" s="478"/>
      <c r="AF37" s="478"/>
      <c r="AG37" s="532"/>
      <c r="AH37" s="531" t="str">
        <f>Calcu!J50</f>
        <v/>
      </c>
      <c r="AI37" s="478"/>
      <c r="AJ37" s="478"/>
      <c r="AK37" s="478"/>
      <c r="AL37" s="478"/>
      <c r="AM37" s="478"/>
      <c r="AN37" s="532"/>
      <c r="AO37" s="554" t="str">
        <f>Calcu!O50</f>
        <v/>
      </c>
      <c r="AP37" s="478"/>
      <c r="AQ37" s="478"/>
      <c r="AR37" s="478"/>
      <c r="AS37" s="478"/>
      <c r="AT37" s="478"/>
      <c r="AU37" s="532"/>
      <c r="AV37" s="515" t="str">
        <f>Calcu!P50</f>
        <v/>
      </c>
      <c r="AW37" s="516"/>
      <c r="AX37" s="516"/>
      <c r="AY37" s="516"/>
      <c r="AZ37" s="516"/>
      <c r="BA37" s="516"/>
      <c r="BB37" s="517"/>
    </row>
    <row r="38" spans="1:54" ht="18.75" customHeight="1">
      <c r="A38" s="58"/>
      <c r="B38" s="531" t="str">
        <f>Calcu!C51</f>
        <v/>
      </c>
      <c r="C38" s="478"/>
      <c r="D38" s="478"/>
      <c r="E38" s="478"/>
      <c r="F38" s="532"/>
      <c r="G38" s="531" t="str">
        <f>Calcu!F51</f>
        <v/>
      </c>
      <c r="H38" s="478"/>
      <c r="I38" s="478"/>
      <c r="J38" s="478"/>
      <c r="K38" s="532"/>
      <c r="L38" s="531" t="str">
        <f>Calcu!G51</f>
        <v/>
      </c>
      <c r="M38" s="478"/>
      <c r="N38" s="478"/>
      <c r="O38" s="478"/>
      <c r="P38" s="532"/>
      <c r="Q38" s="531" t="str">
        <f>Calcu!H51</f>
        <v/>
      </c>
      <c r="R38" s="478"/>
      <c r="S38" s="478"/>
      <c r="T38" s="478"/>
      <c r="U38" s="532"/>
      <c r="V38" s="531" t="str">
        <f>Calcu!I51</f>
        <v/>
      </c>
      <c r="W38" s="478"/>
      <c r="X38" s="478"/>
      <c r="Y38" s="478"/>
      <c r="Z38" s="532"/>
      <c r="AA38" s="531" t="str">
        <f>Calcu!E51</f>
        <v/>
      </c>
      <c r="AB38" s="478"/>
      <c r="AC38" s="478"/>
      <c r="AD38" s="478"/>
      <c r="AE38" s="478"/>
      <c r="AF38" s="478"/>
      <c r="AG38" s="532"/>
      <c r="AH38" s="531" t="str">
        <f>Calcu!J51</f>
        <v/>
      </c>
      <c r="AI38" s="478"/>
      <c r="AJ38" s="478"/>
      <c r="AK38" s="478"/>
      <c r="AL38" s="478"/>
      <c r="AM38" s="478"/>
      <c r="AN38" s="532"/>
      <c r="AO38" s="554" t="str">
        <f>Calcu!O51</f>
        <v/>
      </c>
      <c r="AP38" s="478"/>
      <c r="AQ38" s="478"/>
      <c r="AR38" s="478"/>
      <c r="AS38" s="478"/>
      <c r="AT38" s="478"/>
      <c r="AU38" s="532"/>
      <c r="AV38" s="515" t="str">
        <f>Calcu!P51</f>
        <v/>
      </c>
      <c r="AW38" s="516"/>
      <c r="AX38" s="516"/>
      <c r="AY38" s="516"/>
      <c r="AZ38" s="516"/>
      <c r="BA38" s="516"/>
      <c r="BB38" s="517"/>
    </row>
    <row r="39" spans="1:54" ht="18.75" customHeight="1">
      <c r="A39" s="58"/>
      <c r="B39" s="531" t="str">
        <f>Calcu!C52</f>
        <v/>
      </c>
      <c r="C39" s="478"/>
      <c r="D39" s="478"/>
      <c r="E39" s="478"/>
      <c r="F39" s="532"/>
      <c r="G39" s="531" t="str">
        <f>Calcu!F52</f>
        <v/>
      </c>
      <c r="H39" s="478"/>
      <c r="I39" s="478"/>
      <c r="J39" s="478"/>
      <c r="K39" s="532"/>
      <c r="L39" s="531" t="str">
        <f>Calcu!G52</f>
        <v/>
      </c>
      <c r="M39" s="478"/>
      <c r="N39" s="478"/>
      <c r="O39" s="478"/>
      <c r="P39" s="532"/>
      <c r="Q39" s="531" t="str">
        <f>Calcu!H52</f>
        <v/>
      </c>
      <c r="R39" s="478"/>
      <c r="S39" s="478"/>
      <c r="T39" s="478"/>
      <c r="U39" s="532"/>
      <c r="V39" s="531" t="str">
        <f>Calcu!I52</f>
        <v/>
      </c>
      <c r="W39" s="478"/>
      <c r="X39" s="478"/>
      <c r="Y39" s="478"/>
      <c r="Z39" s="532"/>
      <c r="AA39" s="531" t="str">
        <f>Calcu!E52</f>
        <v/>
      </c>
      <c r="AB39" s="478"/>
      <c r="AC39" s="478"/>
      <c r="AD39" s="478"/>
      <c r="AE39" s="478"/>
      <c r="AF39" s="478"/>
      <c r="AG39" s="532"/>
      <c r="AH39" s="531" t="str">
        <f>Calcu!J52</f>
        <v/>
      </c>
      <c r="AI39" s="478"/>
      <c r="AJ39" s="478"/>
      <c r="AK39" s="478"/>
      <c r="AL39" s="478"/>
      <c r="AM39" s="478"/>
      <c r="AN39" s="532"/>
      <c r="AO39" s="554" t="str">
        <f>Calcu!O52</f>
        <v/>
      </c>
      <c r="AP39" s="478"/>
      <c r="AQ39" s="478"/>
      <c r="AR39" s="478"/>
      <c r="AS39" s="478"/>
      <c r="AT39" s="478"/>
      <c r="AU39" s="532"/>
      <c r="AV39" s="515" t="str">
        <f>Calcu!P52</f>
        <v/>
      </c>
      <c r="AW39" s="516"/>
      <c r="AX39" s="516"/>
      <c r="AY39" s="516"/>
      <c r="AZ39" s="516"/>
      <c r="BA39" s="516"/>
      <c r="BB39" s="517"/>
    </row>
    <row r="40" spans="1:54" ht="18.75" customHeight="1">
      <c r="A40" s="58"/>
      <c r="B40" s="531" t="str">
        <f>Calcu!C53</f>
        <v/>
      </c>
      <c r="C40" s="478"/>
      <c r="D40" s="478"/>
      <c r="E40" s="478"/>
      <c r="F40" s="532"/>
      <c r="G40" s="531" t="str">
        <f>Calcu!F53</f>
        <v/>
      </c>
      <c r="H40" s="478"/>
      <c r="I40" s="478"/>
      <c r="J40" s="478"/>
      <c r="K40" s="532"/>
      <c r="L40" s="531" t="str">
        <f>Calcu!G53</f>
        <v/>
      </c>
      <c r="M40" s="478"/>
      <c r="N40" s="478"/>
      <c r="O40" s="478"/>
      <c r="P40" s="532"/>
      <c r="Q40" s="531" t="str">
        <f>Calcu!H53</f>
        <v/>
      </c>
      <c r="R40" s="478"/>
      <c r="S40" s="478"/>
      <c r="T40" s="478"/>
      <c r="U40" s="532"/>
      <c r="V40" s="531" t="str">
        <f>Calcu!I53</f>
        <v/>
      </c>
      <c r="W40" s="478"/>
      <c r="X40" s="478"/>
      <c r="Y40" s="478"/>
      <c r="Z40" s="532"/>
      <c r="AA40" s="531" t="str">
        <f>Calcu!E53</f>
        <v/>
      </c>
      <c r="AB40" s="478"/>
      <c r="AC40" s="478"/>
      <c r="AD40" s="478"/>
      <c r="AE40" s="478"/>
      <c r="AF40" s="478"/>
      <c r="AG40" s="532"/>
      <c r="AH40" s="531" t="str">
        <f>Calcu!J53</f>
        <v/>
      </c>
      <c r="AI40" s="478"/>
      <c r="AJ40" s="478"/>
      <c r="AK40" s="478"/>
      <c r="AL40" s="478"/>
      <c r="AM40" s="478"/>
      <c r="AN40" s="532"/>
      <c r="AO40" s="554" t="str">
        <f>Calcu!O53</f>
        <v/>
      </c>
      <c r="AP40" s="478"/>
      <c r="AQ40" s="478"/>
      <c r="AR40" s="478"/>
      <c r="AS40" s="478"/>
      <c r="AT40" s="478"/>
      <c r="AU40" s="532"/>
      <c r="AV40" s="515" t="str">
        <f>Calcu!P53</f>
        <v/>
      </c>
      <c r="AW40" s="516"/>
      <c r="AX40" s="516"/>
      <c r="AY40" s="516"/>
      <c r="AZ40" s="516"/>
      <c r="BA40" s="516"/>
      <c r="BB40" s="517"/>
    </row>
    <row r="41" spans="1:54" ht="18.75" customHeight="1">
      <c r="A41" s="58"/>
      <c r="B41" s="531" t="str">
        <f>Calcu!C54</f>
        <v/>
      </c>
      <c r="C41" s="478"/>
      <c r="D41" s="478"/>
      <c r="E41" s="478"/>
      <c r="F41" s="532"/>
      <c r="G41" s="531" t="str">
        <f>Calcu!F54</f>
        <v/>
      </c>
      <c r="H41" s="478"/>
      <c r="I41" s="478"/>
      <c r="J41" s="478"/>
      <c r="K41" s="532"/>
      <c r="L41" s="531" t="str">
        <f>Calcu!G54</f>
        <v/>
      </c>
      <c r="M41" s="478"/>
      <c r="N41" s="478"/>
      <c r="O41" s="478"/>
      <c r="P41" s="532"/>
      <c r="Q41" s="531" t="str">
        <f>Calcu!H54</f>
        <v/>
      </c>
      <c r="R41" s="478"/>
      <c r="S41" s="478"/>
      <c r="T41" s="478"/>
      <c r="U41" s="532"/>
      <c r="V41" s="531" t="str">
        <f>Calcu!I54</f>
        <v/>
      </c>
      <c r="W41" s="478"/>
      <c r="X41" s="478"/>
      <c r="Y41" s="478"/>
      <c r="Z41" s="532"/>
      <c r="AA41" s="531" t="str">
        <f>Calcu!E54</f>
        <v/>
      </c>
      <c r="AB41" s="478"/>
      <c r="AC41" s="478"/>
      <c r="AD41" s="478"/>
      <c r="AE41" s="478"/>
      <c r="AF41" s="478"/>
      <c r="AG41" s="532"/>
      <c r="AH41" s="531" t="str">
        <f>Calcu!J54</f>
        <v/>
      </c>
      <c r="AI41" s="478"/>
      <c r="AJ41" s="478"/>
      <c r="AK41" s="478"/>
      <c r="AL41" s="478"/>
      <c r="AM41" s="478"/>
      <c r="AN41" s="532"/>
      <c r="AO41" s="554" t="str">
        <f>Calcu!O54</f>
        <v/>
      </c>
      <c r="AP41" s="478"/>
      <c r="AQ41" s="478"/>
      <c r="AR41" s="478"/>
      <c r="AS41" s="478"/>
      <c r="AT41" s="478"/>
      <c r="AU41" s="532"/>
      <c r="AV41" s="515" t="str">
        <f>Calcu!P54</f>
        <v/>
      </c>
      <c r="AW41" s="516"/>
      <c r="AX41" s="516"/>
      <c r="AY41" s="516"/>
      <c r="AZ41" s="516"/>
      <c r="BA41" s="516"/>
      <c r="BB41" s="517"/>
    </row>
    <row r="42" spans="1:54" ht="18.75" customHeight="1">
      <c r="A42" s="58"/>
      <c r="B42" s="531" t="str">
        <f>Calcu!C55</f>
        <v/>
      </c>
      <c r="C42" s="478"/>
      <c r="D42" s="478"/>
      <c r="E42" s="478"/>
      <c r="F42" s="532"/>
      <c r="G42" s="531" t="str">
        <f>Calcu!F55</f>
        <v/>
      </c>
      <c r="H42" s="478"/>
      <c r="I42" s="478"/>
      <c r="J42" s="478"/>
      <c r="K42" s="532"/>
      <c r="L42" s="531" t="str">
        <f>Calcu!G55</f>
        <v/>
      </c>
      <c r="M42" s="478"/>
      <c r="N42" s="478"/>
      <c r="O42" s="478"/>
      <c r="P42" s="532"/>
      <c r="Q42" s="531" t="str">
        <f>Calcu!H55</f>
        <v/>
      </c>
      <c r="R42" s="478"/>
      <c r="S42" s="478"/>
      <c r="T42" s="478"/>
      <c r="U42" s="532"/>
      <c r="V42" s="531" t="str">
        <f>Calcu!I55</f>
        <v/>
      </c>
      <c r="W42" s="478"/>
      <c r="X42" s="478"/>
      <c r="Y42" s="478"/>
      <c r="Z42" s="532"/>
      <c r="AA42" s="531" t="str">
        <f>Calcu!E55</f>
        <v/>
      </c>
      <c r="AB42" s="478"/>
      <c r="AC42" s="478"/>
      <c r="AD42" s="478"/>
      <c r="AE42" s="478"/>
      <c r="AF42" s="478"/>
      <c r="AG42" s="532"/>
      <c r="AH42" s="531" t="str">
        <f>Calcu!J55</f>
        <v/>
      </c>
      <c r="AI42" s="478"/>
      <c r="AJ42" s="478"/>
      <c r="AK42" s="478"/>
      <c r="AL42" s="478"/>
      <c r="AM42" s="478"/>
      <c r="AN42" s="532"/>
      <c r="AO42" s="554" t="str">
        <f>Calcu!O55</f>
        <v/>
      </c>
      <c r="AP42" s="478"/>
      <c r="AQ42" s="478"/>
      <c r="AR42" s="478"/>
      <c r="AS42" s="478"/>
      <c r="AT42" s="478"/>
      <c r="AU42" s="532"/>
      <c r="AV42" s="515" t="str">
        <f>Calcu!P55</f>
        <v/>
      </c>
      <c r="AW42" s="516"/>
      <c r="AX42" s="516"/>
      <c r="AY42" s="516"/>
      <c r="AZ42" s="516"/>
      <c r="BA42" s="516"/>
      <c r="BB42" s="517"/>
    </row>
    <row r="43" spans="1:54" ht="18.75" customHeight="1">
      <c r="A43" s="58"/>
      <c r="B43" s="531" t="str">
        <f>Calcu!C56</f>
        <v/>
      </c>
      <c r="C43" s="478"/>
      <c r="D43" s="478"/>
      <c r="E43" s="478"/>
      <c r="F43" s="532"/>
      <c r="G43" s="531" t="str">
        <f>Calcu!F56</f>
        <v/>
      </c>
      <c r="H43" s="478"/>
      <c r="I43" s="478"/>
      <c r="J43" s="478"/>
      <c r="K43" s="532"/>
      <c r="L43" s="531" t="str">
        <f>Calcu!G56</f>
        <v/>
      </c>
      <c r="M43" s="478"/>
      <c r="N43" s="478"/>
      <c r="O43" s="478"/>
      <c r="P43" s="532"/>
      <c r="Q43" s="531" t="str">
        <f>Calcu!H56</f>
        <v/>
      </c>
      <c r="R43" s="478"/>
      <c r="S43" s="478"/>
      <c r="T43" s="478"/>
      <c r="U43" s="532"/>
      <c r="V43" s="531" t="str">
        <f>Calcu!I56</f>
        <v/>
      </c>
      <c r="W43" s="478"/>
      <c r="X43" s="478"/>
      <c r="Y43" s="478"/>
      <c r="Z43" s="532"/>
      <c r="AA43" s="531" t="str">
        <f>Calcu!E56</f>
        <v/>
      </c>
      <c r="AB43" s="478"/>
      <c r="AC43" s="478"/>
      <c r="AD43" s="478"/>
      <c r="AE43" s="478"/>
      <c r="AF43" s="478"/>
      <c r="AG43" s="532"/>
      <c r="AH43" s="531" t="str">
        <f>Calcu!J56</f>
        <v/>
      </c>
      <c r="AI43" s="478"/>
      <c r="AJ43" s="478"/>
      <c r="AK43" s="478"/>
      <c r="AL43" s="478"/>
      <c r="AM43" s="478"/>
      <c r="AN43" s="532"/>
      <c r="AO43" s="554" t="str">
        <f>Calcu!O56</f>
        <v/>
      </c>
      <c r="AP43" s="478"/>
      <c r="AQ43" s="478"/>
      <c r="AR43" s="478"/>
      <c r="AS43" s="478"/>
      <c r="AT43" s="478"/>
      <c r="AU43" s="532"/>
      <c r="AV43" s="515" t="str">
        <f>Calcu!P56</f>
        <v/>
      </c>
      <c r="AW43" s="516"/>
      <c r="AX43" s="516"/>
      <c r="AY43" s="516"/>
      <c r="AZ43" s="516"/>
      <c r="BA43" s="516"/>
      <c r="BB43" s="517"/>
    </row>
    <row r="44" spans="1:54" ht="18.75" customHeight="1">
      <c r="A44" s="58"/>
      <c r="B44" s="531" t="str">
        <f>Calcu!C57</f>
        <v/>
      </c>
      <c r="C44" s="478"/>
      <c r="D44" s="478"/>
      <c r="E44" s="478"/>
      <c r="F44" s="532"/>
      <c r="G44" s="531" t="str">
        <f>Calcu!F57</f>
        <v/>
      </c>
      <c r="H44" s="478"/>
      <c r="I44" s="478"/>
      <c r="J44" s="478"/>
      <c r="K44" s="532"/>
      <c r="L44" s="531" t="str">
        <f>Calcu!G57</f>
        <v/>
      </c>
      <c r="M44" s="478"/>
      <c r="N44" s="478"/>
      <c r="O44" s="478"/>
      <c r="P44" s="532"/>
      <c r="Q44" s="531" t="str">
        <f>Calcu!H57</f>
        <v/>
      </c>
      <c r="R44" s="478"/>
      <c r="S44" s="478"/>
      <c r="T44" s="478"/>
      <c r="U44" s="532"/>
      <c r="V44" s="531" t="str">
        <f>Calcu!I57</f>
        <v/>
      </c>
      <c r="W44" s="478"/>
      <c r="X44" s="478"/>
      <c r="Y44" s="478"/>
      <c r="Z44" s="532"/>
      <c r="AA44" s="531" t="str">
        <f>Calcu!E57</f>
        <v/>
      </c>
      <c r="AB44" s="478"/>
      <c r="AC44" s="478"/>
      <c r="AD44" s="478"/>
      <c r="AE44" s="478"/>
      <c r="AF44" s="478"/>
      <c r="AG44" s="532"/>
      <c r="AH44" s="531" t="str">
        <f>Calcu!J57</f>
        <v/>
      </c>
      <c r="AI44" s="478"/>
      <c r="AJ44" s="478"/>
      <c r="AK44" s="478"/>
      <c r="AL44" s="478"/>
      <c r="AM44" s="478"/>
      <c r="AN44" s="532"/>
      <c r="AO44" s="554" t="str">
        <f>Calcu!O57</f>
        <v/>
      </c>
      <c r="AP44" s="478"/>
      <c r="AQ44" s="478"/>
      <c r="AR44" s="478"/>
      <c r="AS44" s="478"/>
      <c r="AT44" s="478"/>
      <c r="AU44" s="532"/>
      <c r="AV44" s="515" t="str">
        <f>Calcu!P57</f>
        <v/>
      </c>
      <c r="AW44" s="516"/>
      <c r="AX44" s="516"/>
      <c r="AY44" s="516"/>
      <c r="AZ44" s="516"/>
      <c r="BA44" s="516"/>
      <c r="BB44" s="517"/>
    </row>
    <row r="45" spans="1:54" ht="18.75" customHeight="1">
      <c r="A45" s="58"/>
      <c r="B45" s="531" t="str">
        <f>Calcu!C58</f>
        <v/>
      </c>
      <c r="C45" s="478"/>
      <c r="D45" s="478"/>
      <c r="E45" s="478"/>
      <c r="F45" s="532"/>
      <c r="G45" s="531" t="str">
        <f>Calcu!F58</f>
        <v/>
      </c>
      <c r="H45" s="478"/>
      <c r="I45" s="478"/>
      <c r="J45" s="478"/>
      <c r="K45" s="532"/>
      <c r="L45" s="531" t="str">
        <f>Calcu!G58</f>
        <v/>
      </c>
      <c r="M45" s="478"/>
      <c r="N45" s="478"/>
      <c r="O45" s="478"/>
      <c r="P45" s="532"/>
      <c r="Q45" s="531" t="str">
        <f>Calcu!H58</f>
        <v/>
      </c>
      <c r="R45" s="478"/>
      <c r="S45" s="478"/>
      <c r="T45" s="478"/>
      <c r="U45" s="532"/>
      <c r="V45" s="531" t="str">
        <f>Calcu!I58</f>
        <v/>
      </c>
      <c r="W45" s="478"/>
      <c r="X45" s="478"/>
      <c r="Y45" s="478"/>
      <c r="Z45" s="532"/>
      <c r="AA45" s="531" t="str">
        <f>Calcu!E58</f>
        <v/>
      </c>
      <c r="AB45" s="478"/>
      <c r="AC45" s="478"/>
      <c r="AD45" s="478"/>
      <c r="AE45" s="478"/>
      <c r="AF45" s="478"/>
      <c r="AG45" s="532"/>
      <c r="AH45" s="531" t="str">
        <f>Calcu!J58</f>
        <v/>
      </c>
      <c r="AI45" s="478"/>
      <c r="AJ45" s="478"/>
      <c r="AK45" s="478"/>
      <c r="AL45" s="478"/>
      <c r="AM45" s="478"/>
      <c r="AN45" s="532"/>
      <c r="AO45" s="554" t="str">
        <f>Calcu!O58</f>
        <v/>
      </c>
      <c r="AP45" s="478"/>
      <c r="AQ45" s="478"/>
      <c r="AR45" s="478"/>
      <c r="AS45" s="478"/>
      <c r="AT45" s="478"/>
      <c r="AU45" s="532"/>
      <c r="AV45" s="515" t="str">
        <f>Calcu!P58</f>
        <v/>
      </c>
      <c r="AW45" s="516"/>
      <c r="AX45" s="516"/>
      <c r="AY45" s="516"/>
      <c r="AZ45" s="516"/>
      <c r="BA45" s="516"/>
      <c r="BB45" s="517"/>
    </row>
    <row r="46" spans="1:54" ht="18.75" customHeight="1">
      <c r="A46" s="58"/>
      <c r="B46" s="531" t="str">
        <f>Calcu!C59</f>
        <v/>
      </c>
      <c r="C46" s="478"/>
      <c r="D46" s="478"/>
      <c r="E46" s="478"/>
      <c r="F46" s="532"/>
      <c r="G46" s="531" t="str">
        <f>Calcu!F59</f>
        <v/>
      </c>
      <c r="H46" s="478"/>
      <c r="I46" s="478"/>
      <c r="J46" s="478"/>
      <c r="K46" s="532"/>
      <c r="L46" s="531" t="str">
        <f>Calcu!G59</f>
        <v/>
      </c>
      <c r="M46" s="478"/>
      <c r="N46" s="478"/>
      <c r="O46" s="478"/>
      <c r="P46" s="532"/>
      <c r="Q46" s="531" t="str">
        <f>Calcu!H59</f>
        <v/>
      </c>
      <c r="R46" s="478"/>
      <c r="S46" s="478"/>
      <c r="T46" s="478"/>
      <c r="U46" s="532"/>
      <c r="V46" s="531" t="str">
        <f>Calcu!I59</f>
        <v/>
      </c>
      <c r="W46" s="478"/>
      <c r="X46" s="478"/>
      <c r="Y46" s="478"/>
      <c r="Z46" s="532"/>
      <c r="AA46" s="531" t="str">
        <f>Calcu!E59</f>
        <v/>
      </c>
      <c r="AB46" s="478"/>
      <c r="AC46" s="478"/>
      <c r="AD46" s="478"/>
      <c r="AE46" s="478"/>
      <c r="AF46" s="478"/>
      <c r="AG46" s="532"/>
      <c r="AH46" s="531" t="str">
        <f>Calcu!J59</f>
        <v/>
      </c>
      <c r="AI46" s="478"/>
      <c r="AJ46" s="478"/>
      <c r="AK46" s="478"/>
      <c r="AL46" s="478"/>
      <c r="AM46" s="478"/>
      <c r="AN46" s="532"/>
      <c r="AO46" s="554" t="str">
        <f>Calcu!O59</f>
        <v/>
      </c>
      <c r="AP46" s="478"/>
      <c r="AQ46" s="478"/>
      <c r="AR46" s="478"/>
      <c r="AS46" s="478"/>
      <c r="AT46" s="478"/>
      <c r="AU46" s="532"/>
      <c r="AV46" s="515" t="str">
        <f>Calcu!P59</f>
        <v/>
      </c>
      <c r="AW46" s="516"/>
      <c r="AX46" s="516"/>
      <c r="AY46" s="516"/>
      <c r="AZ46" s="516"/>
      <c r="BA46" s="516"/>
      <c r="BB46" s="517"/>
    </row>
    <row r="47" spans="1:54" ht="18.75" customHeight="1">
      <c r="A47" s="58"/>
      <c r="B47" s="531" t="str">
        <f>Calcu!C60</f>
        <v/>
      </c>
      <c r="C47" s="478"/>
      <c r="D47" s="478"/>
      <c r="E47" s="478"/>
      <c r="F47" s="532"/>
      <c r="G47" s="531" t="str">
        <f>Calcu!F60</f>
        <v/>
      </c>
      <c r="H47" s="478"/>
      <c r="I47" s="478"/>
      <c r="J47" s="478"/>
      <c r="K47" s="532"/>
      <c r="L47" s="531" t="str">
        <f>Calcu!G60</f>
        <v/>
      </c>
      <c r="M47" s="478"/>
      <c r="N47" s="478"/>
      <c r="O47" s="478"/>
      <c r="P47" s="532"/>
      <c r="Q47" s="531" t="str">
        <f>Calcu!H60</f>
        <v/>
      </c>
      <c r="R47" s="478"/>
      <c r="S47" s="478"/>
      <c r="T47" s="478"/>
      <c r="U47" s="532"/>
      <c r="V47" s="531" t="str">
        <f>Calcu!I60</f>
        <v/>
      </c>
      <c r="W47" s="478"/>
      <c r="X47" s="478"/>
      <c r="Y47" s="478"/>
      <c r="Z47" s="532"/>
      <c r="AA47" s="531" t="str">
        <f>Calcu!E60</f>
        <v/>
      </c>
      <c r="AB47" s="478"/>
      <c r="AC47" s="478"/>
      <c r="AD47" s="478"/>
      <c r="AE47" s="478"/>
      <c r="AF47" s="478"/>
      <c r="AG47" s="532"/>
      <c r="AH47" s="531" t="str">
        <f>Calcu!J60</f>
        <v/>
      </c>
      <c r="AI47" s="478"/>
      <c r="AJ47" s="478"/>
      <c r="AK47" s="478"/>
      <c r="AL47" s="478"/>
      <c r="AM47" s="478"/>
      <c r="AN47" s="532"/>
      <c r="AO47" s="554" t="str">
        <f>Calcu!O60</f>
        <v/>
      </c>
      <c r="AP47" s="478"/>
      <c r="AQ47" s="478"/>
      <c r="AR47" s="478"/>
      <c r="AS47" s="478"/>
      <c r="AT47" s="478"/>
      <c r="AU47" s="532"/>
      <c r="AV47" s="515" t="str">
        <f>Calcu!P60</f>
        <v/>
      </c>
      <c r="AW47" s="516"/>
      <c r="AX47" s="516"/>
      <c r="AY47" s="516"/>
      <c r="AZ47" s="516"/>
      <c r="BA47" s="516"/>
      <c r="BB47" s="517"/>
    </row>
    <row r="48" spans="1:54" ht="18.75" customHeight="1">
      <c r="A48" s="58"/>
      <c r="B48" s="531" t="str">
        <f>Calcu!C61</f>
        <v/>
      </c>
      <c r="C48" s="478"/>
      <c r="D48" s="478"/>
      <c r="E48" s="478"/>
      <c r="F48" s="532"/>
      <c r="G48" s="531" t="str">
        <f>Calcu!F61</f>
        <v/>
      </c>
      <c r="H48" s="478"/>
      <c r="I48" s="478"/>
      <c r="J48" s="478"/>
      <c r="K48" s="532"/>
      <c r="L48" s="531" t="str">
        <f>Calcu!G61</f>
        <v/>
      </c>
      <c r="M48" s="478"/>
      <c r="N48" s="478"/>
      <c r="O48" s="478"/>
      <c r="P48" s="532"/>
      <c r="Q48" s="531" t="str">
        <f>Calcu!H61</f>
        <v/>
      </c>
      <c r="R48" s="478"/>
      <c r="S48" s="478"/>
      <c r="T48" s="478"/>
      <c r="U48" s="532"/>
      <c r="V48" s="531" t="str">
        <f>Calcu!I61</f>
        <v/>
      </c>
      <c r="W48" s="478"/>
      <c r="X48" s="478"/>
      <c r="Y48" s="478"/>
      <c r="Z48" s="532"/>
      <c r="AA48" s="531" t="str">
        <f>Calcu!E61</f>
        <v/>
      </c>
      <c r="AB48" s="478"/>
      <c r="AC48" s="478"/>
      <c r="AD48" s="478"/>
      <c r="AE48" s="478"/>
      <c r="AF48" s="478"/>
      <c r="AG48" s="532"/>
      <c r="AH48" s="531" t="str">
        <f>Calcu!J61</f>
        <v/>
      </c>
      <c r="AI48" s="478"/>
      <c r="AJ48" s="478"/>
      <c r="AK48" s="478"/>
      <c r="AL48" s="478"/>
      <c r="AM48" s="478"/>
      <c r="AN48" s="532"/>
      <c r="AO48" s="554" t="str">
        <f>Calcu!O61</f>
        <v/>
      </c>
      <c r="AP48" s="478"/>
      <c r="AQ48" s="478"/>
      <c r="AR48" s="478"/>
      <c r="AS48" s="478"/>
      <c r="AT48" s="478"/>
      <c r="AU48" s="532"/>
      <c r="AV48" s="515" t="str">
        <f>Calcu!P61</f>
        <v/>
      </c>
      <c r="AW48" s="516"/>
      <c r="AX48" s="516"/>
      <c r="AY48" s="516"/>
      <c r="AZ48" s="516"/>
      <c r="BA48" s="516"/>
      <c r="BB48" s="517"/>
    </row>
    <row r="49" spans="1:54" ht="18.75" customHeight="1">
      <c r="A49" s="58"/>
      <c r="B49" s="531" t="str">
        <f>Calcu!C62</f>
        <v/>
      </c>
      <c r="C49" s="478"/>
      <c r="D49" s="478"/>
      <c r="E49" s="478"/>
      <c r="F49" s="532"/>
      <c r="G49" s="531" t="str">
        <f>Calcu!F62</f>
        <v/>
      </c>
      <c r="H49" s="478"/>
      <c r="I49" s="478"/>
      <c r="J49" s="478"/>
      <c r="K49" s="532"/>
      <c r="L49" s="531" t="str">
        <f>Calcu!G62</f>
        <v/>
      </c>
      <c r="M49" s="478"/>
      <c r="N49" s="478"/>
      <c r="O49" s="478"/>
      <c r="P49" s="532"/>
      <c r="Q49" s="531" t="str">
        <f>Calcu!H62</f>
        <v/>
      </c>
      <c r="R49" s="478"/>
      <c r="S49" s="478"/>
      <c r="T49" s="478"/>
      <c r="U49" s="532"/>
      <c r="V49" s="531" t="str">
        <f>Calcu!I62</f>
        <v/>
      </c>
      <c r="W49" s="478"/>
      <c r="X49" s="478"/>
      <c r="Y49" s="478"/>
      <c r="Z49" s="532"/>
      <c r="AA49" s="531" t="str">
        <f>Calcu!E62</f>
        <v/>
      </c>
      <c r="AB49" s="478"/>
      <c r="AC49" s="478"/>
      <c r="AD49" s="478"/>
      <c r="AE49" s="478"/>
      <c r="AF49" s="478"/>
      <c r="AG49" s="532"/>
      <c r="AH49" s="531" t="str">
        <f>Calcu!J62</f>
        <v/>
      </c>
      <c r="AI49" s="478"/>
      <c r="AJ49" s="478"/>
      <c r="AK49" s="478"/>
      <c r="AL49" s="478"/>
      <c r="AM49" s="478"/>
      <c r="AN49" s="532"/>
      <c r="AO49" s="554" t="str">
        <f>Calcu!O62</f>
        <v/>
      </c>
      <c r="AP49" s="478"/>
      <c r="AQ49" s="478"/>
      <c r="AR49" s="478"/>
      <c r="AS49" s="478"/>
      <c r="AT49" s="478"/>
      <c r="AU49" s="532"/>
      <c r="AV49" s="515" t="str">
        <f>Calcu!P62</f>
        <v/>
      </c>
      <c r="AW49" s="516"/>
      <c r="AX49" s="516"/>
      <c r="AY49" s="516"/>
      <c r="AZ49" s="516"/>
      <c r="BA49" s="516"/>
      <c r="BB49" s="517"/>
    </row>
    <row r="50" spans="1:54" ht="18.75" customHeight="1">
      <c r="A50" s="58"/>
      <c r="B50" s="531" t="str">
        <f>Calcu!C63</f>
        <v/>
      </c>
      <c r="C50" s="478"/>
      <c r="D50" s="478"/>
      <c r="E50" s="478"/>
      <c r="F50" s="532"/>
      <c r="G50" s="531" t="str">
        <f>Calcu!F63</f>
        <v/>
      </c>
      <c r="H50" s="478"/>
      <c r="I50" s="478"/>
      <c r="J50" s="478"/>
      <c r="K50" s="532"/>
      <c r="L50" s="531" t="str">
        <f>Calcu!G63</f>
        <v/>
      </c>
      <c r="M50" s="478"/>
      <c r="N50" s="478"/>
      <c r="O50" s="478"/>
      <c r="P50" s="532"/>
      <c r="Q50" s="531" t="str">
        <f>Calcu!H63</f>
        <v/>
      </c>
      <c r="R50" s="478"/>
      <c r="S50" s="478"/>
      <c r="T50" s="478"/>
      <c r="U50" s="532"/>
      <c r="V50" s="531" t="str">
        <f>Calcu!I63</f>
        <v/>
      </c>
      <c r="W50" s="478"/>
      <c r="X50" s="478"/>
      <c r="Y50" s="478"/>
      <c r="Z50" s="532"/>
      <c r="AA50" s="531" t="str">
        <f>Calcu!E63</f>
        <v/>
      </c>
      <c r="AB50" s="478"/>
      <c r="AC50" s="478"/>
      <c r="AD50" s="478"/>
      <c r="AE50" s="478"/>
      <c r="AF50" s="478"/>
      <c r="AG50" s="532"/>
      <c r="AH50" s="531" t="str">
        <f>Calcu!J63</f>
        <v/>
      </c>
      <c r="AI50" s="478"/>
      <c r="AJ50" s="478"/>
      <c r="AK50" s="478"/>
      <c r="AL50" s="478"/>
      <c r="AM50" s="478"/>
      <c r="AN50" s="532"/>
      <c r="AO50" s="554" t="str">
        <f>Calcu!O63</f>
        <v/>
      </c>
      <c r="AP50" s="478"/>
      <c r="AQ50" s="478"/>
      <c r="AR50" s="478"/>
      <c r="AS50" s="478"/>
      <c r="AT50" s="478"/>
      <c r="AU50" s="532"/>
      <c r="AV50" s="515" t="str">
        <f>Calcu!P63</f>
        <v/>
      </c>
      <c r="AW50" s="516"/>
      <c r="AX50" s="516"/>
      <c r="AY50" s="516"/>
      <c r="AZ50" s="516"/>
      <c r="BA50" s="516"/>
      <c r="BB50" s="517"/>
    </row>
    <row r="51" spans="1:54" ht="18.75" customHeight="1">
      <c r="A51" s="58"/>
      <c r="B51" s="531" t="str">
        <f>Calcu!C64</f>
        <v/>
      </c>
      <c r="C51" s="478"/>
      <c r="D51" s="478"/>
      <c r="E51" s="478"/>
      <c r="F51" s="532"/>
      <c r="G51" s="531" t="str">
        <f>Calcu!F64</f>
        <v/>
      </c>
      <c r="H51" s="478"/>
      <c r="I51" s="478"/>
      <c r="J51" s="478"/>
      <c r="K51" s="532"/>
      <c r="L51" s="531" t="str">
        <f>Calcu!G64</f>
        <v/>
      </c>
      <c r="M51" s="478"/>
      <c r="N51" s="478"/>
      <c r="O51" s="478"/>
      <c r="P51" s="532"/>
      <c r="Q51" s="531" t="str">
        <f>Calcu!H64</f>
        <v/>
      </c>
      <c r="R51" s="478"/>
      <c r="S51" s="478"/>
      <c r="T51" s="478"/>
      <c r="U51" s="532"/>
      <c r="V51" s="531" t="str">
        <f>Calcu!I64</f>
        <v/>
      </c>
      <c r="W51" s="478"/>
      <c r="X51" s="478"/>
      <c r="Y51" s="478"/>
      <c r="Z51" s="532"/>
      <c r="AA51" s="531" t="str">
        <f>Calcu!E64</f>
        <v/>
      </c>
      <c r="AB51" s="478"/>
      <c r="AC51" s="478"/>
      <c r="AD51" s="478"/>
      <c r="AE51" s="478"/>
      <c r="AF51" s="478"/>
      <c r="AG51" s="532"/>
      <c r="AH51" s="531" t="str">
        <f>Calcu!J64</f>
        <v/>
      </c>
      <c r="AI51" s="478"/>
      <c r="AJ51" s="478"/>
      <c r="AK51" s="478"/>
      <c r="AL51" s="478"/>
      <c r="AM51" s="478"/>
      <c r="AN51" s="532"/>
      <c r="AO51" s="554" t="str">
        <f>Calcu!O64</f>
        <v/>
      </c>
      <c r="AP51" s="478"/>
      <c r="AQ51" s="478"/>
      <c r="AR51" s="478"/>
      <c r="AS51" s="478"/>
      <c r="AT51" s="478"/>
      <c r="AU51" s="532"/>
      <c r="AV51" s="515" t="str">
        <f>Calcu!P64</f>
        <v/>
      </c>
      <c r="AW51" s="516"/>
      <c r="AX51" s="516"/>
      <c r="AY51" s="516"/>
      <c r="AZ51" s="516"/>
      <c r="BA51" s="516"/>
      <c r="BB51" s="517"/>
    </row>
    <row r="52" spans="1:54" ht="18.75" customHeight="1">
      <c r="A52" s="58"/>
      <c r="B52" s="531" t="str">
        <f>Calcu!C65</f>
        <v/>
      </c>
      <c r="C52" s="478"/>
      <c r="D52" s="478"/>
      <c r="E52" s="478"/>
      <c r="F52" s="532"/>
      <c r="G52" s="531" t="str">
        <f>Calcu!F65</f>
        <v/>
      </c>
      <c r="H52" s="478"/>
      <c r="I52" s="478"/>
      <c r="J52" s="478"/>
      <c r="K52" s="532"/>
      <c r="L52" s="531" t="str">
        <f>Calcu!G65</f>
        <v/>
      </c>
      <c r="M52" s="478"/>
      <c r="N52" s="478"/>
      <c r="O52" s="478"/>
      <c r="P52" s="532"/>
      <c r="Q52" s="531" t="str">
        <f>Calcu!H65</f>
        <v/>
      </c>
      <c r="R52" s="478"/>
      <c r="S52" s="478"/>
      <c r="T52" s="478"/>
      <c r="U52" s="532"/>
      <c r="V52" s="531" t="str">
        <f>Calcu!I65</f>
        <v/>
      </c>
      <c r="W52" s="478"/>
      <c r="X52" s="478"/>
      <c r="Y52" s="478"/>
      <c r="Z52" s="532"/>
      <c r="AA52" s="531" t="str">
        <f>Calcu!E65</f>
        <v/>
      </c>
      <c r="AB52" s="478"/>
      <c r="AC52" s="478"/>
      <c r="AD52" s="478"/>
      <c r="AE52" s="478"/>
      <c r="AF52" s="478"/>
      <c r="AG52" s="532"/>
      <c r="AH52" s="531" t="str">
        <f>Calcu!J65</f>
        <v/>
      </c>
      <c r="AI52" s="478"/>
      <c r="AJ52" s="478"/>
      <c r="AK52" s="478"/>
      <c r="AL52" s="478"/>
      <c r="AM52" s="478"/>
      <c r="AN52" s="532"/>
      <c r="AO52" s="554" t="str">
        <f>Calcu!O65</f>
        <v/>
      </c>
      <c r="AP52" s="478"/>
      <c r="AQ52" s="478"/>
      <c r="AR52" s="478"/>
      <c r="AS52" s="478"/>
      <c r="AT52" s="478"/>
      <c r="AU52" s="532"/>
      <c r="AV52" s="515" t="str">
        <f>Calcu!P65</f>
        <v/>
      </c>
      <c r="AW52" s="516"/>
      <c r="AX52" s="516"/>
      <c r="AY52" s="516"/>
      <c r="AZ52" s="516"/>
      <c r="BA52" s="516"/>
      <c r="BB52" s="517"/>
    </row>
    <row r="53" spans="1:54" ht="18.75" customHeight="1">
      <c r="A53" s="58"/>
      <c r="B53" s="531" t="str">
        <f>Calcu!C66</f>
        <v/>
      </c>
      <c r="C53" s="478"/>
      <c r="D53" s="478"/>
      <c r="E53" s="478"/>
      <c r="F53" s="532"/>
      <c r="G53" s="531" t="str">
        <f>Calcu!F66</f>
        <v/>
      </c>
      <c r="H53" s="478"/>
      <c r="I53" s="478"/>
      <c r="J53" s="478"/>
      <c r="K53" s="532"/>
      <c r="L53" s="531" t="str">
        <f>Calcu!G66</f>
        <v/>
      </c>
      <c r="M53" s="478"/>
      <c r="N53" s="478"/>
      <c r="O53" s="478"/>
      <c r="P53" s="532"/>
      <c r="Q53" s="531" t="str">
        <f>Calcu!H66</f>
        <v/>
      </c>
      <c r="R53" s="478"/>
      <c r="S53" s="478"/>
      <c r="T53" s="478"/>
      <c r="U53" s="532"/>
      <c r="V53" s="531" t="str">
        <f>Calcu!I66</f>
        <v/>
      </c>
      <c r="W53" s="478"/>
      <c r="X53" s="478"/>
      <c r="Y53" s="478"/>
      <c r="Z53" s="532"/>
      <c r="AA53" s="531" t="str">
        <f>Calcu!E66</f>
        <v/>
      </c>
      <c r="AB53" s="478"/>
      <c r="AC53" s="478"/>
      <c r="AD53" s="478"/>
      <c r="AE53" s="478"/>
      <c r="AF53" s="478"/>
      <c r="AG53" s="532"/>
      <c r="AH53" s="531" t="str">
        <f>Calcu!J66</f>
        <v/>
      </c>
      <c r="AI53" s="478"/>
      <c r="AJ53" s="478"/>
      <c r="AK53" s="478"/>
      <c r="AL53" s="478"/>
      <c r="AM53" s="478"/>
      <c r="AN53" s="532"/>
      <c r="AO53" s="554" t="str">
        <f>Calcu!O66</f>
        <v/>
      </c>
      <c r="AP53" s="478"/>
      <c r="AQ53" s="478"/>
      <c r="AR53" s="478"/>
      <c r="AS53" s="478"/>
      <c r="AT53" s="478"/>
      <c r="AU53" s="532"/>
      <c r="AV53" s="515" t="str">
        <f>Calcu!P66</f>
        <v/>
      </c>
      <c r="AW53" s="516"/>
      <c r="AX53" s="516"/>
      <c r="AY53" s="516"/>
      <c r="AZ53" s="516"/>
      <c r="BA53" s="516"/>
      <c r="BB53" s="517"/>
    </row>
    <row r="54" spans="1:54" ht="18.75" customHeight="1">
      <c r="A54" s="58"/>
      <c r="B54" s="531" t="str">
        <f>Calcu!C67</f>
        <v/>
      </c>
      <c r="C54" s="478"/>
      <c r="D54" s="478"/>
      <c r="E54" s="478"/>
      <c r="F54" s="532"/>
      <c r="G54" s="531" t="str">
        <f>Calcu!F67</f>
        <v/>
      </c>
      <c r="H54" s="478"/>
      <c r="I54" s="478"/>
      <c r="J54" s="478"/>
      <c r="K54" s="532"/>
      <c r="L54" s="531" t="str">
        <f>Calcu!G67</f>
        <v/>
      </c>
      <c r="M54" s="478"/>
      <c r="N54" s="478"/>
      <c r="O54" s="478"/>
      <c r="P54" s="532"/>
      <c r="Q54" s="531" t="str">
        <f>Calcu!H67</f>
        <v/>
      </c>
      <c r="R54" s="478"/>
      <c r="S54" s="478"/>
      <c r="T54" s="478"/>
      <c r="U54" s="532"/>
      <c r="V54" s="531" t="str">
        <f>Calcu!I67</f>
        <v/>
      </c>
      <c r="W54" s="478"/>
      <c r="X54" s="478"/>
      <c r="Y54" s="478"/>
      <c r="Z54" s="532"/>
      <c r="AA54" s="531" t="str">
        <f>Calcu!E67</f>
        <v/>
      </c>
      <c r="AB54" s="478"/>
      <c r="AC54" s="478"/>
      <c r="AD54" s="478"/>
      <c r="AE54" s="478"/>
      <c r="AF54" s="478"/>
      <c r="AG54" s="532"/>
      <c r="AH54" s="531" t="str">
        <f>Calcu!J67</f>
        <v/>
      </c>
      <c r="AI54" s="478"/>
      <c r="AJ54" s="478"/>
      <c r="AK54" s="478"/>
      <c r="AL54" s="478"/>
      <c r="AM54" s="478"/>
      <c r="AN54" s="532"/>
      <c r="AO54" s="554" t="str">
        <f>Calcu!O67</f>
        <v/>
      </c>
      <c r="AP54" s="478"/>
      <c r="AQ54" s="478"/>
      <c r="AR54" s="478"/>
      <c r="AS54" s="478"/>
      <c r="AT54" s="478"/>
      <c r="AU54" s="532"/>
      <c r="AV54" s="515" t="str">
        <f>Calcu!P67</f>
        <v/>
      </c>
      <c r="AW54" s="516"/>
      <c r="AX54" s="516"/>
      <c r="AY54" s="516"/>
      <c r="AZ54" s="516"/>
      <c r="BA54" s="516"/>
      <c r="BB54" s="517"/>
    </row>
    <row r="55" spans="1:54" ht="18.75" customHeight="1">
      <c r="A55" s="58"/>
      <c r="B55" s="531" t="str">
        <f>Calcu!C68</f>
        <v/>
      </c>
      <c r="C55" s="478"/>
      <c r="D55" s="478"/>
      <c r="E55" s="478"/>
      <c r="F55" s="532"/>
      <c r="G55" s="531" t="str">
        <f>Calcu!F68</f>
        <v/>
      </c>
      <c r="H55" s="478"/>
      <c r="I55" s="478"/>
      <c r="J55" s="478"/>
      <c r="K55" s="532"/>
      <c r="L55" s="531" t="str">
        <f>Calcu!G68</f>
        <v/>
      </c>
      <c r="M55" s="478"/>
      <c r="N55" s="478"/>
      <c r="O55" s="478"/>
      <c r="P55" s="532"/>
      <c r="Q55" s="531" t="str">
        <f>Calcu!H68</f>
        <v/>
      </c>
      <c r="R55" s="478"/>
      <c r="S55" s="478"/>
      <c r="T55" s="478"/>
      <c r="U55" s="532"/>
      <c r="V55" s="531" t="str">
        <f>Calcu!I68</f>
        <v/>
      </c>
      <c r="W55" s="478"/>
      <c r="X55" s="478"/>
      <c r="Y55" s="478"/>
      <c r="Z55" s="532"/>
      <c r="AA55" s="531" t="str">
        <f>Calcu!E68</f>
        <v/>
      </c>
      <c r="AB55" s="478"/>
      <c r="AC55" s="478"/>
      <c r="AD55" s="478"/>
      <c r="AE55" s="478"/>
      <c r="AF55" s="478"/>
      <c r="AG55" s="532"/>
      <c r="AH55" s="531" t="str">
        <f>Calcu!J68</f>
        <v/>
      </c>
      <c r="AI55" s="478"/>
      <c r="AJ55" s="478"/>
      <c r="AK55" s="478"/>
      <c r="AL55" s="478"/>
      <c r="AM55" s="478"/>
      <c r="AN55" s="532"/>
      <c r="AO55" s="554" t="str">
        <f>Calcu!O68</f>
        <v/>
      </c>
      <c r="AP55" s="478"/>
      <c r="AQ55" s="478"/>
      <c r="AR55" s="478"/>
      <c r="AS55" s="478"/>
      <c r="AT55" s="478"/>
      <c r="AU55" s="532"/>
      <c r="AV55" s="515" t="str">
        <f>Calcu!P68</f>
        <v/>
      </c>
      <c r="AW55" s="516"/>
      <c r="AX55" s="516"/>
      <c r="AY55" s="516"/>
      <c r="AZ55" s="516"/>
      <c r="BA55" s="516"/>
      <c r="BB55" s="517"/>
    </row>
    <row r="56" spans="1:54" ht="18.75" customHeight="1">
      <c r="A56" s="58"/>
      <c r="B56" s="531" t="str">
        <f>Calcu!C69</f>
        <v/>
      </c>
      <c r="C56" s="478"/>
      <c r="D56" s="478"/>
      <c r="E56" s="478"/>
      <c r="F56" s="532"/>
      <c r="G56" s="531" t="str">
        <f>Calcu!F69</f>
        <v/>
      </c>
      <c r="H56" s="478"/>
      <c r="I56" s="478"/>
      <c r="J56" s="478"/>
      <c r="K56" s="532"/>
      <c r="L56" s="531" t="str">
        <f>Calcu!G69</f>
        <v/>
      </c>
      <c r="M56" s="478"/>
      <c r="N56" s="478"/>
      <c r="O56" s="478"/>
      <c r="P56" s="532"/>
      <c r="Q56" s="531" t="str">
        <f>Calcu!H69</f>
        <v/>
      </c>
      <c r="R56" s="478"/>
      <c r="S56" s="478"/>
      <c r="T56" s="478"/>
      <c r="U56" s="532"/>
      <c r="V56" s="531" t="str">
        <f>Calcu!I69</f>
        <v/>
      </c>
      <c r="W56" s="478"/>
      <c r="X56" s="478"/>
      <c r="Y56" s="478"/>
      <c r="Z56" s="532"/>
      <c r="AA56" s="531" t="str">
        <f>Calcu!E69</f>
        <v/>
      </c>
      <c r="AB56" s="478"/>
      <c r="AC56" s="478"/>
      <c r="AD56" s="478"/>
      <c r="AE56" s="478"/>
      <c r="AF56" s="478"/>
      <c r="AG56" s="532"/>
      <c r="AH56" s="531" t="str">
        <f>Calcu!J69</f>
        <v/>
      </c>
      <c r="AI56" s="478"/>
      <c r="AJ56" s="478"/>
      <c r="AK56" s="478"/>
      <c r="AL56" s="478"/>
      <c r="AM56" s="478"/>
      <c r="AN56" s="532"/>
      <c r="AO56" s="554" t="str">
        <f>Calcu!O69</f>
        <v/>
      </c>
      <c r="AP56" s="478"/>
      <c r="AQ56" s="478"/>
      <c r="AR56" s="478"/>
      <c r="AS56" s="478"/>
      <c r="AT56" s="478"/>
      <c r="AU56" s="532"/>
      <c r="AV56" s="515" t="str">
        <f>Calcu!P69</f>
        <v/>
      </c>
      <c r="AW56" s="516"/>
      <c r="AX56" s="516"/>
      <c r="AY56" s="516"/>
      <c r="AZ56" s="516"/>
      <c r="BA56" s="516"/>
      <c r="BB56" s="517"/>
    </row>
    <row r="57" spans="1:54" ht="18.75" customHeight="1">
      <c r="A57" s="58"/>
      <c r="B57" s="531" t="str">
        <f>Calcu!C70</f>
        <v/>
      </c>
      <c r="C57" s="478"/>
      <c r="D57" s="478"/>
      <c r="E57" s="478"/>
      <c r="F57" s="532"/>
      <c r="G57" s="531" t="str">
        <f>Calcu!F70</f>
        <v/>
      </c>
      <c r="H57" s="478"/>
      <c r="I57" s="478"/>
      <c r="J57" s="478"/>
      <c r="K57" s="532"/>
      <c r="L57" s="531" t="str">
        <f>Calcu!G70</f>
        <v/>
      </c>
      <c r="M57" s="478"/>
      <c r="N57" s="478"/>
      <c r="O57" s="478"/>
      <c r="P57" s="532"/>
      <c r="Q57" s="531" t="str">
        <f>Calcu!H70</f>
        <v/>
      </c>
      <c r="R57" s="478"/>
      <c r="S57" s="478"/>
      <c r="T57" s="478"/>
      <c r="U57" s="532"/>
      <c r="V57" s="531" t="str">
        <f>Calcu!I70</f>
        <v/>
      </c>
      <c r="W57" s="478"/>
      <c r="X57" s="478"/>
      <c r="Y57" s="478"/>
      <c r="Z57" s="532"/>
      <c r="AA57" s="531" t="str">
        <f>Calcu!E70</f>
        <v/>
      </c>
      <c r="AB57" s="478"/>
      <c r="AC57" s="478"/>
      <c r="AD57" s="478"/>
      <c r="AE57" s="478"/>
      <c r="AF57" s="478"/>
      <c r="AG57" s="532"/>
      <c r="AH57" s="531" t="str">
        <f>Calcu!J70</f>
        <v/>
      </c>
      <c r="AI57" s="478"/>
      <c r="AJ57" s="478"/>
      <c r="AK57" s="478"/>
      <c r="AL57" s="478"/>
      <c r="AM57" s="478"/>
      <c r="AN57" s="532"/>
      <c r="AO57" s="554" t="str">
        <f>Calcu!O70</f>
        <v/>
      </c>
      <c r="AP57" s="478"/>
      <c r="AQ57" s="478"/>
      <c r="AR57" s="478"/>
      <c r="AS57" s="478"/>
      <c r="AT57" s="478"/>
      <c r="AU57" s="532"/>
      <c r="AV57" s="515" t="str">
        <f>Calcu!P70</f>
        <v/>
      </c>
      <c r="AW57" s="516"/>
      <c r="AX57" s="516"/>
      <c r="AY57" s="516"/>
      <c r="AZ57" s="516"/>
      <c r="BA57" s="516"/>
      <c r="BB57" s="517"/>
    </row>
    <row r="58" spans="1:54" ht="18.75" customHeight="1">
      <c r="A58" s="58"/>
      <c r="B58" s="531" t="str">
        <f>Calcu!C71</f>
        <v/>
      </c>
      <c r="C58" s="478"/>
      <c r="D58" s="478"/>
      <c r="E58" s="478"/>
      <c r="F58" s="532"/>
      <c r="G58" s="531" t="str">
        <f>Calcu!F71</f>
        <v/>
      </c>
      <c r="H58" s="478"/>
      <c r="I58" s="478"/>
      <c r="J58" s="478"/>
      <c r="K58" s="532"/>
      <c r="L58" s="531" t="str">
        <f>Calcu!G71</f>
        <v/>
      </c>
      <c r="M58" s="478"/>
      <c r="N58" s="478"/>
      <c r="O58" s="478"/>
      <c r="P58" s="532"/>
      <c r="Q58" s="531" t="str">
        <f>Calcu!H71</f>
        <v/>
      </c>
      <c r="R58" s="478"/>
      <c r="S58" s="478"/>
      <c r="T58" s="478"/>
      <c r="U58" s="532"/>
      <c r="V58" s="531" t="str">
        <f>Calcu!I71</f>
        <v/>
      </c>
      <c r="W58" s="478"/>
      <c r="X58" s="478"/>
      <c r="Y58" s="478"/>
      <c r="Z58" s="532"/>
      <c r="AA58" s="531" t="str">
        <f>Calcu!E71</f>
        <v/>
      </c>
      <c r="AB58" s="478"/>
      <c r="AC58" s="478"/>
      <c r="AD58" s="478"/>
      <c r="AE58" s="478"/>
      <c r="AF58" s="478"/>
      <c r="AG58" s="532"/>
      <c r="AH58" s="531" t="str">
        <f>Calcu!J71</f>
        <v/>
      </c>
      <c r="AI58" s="478"/>
      <c r="AJ58" s="478"/>
      <c r="AK58" s="478"/>
      <c r="AL58" s="478"/>
      <c r="AM58" s="478"/>
      <c r="AN58" s="532"/>
      <c r="AO58" s="554" t="str">
        <f>Calcu!O71</f>
        <v/>
      </c>
      <c r="AP58" s="478"/>
      <c r="AQ58" s="478"/>
      <c r="AR58" s="478"/>
      <c r="AS58" s="478"/>
      <c r="AT58" s="478"/>
      <c r="AU58" s="532"/>
      <c r="AV58" s="515" t="str">
        <f>Calcu!P71</f>
        <v/>
      </c>
      <c r="AW58" s="516"/>
      <c r="AX58" s="516"/>
      <c r="AY58" s="516"/>
      <c r="AZ58" s="516"/>
      <c r="BA58" s="516"/>
      <c r="BB58" s="517"/>
    </row>
    <row r="59" spans="1:54" ht="18.75" customHeight="1">
      <c r="A59" s="58"/>
      <c r="B59" s="531" t="str">
        <f>Calcu!C72</f>
        <v/>
      </c>
      <c r="C59" s="478"/>
      <c r="D59" s="478"/>
      <c r="E59" s="478"/>
      <c r="F59" s="532"/>
      <c r="G59" s="531" t="str">
        <f>Calcu!F72</f>
        <v/>
      </c>
      <c r="H59" s="478"/>
      <c r="I59" s="478"/>
      <c r="J59" s="478"/>
      <c r="K59" s="532"/>
      <c r="L59" s="531" t="str">
        <f>Calcu!G72</f>
        <v/>
      </c>
      <c r="M59" s="478"/>
      <c r="N59" s="478"/>
      <c r="O59" s="478"/>
      <c r="P59" s="532"/>
      <c r="Q59" s="531" t="str">
        <f>Calcu!H72</f>
        <v/>
      </c>
      <c r="R59" s="478"/>
      <c r="S59" s="478"/>
      <c r="T59" s="478"/>
      <c r="U59" s="532"/>
      <c r="V59" s="531" t="str">
        <f>Calcu!I72</f>
        <v/>
      </c>
      <c r="W59" s="478"/>
      <c r="X59" s="478"/>
      <c r="Y59" s="478"/>
      <c r="Z59" s="532"/>
      <c r="AA59" s="531" t="str">
        <f>Calcu!E72</f>
        <v/>
      </c>
      <c r="AB59" s="478"/>
      <c r="AC59" s="478"/>
      <c r="AD59" s="478"/>
      <c r="AE59" s="478"/>
      <c r="AF59" s="478"/>
      <c r="AG59" s="532"/>
      <c r="AH59" s="531" t="str">
        <f>Calcu!J72</f>
        <v/>
      </c>
      <c r="AI59" s="478"/>
      <c r="AJ59" s="478"/>
      <c r="AK59" s="478"/>
      <c r="AL59" s="478"/>
      <c r="AM59" s="478"/>
      <c r="AN59" s="532"/>
      <c r="AO59" s="554" t="str">
        <f>Calcu!O72</f>
        <v/>
      </c>
      <c r="AP59" s="478"/>
      <c r="AQ59" s="478"/>
      <c r="AR59" s="478"/>
      <c r="AS59" s="478"/>
      <c r="AT59" s="478"/>
      <c r="AU59" s="532"/>
      <c r="AV59" s="515" t="str">
        <f>Calcu!P72</f>
        <v/>
      </c>
      <c r="AW59" s="516"/>
      <c r="AX59" s="516"/>
      <c r="AY59" s="516"/>
      <c r="AZ59" s="516"/>
      <c r="BA59" s="516"/>
      <c r="BB59" s="517"/>
    </row>
    <row r="60" spans="1:54" ht="18.75" customHeight="1">
      <c r="A60" s="58"/>
      <c r="B60" s="531" t="str">
        <f>Calcu!C73</f>
        <v/>
      </c>
      <c r="C60" s="478"/>
      <c r="D60" s="478"/>
      <c r="E60" s="478"/>
      <c r="F60" s="532"/>
      <c r="G60" s="531" t="str">
        <f>Calcu!F73</f>
        <v/>
      </c>
      <c r="H60" s="478"/>
      <c r="I60" s="478"/>
      <c r="J60" s="478"/>
      <c r="K60" s="532"/>
      <c r="L60" s="531" t="str">
        <f>Calcu!G73</f>
        <v/>
      </c>
      <c r="M60" s="478"/>
      <c r="N60" s="478"/>
      <c r="O60" s="478"/>
      <c r="P60" s="532"/>
      <c r="Q60" s="531" t="str">
        <f>Calcu!H73</f>
        <v/>
      </c>
      <c r="R60" s="478"/>
      <c r="S60" s="478"/>
      <c r="T60" s="478"/>
      <c r="U60" s="532"/>
      <c r="V60" s="531" t="str">
        <f>Calcu!I73</f>
        <v/>
      </c>
      <c r="W60" s="478"/>
      <c r="X60" s="478"/>
      <c r="Y60" s="478"/>
      <c r="Z60" s="532"/>
      <c r="AA60" s="531" t="str">
        <f>Calcu!E73</f>
        <v/>
      </c>
      <c r="AB60" s="478"/>
      <c r="AC60" s="478"/>
      <c r="AD60" s="478"/>
      <c r="AE60" s="478"/>
      <c r="AF60" s="478"/>
      <c r="AG60" s="532"/>
      <c r="AH60" s="531" t="str">
        <f>Calcu!J73</f>
        <v/>
      </c>
      <c r="AI60" s="478"/>
      <c r="AJ60" s="478"/>
      <c r="AK60" s="478"/>
      <c r="AL60" s="478"/>
      <c r="AM60" s="478"/>
      <c r="AN60" s="532"/>
      <c r="AO60" s="554" t="str">
        <f>Calcu!O73</f>
        <v/>
      </c>
      <c r="AP60" s="478"/>
      <c r="AQ60" s="478"/>
      <c r="AR60" s="478"/>
      <c r="AS60" s="478"/>
      <c r="AT60" s="478"/>
      <c r="AU60" s="532"/>
      <c r="AV60" s="515" t="str">
        <f>Calcu!P73</f>
        <v/>
      </c>
      <c r="AW60" s="516"/>
      <c r="AX60" s="516"/>
      <c r="AY60" s="516"/>
      <c r="AZ60" s="516"/>
      <c r="BA60" s="516"/>
      <c r="BB60" s="517"/>
    </row>
    <row r="61" spans="1:54" ht="18.75" customHeight="1">
      <c r="A61" s="58"/>
      <c r="B61" s="531" t="str">
        <f>Calcu!C74</f>
        <v/>
      </c>
      <c r="C61" s="478"/>
      <c r="D61" s="478"/>
      <c r="E61" s="478"/>
      <c r="F61" s="532"/>
      <c r="G61" s="531" t="str">
        <f>Calcu!F74</f>
        <v/>
      </c>
      <c r="H61" s="478"/>
      <c r="I61" s="478"/>
      <c r="J61" s="478"/>
      <c r="K61" s="532"/>
      <c r="L61" s="531" t="str">
        <f>Calcu!G74</f>
        <v/>
      </c>
      <c r="M61" s="478"/>
      <c r="N61" s="478"/>
      <c r="O61" s="478"/>
      <c r="P61" s="532"/>
      <c r="Q61" s="531" t="str">
        <f>Calcu!H74</f>
        <v/>
      </c>
      <c r="R61" s="478"/>
      <c r="S61" s="478"/>
      <c r="T61" s="478"/>
      <c r="U61" s="532"/>
      <c r="V61" s="531" t="str">
        <f>Calcu!I74</f>
        <v/>
      </c>
      <c r="W61" s="478"/>
      <c r="X61" s="478"/>
      <c r="Y61" s="478"/>
      <c r="Z61" s="532"/>
      <c r="AA61" s="531" t="str">
        <f>Calcu!E74</f>
        <v/>
      </c>
      <c r="AB61" s="478"/>
      <c r="AC61" s="478"/>
      <c r="AD61" s="478"/>
      <c r="AE61" s="478"/>
      <c r="AF61" s="478"/>
      <c r="AG61" s="532"/>
      <c r="AH61" s="531" t="str">
        <f>Calcu!J74</f>
        <v/>
      </c>
      <c r="AI61" s="478"/>
      <c r="AJ61" s="478"/>
      <c r="AK61" s="478"/>
      <c r="AL61" s="478"/>
      <c r="AM61" s="478"/>
      <c r="AN61" s="532"/>
      <c r="AO61" s="554" t="str">
        <f>Calcu!O74</f>
        <v/>
      </c>
      <c r="AP61" s="478"/>
      <c r="AQ61" s="478"/>
      <c r="AR61" s="478"/>
      <c r="AS61" s="478"/>
      <c r="AT61" s="478"/>
      <c r="AU61" s="532"/>
      <c r="AV61" s="515" t="str">
        <f>Calcu!P74</f>
        <v/>
      </c>
      <c r="AW61" s="516"/>
      <c r="AX61" s="516"/>
      <c r="AY61" s="516"/>
      <c r="AZ61" s="516"/>
      <c r="BA61" s="516"/>
      <c r="BB61" s="517"/>
    </row>
    <row r="62" spans="1:54" ht="18.75" customHeight="1">
      <c r="A62" s="58"/>
      <c r="B62" s="531" t="str">
        <f>Calcu!C75</f>
        <v/>
      </c>
      <c r="C62" s="478"/>
      <c r="D62" s="478"/>
      <c r="E62" s="478"/>
      <c r="F62" s="532"/>
      <c r="G62" s="531" t="str">
        <f>Calcu!F75</f>
        <v/>
      </c>
      <c r="H62" s="478"/>
      <c r="I62" s="478"/>
      <c r="J62" s="478"/>
      <c r="K62" s="532"/>
      <c r="L62" s="531" t="str">
        <f>Calcu!G75</f>
        <v/>
      </c>
      <c r="M62" s="478"/>
      <c r="N62" s="478"/>
      <c r="O62" s="478"/>
      <c r="P62" s="532"/>
      <c r="Q62" s="531" t="str">
        <f>Calcu!H75</f>
        <v/>
      </c>
      <c r="R62" s="478"/>
      <c r="S62" s="478"/>
      <c r="T62" s="478"/>
      <c r="U62" s="532"/>
      <c r="V62" s="531" t="str">
        <f>Calcu!I75</f>
        <v/>
      </c>
      <c r="W62" s="478"/>
      <c r="X62" s="478"/>
      <c r="Y62" s="478"/>
      <c r="Z62" s="532"/>
      <c r="AA62" s="531" t="str">
        <f>Calcu!E75</f>
        <v/>
      </c>
      <c r="AB62" s="478"/>
      <c r="AC62" s="478"/>
      <c r="AD62" s="478"/>
      <c r="AE62" s="478"/>
      <c r="AF62" s="478"/>
      <c r="AG62" s="532"/>
      <c r="AH62" s="531" t="str">
        <f>Calcu!J75</f>
        <v/>
      </c>
      <c r="AI62" s="478"/>
      <c r="AJ62" s="478"/>
      <c r="AK62" s="478"/>
      <c r="AL62" s="478"/>
      <c r="AM62" s="478"/>
      <c r="AN62" s="532"/>
      <c r="AO62" s="554" t="str">
        <f>Calcu!O75</f>
        <v/>
      </c>
      <c r="AP62" s="478"/>
      <c r="AQ62" s="478"/>
      <c r="AR62" s="478"/>
      <c r="AS62" s="478"/>
      <c r="AT62" s="478"/>
      <c r="AU62" s="532"/>
      <c r="AV62" s="515" t="str">
        <f>Calcu!P75</f>
        <v/>
      </c>
      <c r="AW62" s="516"/>
      <c r="AX62" s="516"/>
      <c r="AY62" s="516"/>
      <c r="AZ62" s="516"/>
      <c r="BA62" s="516"/>
      <c r="BB62" s="517"/>
    </row>
    <row r="63" spans="1:54" ht="18.75" customHeight="1">
      <c r="A63" s="58"/>
      <c r="B63" s="531" t="str">
        <f>Calcu!C76</f>
        <v/>
      </c>
      <c r="C63" s="478"/>
      <c r="D63" s="478"/>
      <c r="E63" s="478"/>
      <c r="F63" s="532"/>
      <c r="G63" s="531" t="str">
        <f>Calcu!F76</f>
        <v/>
      </c>
      <c r="H63" s="478"/>
      <c r="I63" s="478"/>
      <c r="J63" s="478"/>
      <c r="K63" s="532"/>
      <c r="L63" s="531" t="str">
        <f>Calcu!G76</f>
        <v/>
      </c>
      <c r="M63" s="478"/>
      <c r="N63" s="478"/>
      <c r="O63" s="478"/>
      <c r="P63" s="532"/>
      <c r="Q63" s="531" t="str">
        <f>Calcu!H76</f>
        <v/>
      </c>
      <c r="R63" s="478"/>
      <c r="S63" s="478"/>
      <c r="T63" s="478"/>
      <c r="U63" s="532"/>
      <c r="V63" s="531" t="str">
        <f>Calcu!I76</f>
        <v/>
      </c>
      <c r="W63" s="478"/>
      <c r="X63" s="478"/>
      <c r="Y63" s="478"/>
      <c r="Z63" s="532"/>
      <c r="AA63" s="531" t="str">
        <f>Calcu!E76</f>
        <v/>
      </c>
      <c r="AB63" s="478"/>
      <c r="AC63" s="478"/>
      <c r="AD63" s="478"/>
      <c r="AE63" s="478"/>
      <c r="AF63" s="478"/>
      <c r="AG63" s="532"/>
      <c r="AH63" s="531" t="str">
        <f>Calcu!J76</f>
        <v/>
      </c>
      <c r="AI63" s="478"/>
      <c r="AJ63" s="478"/>
      <c r="AK63" s="478"/>
      <c r="AL63" s="478"/>
      <c r="AM63" s="478"/>
      <c r="AN63" s="532"/>
      <c r="AO63" s="554" t="str">
        <f>Calcu!O76</f>
        <v/>
      </c>
      <c r="AP63" s="478"/>
      <c r="AQ63" s="478"/>
      <c r="AR63" s="478"/>
      <c r="AS63" s="478"/>
      <c r="AT63" s="478"/>
      <c r="AU63" s="532"/>
      <c r="AV63" s="515" t="str">
        <f>Calcu!P76</f>
        <v/>
      </c>
      <c r="AW63" s="516"/>
      <c r="AX63" s="516"/>
      <c r="AY63" s="516"/>
      <c r="AZ63" s="516"/>
      <c r="BA63" s="516"/>
      <c r="BB63" s="517"/>
    </row>
    <row r="64" spans="1:54" ht="18.75" customHeight="1">
      <c r="A64" s="58"/>
      <c r="B64" s="531" t="str">
        <f>Calcu!C77</f>
        <v/>
      </c>
      <c r="C64" s="478"/>
      <c r="D64" s="478"/>
      <c r="E64" s="478"/>
      <c r="F64" s="532"/>
      <c r="G64" s="531" t="str">
        <f>Calcu!F77</f>
        <v/>
      </c>
      <c r="H64" s="478"/>
      <c r="I64" s="478"/>
      <c r="J64" s="478"/>
      <c r="K64" s="532"/>
      <c r="L64" s="531" t="str">
        <f>Calcu!G77</f>
        <v/>
      </c>
      <c r="M64" s="478"/>
      <c r="N64" s="478"/>
      <c r="O64" s="478"/>
      <c r="P64" s="532"/>
      <c r="Q64" s="531" t="str">
        <f>Calcu!H77</f>
        <v/>
      </c>
      <c r="R64" s="478"/>
      <c r="S64" s="478"/>
      <c r="T64" s="478"/>
      <c r="U64" s="532"/>
      <c r="V64" s="531" t="str">
        <f>Calcu!I77</f>
        <v/>
      </c>
      <c r="W64" s="478"/>
      <c r="X64" s="478"/>
      <c r="Y64" s="478"/>
      <c r="Z64" s="532"/>
      <c r="AA64" s="531" t="str">
        <f>Calcu!E77</f>
        <v/>
      </c>
      <c r="AB64" s="478"/>
      <c r="AC64" s="478"/>
      <c r="AD64" s="478"/>
      <c r="AE64" s="478"/>
      <c r="AF64" s="478"/>
      <c r="AG64" s="532"/>
      <c r="AH64" s="531" t="str">
        <f>Calcu!J77</f>
        <v/>
      </c>
      <c r="AI64" s="478"/>
      <c r="AJ64" s="478"/>
      <c r="AK64" s="478"/>
      <c r="AL64" s="478"/>
      <c r="AM64" s="478"/>
      <c r="AN64" s="532"/>
      <c r="AO64" s="554" t="str">
        <f>Calcu!O77</f>
        <v/>
      </c>
      <c r="AP64" s="478"/>
      <c r="AQ64" s="478"/>
      <c r="AR64" s="478"/>
      <c r="AS64" s="478"/>
      <c r="AT64" s="478"/>
      <c r="AU64" s="532"/>
      <c r="AV64" s="515" t="str">
        <f>Calcu!P77</f>
        <v/>
      </c>
      <c r="AW64" s="516"/>
      <c r="AX64" s="516"/>
      <c r="AY64" s="516"/>
      <c r="AZ64" s="516"/>
      <c r="BA64" s="516"/>
      <c r="BB64" s="517"/>
    </row>
    <row r="65" spans="1:54" ht="18.75" customHeight="1">
      <c r="A65" s="58"/>
      <c r="B65" s="531" t="str">
        <f>Calcu!C78</f>
        <v/>
      </c>
      <c r="C65" s="478"/>
      <c r="D65" s="478"/>
      <c r="E65" s="478"/>
      <c r="F65" s="532"/>
      <c r="G65" s="531" t="str">
        <f>Calcu!F78</f>
        <v/>
      </c>
      <c r="H65" s="478"/>
      <c r="I65" s="478"/>
      <c r="J65" s="478"/>
      <c r="K65" s="532"/>
      <c r="L65" s="531" t="str">
        <f>Calcu!G78</f>
        <v/>
      </c>
      <c r="M65" s="478"/>
      <c r="N65" s="478"/>
      <c r="O65" s="478"/>
      <c r="P65" s="532"/>
      <c r="Q65" s="531" t="str">
        <f>Calcu!H78</f>
        <v/>
      </c>
      <c r="R65" s="478"/>
      <c r="S65" s="478"/>
      <c r="T65" s="478"/>
      <c r="U65" s="532"/>
      <c r="V65" s="531" t="str">
        <f>Calcu!I78</f>
        <v/>
      </c>
      <c r="W65" s="478"/>
      <c r="X65" s="478"/>
      <c r="Y65" s="478"/>
      <c r="Z65" s="532"/>
      <c r="AA65" s="531" t="str">
        <f>Calcu!E78</f>
        <v/>
      </c>
      <c r="AB65" s="478"/>
      <c r="AC65" s="478"/>
      <c r="AD65" s="478"/>
      <c r="AE65" s="478"/>
      <c r="AF65" s="478"/>
      <c r="AG65" s="532"/>
      <c r="AH65" s="531" t="str">
        <f>Calcu!J78</f>
        <v/>
      </c>
      <c r="AI65" s="478"/>
      <c r="AJ65" s="478"/>
      <c r="AK65" s="478"/>
      <c r="AL65" s="478"/>
      <c r="AM65" s="478"/>
      <c r="AN65" s="532"/>
      <c r="AO65" s="554" t="str">
        <f>Calcu!O78</f>
        <v/>
      </c>
      <c r="AP65" s="478"/>
      <c r="AQ65" s="478"/>
      <c r="AR65" s="478"/>
      <c r="AS65" s="478"/>
      <c r="AT65" s="478"/>
      <c r="AU65" s="532"/>
      <c r="AV65" s="515" t="str">
        <f>Calcu!P78</f>
        <v/>
      </c>
      <c r="AW65" s="516"/>
      <c r="AX65" s="516"/>
      <c r="AY65" s="516"/>
      <c r="AZ65" s="516"/>
      <c r="BA65" s="516"/>
      <c r="BB65" s="517"/>
    </row>
    <row r="66" spans="1:54" ht="18.75" customHeight="1">
      <c r="A66" s="58"/>
      <c r="B66" s="531" t="str">
        <f>Calcu!C79</f>
        <v/>
      </c>
      <c r="C66" s="478"/>
      <c r="D66" s="478"/>
      <c r="E66" s="478"/>
      <c r="F66" s="532"/>
      <c r="G66" s="531" t="str">
        <f>Calcu!F79</f>
        <v/>
      </c>
      <c r="H66" s="478"/>
      <c r="I66" s="478"/>
      <c r="J66" s="478"/>
      <c r="K66" s="532"/>
      <c r="L66" s="531" t="str">
        <f>Calcu!G79</f>
        <v/>
      </c>
      <c r="M66" s="478"/>
      <c r="N66" s="478"/>
      <c r="O66" s="478"/>
      <c r="P66" s="532"/>
      <c r="Q66" s="531" t="str">
        <f>Calcu!H79</f>
        <v/>
      </c>
      <c r="R66" s="478"/>
      <c r="S66" s="478"/>
      <c r="T66" s="478"/>
      <c r="U66" s="532"/>
      <c r="V66" s="531" t="str">
        <f>Calcu!I79</f>
        <v/>
      </c>
      <c r="W66" s="478"/>
      <c r="X66" s="478"/>
      <c r="Y66" s="478"/>
      <c r="Z66" s="532"/>
      <c r="AA66" s="531" t="str">
        <f>Calcu!E79</f>
        <v/>
      </c>
      <c r="AB66" s="478"/>
      <c r="AC66" s="478"/>
      <c r="AD66" s="478"/>
      <c r="AE66" s="478"/>
      <c r="AF66" s="478"/>
      <c r="AG66" s="532"/>
      <c r="AH66" s="531" t="str">
        <f>Calcu!J79</f>
        <v/>
      </c>
      <c r="AI66" s="478"/>
      <c r="AJ66" s="478"/>
      <c r="AK66" s="478"/>
      <c r="AL66" s="478"/>
      <c r="AM66" s="478"/>
      <c r="AN66" s="532"/>
      <c r="AO66" s="554" t="str">
        <f>Calcu!O79</f>
        <v/>
      </c>
      <c r="AP66" s="478"/>
      <c r="AQ66" s="478"/>
      <c r="AR66" s="478"/>
      <c r="AS66" s="478"/>
      <c r="AT66" s="478"/>
      <c r="AU66" s="532"/>
      <c r="AV66" s="515" t="str">
        <f>Calcu!P79</f>
        <v/>
      </c>
      <c r="AW66" s="516"/>
      <c r="AX66" s="516"/>
      <c r="AY66" s="516"/>
      <c r="AZ66" s="516"/>
      <c r="BA66" s="516"/>
      <c r="BB66" s="517"/>
    </row>
    <row r="67" spans="1:54" ht="18.75" customHeight="1">
      <c r="A67" s="58"/>
      <c r="B67" s="531" t="str">
        <f>Calcu!C80</f>
        <v/>
      </c>
      <c r="C67" s="478"/>
      <c r="D67" s="478"/>
      <c r="E67" s="478"/>
      <c r="F67" s="532"/>
      <c r="G67" s="531" t="str">
        <f>Calcu!F80</f>
        <v/>
      </c>
      <c r="H67" s="478"/>
      <c r="I67" s="478"/>
      <c r="J67" s="478"/>
      <c r="K67" s="532"/>
      <c r="L67" s="531" t="str">
        <f>Calcu!G80</f>
        <v/>
      </c>
      <c r="M67" s="478"/>
      <c r="N67" s="478"/>
      <c r="O67" s="478"/>
      <c r="P67" s="532"/>
      <c r="Q67" s="531" t="str">
        <f>Calcu!H80</f>
        <v/>
      </c>
      <c r="R67" s="478"/>
      <c r="S67" s="478"/>
      <c r="T67" s="478"/>
      <c r="U67" s="532"/>
      <c r="V67" s="531" t="str">
        <f>Calcu!I80</f>
        <v/>
      </c>
      <c r="W67" s="478"/>
      <c r="X67" s="478"/>
      <c r="Y67" s="478"/>
      <c r="Z67" s="532"/>
      <c r="AA67" s="531" t="str">
        <f>Calcu!E80</f>
        <v/>
      </c>
      <c r="AB67" s="478"/>
      <c r="AC67" s="478"/>
      <c r="AD67" s="478"/>
      <c r="AE67" s="478"/>
      <c r="AF67" s="478"/>
      <c r="AG67" s="532"/>
      <c r="AH67" s="531" t="str">
        <f>Calcu!J80</f>
        <v/>
      </c>
      <c r="AI67" s="478"/>
      <c r="AJ67" s="478"/>
      <c r="AK67" s="478"/>
      <c r="AL67" s="478"/>
      <c r="AM67" s="478"/>
      <c r="AN67" s="532"/>
      <c r="AO67" s="554" t="str">
        <f>Calcu!O80</f>
        <v/>
      </c>
      <c r="AP67" s="478"/>
      <c r="AQ67" s="478"/>
      <c r="AR67" s="478"/>
      <c r="AS67" s="478"/>
      <c r="AT67" s="478"/>
      <c r="AU67" s="532"/>
      <c r="AV67" s="515" t="str">
        <f>Calcu!P80</f>
        <v/>
      </c>
      <c r="AW67" s="516"/>
      <c r="AX67" s="516"/>
      <c r="AY67" s="516"/>
      <c r="AZ67" s="516"/>
      <c r="BA67" s="516"/>
      <c r="BB67" s="517"/>
    </row>
    <row r="68" spans="1:54" ht="18.75" customHeight="1">
      <c r="A68" s="58"/>
      <c r="B68" s="531" t="str">
        <f>Calcu!C81</f>
        <v/>
      </c>
      <c r="C68" s="478"/>
      <c r="D68" s="478"/>
      <c r="E68" s="478"/>
      <c r="F68" s="532"/>
      <c r="G68" s="531" t="str">
        <f>Calcu!F81</f>
        <v/>
      </c>
      <c r="H68" s="478"/>
      <c r="I68" s="478"/>
      <c r="J68" s="478"/>
      <c r="K68" s="532"/>
      <c r="L68" s="531" t="str">
        <f>Calcu!G81</f>
        <v/>
      </c>
      <c r="M68" s="478"/>
      <c r="N68" s="478"/>
      <c r="O68" s="478"/>
      <c r="P68" s="532"/>
      <c r="Q68" s="531" t="str">
        <f>Calcu!H81</f>
        <v/>
      </c>
      <c r="R68" s="478"/>
      <c r="S68" s="478"/>
      <c r="T68" s="478"/>
      <c r="U68" s="532"/>
      <c r="V68" s="531" t="str">
        <f>Calcu!I81</f>
        <v/>
      </c>
      <c r="W68" s="478"/>
      <c r="X68" s="478"/>
      <c r="Y68" s="478"/>
      <c r="Z68" s="532"/>
      <c r="AA68" s="531" t="str">
        <f>Calcu!E81</f>
        <v/>
      </c>
      <c r="AB68" s="478"/>
      <c r="AC68" s="478"/>
      <c r="AD68" s="478"/>
      <c r="AE68" s="478"/>
      <c r="AF68" s="478"/>
      <c r="AG68" s="532"/>
      <c r="AH68" s="531" t="str">
        <f>Calcu!J81</f>
        <v/>
      </c>
      <c r="AI68" s="478"/>
      <c r="AJ68" s="478"/>
      <c r="AK68" s="478"/>
      <c r="AL68" s="478"/>
      <c r="AM68" s="478"/>
      <c r="AN68" s="532"/>
      <c r="AO68" s="554" t="str">
        <f>Calcu!O81</f>
        <v/>
      </c>
      <c r="AP68" s="478"/>
      <c r="AQ68" s="478"/>
      <c r="AR68" s="478"/>
      <c r="AS68" s="478"/>
      <c r="AT68" s="478"/>
      <c r="AU68" s="532"/>
      <c r="AV68" s="515" t="str">
        <f>Calcu!P81</f>
        <v/>
      </c>
      <c r="AW68" s="516"/>
      <c r="AX68" s="516"/>
      <c r="AY68" s="516"/>
      <c r="AZ68" s="516"/>
      <c r="BA68" s="516"/>
      <c r="BB68" s="517"/>
    </row>
    <row r="69" spans="1:54" ht="18.75" customHeight="1">
      <c r="A69" s="58"/>
      <c r="B69" s="531" t="str">
        <f>Calcu!C82</f>
        <v/>
      </c>
      <c r="C69" s="478"/>
      <c r="D69" s="478"/>
      <c r="E69" s="478"/>
      <c r="F69" s="532"/>
      <c r="G69" s="531" t="str">
        <f>Calcu!F82</f>
        <v/>
      </c>
      <c r="H69" s="478"/>
      <c r="I69" s="478"/>
      <c r="J69" s="478"/>
      <c r="K69" s="532"/>
      <c r="L69" s="531" t="str">
        <f>Calcu!G82</f>
        <v/>
      </c>
      <c r="M69" s="478"/>
      <c r="N69" s="478"/>
      <c r="O69" s="478"/>
      <c r="P69" s="532"/>
      <c r="Q69" s="531" t="str">
        <f>Calcu!H82</f>
        <v/>
      </c>
      <c r="R69" s="478"/>
      <c r="S69" s="478"/>
      <c r="T69" s="478"/>
      <c r="U69" s="532"/>
      <c r="V69" s="531" t="str">
        <f>Calcu!I82</f>
        <v/>
      </c>
      <c r="W69" s="478"/>
      <c r="X69" s="478"/>
      <c r="Y69" s="478"/>
      <c r="Z69" s="532"/>
      <c r="AA69" s="531" t="str">
        <f>Calcu!E82</f>
        <v/>
      </c>
      <c r="AB69" s="478"/>
      <c r="AC69" s="478"/>
      <c r="AD69" s="478"/>
      <c r="AE69" s="478"/>
      <c r="AF69" s="478"/>
      <c r="AG69" s="532"/>
      <c r="AH69" s="531" t="str">
        <f>Calcu!J82</f>
        <v/>
      </c>
      <c r="AI69" s="478"/>
      <c r="AJ69" s="478"/>
      <c r="AK69" s="478"/>
      <c r="AL69" s="478"/>
      <c r="AM69" s="478"/>
      <c r="AN69" s="532"/>
      <c r="AO69" s="554" t="str">
        <f>Calcu!O82</f>
        <v/>
      </c>
      <c r="AP69" s="478"/>
      <c r="AQ69" s="478"/>
      <c r="AR69" s="478"/>
      <c r="AS69" s="478"/>
      <c r="AT69" s="478"/>
      <c r="AU69" s="532"/>
      <c r="AV69" s="515" t="str">
        <f>Calcu!P82</f>
        <v/>
      </c>
      <c r="AW69" s="516"/>
      <c r="AX69" s="516"/>
      <c r="AY69" s="516"/>
      <c r="AZ69" s="516"/>
      <c r="BA69" s="516"/>
      <c r="BB69" s="517"/>
    </row>
    <row r="70" spans="1:54" ht="18.75" customHeight="1">
      <c r="A70" s="58"/>
      <c r="B70" s="531" t="str">
        <f>Calcu!C83</f>
        <v/>
      </c>
      <c r="C70" s="478"/>
      <c r="D70" s="478"/>
      <c r="E70" s="478"/>
      <c r="F70" s="532"/>
      <c r="G70" s="531" t="str">
        <f>Calcu!F83</f>
        <v/>
      </c>
      <c r="H70" s="478"/>
      <c r="I70" s="478"/>
      <c r="J70" s="478"/>
      <c r="K70" s="532"/>
      <c r="L70" s="531" t="str">
        <f>Calcu!G83</f>
        <v/>
      </c>
      <c r="M70" s="478"/>
      <c r="N70" s="478"/>
      <c r="O70" s="478"/>
      <c r="P70" s="532"/>
      <c r="Q70" s="531" t="str">
        <f>Calcu!H83</f>
        <v/>
      </c>
      <c r="R70" s="478"/>
      <c r="S70" s="478"/>
      <c r="T70" s="478"/>
      <c r="U70" s="532"/>
      <c r="V70" s="531" t="str">
        <f>Calcu!I83</f>
        <v/>
      </c>
      <c r="W70" s="478"/>
      <c r="X70" s="478"/>
      <c r="Y70" s="478"/>
      <c r="Z70" s="532"/>
      <c r="AA70" s="531" t="str">
        <f>Calcu!E83</f>
        <v/>
      </c>
      <c r="AB70" s="478"/>
      <c r="AC70" s="478"/>
      <c r="AD70" s="478"/>
      <c r="AE70" s="478"/>
      <c r="AF70" s="478"/>
      <c r="AG70" s="532"/>
      <c r="AH70" s="531" t="str">
        <f>Calcu!J83</f>
        <v/>
      </c>
      <c r="AI70" s="478"/>
      <c r="AJ70" s="478"/>
      <c r="AK70" s="478"/>
      <c r="AL70" s="478"/>
      <c r="AM70" s="478"/>
      <c r="AN70" s="532"/>
      <c r="AO70" s="554" t="str">
        <f>Calcu!O83</f>
        <v/>
      </c>
      <c r="AP70" s="478"/>
      <c r="AQ70" s="478"/>
      <c r="AR70" s="478"/>
      <c r="AS70" s="478"/>
      <c r="AT70" s="478"/>
      <c r="AU70" s="532"/>
      <c r="AV70" s="515" t="str">
        <f>Calcu!P83</f>
        <v/>
      </c>
      <c r="AW70" s="516"/>
      <c r="AX70" s="516"/>
      <c r="AY70" s="516"/>
      <c r="AZ70" s="516"/>
      <c r="BA70" s="516"/>
      <c r="BB70" s="517"/>
    </row>
    <row r="71" spans="1:54" ht="18.75" customHeight="1">
      <c r="A71" s="58"/>
      <c r="B71" s="531" t="str">
        <f>Calcu!C84</f>
        <v/>
      </c>
      <c r="C71" s="478"/>
      <c r="D71" s="478"/>
      <c r="E71" s="478"/>
      <c r="F71" s="532"/>
      <c r="G71" s="531" t="str">
        <f>Calcu!F84</f>
        <v/>
      </c>
      <c r="H71" s="478"/>
      <c r="I71" s="478"/>
      <c r="J71" s="478"/>
      <c r="K71" s="532"/>
      <c r="L71" s="531" t="str">
        <f>Calcu!G84</f>
        <v/>
      </c>
      <c r="M71" s="478"/>
      <c r="N71" s="478"/>
      <c r="O71" s="478"/>
      <c r="P71" s="532"/>
      <c r="Q71" s="531" t="str">
        <f>Calcu!H84</f>
        <v/>
      </c>
      <c r="R71" s="478"/>
      <c r="S71" s="478"/>
      <c r="T71" s="478"/>
      <c r="U71" s="532"/>
      <c r="V71" s="531" t="str">
        <f>Calcu!I84</f>
        <v/>
      </c>
      <c r="W71" s="478"/>
      <c r="X71" s="478"/>
      <c r="Y71" s="478"/>
      <c r="Z71" s="532"/>
      <c r="AA71" s="531" t="str">
        <f>Calcu!E84</f>
        <v/>
      </c>
      <c r="AB71" s="478"/>
      <c r="AC71" s="478"/>
      <c r="AD71" s="478"/>
      <c r="AE71" s="478"/>
      <c r="AF71" s="478"/>
      <c r="AG71" s="532"/>
      <c r="AH71" s="531" t="str">
        <f>Calcu!J84</f>
        <v/>
      </c>
      <c r="AI71" s="478"/>
      <c r="AJ71" s="478"/>
      <c r="AK71" s="478"/>
      <c r="AL71" s="478"/>
      <c r="AM71" s="478"/>
      <c r="AN71" s="532"/>
      <c r="AO71" s="554" t="str">
        <f>Calcu!O84</f>
        <v/>
      </c>
      <c r="AP71" s="478"/>
      <c r="AQ71" s="478"/>
      <c r="AR71" s="478"/>
      <c r="AS71" s="478"/>
      <c r="AT71" s="478"/>
      <c r="AU71" s="532"/>
      <c r="AV71" s="515" t="str">
        <f>Calcu!P84</f>
        <v/>
      </c>
      <c r="AW71" s="516"/>
      <c r="AX71" s="516"/>
      <c r="AY71" s="516"/>
      <c r="AZ71" s="516"/>
      <c r="BA71" s="516"/>
      <c r="BB71" s="517"/>
    </row>
    <row r="72" spans="1:54" ht="18.75" customHeight="1">
      <c r="A72" s="58"/>
      <c r="B72" s="531" t="str">
        <f>Calcu!C85</f>
        <v/>
      </c>
      <c r="C72" s="478"/>
      <c r="D72" s="478"/>
      <c r="E72" s="478"/>
      <c r="F72" s="532"/>
      <c r="G72" s="531" t="str">
        <f>Calcu!F85</f>
        <v/>
      </c>
      <c r="H72" s="478"/>
      <c r="I72" s="478"/>
      <c r="J72" s="478"/>
      <c r="K72" s="532"/>
      <c r="L72" s="531" t="str">
        <f>Calcu!G85</f>
        <v/>
      </c>
      <c r="M72" s="478"/>
      <c r="N72" s="478"/>
      <c r="O72" s="478"/>
      <c r="P72" s="532"/>
      <c r="Q72" s="531" t="str">
        <f>Calcu!H85</f>
        <v/>
      </c>
      <c r="R72" s="478"/>
      <c r="S72" s="478"/>
      <c r="T72" s="478"/>
      <c r="U72" s="532"/>
      <c r="V72" s="531" t="str">
        <f>Calcu!I85</f>
        <v/>
      </c>
      <c r="W72" s="478"/>
      <c r="X72" s="478"/>
      <c r="Y72" s="478"/>
      <c r="Z72" s="532"/>
      <c r="AA72" s="531" t="str">
        <f>Calcu!E85</f>
        <v/>
      </c>
      <c r="AB72" s="478"/>
      <c r="AC72" s="478"/>
      <c r="AD72" s="478"/>
      <c r="AE72" s="478"/>
      <c r="AF72" s="478"/>
      <c r="AG72" s="532"/>
      <c r="AH72" s="531" t="str">
        <f>Calcu!J85</f>
        <v/>
      </c>
      <c r="AI72" s="478"/>
      <c r="AJ72" s="478"/>
      <c r="AK72" s="478"/>
      <c r="AL72" s="478"/>
      <c r="AM72" s="478"/>
      <c r="AN72" s="532"/>
      <c r="AO72" s="554" t="str">
        <f>Calcu!O85</f>
        <v/>
      </c>
      <c r="AP72" s="478"/>
      <c r="AQ72" s="478"/>
      <c r="AR72" s="478"/>
      <c r="AS72" s="478"/>
      <c r="AT72" s="478"/>
      <c r="AU72" s="532"/>
      <c r="AV72" s="515" t="str">
        <f>Calcu!P85</f>
        <v/>
      </c>
      <c r="AW72" s="516"/>
      <c r="AX72" s="516"/>
      <c r="AY72" s="516"/>
      <c r="AZ72" s="516"/>
      <c r="BA72" s="516"/>
      <c r="BB72" s="517"/>
    </row>
    <row r="73" spans="1:54" ht="18.75" customHeight="1">
      <c r="A73" s="58"/>
      <c r="B73" s="531" t="str">
        <f>Calcu!C86</f>
        <v/>
      </c>
      <c r="C73" s="478"/>
      <c r="D73" s="478"/>
      <c r="E73" s="478"/>
      <c r="F73" s="532"/>
      <c r="G73" s="531" t="str">
        <f>Calcu!F86</f>
        <v/>
      </c>
      <c r="H73" s="478"/>
      <c r="I73" s="478"/>
      <c r="J73" s="478"/>
      <c r="K73" s="532"/>
      <c r="L73" s="531" t="str">
        <f>Calcu!G86</f>
        <v/>
      </c>
      <c r="M73" s="478"/>
      <c r="N73" s="478"/>
      <c r="O73" s="478"/>
      <c r="P73" s="532"/>
      <c r="Q73" s="531" t="str">
        <f>Calcu!H86</f>
        <v/>
      </c>
      <c r="R73" s="478"/>
      <c r="S73" s="478"/>
      <c r="T73" s="478"/>
      <c r="U73" s="532"/>
      <c r="V73" s="531" t="str">
        <f>Calcu!I86</f>
        <v/>
      </c>
      <c r="W73" s="478"/>
      <c r="X73" s="478"/>
      <c r="Y73" s="478"/>
      <c r="Z73" s="532"/>
      <c r="AA73" s="531" t="str">
        <f>Calcu!E86</f>
        <v/>
      </c>
      <c r="AB73" s="478"/>
      <c r="AC73" s="478"/>
      <c r="AD73" s="478"/>
      <c r="AE73" s="478"/>
      <c r="AF73" s="478"/>
      <c r="AG73" s="532"/>
      <c r="AH73" s="531" t="str">
        <f>Calcu!J86</f>
        <v/>
      </c>
      <c r="AI73" s="478"/>
      <c r="AJ73" s="478"/>
      <c r="AK73" s="478"/>
      <c r="AL73" s="478"/>
      <c r="AM73" s="478"/>
      <c r="AN73" s="532"/>
      <c r="AO73" s="554" t="str">
        <f>Calcu!O86</f>
        <v/>
      </c>
      <c r="AP73" s="478"/>
      <c r="AQ73" s="478"/>
      <c r="AR73" s="478"/>
      <c r="AS73" s="478"/>
      <c r="AT73" s="478"/>
      <c r="AU73" s="532"/>
      <c r="AV73" s="515" t="str">
        <f>Calcu!P86</f>
        <v/>
      </c>
      <c r="AW73" s="516"/>
      <c r="AX73" s="516"/>
      <c r="AY73" s="516"/>
      <c r="AZ73" s="516"/>
      <c r="BA73" s="516"/>
      <c r="BB73" s="517"/>
    </row>
    <row r="74" spans="1:54" ht="18.75" customHeight="1">
      <c r="A74" s="58"/>
      <c r="B74" s="531" t="str">
        <f>Calcu!C87</f>
        <v/>
      </c>
      <c r="C74" s="478"/>
      <c r="D74" s="478"/>
      <c r="E74" s="478"/>
      <c r="F74" s="532"/>
      <c r="G74" s="531" t="str">
        <f>Calcu!F87</f>
        <v/>
      </c>
      <c r="H74" s="478"/>
      <c r="I74" s="478"/>
      <c r="J74" s="478"/>
      <c r="K74" s="532"/>
      <c r="L74" s="531" t="str">
        <f>Calcu!G87</f>
        <v/>
      </c>
      <c r="M74" s="478"/>
      <c r="N74" s="478"/>
      <c r="O74" s="478"/>
      <c r="P74" s="532"/>
      <c r="Q74" s="531" t="str">
        <f>Calcu!H87</f>
        <v/>
      </c>
      <c r="R74" s="478"/>
      <c r="S74" s="478"/>
      <c r="T74" s="478"/>
      <c r="U74" s="532"/>
      <c r="V74" s="531" t="str">
        <f>Calcu!I87</f>
        <v/>
      </c>
      <c r="W74" s="478"/>
      <c r="X74" s="478"/>
      <c r="Y74" s="478"/>
      <c r="Z74" s="532"/>
      <c r="AA74" s="531" t="str">
        <f>Calcu!E87</f>
        <v/>
      </c>
      <c r="AB74" s="478"/>
      <c r="AC74" s="478"/>
      <c r="AD74" s="478"/>
      <c r="AE74" s="478"/>
      <c r="AF74" s="478"/>
      <c r="AG74" s="532"/>
      <c r="AH74" s="531" t="str">
        <f>Calcu!J87</f>
        <v/>
      </c>
      <c r="AI74" s="478"/>
      <c r="AJ74" s="478"/>
      <c r="AK74" s="478"/>
      <c r="AL74" s="478"/>
      <c r="AM74" s="478"/>
      <c r="AN74" s="532"/>
      <c r="AO74" s="554" t="str">
        <f>Calcu!O87</f>
        <v/>
      </c>
      <c r="AP74" s="478"/>
      <c r="AQ74" s="478"/>
      <c r="AR74" s="478"/>
      <c r="AS74" s="478"/>
      <c r="AT74" s="478"/>
      <c r="AU74" s="532"/>
      <c r="AV74" s="515" t="str">
        <f>Calcu!P87</f>
        <v/>
      </c>
      <c r="AW74" s="516"/>
      <c r="AX74" s="516"/>
      <c r="AY74" s="516"/>
      <c r="AZ74" s="516"/>
      <c r="BA74" s="516"/>
      <c r="BB74" s="517"/>
    </row>
    <row r="75" spans="1:54" ht="18.75" customHeight="1">
      <c r="A75" s="58"/>
      <c r="B75" s="531" t="str">
        <f>Calcu!C88</f>
        <v/>
      </c>
      <c r="C75" s="478"/>
      <c r="D75" s="478"/>
      <c r="E75" s="478"/>
      <c r="F75" s="532"/>
      <c r="G75" s="531" t="str">
        <f>Calcu!F88</f>
        <v/>
      </c>
      <c r="H75" s="478"/>
      <c r="I75" s="478"/>
      <c r="J75" s="478"/>
      <c r="K75" s="532"/>
      <c r="L75" s="531" t="str">
        <f>Calcu!G88</f>
        <v/>
      </c>
      <c r="M75" s="478"/>
      <c r="N75" s="478"/>
      <c r="O75" s="478"/>
      <c r="P75" s="532"/>
      <c r="Q75" s="531" t="str">
        <f>Calcu!H88</f>
        <v/>
      </c>
      <c r="R75" s="478"/>
      <c r="S75" s="478"/>
      <c r="T75" s="478"/>
      <c r="U75" s="532"/>
      <c r="V75" s="531" t="str">
        <f>Calcu!I88</f>
        <v/>
      </c>
      <c r="W75" s="478"/>
      <c r="X75" s="478"/>
      <c r="Y75" s="478"/>
      <c r="Z75" s="532"/>
      <c r="AA75" s="531" t="str">
        <f>Calcu!E88</f>
        <v/>
      </c>
      <c r="AB75" s="478"/>
      <c r="AC75" s="478"/>
      <c r="AD75" s="478"/>
      <c r="AE75" s="478"/>
      <c r="AF75" s="478"/>
      <c r="AG75" s="532"/>
      <c r="AH75" s="531" t="str">
        <f>Calcu!J88</f>
        <v/>
      </c>
      <c r="AI75" s="478"/>
      <c r="AJ75" s="478"/>
      <c r="AK75" s="478"/>
      <c r="AL75" s="478"/>
      <c r="AM75" s="478"/>
      <c r="AN75" s="532"/>
      <c r="AO75" s="554" t="str">
        <f>Calcu!O88</f>
        <v/>
      </c>
      <c r="AP75" s="478"/>
      <c r="AQ75" s="478"/>
      <c r="AR75" s="478"/>
      <c r="AS75" s="478"/>
      <c r="AT75" s="478"/>
      <c r="AU75" s="532"/>
      <c r="AV75" s="515" t="str">
        <f>Calcu!P88</f>
        <v/>
      </c>
      <c r="AW75" s="516"/>
      <c r="AX75" s="516"/>
      <c r="AY75" s="516"/>
      <c r="AZ75" s="516"/>
      <c r="BA75" s="516"/>
      <c r="BB75" s="517"/>
    </row>
    <row r="76" spans="1:54" ht="18.75" customHeight="1">
      <c r="A76" s="58"/>
      <c r="B76" s="531" t="str">
        <f>Calcu!C89</f>
        <v/>
      </c>
      <c r="C76" s="478"/>
      <c r="D76" s="478"/>
      <c r="E76" s="478"/>
      <c r="F76" s="532"/>
      <c r="G76" s="531" t="str">
        <f>Calcu!F89</f>
        <v/>
      </c>
      <c r="H76" s="478"/>
      <c r="I76" s="478"/>
      <c r="J76" s="478"/>
      <c r="K76" s="532"/>
      <c r="L76" s="531" t="str">
        <f>Calcu!G89</f>
        <v/>
      </c>
      <c r="M76" s="478"/>
      <c r="N76" s="478"/>
      <c r="O76" s="478"/>
      <c r="P76" s="532"/>
      <c r="Q76" s="531" t="str">
        <f>Calcu!H89</f>
        <v/>
      </c>
      <c r="R76" s="478"/>
      <c r="S76" s="478"/>
      <c r="T76" s="478"/>
      <c r="U76" s="532"/>
      <c r="V76" s="531" t="str">
        <f>Calcu!I89</f>
        <v/>
      </c>
      <c r="W76" s="478"/>
      <c r="X76" s="478"/>
      <c r="Y76" s="478"/>
      <c r="Z76" s="532"/>
      <c r="AA76" s="531" t="str">
        <f>Calcu!E89</f>
        <v/>
      </c>
      <c r="AB76" s="478"/>
      <c r="AC76" s="478"/>
      <c r="AD76" s="478"/>
      <c r="AE76" s="478"/>
      <c r="AF76" s="478"/>
      <c r="AG76" s="532"/>
      <c r="AH76" s="531" t="str">
        <f>Calcu!J89</f>
        <v/>
      </c>
      <c r="AI76" s="478"/>
      <c r="AJ76" s="478"/>
      <c r="AK76" s="478"/>
      <c r="AL76" s="478"/>
      <c r="AM76" s="478"/>
      <c r="AN76" s="532"/>
      <c r="AO76" s="554" t="str">
        <f>Calcu!O89</f>
        <v/>
      </c>
      <c r="AP76" s="478"/>
      <c r="AQ76" s="478"/>
      <c r="AR76" s="478"/>
      <c r="AS76" s="478"/>
      <c r="AT76" s="478"/>
      <c r="AU76" s="532"/>
      <c r="AV76" s="515" t="str">
        <f>Calcu!P89</f>
        <v/>
      </c>
      <c r="AW76" s="516"/>
      <c r="AX76" s="516"/>
      <c r="AY76" s="516"/>
      <c r="AZ76" s="516"/>
      <c r="BA76" s="516"/>
      <c r="BB76" s="517"/>
    </row>
    <row r="77" spans="1:54" ht="18.75" customHeight="1">
      <c r="A77" s="58"/>
      <c r="B77" s="531" t="str">
        <f>Calcu!C90</f>
        <v/>
      </c>
      <c r="C77" s="478"/>
      <c r="D77" s="478"/>
      <c r="E77" s="478"/>
      <c r="F77" s="532"/>
      <c r="G77" s="531" t="str">
        <f>Calcu!F90</f>
        <v/>
      </c>
      <c r="H77" s="478"/>
      <c r="I77" s="478"/>
      <c r="J77" s="478"/>
      <c r="K77" s="532"/>
      <c r="L77" s="531" t="str">
        <f>Calcu!G90</f>
        <v/>
      </c>
      <c r="M77" s="478"/>
      <c r="N77" s="478"/>
      <c r="O77" s="478"/>
      <c r="P77" s="532"/>
      <c r="Q77" s="531" t="str">
        <f>Calcu!H90</f>
        <v/>
      </c>
      <c r="R77" s="478"/>
      <c r="S77" s="478"/>
      <c r="T77" s="478"/>
      <c r="U77" s="532"/>
      <c r="V77" s="531" t="str">
        <f>Calcu!I90</f>
        <v/>
      </c>
      <c r="W77" s="478"/>
      <c r="X77" s="478"/>
      <c r="Y77" s="478"/>
      <c r="Z77" s="532"/>
      <c r="AA77" s="531" t="str">
        <f>Calcu!E90</f>
        <v/>
      </c>
      <c r="AB77" s="478"/>
      <c r="AC77" s="478"/>
      <c r="AD77" s="478"/>
      <c r="AE77" s="478"/>
      <c r="AF77" s="478"/>
      <c r="AG77" s="532"/>
      <c r="AH77" s="531" t="str">
        <f>Calcu!J90</f>
        <v/>
      </c>
      <c r="AI77" s="478"/>
      <c r="AJ77" s="478"/>
      <c r="AK77" s="478"/>
      <c r="AL77" s="478"/>
      <c r="AM77" s="478"/>
      <c r="AN77" s="532"/>
      <c r="AO77" s="554" t="str">
        <f>Calcu!O90</f>
        <v/>
      </c>
      <c r="AP77" s="478"/>
      <c r="AQ77" s="478"/>
      <c r="AR77" s="478"/>
      <c r="AS77" s="478"/>
      <c r="AT77" s="478"/>
      <c r="AU77" s="532"/>
      <c r="AV77" s="515" t="str">
        <f>Calcu!P90</f>
        <v/>
      </c>
      <c r="AW77" s="516"/>
      <c r="AX77" s="516"/>
      <c r="AY77" s="516"/>
      <c r="AZ77" s="516"/>
      <c r="BA77" s="516"/>
      <c r="BB77" s="517"/>
    </row>
    <row r="78" spans="1:54" ht="18.75" customHeight="1">
      <c r="A78" s="58"/>
      <c r="B78" s="531" t="str">
        <f>Calcu!C91</f>
        <v/>
      </c>
      <c r="C78" s="478"/>
      <c r="D78" s="478"/>
      <c r="E78" s="478"/>
      <c r="F78" s="532"/>
      <c r="G78" s="531" t="str">
        <f>Calcu!F91</f>
        <v/>
      </c>
      <c r="H78" s="478"/>
      <c r="I78" s="478"/>
      <c r="J78" s="478"/>
      <c r="K78" s="532"/>
      <c r="L78" s="531" t="str">
        <f>Calcu!G91</f>
        <v/>
      </c>
      <c r="M78" s="478"/>
      <c r="N78" s="478"/>
      <c r="O78" s="478"/>
      <c r="P78" s="532"/>
      <c r="Q78" s="531" t="str">
        <f>Calcu!H91</f>
        <v/>
      </c>
      <c r="R78" s="478"/>
      <c r="S78" s="478"/>
      <c r="T78" s="478"/>
      <c r="U78" s="532"/>
      <c r="V78" s="531" t="str">
        <f>Calcu!I91</f>
        <v/>
      </c>
      <c r="W78" s="478"/>
      <c r="X78" s="478"/>
      <c r="Y78" s="478"/>
      <c r="Z78" s="532"/>
      <c r="AA78" s="531" t="str">
        <f>Calcu!E91</f>
        <v/>
      </c>
      <c r="AB78" s="478"/>
      <c r="AC78" s="478"/>
      <c r="AD78" s="478"/>
      <c r="AE78" s="478"/>
      <c r="AF78" s="478"/>
      <c r="AG78" s="532"/>
      <c r="AH78" s="531" t="str">
        <f>Calcu!J91</f>
        <v/>
      </c>
      <c r="AI78" s="478"/>
      <c r="AJ78" s="478"/>
      <c r="AK78" s="478"/>
      <c r="AL78" s="478"/>
      <c r="AM78" s="478"/>
      <c r="AN78" s="532"/>
      <c r="AO78" s="554" t="str">
        <f>Calcu!O91</f>
        <v/>
      </c>
      <c r="AP78" s="478"/>
      <c r="AQ78" s="478"/>
      <c r="AR78" s="478"/>
      <c r="AS78" s="478"/>
      <c r="AT78" s="478"/>
      <c r="AU78" s="532"/>
      <c r="AV78" s="515" t="str">
        <f>Calcu!P91</f>
        <v/>
      </c>
      <c r="AW78" s="516"/>
      <c r="AX78" s="516"/>
      <c r="AY78" s="516"/>
      <c r="AZ78" s="516"/>
      <c r="BA78" s="516"/>
      <c r="BB78" s="517"/>
    </row>
    <row r="79" spans="1:54" ht="18.75" customHeight="1">
      <c r="A79" s="58"/>
      <c r="B79" s="531" t="str">
        <f>Calcu!C92</f>
        <v/>
      </c>
      <c r="C79" s="478"/>
      <c r="D79" s="478"/>
      <c r="E79" s="478"/>
      <c r="F79" s="532"/>
      <c r="G79" s="531" t="str">
        <f>Calcu!F92</f>
        <v/>
      </c>
      <c r="H79" s="478"/>
      <c r="I79" s="478"/>
      <c r="J79" s="478"/>
      <c r="K79" s="532"/>
      <c r="L79" s="531" t="str">
        <f>Calcu!G92</f>
        <v/>
      </c>
      <c r="M79" s="478"/>
      <c r="N79" s="478"/>
      <c r="O79" s="478"/>
      <c r="P79" s="532"/>
      <c r="Q79" s="531" t="str">
        <f>Calcu!H92</f>
        <v/>
      </c>
      <c r="R79" s="478"/>
      <c r="S79" s="478"/>
      <c r="T79" s="478"/>
      <c r="U79" s="532"/>
      <c r="V79" s="531" t="str">
        <f>Calcu!I92</f>
        <v/>
      </c>
      <c r="W79" s="478"/>
      <c r="X79" s="478"/>
      <c r="Y79" s="478"/>
      <c r="Z79" s="532"/>
      <c r="AA79" s="531" t="str">
        <f>Calcu!E92</f>
        <v/>
      </c>
      <c r="AB79" s="478"/>
      <c r="AC79" s="478"/>
      <c r="AD79" s="478"/>
      <c r="AE79" s="478"/>
      <c r="AF79" s="478"/>
      <c r="AG79" s="532"/>
      <c r="AH79" s="531" t="str">
        <f>Calcu!J92</f>
        <v/>
      </c>
      <c r="AI79" s="478"/>
      <c r="AJ79" s="478"/>
      <c r="AK79" s="478"/>
      <c r="AL79" s="478"/>
      <c r="AM79" s="478"/>
      <c r="AN79" s="532"/>
      <c r="AO79" s="554" t="str">
        <f>Calcu!O92</f>
        <v/>
      </c>
      <c r="AP79" s="478"/>
      <c r="AQ79" s="478"/>
      <c r="AR79" s="478"/>
      <c r="AS79" s="478"/>
      <c r="AT79" s="478"/>
      <c r="AU79" s="532"/>
      <c r="AV79" s="515" t="str">
        <f>Calcu!P92</f>
        <v/>
      </c>
      <c r="AW79" s="516"/>
      <c r="AX79" s="516"/>
      <c r="AY79" s="516"/>
      <c r="AZ79" s="516"/>
      <c r="BA79" s="516"/>
      <c r="BB79" s="517"/>
    </row>
    <row r="80" spans="1:54" ht="18.75" customHeight="1">
      <c r="A80" s="58"/>
      <c r="B80" s="531" t="str">
        <f>Calcu!C93</f>
        <v/>
      </c>
      <c r="C80" s="478"/>
      <c r="D80" s="478"/>
      <c r="E80" s="478"/>
      <c r="F80" s="532"/>
      <c r="G80" s="531" t="str">
        <f>Calcu!F93</f>
        <v/>
      </c>
      <c r="H80" s="478"/>
      <c r="I80" s="478"/>
      <c r="J80" s="478"/>
      <c r="K80" s="532"/>
      <c r="L80" s="531" t="str">
        <f>Calcu!G93</f>
        <v/>
      </c>
      <c r="M80" s="478"/>
      <c r="N80" s="478"/>
      <c r="O80" s="478"/>
      <c r="P80" s="532"/>
      <c r="Q80" s="531" t="str">
        <f>Calcu!H93</f>
        <v/>
      </c>
      <c r="R80" s="478"/>
      <c r="S80" s="478"/>
      <c r="T80" s="478"/>
      <c r="U80" s="532"/>
      <c r="V80" s="531" t="str">
        <f>Calcu!I93</f>
        <v/>
      </c>
      <c r="W80" s="478"/>
      <c r="X80" s="478"/>
      <c r="Y80" s="478"/>
      <c r="Z80" s="532"/>
      <c r="AA80" s="531" t="str">
        <f>Calcu!E93</f>
        <v/>
      </c>
      <c r="AB80" s="478"/>
      <c r="AC80" s="478"/>
      <c r="AD80" s="478"/>
      <c r="AE80" s="478"/>
      <c r="AF80" s="478"/>
      <c r="AG80" s="532"/>
      <c r="AH80" s="531" t="str">
        <f>Calcu!J93</f>
        <v/>
      </c>
      <c r="AI80" s="478"/>
      <c r="AJ80" s="478"/>
      <c r="AK80" s="478"/>
      <c r="AL80" s="478"/>
      <c r="AM80" s="478"/>
      <c r="AN80" s="532"/>
      <c r="AO80" s="554" t="str">
        <f>Calcu!O93</f>
        <v/>
      </c>
      <c r="AP80" s="478"/>
      <c r="AQ80" s="478"/>
      <c r="AR80" s="478"/>
      <c r="AS80" s="478"/>
      <c r="AT80" s="478"/>
      <c r="AU80" s="532"/>
      <c r="AV80" s="515" t="str">
        <f>Calcu!P93</f>
        <v/>
      </c>
      <c r="AW80" s="516"/>
      <c r="AX80" s="516"/>
      <c r="AY80" s="516"/>
      <c r="AZ80" s="516"/>
      <c r="BA80" s="516"/>
      <c r="BB80" s="517"/>
    </row>
    <row r="81" spans="1:54" ht="18.75" customHeight="1">
      <c r="A81" s="58"/>
      <c r="B81" s="531" t="str">
        <f>Calcu!C94</f>
        <v/>
      </c>
      <c r="C81" s="478"/>
      <c r="D81" s="478"/>
      <c r="E81" s="478"/>
      <c r="F81" s="532"/>
      <c r="G81" s="531" t="str">
        <f>Calcu!F94</f>
        <v/>
      </c>
      <c r="H81" s="478"/>
      <c r="I81" s="478"/>
      <c r="J81" s="478"/>
      <c r="K81" s="532"/>
      <c r="L81" s="531" t="str">
        <f>Calcu!G94</f>
        <v/>
      </c>
      <c r="M81" s="478"/>
      <c r="N81" s="478"/>
      <c r="O81" s="478"/>
      <c r="P81" s="532"/>
      <c r="Q81" s="531" t="str">
        <f>Calcu!H94</f>
        <v/>
      </c>
      <c r="R81" s="478"/>
      <c r="S81" s="478"/>
      <c r="T81" s="478"/>
      <c r="U81" s="532"/>
      <c r="V81" s="531" t="str">
        <f>Calcu!I94</f>
        <v/>
      </c>
      <c r="W81" s="478"/>
      <c r="X81" s="478"/>
      <c r="Y81" s="478"/>
      <c r="Z81" s="532"/>
      <c r="AA81" s="531" t="str">
        <f>Calcu!E94</f>
        <v/>
      </c>
      <c r="AB81" s="478"/>
      <c r="AC81" s="478"/>
      <c r="AD81" s="478"/>
      <c r="AE81" s="478"/>
      <c r="AF81" s="478"/>
      <c r="AG81" s="532"/>
      <c r="AH81" s="531" t="str">
        <f>Calcu!J94</f>
        <v/>
      </c>
      <c r="AI81" s="478"/>
      <c r="AJ81" s="478"/>
      <c r="AK81" s="478"/>
      <c r="AL81" s="478"/>
      <c r="AM81" s="478"/>
      <c r="AN81" s="532"/>
      <c r="AO81" s="554" t="str">
        <f>Calcu!O94</f>
        <v/>
      </c>
      <c r="AP81" s="478"/>
      <c r="AQ81" s="478"/>
      <c r="AR81" s="478"/>
      <c r="AS81" s="478"/>
      <c r="AT81" s="478"/>
      <c r="AU81" s="532"/>
      <c r="AV81" s="515" t="str">
        <f>Calcu!P94</f>
        <v/>
      </c>
      <c r="AW81" s="516"/>
      <c r="AX81" s="516"/>
      <c r="AY81" s="516"/>
      <c r="AZ81" s="516"/>
      <c r="BA81" s="516"/>
      <c r="BB81" s="517"/>
    </row>
    <row r="82" spans="1:54" ht="18.75" customHeight="1">
      <c r="A82" s="58"/>
      <c r="B82" s="531" t="str">
        <f>Calcu!C95</f>
        <v/>
      </c>
      <c r="C82" s="478"/>
      <c r="D82" s="478"/>
      <c r="E82" s="478"/>
      <c r="F82" s="532"/>
      <c r="G82" s="531" t="str">
        <f>Calcu!F95</f>
        <v/>
      </c>
      <c r="H82" s="478"/>
      <c r="I82" s="478"/>
      <c r="J82" s="478"/>
      <c r="K82" s="532"/>
      <c r="L82" s="531" t="str">
        <f>Calcu!G95</f>
        <v/>
      </c>
      <c r="M82" s="478"/>
      <c r="N82" s="478"/>
      <c r="O82" s="478"/>
      <c r="P82" s="532"/>
      <c r="Q82" s="531" t="str">
        <f>Calcu!H95</f>
        <v/>
      </c>
      <c r="R82" s="478"/>
      <c r="S82" s="478"/>
      <c r="T82" s="478"/>
      <c r="U82" s="532"/>
      <c r="V82" s="531" t="str">
        <f>Calcu!I95</f>
        <v/>
      </c>
      <c r="W82" s="478"/>
      <c r="X82" s="478"/>
      <c r="Y82" s="478"/>
      <c r="Z82" s="532"/>
      <c r="AA82" s="531" t="str">
        <f>Calcu!E95</f>
        <v/>
      </c>
      <c r="AB82" s="478"/>
      <c r="AC82" s="478"/>
      <c r="AD82" s="478"/>
      <c r="AE82" s="478"/>
      <c r="AF82" s="478"/>
      <c r="AG82" s="532"/>
      <c r="AH82" s="531" t="str">
        <f>Calcu!J95</f>
        <v/>
      </c>
      <c r="AI82" s="478"/>
      <c r="AJ82" s="478"/>
      <c r="AK82" s="478"/>
      <c r="AL82" s="478"/>
      <c r="AM82" s="478"/>
      <c r="AN82" s="532"/>
      <c r="AO82" s="554" t="str">
        <f>Calcu!O95</f>
        <v/>
      </c>
      <c r="AP82" s="478"/>
      <c r="AQ82" s="478"/>
      <c r="AR82" s="478"/>
      <c r="AS82" s="478"/>
      <c r="AT82" s="478"/>
      <c r="AU82" s="532"/>
      <c r="AV82" s="515" t="str">
        <f>Calcu!P95</f>
        <v/>
      </c>
      <c r="AW82" s="516"/>
      <c r="AX82" s="516"/>
      <c r="AY82" s="516"/>
      <c r="AZ82" s="516"/>
      <c r="BA82" s="516"/>
      <c r="BB82" s="517"/>
    </row>
    <row r="83" spans="1:54" ht="18.75" customHeight="1">
      <c r="A83" s="58"/>
      <c r="B83" s="531" t="str">
        <f>Calcu!C96</f>
        <v/>
      </c>
      <c r="C83" s="478"/>
      <c r="D83" s="478"/>
      <c r="E83" s="478"/>
      <c r="F83" s="532"/>
      <c r="G83" s="531" t="str">
        <f>Calcu!F96</f>
        <v/>
      </c>
      <c r="H83" s="478"/>
      <c r="I83" s="478"/>
      <c r="J83" s="478"/>
      <c r="K83" s="532"/>
      <c r="L83" s="531" t="str">
        <f>Calcu!G96</f>
        <v/>
      </c>
      <c r="M83" s="478"/>
      <c r="N83" s="478"/>
      <c r="O83" s="478"/>
      <c r="P83" s="532"/>
      <c r="Q83" s="531" t="str">
        <f>Calcu!H96</f>
        <v/>
      </c>
      <c r="R83" s="478"/>
      <c r="S83" s="478"/>
      <c r="T83" s="478"/>
      <c r="U83" s="532"/>
      <c r="V83" s="531" t="str">
        <f>Calcu!I96</f>
        <v/>
      </c>
      <c r="W83" s="478"/>
      <c r="X83" s="478"/>
      <c r="Y83" s="478"/>
      <c r="Z83" s="532"/>
      <c r="AA83" s="531" t="str">
        <f>Calcu!E96</f>
        <v/>
      </c>
      <c r="AB83" s="478"/>
      <c r="AC83" s="478"/>
      <c r="AD83" s="478"/>
      <c r="AE83" s="478"/>
      <c r="AF83" s="478"/>
      <c r="AG83" s="532"/>
      <c r="AH83" s="531" t="str">
        <f>Calcu!J96</f>
        <v/>
      </c>
      <c r="AI83" s="478"/>
      <c r="AJ83" s="478"/>
      <c r="AK83" s="478"/>
      <c r="AL83" s="478"/>
      <c r="AM83" s="478"/>
      <c r="AN83" s="532"/>
      <c r="AO83" s="554" t="str">
        <f>Calcu!O96</f>
        <v/>
      </c>
      <c r="AP83" s="478"/>
      <c r="AQ83" s="478"/>
      <c r="AR83" s="478"/>
      <c r="AS83" s="478"/>
      <c r="AT83" s="478"/>
      <c r="AU83" s="532"/>
      <c r="AV83" s="515" t="str">
        <f>Calcu!P96</f>
        <v/>
      </c>
      <c r="AW83" s="516"/>
      <c r="AX83" s="516"/>
      <c r="AY83" s="516"/>
      <c r="AZ83" s="516"/>
      <c r="BA83" s="516"/>
      <c r="BB83" s="517"/>
    </row>
    <row r="84" spans="1:54" ht="18.75" customHeight="1">
      <c r="A84" s="58"/>
      <c r="B84" s="531" t="str">
        <f>Calcu!C97</f>
        <v/>
      </c>
      <c r="C84" s="478"/>
      <c r="D84" s="478"/>
      <c r="E84" s="478"/>
      <c r="F84" s="532"/>
      <c r="G84" s="531" t="str">
        <f>Calcu!F97</f>
        <v/>
      </c>
      <c r="H84" s="478"/>
      <c r="I84" s="478"/>
      <c r="J84" s="478"/>
      <c r="K84" s="532"/>
      <c r="L84" s="531" t="str">
        <f>Calcu!G97</f>
        <v/>
      </c>
      <c r="M84" s="478"/>
      <c r="N84" s="478"/>
      <c r="O84" s="478"/>
      <c r="P84" s="532"/>
      <c r="Q84" s="531" t="str">
        <f>Calcu!H97</f>
        <v/>
      </c>
      <c r="R84" s="478"/>
      <c r="S84" s="478"/>
      <c r="T84" s="478"/>
      <c r="U84" s="532"/>
      <c r="V84" s="531" t="str">
        <f>Calcu!I97</f>
        <v/>
      </c>
      <c r="W84" s="478"/>
      <c r="X84" s="478"/>
      <c r="Y84" s="478"/>
      <c r="Z84" s="532"/>
      <c r="AA84" s="531" t="str">
        <f>Calcu!E97</f>
        <v/>
      </c>
      <c r="AB84" s="478"/>
      <c r="AC84" s="478"/>
      <c r="AD84" s="478"/>
      <c r="AE84" s="478"/>
      <c r="AF84" s="478"/>
      <c r="AG84" s="532"/>
      <c r="AH84" s="531" t="str">
        <f>Calcu!J97</f>
        <v/>
      </c>
      <c r="AI84" s="478"/>
      <c r="AJ84" s="478"/>
      <c r="AK84" s="478"/>
      <c r="AL84" s="478"/>
      <c r="AM84" s="478"/>
      <c r="AN84" s="532"/>
      <c r="AO84" s="554" t="str">
        <f>Calcu!O97</f>
        <v/>
      </c>
      <c r="AP84" s="478"/>
      <c r="AQ84" s="478"/>
      <c r="AR84" s="478"/>
      <c r="AS84" s="478"/>
      <c r="AT84" s="478"/>
      <c r="AU84" s="532"/>
      <c r="AV84" s="515" t="str">
        <f>Calcu!P97</f>
        <v/>
      </c>
      <c r="AW84" s="516"/>
      <c r="AX84" s="516"/>
      <c r="AY84" s="516"/>
      <c r="AZ84" s="516"/>
      <c r="BA84" s="516"/>
      <c r="BB84" s="517"/>
    </row>
    <row r="85" spans="1:54" ht="18.75" customHeight="1">
      <c r="A85" s="58"/>
      <c r="B85" s="531" t="str">
        <f>Calcu!C98</f>
        <v/>
      </c>
      <c r="C85" s="478"/>
      <c r="D85" s="478"/>
      <c r="E85" s="478"/>
      <c r="F85" s="532"/>
      <c r="G85" s="531" t="str">
        <f>Calcu!F98</f>
        <v/>
      </c>
      <c r="H85" s="478"/>
      <c r="I85" s="478"/>
      <c r="J85" s="478"/>
      <c r="K85" s="532"/>
      <c r="L85" s="531" t="str">
        <f>Calcu!G98</f>
        <v/>
      </c>
      <c r="M85" s="478"/>
      <c r="N85" s="478"/>
      <c r="O85" s="478"/>
      <c r="P85" s="532"/>
      <c r="Q85" s="531" t="str">
        <f>Calcu!H98</f>
        <v/>
      </c>
      <c r="R85" s="478"/>
      <c r="S85" s="478"/>
      <c r="T85" s="478"/>
      <c r="U85" s="532"/>
      <c r="V85" s="531" t="str">
        <f>Calcu!I98</f>
        <v/>
      </c>
      <c r="W85" s="478"/>
      <c r="X85" s="478"/>
      <c r="Y85" s="478"/>
      <c r="Z85" s="532"/>
      <c r="AA85" s="531" t="str">
        <f>Calcu!E98</f>
        <v/>
      </c>
      <c r="AB85" s="478"/>
      <c r="AC85" s="478"/>
      <c r="AD85" s="478"/>
      <c r="AE85" s="478"/>
      <c r="AF85" s="478"/>
      <c r="AG85" s="532"/>
      <c r="AH85" s="531" t="str">
        <f>Calcu!J98</f>
        <v/>
      </c>
      <c r="AI85" s="478"/>
      <c r="AJ85" s="478"/>
      <c r="AK85" s="478"/>
      <c r="AL85" s="478"/>
      <c r="AM85" s="478"/>
      <c r="AN85" s="532"/>
      <c r="AO85" s="554" t="str">
        <f>Calcu!O98</f>
        <v/>
      </c>
      <c r="AP85" s="478"/>
      <c r="AQ85" s="478"/>
      <c r="AR85" s="478"/>
      <c r="AS85" s="478"/>
      <c r="AT85" s="478"/>
      <c r="AU85" s="532"/>
      <c r="AV85" s="515" t="str">
        <f>Calcu!P98</f>
        <v/>
      </c>
      <c r="AW85" s="516"/>
      <c r="AX85" s="516"/>
      <c r="AY85" s="516"/>
      <c r="AZ85" s="516"/>
      <c r="BA85" s="516"/>
      <c r="BB85" s="517"/>
    </row>
    <row r="86" spans="1:54" ht="18.75" customHeight="1">
      <c r="A86" s="58"/>
      <c r="B86" s="531" t="str">
        <f>Calcu!C99</f>
        <v/>
      </c>
      <c r="C86" s="478"/>
      <c r="D86" s="478"/>
      <c r="E86" s="478"/>
      <c r="F86" s="532"/>
      <c r="G86" s="531" t="str">
        <f>Calcu!F99</f>
        <v/>
      </c>
      <c r="H86" s="478"/>
      <c r="I86" s="478"/>
      <c r="J86" s="478"/>
      <c r="K86" s="532"/>
      <c r="L86" s="531" t="str">
        <f>Calcu!G99</f>
        <v/>
      </c>
      <c r="M86" s="478"/>
      <c r="N86" s="478"/>
      <c r="O86" s="478"/>
      <c r="P86" s="532"/>
      <c r="Q86" s="531" t="str">
        <f>Calcu!H99</f>
        <v/>
      </c>
      <c r="R86" s="478"/>
      <c r="S86" s="478"/>
      <c r="T86" s="478"/>
      <c r="U86" s="532"/>
      <c r="V86" s="531" t="str">
        <f>Calcu!I99</f>
        <v/>
      </c>
      <c r="W86" s="478"/>
      <c r="X86" s="478"/>
      <c r="Y86" s="478"/>
      <c r="Z86" s="532"/>
      <c r="AA86" s="531" t="str">
        <f>Calcu!E99</f>
        <v/>
      </c>
      <c r="AB86" s="478"/>
      <c r="AC86" s="478"/>
      <c r="AD86" s="478"/>
      <c r="AE86" s="478"/>
      <c r="AF86" s="478"/>
      <c r="AG86" s="532"/>
      <c r="AH86" s="531" t="str">
        <f>Calcu!J99</f>
        <v/>
      </c>
      <c r="AI86" s="478"/>
      <c r="AJ86" s="478"/>
      <c r="AK86" s="478"/>
      <c r="AL86" s="478"/>
      <c r="AM86" s="478"/>
      <c r="AN86" s="532"/>
      <c r="AO86" s="554" t="str">
        <f>Calcu!O99</f>
        <v/>
      </c>
      <c r="AP86" s="478"/>
      <c r="AQ86" s="478"/>
      <c r="AR86" s="478"/>
      <c r="AS86" s="478"/>
      <c r="AT86" s="478"/>
      <c r="AU86" s="532"/>
      <c r="AV86" s="515" t="str">
        <f>Calcu!P99</f>
        <v/>
      </c>
      <c r="AW86" s="516"/>
      <c r="AX86" s="516"/>
      <c r="AY86" s="516"/>
      <c r="AZ86" s="516"/>
      <c r="BA86" s="516"/>
      <c r="BB86" s="517"/>
    </row>
    <row r="87" spans="1:54" ht="18.75" customHeight="1">
      <c r="A87" s="58"/>
      <c r="B87" s="531" t="str">
        <f>Calcu!C100</f>
        <v/>
      </c>
      <c r="C87" s="478"/>
      <c r="D87" s="478"/>
      <c r="E87" s="478"/>
      <c r="F87" s="532"/>
      <c r="G87" s="531" t="str">
        <f>Calcu!F100</f>
        <v/>
      </c>
      <c r="H87" s="478"/>
      <c r="I87" s="478"/>
      <c r="J87" s="478"/>
      <c r="K87" s="532"/>
      <c r="L87" s="531" t="str">
        <f>Calcu!G100</f>
        <v/>
      </c>
      <c r="M87" s="478"/>
      <c r="N87" s="478"/>
      <c r="O87" s="478"/>
      <c r="P87" s="532"/>
      <c r="Q87" s="531" t="str">
        <f>Calcu!H100</f>
        <v/>
      </c>
      <c r="R87" s="478"/>
      <c r="S87" s="478"/>
      <c r="T87" s="478"/>
      <c r="U87" s="532"/>
      <c r="V87" s="531" t="str">
        <f>Calcu!I100</f>
        <v/>
      </c>
      <c r="W87" s="478"/>
      <c r="X87" s="478"/>
      <c r="Y87" s="478"/>
      <c r="Z87" s="532"/>
      <c r="AA87" s="531" t="str">
        <f>Calcu!E100</f>
        <v/>
      </c>
      <c r="AB87" s="478"/>
      <c r="AC87" s="478"/>
      <c r="AD87" s="478"/>
      <c r="AE87" s="478"/>
      <c r="AF87" s="478"/>
      <c r="AG87" s="532"/>
      <c r="AH87" s="531" t="str">
        <f>Calcu!J100</f>
        <v/>
      </c>
      <c r="AI87" s="478"/>
      <c r="AJ87" s="478"/>
      <c r="AK87" s="478"/>
      <c r="AL87" s="478"/>
      <c r="AM87" s="478"/>
      <c r="AN87" s="532"/>
      <c r="AO87" s="554" t="str">
        <f>Calcu!O100</f>
        <v/>
      </c>
      <c r="AP87" s="478"/>
      <c r="AQ87" s="478"/>
      <c r="AR87" s="478"/>
      <c r="AS87" s="478"/>
      <c r="AT87" s="478"/>
      <c r="AU87" s="532"/>
      <c r="AV87" s="515" t="str">
        <f>Calcu!P100</f>
        <v/>
      </c>
      <c r="AW87" s="516"/>
      <c r="AX87" s="516"/>
      <c r="AY87" s="516"/>
      <c r="AZ87" s="516"/>
      <c r="BA87" s="516"/>
      <c r="BB87" s="517"/>
    </row>
    <row r="88" spans="1:54" ht="18.75" customHeight="1">
      <c r="A88" s="58"/>
      <c r="B88" s="531" t="str">
        <f>Calcu!C101</f>
        <v/>
      </c>
      <c r="C88" s="478"/>
      <c r="D88" s="478"/>
      <c r="E88" s="478"/>
      <c r="F88" s="532"/>
      <c r="G88" s="531" t="str">
        <f>Calcu!F101</f>
        <v/>
      </c>
      <c r="H88" s="478"/>
      <c r="I88" s="478"/>
      <c r="J88" s="478"/>
      <c r="K88" s="532"/>
      <c r="L88" s="531" t="str">
        <f>Calcu!G101</f>
        <v/>
      </c>
      <c r="M88" s="478"/>
      <c r="N88" s="478"/>
      <c r="O88" s="478"/>
      <c r="P88" s="532"/>
      <c r="Q88" s="531" t="str">
        <f>Calcu!H101</f>
        <v/>
      </c>
      <c r="R88" s="478"/>
      <c r="S88" s="478"/>
      <c r="T88" s="478"/>
      <c r="U88" s="532"/>
      <c r="V88" s="531" t="str">
        <f>Calcu!I101</f>
        <v/>
      </c>
      <c r="W88" s="478"/>
      <c r="X88" s="478"/>
      <c r="Y88" s="478"/>
      <c r="Z88" s="532"/>
      <c r="AA88" s="531" t="str">
        <f>Calcu!E101</f>
        <v/>
      </c>
      <c r="AB88" s="478"/>
      <c r="AC88" s="478"/>
      <c r="AD88" s="478"/>
      <c r="AE88" s="478"/>
      <c r="AF88" s="478"/>
      <c r="AG88" s="532"/>
      <c r="AH88" s="531" t="str">
        <f>Calcu!J101</f>
        <v/>
      </c>
      <c r="AI88" s="478"/>
      <c r="AJ88" s="478"/>
      <c r="AK88" s="478"/>
      <c r="AL88" s="478"/>
      <c r="AM88" s="478"/>
      <c r="AN88" s="532"/>
      <c r="AO88" s="554" t="str">
        <f>Calcu!O101</f>
        <v/>
      </c>
      <c r="AP88" s="478"/>
      <c r="AQ88" s="478"/>
      <c r="AR88" s="478"/>
      <c r="AS88" s="478"/>
      <c r="AT88" s="478"/>
      <c r="AU88" s="532"/>
      <c r="AV88" s="515" t="str">
        <f>Calcu!P101</f>
        <v/>
      </c>
      <c r="AW88" s="516"/>
      <c r="AX88" s="516"/>
      <c r="AY88" s="516"/>
      <c r="AZ88" s="516"/>
      <c r="BA88" s="516"/>
      <c r="BB88" s="517"/>
    </row>
    <row r="89" spans="1:54" ht="18.75" customHeight="1">
      <c r="A89" s="58"/>
      <c r="B89" s="531" t="str">
        <f>Calcu!C102</f>
        <v/>
      </c>
      <c r="C89" s="478"/>
      <c r="D89" s="478"/>
      <c r="E89" s="478"/>
      <c r="F89" s="532"/>
      <c r="G89" s="531" t="str">
        <f>Calcu!F102</f>
        <v/>
      </c>
      <c r="H89" s="478"/>
      <c r="I89" s="478"/>
      <c r="J89" s="478"/>
      <c r="K89" s="532"/>
      <c r="L89" s="531" t="str">
        <f>Calcu!G102</f>
        <v/>
      </c>
      <c r="M89" s="478"/>
      <c r="N89" s="478"/>
      <c r="O89" s="478"/>
      <c r="P89" s="532"/>
      <c r="Q89" s="531" t="str">
        <f>Calcu!H102</f>
        <v/>
      </c>
      <c r="R89" s="478"/>
      <c r="S89" s="478"/>
      <c r="T89" s="478"/>
      <c r="U89" s="532"/>
      <c r="V89" s="531" t="str">
        <f>Calcu!I102</f>
        <v/>
      </c>
      <c r="W89" s="478"/>
      <c r="X89" s="478"/>
      <c r="Y89" s="478"/>
      <c r="Z89" s="532"/>
      <c r="AA89" s="531" t="str">
        <f>Calcu!E102</f>
        <v/>
      </c>
      <c r="AB89" s="478"/>
      <c r="AC89" s="478"/>
      <c r="AD89" s="478"/>
      <c r="AE89" s="478"/>
      <c r="AF89" s="478"/>
      <c r="AG89" s="532"/>
      <c r="AH89" s="531" t="str">
        <f>Calcu!J102</f>
        <v/>
      </c>
      <c r="AI89" s="478"/>
      <c r="AJ89" s="478"/>
      <c r="AK89" s="478"/>
      <c r="AL89" s="478"/>
      <c r="AM89" s="478"/>
      <c r="AN89" s="532"/>
      <c r="AO89" s="554" t="str">
        <f>Calcu!O102</f>
        <v/>
      </c>
      <c r="AP89" s="478"/>
      <c r="AQ89" s="478"/>
      <c r="AR89" s="478"/>
      <c r="AS89" s="478"/>
      <c r="AT89" s="478"/>
      <c r="AU89" s="532"/>
      <c r="AV89" s="515" t="str">
        <f>Calcu!P102</f>
        <v/>
      </c>
      <c r="AW89" s="516"/>
      <c r="AX89" s="516"/>
      <c r="AY89" s="516"/>
      <c r="AZ89" s="516"/>
      <c r="BA89" s="516"/>
      <c r="BB89" s="517"/>
    </row>
    <row r="90" spans="1:54" ht="18.75" customHeight="1">
      <c r="A90" s="58"/>
      <c r="B90" s="531" t="str">
        <f>Calcu!C103</f>
        <v/>
      </c>
      <c r="C90" s="478"/>
      <c r="D90" s="478"/>
      <c r="E90" s="478"/>
      <c r="F90" s="532"/>
      <c r="G90" s="531" t="str">
        <f>Calcu!F103</f>
        <v/>
      </c>
      <c r="H90" s="478"/>
      <c r="I90" s="478"/>
      <c r="J90" s="478"/>
      <c r="K90" s="532"/>
      <c r="L90" s="531" t="str">
        <f>Calcu!G103</f>
        <v/>
      </c>
      <c r="M90" s="478"/>
      <c r="N90" s="478"/>
      <c r="O90" s="478"/>
      <c r="P90" s="532"/>
      <c r="Q90" s="531" t="str">
        <f>Calcu!H103</f>
        <v/>
      </c>
      <c r="R90" s="478"/>
      <c r="S90" s="478"/>
      <c r="T90" s="478"/>
      <c r="U90" s="532"/>
      <c r="V90" s="531" t="str">
        <f>Calcu!I103</f>
        <v/>
      </c>
      <c r="W90" s="478"/>
      <c r="X90" s="478"/>
      <c r="Y90" s="478"/>
      <c r="Z90" s="532"/>
      <c r="AA90" s="531" t="str">
        <f>Calcu!E103</f>
        <v/>
      </c>
      <c r="AB90" s="478"/>
      <c r="AC90" s="478"/>
      <c r="AD90" s="478"/>
      <c r="AE90" s="478"/>
      <c r="AF90" s="478"/>
      <c r="AG90" s="532"/>
      <c r="AH90" s="531" t="str">
        <f>Calcu!J103</f>
        <v/>
      </c>
      <c r="AI90" s="478"/>
      <c r="AJ90" s="478"/>
      <c r="AK90" s="478"/>
      <c r="AL90" s="478"/>
      <c r="AM90" s="478"/>
      <c r="AN90" s="532"/>
      <c r="AO90" s="554" t="str">
        <f>Calcu!O103</f>
        <v/>
      </c>
      <c r="AP90" s="478"/>
      <c r="AQ90" s="478"/>
      <c r="AR90" s="478"/>
      <c r="AS90" s="478"/>
      <c r="AT90" s="478"/>
      <c r="AU90" s="532"/>
      <c r="AV90" s="515" t="str">
        <f>Calcu!P103</f>
        <v/>
      </c>
      <c r="AW90" s="516"/>
      <c r="AX90" s="516"/>
      <c r="AY90" s="516"/>
      <c r="AZ90" s="516"/>
      <c r="BA90" s="516"/>
      <c r="BB90" s="517"/>
    </row>
    <row r="91" spans="1:54" ht="18.75" customHeight="1">
      <c r="A91" s="58"/>
      <c r="B91" s="531" t="str">
        <f>Calcu!C104</f>
        <v/>
      </c>
      <c r="C91" s="478"/>
      <c r="D91" s="478"/>
      <c r="E91" s="478"/>
      <c r="F91" s="532"/>
      <c r="G91" s="531" t="str">
        <f>Calcu!F104</f>
        <v/>
      </c>
      <c r="H91" s="478"/>
      <c r="I91" s="478"/>
      <c r="J91" s="478"/>
      <c r="K91" s="532"/>
      <c r="L91" s="531" t="str">
        <f>Calcu!G104</f>
        <v/>
      </c>
      <c r="M91" s="478"/>
      <c r="N91" s="478"/>
      <c r="O91" s="478"/>
      <c r="P91" s="532"/>
      <c r="Q91" s="531" t="str">
        <f>Calcu!H104</f>
        <v/>
      </c>
      <c r="R91" s="478"/>
      <c r="S91" s="478"/>
      <c r="T91" s="478"/>
      <c r="U91" s="532"/>
      <c r="V91" s="531" t="str">
        <f>Calcu!I104</f>
        <v/>
      </c>
      <c r="W91" s="478"/>
      <c r="X91" s="478"/>
      <c r="Y91" s="478"/>
      <c r="Z91" s="532"/>
      <c r="AA91" s="531" t="str">
        <f>Calcu!E104</f>
        <v/>
      </c>
      <c r="AB91" s="478"/>
      <c r="AC91" s="478"/>
      <c r="AD91" s="478"/>
      <c r="AE91" s="478"/>
      <c r="AF91" s="478"/>
      <c r="AG91" s="532"/>
      <c r="AH91" s="531" t="str">
        <f>Calcu!J104</f>
        <v/>
      </c>
      <c r="AI91" s="478"/>
      <c r="AJ91" s="478"/>
      <c r="AK91" s="478"/>
      <c r="AL91" s="478"/>
      <c r="AM91" s="478"/>
      <c r="AN91" s="532"/>
      <c r="AO91" s="554" t="str">
        <f>Calcu!O104</f>
        <v/>
      </c>
      <c r="AP91" s="478"/>
      <c r="AQ91" s="478"/>
      <c r="AR91" s="478"/>
      <c r="AS91" s="478"/>
      <c r="AT91" s="478"/>
      <c r="AU91" s="532"/>
      <c r="AV91" s="515" t="str">
        <f>Calcu!P104</f>
        <v/>
      </c>
      <c r="AW91" s="516"/>
      <c r="AX91" s="516"/>
      <c r="AY91" s="516"/>
      <c r="AZ91" s="516"/>
      <c r="BA91" s="516"/>
      <c r="BB91" s="517"/>
    </row>
    <row r="92" spans="1:54" ht="18.75" customHeight="1">
      <c r="A92" s="58"/>
      <c r="B92" s="531" t="str">
        <f>Calcu!C105</f>
        <v/>
      </c>
      <c r="C92" s="478"/>
      <c r="D92" s="478"/>
      <c r="E92" s="478"/>
      <c r="F92" s="532"/>
      <c r="G92" s="531" t="str">
        <f>Calcu!F105</f>
        <v/>
      </c>
      <c r="H92" s="478"/>
      <c r="I92" s="478"/>
      <c r="J92" s="478"/>
      <c r="K92" s="532"/>
      <c r="L92" s="531" t="str">
        <f>Calcu!G105</f>
        <v/>
      </c>
      <c r="M92" s="478"/>
      <c r="N92" s="478"/>
      <c r="O92" s="478"/>
      <c r="P92" s="532"/>
      <c r="Q92" s="531" t="str">
        <f>Calcu!H105</f>
        <v/>
      </c>
      <c r="R92" s="478"/>
      <c r="S92" s="478"/>
      <c r="T92" s="478"/>
      <c r="U92" s="532"/>
      <c r="V92" s="531" t="str">
        <f>Calcu!I105</f>
        <v/>
      </c>
      <c r="W92" s="478"/>
      <c r="X92" s="478"/>
      <c r="Y92" s="478"/>
      <c r="Z92" s="532"/>
      <c r="AA92" s="531" t="str">
        <f>Calcu!E105</f>
        <v/>
      </c>
      <c r="AB92" s="478"/>
      <c r="AC92" s="478"/>
      <c r="AD92" s="478"/>
      <c r="AE92" s="478"/>
      <c r="AF92" s="478"/>
      <c r="AG92" s="532"/>
      <c r="AH92" s="531" t="str">
        <f>Calcu!J105</f>
        <v/>
      </c>
      <c r="AI92" s="478"/>
      <c r="AJ92" s="478"/>
      <c r="AK92" s="478"/>
      <c r="AL92" s="478"/>
      <c r="AM92" s="478"/>
      <c r="AN92" s="532"/>
      <c r="AO92" s="554" t="str">
        <f>Calcu!O105</f>
        <v/>
      </c>
      <c r="AP92" s="478"/>
      <c r="AQ92" s="478"/>
      <c r="AR92" s="478"/>
      <c r="AS92" s="478"/>
      <c r="AT92" s="478"/>
      <c r="AU92" s="532"/>
      <c r="AV92" s="515" t="str">
        <f>Calcu!P105</f>
        <v/>
      </c>
      <c r="AW92" s="516"/>
      <c r="AX92" s="516"/>
      <c r="AY92" s="516"/>
      <c r="AZ92" s="516"/>
      <c r="BA92" s="516"/>
      <c r="BB92" s="517"/>
    </row>
    <row r="93" spans="1:54" ht="18.75" customHeight="1">
      <c r="A93" s="58"/>
      <c r="B93" s="531" t="str">
        <f>Calcu!C106</f>
        <v/>
      </c>
      <c r="C93" s="478"/>
      <c r="D93" s="478"/>
      <c r="E93" s="478"/>
      <c r="F93" s="532"/>
      <c r="G93" s="531" t="str">
        <f>Calcu!F106</f>
        <v/>
      </c>
      <c r="H93" s="478"/>
      <c r="I93" s="478"/>
      <c r="J93" s="478"/>
      <c r="K93" s="532"/>
      <c r="L93" s="531" t="str">
        <f>Calcu!G106</f>
        <v/>
      </c>
      <c r="M93" s="478"/>
      <c r="N93" s="478"/>
      <c r="O93" s="478"/>
      <c r="P93" s="532"/>
      <c r="Q93" s="531" t="str">
        <f>Calcu!H106</f>
        <v/>
      </c>
      <c r="R93" s="478"/>
      <c r="S93" s="478"/>
      <c r="T93" s="478"/>
      <c r="U93" s="532"/>
      <c r="V93" s="531" t="str">
        <f>Calcu!I106</f>
        <v/>
      </c>
      <c r="W93" s="478"/>
      <c r="X93" s="478"/>
      <c r="Y93" s="478"/>
      <c r="Z93" s="532"/>
      <c r="AA93" s="531" t="str">
        <f>Calcu!E106</f>
        <v/>
      </c>
      <c r="AB93" s="478"/>
      <c r="AC93" s="478"/>
      <c r="AD93" s="478"/>
      <c r="AE93" s="478"/>
      <c r="AF93" s="478"/>
      <c r="AG93" s="532"/>
      <c r="AH93" s="531" t="str">
        <f>Calcu!J106</f>
        <v/>
      </c>
      <c r="AI93" s="478"/>
      <c r="AJ93" s="478"/>
      <c r="AK93" s="478"/>
      <c r="AL93" s="478"/>
      <c r="AM93" s="478"/>
      <c r="AN93" s="532"/>
      <c r="AO93" s="554" t="str">
        <f>Calcu!O106</f>
        <v/>
      </c>
      <c r="AP93" s="478"/>
      <c r="AQ93" s="478"/>
      <c r="AR93" s="478"/>
      <c r="AS93" s="478"/>
      <c r="AT93" s="478"/>
      <c r="AU93" s="532"/>
      <c r="AV93" s="515" t="str">
        <f>Calcu!P106</f>
        <v/>
      </c>
      <c r="AW93" s="516"/>
      <c r="AX93" s="516"/>
      <c r="AY93" s="516"/>
      <c r="AZ93" s="516"/>
      <c r="BA93" s="516"/>
      <c r="BB93" s="517"/>
    </row>
    <row r="94" spans="1:54" ht="18.75" customHeight="1">
      <c r="A94" s="58"/>
      <c r="B94" s="531" t="str">
        <f>Calcu!C107</f>
        <v/>
      </c>
      <c r="C94" s="478"/>
      <c r="D94" s="478"/>
      <c r="E94" s="478"/>
      <c r="F94" s="532"/>
      <c r="G94" s="531" t="str">
        <f>Calcu!F107</f>
        <v/>
      </c>
      <c r="H94" s="478"/>
      <c r="I94" s="478"/>
      <c r="J94" s="478"/>
      <c r="K94" s="532"/>
      <c r="L94" s="531" t="str">
        <f>Calcu!G107</f>
        <v/>
      </c>
      <c r="M94" s="478"/>
      <c r="N94" s="478"/>
      <c r="O94" s="478"/>
      <c r="P94" s="532"/>
      <c r="Q94" s="531" t="str">
        <f>Calcu!H107</f>
        <v/>
      </c>
      <c r="R94" s="478"/>
      <c r="S94" s="478"/>
      <c r="T94" s="478"/>
      <c r="U94" s="532"/>
      <c r="V94" s="531" t="str">
        <f>Calcu!I107</f>
        <v/>
      </c>
      <c r="W94" s="478"/>
      <c r="X94" s="478"/>
      <c r="Y94" s="478"/>
      <c r="Z94" s="532"/>
      <c r="AA94" s="531" t="str">
        <f>Calcu!E107</f>
        <v/>
      </c>
      <c r="AB94" s="478"/>
      <c r="AC94" s="478"/>
      <c r="AD94" s="478"/>
      <c r="AE94" s="478"/>
      <c r="AF94" s="478"/>
      <c r="AG94" s="532"/>
      <c r="AH94" s="531" t="str">
        <f>Calcu!J107</f>
        <v/>
      </c>
      <c r="AI94" s="478"/>
      <c r="AJ94" s="478"/>
      <c r="AK94" s="478"/>
      <c r="AL94" s="478"/>
      <c r="AM94" s="478"/>
      <c r="AN94" s="532"/>
      <c r="AO94" s="554" t="str">
        <f>Calcu!O107</f>
        <v/>
      </c>
      <c r="AP94" s="478"/>
      <c r="AQ94" s="478"/>
      <c r="AR94" s="478"/>
      <c r="AS94" s="478"/>
      <c r="AT94" s="478"/>
      <c r="AU94" s="532"/>
      <c r="AV94" s="515" t="str">
        <f>Calcu!P107</f>
        <v/>
      </c>
      <c r="AW94" s="516"/>
      <c r="AX94" s="516"/>
      <c r="AY94" s="516"/>
      <c r="AZ94" s="516"/>
      <c r="BA94" s="516"/>
      <c r="BB94" s="517"/>
    </row>
    <row r="95" spans="1:54" ht="18.75" customHeight="1">
      <c r="A95" s="58"/>
      <c r="B95" s="531" t="str">
        <f>Calcu!C108</f>
        <v/>
      </c>
      <c r="C95" s="478"/>
      <c r="D95" s="478"/>
      <c r="E95" s="478"/>
      <c r="F95" s="532"/>
      <c r="G95" s="531" t="str">
        <f>Calcu!F108</f>
        <v/>
      </c>
      <c r="H95" s="478"/>
      <c r="I95" s="478"/>
      <c r="J95" s="478"/>
      <c r="K95" s="532"/>
      <c r="L95" s="531" t="str">
        <f>Calcu!G108</f>
        <v/>
      </c>
      <c r="M95" s="478"/>
      <c r="N95" s="478"/>
      <c r="O95" s="478"/>
      <c r="P95" s="532"/>
      <c r="Q95" s="531" t="str">
        <f>Calcu!H108</f>
        <v/>
      </c>
      <c r="R95" s="478"/>
      <c r="S95" s="478"/>
      <c r="T95" s="478"/>
      <c r="U95" s="532"/>
      <c r="V95" s="531" t="str">
        <f>Calcu!I108</f>
        <v/>
      </c>
      <c r="W95" s="478"/>
      <c r="X95" s="478"/>
      <c r="Y95" s="478"/>
      <c r="Z95" s="532"/>
      <c r="AA95" s="531" t="str">
        <f>Calcu!E108</f>
        <v/>
      </c>
      <c r="AB95" s="478"/>
      <c r="AC95" s="478"/>
      <c r="AD95" s="478"/>
      <c r="AE95" s="478"/>
      <c r="AF95" s="478"/>
      <c r="AG95" s="532"/>
      <c r="AH95" s="531" t="str">
        <f>Calcu!J108</f>
        <v/>
      </c>
      <c r="AI95" s="478"/>
      <c r="AJ95" s="478"/>
      <c r="AK95" s="478"/>
      <c r="AL95" s="478"/>
      <c r="AM95" s="478"/>
      <c r="AN95" s="532"/>
      <c r="AO95" s="554" t="str">
        <f>Calcu!O108</f>
        <v/>
      </c>
      <c r="AP95" s="478"/>
      <c r="AQ95" s="478"/>
      <c r="AR95" s="478"/>
      <c r="AS95" s="478"/>
      <c r="AT95" s="478"/>
      <c r="AU95" s="532"/>
      <c r="AV95" s="515" t="str">
        <f>Calcu!P108</f>
        <v/>
      </c>
      <c r="AW95" s="516"/>
      <c r="AX95" s="516"/>
      <c r="AY95" s="516"/>
      <c r="AZ95" s="516"/>
      <c r="BA95" s="516"/>
      <c r="BB95" s="517"/>
    </row>
    <row r="96" spans="1:54" ht="18.75" customHeight="1">
      <c r="A96" s="58"/>
      <c r="B96" s="531" t="str">
        <f>Calcu!C109</f>
        <v/>
      </c>
      <c r="C96" s="478"/>
      <c r="D96" s="478"/>
      <c r="E96" s="478"/>
      <c r="F96" s="532"/>
      <c r="G96" s="531" t="str">
        <f>Calcu!F109</f>
        <v/>
      </c>
      <c r="H96" s="478"/>
      <c r="I96" s="478"/>
      <c r="J96" s="478"/>
      <c r="K96" s="532"/>
      <c r="L96" s="531" t="str">
        <f>Calcu!G109</f>
        <v/>
      </c>
      <c r="M96" s="478"/>
      <c r="N96" s="478"/>
      <c r="O96" s="478"/>
      <c r="P96" s="532"/>
      <c r="Q96" s="531" t="str">
        <f>Calcu!H109</f>
        <v/>
      </c>
      <c r="R96" s="478"/>
      <c r="S96" s="478"/>
      <c r="T96" s="478"/>
      <c r="U96" s="532"/>
      <c r="V96" s="531" t="str">
        <f>Calcu!I109</f>
        <v/>
      </c>
      <c r="W96" s="478"/>
      <c r="X96" s="478"/>
      <c r="Y96" s="478"/>
      <c r="Z96" s="532"/>
      <c r="AA96" s="531" t="str">
        <f>Calcu!E109</f>
        <v/>
      </c>
      <c r="AB96" s="478"/>
      <c r="AC96" s="478"/>
      <c r="AD96" s="478"/>
      <c r="AE96" s="478"/>
      <c r="AF96" s="478"/>
      <c r="AG96" s="532"/>
      <c r="AH96" s="531" t="str">
        <f>Calcu!J109</f>
        <v/>
      </c>
      <c r="AI96" s="478"/>
      <c r="AJ96" s="478"/>
      <c r="AK96" s="478"/>
      <c r="AL96" s="478"/>
      <c r="AM96" s="478"/>
      <c r="AN96" s="532"/>
      <c r="AO96" s="554" t="str">
        <f>Calcu!O109</f>
        <v/>
      </c>
      <c r="AP96" s="478"/>
      <c r="AQ96" s="478"/>
      <c r="AR96" s="478"/>
      <c r="AS96" s="478"/>
      <c r="AT96" s="478"/>
      <c r="AU96" s="532"/>
      <c r="AV96" s="515" t="str">
        <f>Calcu!P109</f>
        <v/>
      </c>
      <c r="AW96" s="516"/>
      <c r="AX96" s="516"/>
      <c r="AY96" s="516"/>
      <c r="AZ96" s="516"/>
      <c r="BA96" s="516"/>
      <c r="BB96" s="517"/>
    </row>
    <row r="97" spans="1:54" ht="18.75" customHeight="1">
      <c r="A97" s="58"/>
      <c r="B97" s="531" t="str">
        <f>Calcu!C110</f>
        <v/>
      </c>
      <c r="C97" s="478"/>
      <c r="D97" s="478"/>
      <c r="E97" s="478"/>
      <c r="F97" s="532"/>
      <c r="G97" s="531" t="str">
        <f>Calcu!F110</f>
        <v/>
      </c>
      <c r="H97" s="478"/>
      <c r="I97" s="478"/>
      <c r="J97" s="478"/>
      <c r="K97" s="532"/>
      <c r="L97" s="531" t="str">
        <f>Calcu!G110</f>
        <v/>
      </c>
      <c r="M97" s="478"/>
      <c r="N97" s="478"/>
      <c r="O97" s="478"/>
      <c r="P97" s="532"/>
      <c r="Q97" s="531" t="str">
        <f>Calcu!H110</f>
        <v/>
      </c>
      <c r="R97" s="478"/>
      <c r="S97" s="478"/>
      <c r="T97" s="478"/>
      <c r="U97" s="532"/>
      <c r="V97" s="531" t="str">
        <f>Calcu!I110</f>
        <v/>
      </c>
      <c r="W97" s="478"/>
      <c r="X97" s="478"/>
      <c r="Y97" s="478"/>
      <c r="Z97" s="532"/>
      <c r="AA97" s="531" t="str">
        <f>Calcu!E110</f>
        <v/>
      </c>
      <c r="AB97" s="478"/>
      <c r="AC97" s="478"/>
      <c r="AD97" s="478"/>
      <c r="AE97" s="478"/>
      <c r="AF97" s="478"/>
      <c r="AG97" s="532"/>
      <c r="AH97" s="531" t="str">
        <f>Calcu!J110</f>
        <v/>
      </c>
      <c r="AI97" s="478"/>
      <c r="AJ97" s="478"/>
      <c r="AK97" s="478"/>
      <c r="AL97" s="478"/>
      <c r="AM97" s="478"/>
      <c r="AN97" s="532"/>
      <c r="AO97" s="554" t="str">
        <f>Calcu!O110</f>
        <v/>
      </c>
      <c r="AP97" s="478"/>
      <c r="AQ97" s="478"/>
      <c r="AR97" s="478"/>
      <c r="AS97" s="478"/>
      <c r="AT97" s="478"/>
      <c r="AU97" s="532"/>
      <c r="AV97" s="515" t="str">
        <f>Calcu!P110</f>
        <v/>
      </c>
      <c r="AW97" s="516"/>
      <c r="AX97" s="516"/>
      <c r="AY97" s="516"/>
      <c r="AZ97" s="516"/>
      <c r="BA97" s="516"/>
      <c r="BB97" s="517"/>
    </row>
    <row r="98" spans="1:54" ht="18.75" customHeight="1">
      <c r="A98" s="58"/>
      <c r="B98" s="531" t="str">
        <f>Calcu!C111</f>
        <v/>
      </c>
      <c r="C98" s="478"/>
      <c r="D98" s="478"/>
      <c r="E98" s="478"/>
      <c r="F98" s="532"/>
      <c r="G98" s="531" t="str">
        <f>Calcu!F111</f>
        <v/>
      </c>
      <c r="H98" s="478"/>
      <c r="I98" s="478"/>
      <c r="J98" s="478"/>
      <c r="K98" s="532"/>
      <c r="L98" s="531" t="str">
        <f>Calcu!G111</f>
        <v/>
      </c>
      <c r="M98" s="478"/>
      <c r="N98" s="478"/>
      <c r="O98" s="478"/>
      <c r="P98" s="532"/>
      <c r="Q98" s="531" t="str">
        <f>Calcu!H111</f>
        <v/>
      </c>
      <c r="R98" s="478"/>
      <c r="S98" s="478"/>
      <c r="T98" s="478"/>
      <c r="U98" s="532"/>
      <c r="V98" s="531" t="str">
        <f>Calcu!I111</f>
        <v/>
      </c>
      <c r="W98" s="478"/>
      <c r="X98" s="478"/>
      <c r="Y98" s="478"/>
      <c r="Z98" s="532"/>
      <c r="AA98" s="531" t="str">
        <f>Calcu!E111</f>
        <v/>
      </c>
      <c r="AB98" s="478"/>
      <c r="AC98" s="478"/>
      <c r="AD98" s="478"/>
      <c r="AE98" s="478"/>
      <c r="AF98" s="478"/>
      <c r="AG98" s="532"/>
      <c r="AH98" s="531" t="str">
        <f>Calcu!J111</f>
        <v/>
      </c>
      <c r="AI98" s="478"/>
      <c r="AJ98" s="478"/>
      <c r="AK98" s="478"/>
      <c r="AL98" s="478"/>
      <c r="AM98" s="478"/>
      <c r="AN98" s="532"/>
      <c r="AO98" s="554" t="str">
        <f>Calcu!O111</f>
        <v/>
      </c>
      <c r="AP98" s="478"/>
      <c r="AQ98" s="478"/>
      <c r="AR98" s="478"/>
      <c r="AS98" s="478"/>
      <c r="AT98" s="478"/>
      <c r="AU98" s="532"/>
      <c r="AV98" s="515" t="str">
        <f>Calcu!P111</f>
        <v/>
      </c>
      <c r="AW98" s="516"/>
      <c r="AX98" s="516"/>
      <c r="AY98" s="516"/>
      <c r="AZ98" s="516"/>
      <c r="BA98" s="516"/>
      <c r="BB98" s="517"/>
    </row>
    <row r="99" spans="1:54" ht="18.75" customHeight="1">
      <c r="A99" s="58"/>
      <c r="B99" s="531" t="str">
        <f>Calcu!C112</f>
        <v/>
      </c>
      <c r="C99" s="478"/>
      <c r="D99" s="478"/>
      <c r="E99" s="478"/>
      <c r="F99" s="532"/>
      <c r="G99" s="531" t="str">
        <f>Calcu!F112</f>
        <v/>
      </c>
      <c r="H99" s="478"/>
      <c r="I99" s="478"/>
      <c r="J99" s="478"/>
      <c r="K99" s="532"/>
      <c r="L99" s="531" t="str">
        <f>Calcu!G112</f>
        <v/>
      </c>
      <c r="M99" s="478"/>
      <c r="N99" s="478"/>
      <c r="O99" s="478"/>
      <c r="P99" s="532"/>
      <c r="Q99" s="531" t="str">
        <f>Calcu!H112</f>
        <v/>
      </c>
      <c r="R99" s="478"/>
      <c r="S99" s="478"/>
      <c r="T99" s="478"/>
      <c r="U99" s="532"/>
      <c r="V99" s="531" t="str">
        <f>Calcu!I112</f>
        <v/>
      </c>
      <c r="W99" s="478"/>
      <c r="X99" s="478"/>
      <c r="Y99" s="478"/>
      <c r="Z99" s="532"/>
      <c r="AA99" s="531" t="str">
        <f>Calcu!E112</f>
        <v/>
      </c>
      <c r="AB99" s="478"/>
      <c r="AC99" s="478"/>
      <c r="AD99" s="478"/>
      <c r="AE99" s="478"/>
      <c r="AF99" s="478"/>
      <c r="AG99" s="532"/>
      <c r="AH99" s="531" t="str">
        <f>Calcu!J112</f>
        <v/>
      </c>
      <c r="AI99" s="478"/>
      <c r="AJ99" s="478"/>
      <c r="AK99" s="478"/>
      <c r="AL99" s="478"/>
      <c r="AM99" s="478"/>
      <c r="AN99" s="532"/>
      <c r="AO99" s="554" t="str">
        <f>Calcu!O112</f>
        <v/>
      </c>
      <c r="AP99" s="478"/>
      <c r="AQ99" s="478"/>
      <c r="AR99" s="478"/>
      <c r="AS99" s="478"/>
      <c r="AT99" s="478"/>
      <c r="AU99" s="532"/>
      <c r="AV99" s="515" t="str">
        <f>Calcu!P112</f>
        <v/>
      </c>
      <c r="AW99" s="516"/>
      <c r="AX99" s="516"/>
      <c r="AY99" s="516"/>
      <c r="AZ99" s="516"/>
      <c r="BA99" s="516"/>
      <c r="BB99" s="517"/>
    </row>
    <row r="100" spans="1:54" ht="18.75" customHeight="1">
      <c r="A100" s="58"/>
      <c r="B100" s="531" t="str">
        <f>Calcu!C113</f>
        <v/>
      </c>
      <c r="C100" s="478"/>
      <c r="D100" s="478"/>
      <c r="E100" s="478"/>
      <c r="F100" s="532"/>
      <c r="G100" s="531" t="str">
        <f>Calcu!F113</f>
        <v/>
      </c>
      <c r="H100" s="478"/>
      <c r="I100" s="478"/>
      <c r="J100" s="478"/>
      <c r="K100" s="532"/>
      <c r="L100" s="531" t="str">
        <f>Calcu!G113</f>
        <v/>
      </c>
      <c r="M100" s="478"/>
      <c r="N100" s="478"/>
      <c r="O100" s="478"/>
      <c r="P100" s="532"/>
      <c r="Q100" s="531" t="str">
        <f>Calcu!H113</f>
        <v/>
      </c>
      <c r="R100" s="478"/>
      <c r="S100" s="478"/>
      <c r="T100" s="478"/>
      <c r="U100" s="532"/>
      <c r="V100" s="531" t="str">
        <f>Calcu!I113</f>
        <v/>
      </c>
      <c r="W100" s="478"/>
      <c r="X100" s="478"/>
      <c r="Y100" s="478"/>
      <c r="Z100" s="532"/>
      <c r="AA100" s="531" t="str">
        <f>Calcu!E113</f>
        <v/>
      </c>
      <c r="AB100" s="478"/>
      <c r="AC100" s="478"/>
      <c r="AD100" s="478"/>
      <c r="AE100" s="478"/>
      <c r="AF100" s="478"/>
      <c r="AG100" s="532"/>
      <c r="AH100" s="531" t="str">
        <f>Calcu!J113</f>
        <v/>
      </c>
      <c r="AI100" s="478"/>
      <c r="AJ100" s="478"/>
      <c r="AK100" s="478"/>
      <c r="AL100" s="478"/>
      <c r="AM100" s="478"/>
      <c r="AN100" s="532"/>
      <c r="AO100" s="554" t="str">
        <f>Calcu!O113</f>
        <v/>
      </c>
      <c r="AP100" s="478"/>
      <c r="AQ100" s="478"/>
      <c r="AR100" s="478"/>
      <c r="AS100" s="478"/>
      <c r="AT100" s="478"/>
      <c r="AU100" s="532"/>
      <c r="AV100" s="515" t="str">
        <f>Calcu!P113</f>
        <v/>
      </c>
      <c r="AW100" s="516"/>
      <c r="AX100" s="516"/>
      <c r="AY100" s="516"/>
      <c r="AZ100" s="516"/>
      <c r="BA100" s="516"/>
      <c r="BB100" s="517"/>
    </row>
    <row r="101" spans="1:54" ht="18.75" customHeight="1">
      <c r="A101" s="58"/>
      <c r="B101" s="531" t="str">
        <f>Calcu!C114</f>
        <v/>
      </c>
      <c r="C101" s="478"/>
      <c r="D101" s="478"/>
      <c r="E101" s="478"/>
      <c r="F101" s="532"/>
      <c r="G101" s="531" t="str">
        <f>Calcu!F114</f>
        <v/>
      </c>
      <c r="H101" s="478"/>
      <c r="I101" s="478"/>
      <c r="J101" s="478"/>
      <c r="K101" s="532"/>
      <c r="L101" s="531" t="str">
        <f>Calcu!G114</f>
        <v/>
      </c>
      <c r="M101" s="478"/>
      <c r="N101" s="478"/>
      <c r="O101" s="478"/>
      <c r="P101" s="532"/>
      <c r="Q101" s="531" t="str">
        <f>Calcu!H114</f>
        <v/>
      </c>
      <c r="R101" s="478"/>
      <c r="S101" s="478"/>
      <c r="T101" s="478"/>
      <c r="U101" s="532"/>
      <c r="V101" s="531" t="str">
        <f>Calcu!I114</f>
        <v/>
      </c>
      <c r="W101" s="478"/>
      <c r="X101" s="478"/>
      <c r="Y101" s="478"/>
      <c r="Z101" s="532"/>
      <c r="AA101" s="531" t="str">
        <f>Calcu!E114</f>
        <v/>
      </c>
      <c r="AB101" s="478"/>
      <c r="AC101" s="478"/>
      <c r="AD101" s="478"/>
      <c r="AE101" s="478"/>
      <c r="AF101" s="478"/>
      <c r="AG101" s="532"/>
      <c r="AH101" s="531" t="str">
        <f>Calcu!J114</f>
        <v/>
      </c>
      <c r="AI101" s="478"/>
      <c r="AJ101" s="478"/>
      <c r="AK101" s="478"/>
      <c r="AL101" s="478"/>
      <c r="AM101" s="478"/>
      <c r="AN101" s="532"/>
      <c r="AO101" s="554" t="str">
        <f>Calcu!O114</f>
        <v/>
      </c>
      <c r="AP101" s="478"/>
      <c r="AQ101" s="478"/>
      <c r="AR101" s="478"/>
      <c r="AS101" s="478"/>
      <c r="AT101" s="478"/>
      <c r="AU101" s="532"/>
      <c r="AV101" s="515" t="str">
        <f>Calcu!P114</f>
        <v/>
      </c>
      <c r="AW101" s="516"/>
      <c r="AX101" s="516"/>
      <c r="AY101" s="516"/>
      <c r="AZ101" s="516"/>
      <c r="BA101" s="516"/>
      <c r="BB101" s="517"/>
    </row>
    <row r="102" spans="1:54" ht="18.75" customHeight="1">
      <c r="A102" s="58"/>
      <c r="B102" s="531" t="str">
        <f>Calcu!C115</f>
        <v/>
      </c>
      <c r="C102" s="478"/>
      <c r="D102" s="478"/>
      <c r="E102" s="478"/>
      <c r="F102" s="532"/>
      <c r="G102" s="531" t="str">
        <f>Calcu!F115</f>
        <v/>
      </c>
      <c r="H102" s="478"/>
      <c r="I102" s="478"/>
      <c r="J102" s="478"/>
      <c r="K102" s="532"/>
      <c r="L102" s="531" t="str">
        <f>Calcu!G115</f>
        <v/>
      </c>
      <c r="M102" s="478"/>
      <c r="N102" s="478"/>
      <c r="O102" s="478"/>
      <c r="P102" s="532"/>
      <c r="Q102" s="531" t="str">
        <f>Calcu!H115</f>
        <v/>
      </c>
      <c r="R102" s="478"/>
      <c r="S102" s="478"/>
      <c r="T102" s="478"/>
      <c r="U102" s="532"/>
      <c r="V102" s="531" t="str">
        <f>Calcu!I115</f>
        <v/>
      </c>
      <c r="W102" s="478"/>
      <c r="X102" s="478"/>
      <c r="Y102" s="478"/>
      <c r="Z102" s="532"/>
      <c r="AA102" s="531" t="str">
        <f>Calcu!E115</f>
        <v/>
      </c>
      <c r="AB102" s="478"/>
      <c r="AC102" s="478"/>
      <c r="AD102" s="478"/>
      <c r="AE102" s="478"/>
      <c r="AF102" s="478"/>
      <c r="AG102" s="532"/>
      <c r="AH102" s="531" t="str">
        <f>Calcu!J115</f>
        <v/>
      </c>
      <c r="AI102" s="478"/>
      <c r="AJ102" s="478"/>
      <c r="AK102" s="478"/>
      <c r="AL102" s="478"/>
      <c r="AM102" s="478"/>
      <c r="AN102" s="532"/>
      <c r="AO102" s="554" t="str">
        <f>Calcu!O115</f>
        <v/>
      </c>
      <c r="AP102" s="478"/>
      <c r="AQ102" s="478"/>
      <c r="AR102" s="478"/>
      <c r="AS102" s="478"/>
      <c r="AT102" s="478"/>
      <c r="AU102" s="532"/>
      <c r="AV102" s="515" t="str">
        <f>Calcu!P115</f>
        <v/>
      </c>
      <c r="AW102" s="516"/>
      <c r="AX102" s="516"/>
      <c r="AY102" s="516"/>
      <c r="AZ102" s="516"/>
      <c r="BA102" s="516"/>
      <c r="BB102" s="517"/>
    </row>
    <row r="103" spans="1:54" ht="18.75" customHeight="1">
      <c r="A103" s="58"/>
      <c r="B103" s="531" t="str">
        <f>Calcu!C116</f>
        <v/>
      </c>
      <c r="C103" s="478"/>
      <c r="D103" s="478"/>
      <c r="E103" s="478"/>
      <c r="F103" s="532"/>
      <c r="G103" s="531" t="str">
        <f>Calcu!F116</f>
        <v/>
      </c>
      <c r="H103" s="478"/>
      <c r="I103" s="478"/>
      <c r="J103" s="478"/>
      <c r="K103" s="532"/>
      <c r="L103" s="531" t="str">
        <f>Calcu!G116</f>
        <v/>
      </c>
      <c r="M103" s="478"/>
      <c r="N103" s="478"/>
      <c r="O103" s="478"/>
      <c r="P103" s="532"/>
      <c r="Q103" s="531" t="str">
        <f>Calcu!H116</f>
        <v/>
      </c>
      <c r="R103" s="478"/>
      <c r="S103" s="478"/>
      <c r="T103" s="478"/>
      <c r="U103" s="532"/>
      <c r="V103" s="531" t="str">
        <f>Calcu!I116</f>
        <v/>
      </c>
      <c r="W103" s="478"/>
      <c r="X103" s="478"/>
      <c r="Y103" s="478"/>
      <c r="Z103" s="532"/>
      <c r="AA103" s="531" t="str">
        <f>Calcu!E116</f>
        <v/>
      </c>
      <c r="AB103" s="478"/>
      <c r="AC103" s="478"/>
      <c r="AD103" s="478"/>
      <c r="AE103" s="478"/>
      <c r="AF103" s="478"/>
      <c r="AG103" s="532"/>
      <c r="AH103" s="531" t="str">
        <f>Calcu!J116</f>
        <v/>
      </c>
      <c r="AI103" s="478"/>
      <c r="AJ103" s="478"/>
      <c r="AK103" s="478"/>
      <c r="AL103" s="478"/>
      <c r="AM103" s="478"/>
      <c r="AN103" s="532"/>
      <c r="AO103" s="554" t="str">
        <f>Calcu!O116</f>
        <v/>
      </c>
      <c r="AP103" s="478"/>
      <c r="AQ103" s="478"/>
      <c r="AR103" s="478"/>
      <c r="AS103" s="478"/>
      <c r="AT103" s="478"/>
      <c r="AU103" s="532"/>
      <c r="AV103" s="515" t="str">
        <f>Calcu!P116</f>
        <v/>
      </c>
      <c r="AW103" s="516"/>
      <c r="AX103" s="516"/>
      <c r="AY103" s="516"/>
      <c r="AZ103" s="516"/>
      <c r="BA103" s="516"/>
      <c r="BB103" s="517"/>
    </row>
    <row r="104" spans="1:54" ht="18.75" customHeight="1">
      <c r="A104" s="58"/>
      <c r="B104" s="531" t="str">
        <f>Calcu!C117</f>
        <v/>
      </c>
      <c r="C104" s="478"/>
      <c r="D104" s="478"/>
      <c r="E104" s="478"/>
      <c r="F104" s="532"/>
      <c r="G104" s="531" t="str">
        <f>Calcu!F117</f>
        <v/>
      </c>
      <c r="H104" s="478"/>
      <c r="I104" s="478"/>
      <c r="J104" s="478"/>
      <c r="K104" s="532"/>
      <c r="L104" s="531" t="str">
        <f>Calcu!G117</f>
        <v/>
      </c>
      <c r="M104" s="478"/>
      <c r="N104" s="478"/>
      <c r="O104" s="478"/>
      <c r="P104" s="532"/>
      <c r="Q104" s="531" t="str">
        <f>Calcu!H117</f>
        <v/>
      </c>
      <c r="R104" s="478"/>
      <c r="S104" s="478"/>
      <c r="T104" s="478"/>
      <c r="U104" s="532"/>
      <c r="V104" s="531" t="str">
        <f>Calcu!I117</f>
        <v/>
      </c>
      <c r="W104" s="478"/>
      <c r="X104" s="478"/>
      <c r="Y104" s="478"/>
      <c r="Z104" s="532"/>
      <c r="AA104" s="531" t="str">
        <f>Calcu!E117</f>
        <v/>
      </c>
      <c r="AB104" s="478"/>
      <c r="AC104" s="478"/>
      <c r="AD104" s="478"/>
      <c r="AE104" s="478"/>
      <c r="AF104" s="478"/>
      <c r="AG104" s="532"/>
      <c r="AH104" s="531" t="str">
        <f>Calcu!J117</f>
        <v/>
      </c>
      <c r="AI104" s="478"/>
      <c r="AJ104" s="478"/>
      <c r="AK104" s="478"/>
      <c r="AL104" s="478"/>
      <c r="AM104" s="478"/>
      <c r="AN104" s="532"/>
      <c r="AO104" s="554" t="str">
        <f>Calcu!O117</f>
        <v/>
      </c>
      <c r="AP104" s="478"/>
      <c r="AQ104" s="478"/>
      <c r="AR104" s="478"/>
      <c r="AS104" s="478"/>
      <c r="AT104" s="478"/>
      <c r="AU104" s="532"/>
      <c r="AV104" s="515" t="str">
        <f>Calcu!P117</f>
        <v/>
      </c>
      <c r="AW104" s="516"/>
      <c r="AX104" s="516"/>
      <c r="AY104" s="516"/>
      <c r="AZ104" s="516"/>
      <c r="BA104" s="516"/>
      <c r="BB104" s="517"/>
    </row>
    <row r="105" spans="1:54" ht="18.75" customHeight="1">
      <c r="A105" s="58"/>
      <c r="B105" s="531" t="str">
        <f>Calcu!C118</f>
        <v/>
      </c>
      <c r="C105" s="478"/>
      <c r="D105" s="478"/>
      <c r="E105" s="478"/>
      <c r="F105" s="532"/>
      <c r="G105" s="531" t="str">
        <f>Calcu!F118</f>
        <v/>
      </c>
      <c r="H105" s="478"/>
      <c r="I105" s="478"/>
      <c r="J105" s="478"/>
      <c r="K105" s="532"/>
      <c r="L105" s="531" t="str">
        <f>Calcu!G118</f>
        <v/>
      </c>
      <c r="M105" s="478"/>
      <c r="N105" s="478"/>
      <c r="O105" s="478"/>
      <c r="P105" s="532"/>
      <c r="Q105" s="531" t="str">
        <f>Calcu!H118</f>
        <v/>
      </c>
      <c r="R105" s="478"/>
      <c r="S105" s="478"/>
      <c r="T105" s="478"/>
      <c r="U105" s="532"/>
      <c r="V105" s="531" t="str">
        <f>Calcu!I118</f>
        <v/>
      </c>
      <c r="W105" s="478"/>
      <c r="X105" s="478"/>
      <c r="Y105" s="478"/>
      <c r="Z105" s="532"/>
      <c r="AA105" s="531" t="str">
        <f>Calcu!E118</f>
        <v/>
      </c>
      <c r="AB105" s="478"/>
      <c r="AC105" s="478"/>
      <c r="AD105" s="478"/>
      <c r="AE105" s="478"/>
      <c r="AF105" s="478"/>
      <c r="AG105" s="532"/>
      <c r="AH105" s="531" t="str">
        <f>Calcu!J118</f>
        <v/>
      </c>
      <c r="AI105" s="478"/>
      <c r="AJ105" s="478"/>
      <c r="AK105" s="478"/>
      <c r="AL105" s="478"/>
      <c r="AM105" s="478"/>
      <c r="AN105" s="532"/>
      <c r="AO105" s="554" t="str">
        <f>Calcu!O118</f>
        <v/>
      </c>
      <c r="AP105" s="478"/>
      <c r="AQ105" s="478"/>
      <c r="AR105" s="478"/>
      <c r="AS105" s="478"/>
      <c r="AT105" s="478"/>
      <c r="AU105" s="532"/>
      <c r="AV105" s="515" t="str">
        <f>Calcu!P118</f>
        <v/>
      </c>
      <c r="AW105" s="516"/>
      <c r="AX105" s="516"/>
      <c r="AY105" s="516"/>
      <c r="AZ105" s="516"/>
      <c r="BA105" s="516"/>
      <c r="BB105" s="517"/>
    </row>
    <row r="106" spans="1:54" ht="18.75" customHeight="1">
      <c r="A106" s="58"/>
      <c r="B106" s="531" t="str">
        <f>Calcu!C119</f>
        <v/>
      </c>
      <c r="C106" s="478"/>
      <c r="D106" s="478"/>
      <c r="E106" s="478"/>
      <c r="F106" s="532"/>
      <c r="G106" s="531" t="str">
        <f>Calcu!F119</f>
        <v/>
      </c>
      <c r="H106" s="478"/>
      <c r="I106" s="478"/>
      <c r="J106" s="478"/>
      <c r="K106" s="532"/>
      <c r="L106" s="531" t="str">
        <f>Calcu!G119</f>
        <v/>
      </c>
      <c r="M106" s="478"/>
      <c r="N106" s="478"/>
      <c r="O106" s="478"/>
      <c r="P106" s="532"/>
      <c r="Q106" s="531" t="str">
        <f>Calcu!H119</f>
        <v/>
      </c>
      <c r="R106" s="478"/>
      <c r="S106" s="478"/>
      <c r="T106" s="478"/>
      <c r="U106" s="532"/>
      <c r="V106" s="531" t="str">
        <f>Calcu!I119</f>
        <v/>
      </c>
      <c r="W106" s="478"/>
      <c r="X106" s="478"/>
      <c r="Y106" s="478"/>
      <c r="Z106" s="532"/>
      <c r="AA106" s="531" t="str">
        <f>Calcu!E119</f>
        <v/>
      </c>
      <c r="AB106" s="478"/>
      <c r="AC106" s="478"/>
      <c r="AD106" s="478"/>
      <c r="AE106" s="478"/>
      <c r="AF106" s="478"/>
      <c r="AG106" s="532"/>
      <c r="AH106" s="531" t="str">
        <f>Calcu!J119</f>
        <v/>
      </c>
      <c r="AI106" s="478"/>
      <c r="AJ106" s="478"/>
      <c r="AK106" s="478"/>
      <c r="AL106" s="478"/>
      <c r="AM106" s="478"/>
      <c r="AN106" s="532"/>
      <c r="AO106" s="554" t="str">
        <f>Calcu!O119</f>
        <v/>
      </c>
      <c r="AP106" s="478"/>
      <c r="AQ106" s="478"/>
      <c r="AR106" s="478"/>
      <c r="AS106" s="478"/>
      <c r="AT106" s="478"/>
      <c r="AU106" s="532"/>
      <c r="AV106" s="515" t="str">
        <f>Calcu!P119</f>
        <v/>
      </c>
      <c r="AW106" s="516"/>
      <c r="AX106" s="516"/>
      <c r="AY106" s="516"/>
      <c r="AZ106" s="516"/>
      <c r="BA106" s="516"/>
      <c r="BB106" s="517"/>
    </row>
    <row r="107" spans="1:54" ht="18.75" customHeight="1">
      <c r="A107" s="58"/>
      <c r="B107" s="531" t="str">
        <f>Calcu!C120</f>
        <v/>
      </c>
      <c r="C107" s="478"/>
      <c r="D107" s="478"/>
      <c r="E107" s="478"/>
      <c r="F107" s="532"/>
      <c r="G107" s="531" t="str">
        <f>Calcu!F120</f>
        <v/>
      </c>
      <c r="H107" s="478"/>
      <c r="I107" s="478"/>
      <c r="J107" s="478"/>
      <c r="K107" s="532"/>
      <c r="L107" s="531" t="str">
        <f>Calcu!G120</f>
        <v/>
      </c>
      <c r="M107" s="478"/>
      <c r="N107" s="478"/>
      <c r="O107" s="478"/>
      <c r="P107" s="532"/>
      <c r="Q107" s="531" t="str">
        <f>Calcu!H120</f>
        <v/>
      </c>
      <c r="R107" s="478"/>
      <c r="S107" s="478"/>
      <c r="T107" s="478"/>
      <c r="U107" s="532"/>
      <c r="V107" s="531" t="str">
        <f>Calcu!I120</f>
        <v/>
      </c>
      <c r="W107" s="478"/>
      <c r="X107" s="478"/>
      <c r="Y107" s="478"/>
      <c r="Z107" s="532"/>
      <c r="AA107" s="531" t="str">
        <f>Calcu!E120</f>
        <v/>
      </c>
      <c r="AB107" s="478"/>
      <c r="AC107" s="478"/>
      <c r="AD107" s="478"/>
      <c r="AE107" s="478"/>
      <c r="AF107" s="478"/>
      <c r="AG107" s="532"/>
      <c r="AH107" s="531" t="str">
        <f>Calcu!J120</f>
        <v/>
      </c>
      <c r="AI107" s="478"/>
      <c r="AJ107" s="478"/>
      <c r="AK107" s="478"/>
      <c r="AL107" s="478"/>
      <c r="AM107" s="478"/>
      <c r="AN107" s="532"/>
      <c r="AO107" s="554" t="str">
        <f>Calcu!O120</f>
        <v/>
      </c>
      <c r="AP107" s="478"/>
      <c r="AQ107" s="478"/>
      <c r="AR107" s="478"/>
      <c r="AS107" s="478"/>
      <c r="AT107" s="478"/>
      <c r="AU107" s="532"/>
      <c r="AV107" s="515" t="str">
        <f>Calcu!P120</f>
        <v/>
      </c>
      <c r="AW107" s="516"/>
      <c r="AX107" s="516"/>
      <c r="AY107" s="516"/>
      <c r="AZ107" s="516"/>
      <c r="BA107" s="516"/>
      <c r="BB107" s="517"/>
    </row>
    <row r="108" spans="1:54" ht="18.75" customHeight="1">
      <c r="A108" s="58"/>
      <c r="B108" s="531" t="str">
        <f>Calcu!C121</f>
        <v/>
      </c>
      <c r="C108" s="478"/>
      <c r="D108" s="478"/>
      <c r="E108" s="478"/>
      <c r="F108" s="532"/>
      <c r="G108" s="531" t="str">
        <f>Calcu!F121</f>
        <v/>
      </c>
      <c r="H108" s="478"/>
      <c r="I108" s="478"/>
      <c r="J108" s="478"/>
      <c r="K108" s="532"/>
      <c r="L108" s="531" t="str">
        <f>Calcu!G121</f>
        <v/>
      </c>
      <c r="M108" s="478"/>
      <c r="N108" s="478"/>
      <c r="O108" s="478"/>
      <c r="P108" s="532"/>
      <c r="Q108" s="531" t="str">
        <f>Calcu!H121</f>
        <v/>
      </c>
      <c r="R108" s="478"/>
      <c r="S108" s="478"/>
      <c r="T108" s="478"/>
      <c r="U108" s="532"/>
      <c r="V108" s="531" t="str">
        <f>Calcu!I121</f>
        <v/>
      </c>
      <c r="W108" s="478"/>
      <c r="X108" s="478"/>
      <c r="Y108" s="478"/>
      <c r="Z108" s="532"/>
      <c r="AA108" s="531" t="str">
        <f>Calcu!E121</f>
        <v/>
      </c>
      <c r="AB108" s="478"/>
      <c r="AC108" s="478"/>
      <c r="AD108" s="478"/>
      <c r="AE108" s="478"/>
      <c r="AF108" s="478"/>
      <c r="AG108" s="532"/>
      <c r="AH108" s="531" t="str">
        <f>Calcu!J121</f>
        <v/>
      </c>
      <c r="AI108" s="478"/>
      <c r="AJ108" s="478"/>
      <c r="AK108" s="478"/>
      <c r="AL108" s="478"/>
      <c r="AM108" s="478"/>
      <c r="AN108" s="532"/>
      <c r="AO108" s="554" t="str">
        <f>Calcu!O121</f>
        <v/>
      </c>
      <c r="AP108" s="478"/>
      <c r="AQ108" s="478"/>
      <c r="AR108" s="478"/>
      <c r="AS108" s="478"/>
      <c r="AT108" s="478"/>
      <c r="AU108" s="532"/>
      <c r="AV108" s="515" t="str">
        <f>Calcu!P121</f>
        <v/>
      </c>
      <c r="AW108" s="516"/>
      <c r="AX108" s="516"/>
      <c r="AY108" s="516"/>
      <c r="AZ108" s="516"/>
      <c r="BA108" s="516"/>
      <c r="BB108" s="517"/>
    </row>
    <row r="109" spans="1:54" ht="18.75" customHeight="1">
      <c r="A109" s="58"/>
      <c r="B109" s="531" t="str">
        <f>Calcu!C122</f>
        <v/>
      </c>
      <c r="C109" s="478"/>
      <c r="D109" s="478"/>
      <c r="E109" s="478"/>
      <c r="F109" s="532"/>
      <c r="G109" s="531" t="str">
        <f>Calcu!F122</f>
        <v/>
      </c>
      <c r="H109" s="478"/>
      <c r="I109" s="478"/>
      <c r="J109" s="478"/>
      <c r="K109" s="532"/>
      <c r="L109" s="531" t="str">
        <f>Calcu!G122</f>
        <v/>
      </c>
      <c r="M109" s="478"/>
      <c r="N109" s="478"/>
      <c r="O109" s="478"/>
      <c r="P109" s="532"/>
      <c r="Q109" s="531" t="str">
        <f>Calcu!H122</f>
        <v/>
      </c>
      <c r="R109" s="478"/>
      <c r="S109" s="478"/>
      <c r="T109" s="478"/>
      <c r="U109" s="532"/>
      <c r="V109" s="531" t="str">
        <f>Calcu!I122</f>
        <v/>
      </c>
      <c r="W109" s="478"/>
      <c r="X109" s="478"/>
      <c r="Y109" s="478"/>
      <c r="Z109" s="532"/>
      <c r="AA109" s="531" t="str">
        <f>Calcu!E122</f>
        <v/>
      </c>
      <c r="AB109" s="478"/>
      <c r="AC109" s="478"/>
      <c r="AD109" s="478"/>
      <c r="AE109" s="478"/>
      <c r="AF109" s="478"/>
      <c r="AG109" s="532"/>
      <c r="AH109" s="531" t="str">
        <f>Calcu!J122</f>
        <v/>
      </c>
      <c r="AI109" s="478"/>
      <c r="AJ109" s="478"/>
      <c r="AK109" s="478"/>
      <c r="AL109" s="478"/>
      <c r="AM109" s="478"/>
      <c r="AN109" s="532"/>
      <c r="AO109" s="554" t="str">
        <f>Calcu!O122</f>
        <v/>
      </c>
      <c r="AP109" s="478"/>
      <c r="AQ109" s="478"/>
      <c r="AR109" s="478"/>
      <c r="AS109" s="478"/>
      <c r="AT109" s="478"/>
      <c r="AU109" s="532"/>
      <c r="AV109" s="515" t="str">
        <f>Calcu!P122</f>
        <v/>
      </c>
      <c r="AW109" s="516"/>
      <c r="AX109" s="516"/>
      <c r="AY109" s="516"/>
      <c r="AZ109" s="516"/>
      <c r="BA109" s="516"/>
      <c r="BB109" s="517"/>
    </row>
    <row r="110" spans="1:54" ht="18.75" customHeight="1">
      <c r="A110" s="58"/>
      <c r="B110" s="531" t="str">
        <f>Calcu!C123</f>
        <v/>
      </c>
      <c r="C110" s="478"/>
      <c r="D110" s="478"/>
      <c r="E110" s="478"/>
      <c r="F110" s="532"/>
      <c r="G110" s="531" t="str">
        <f>Calcu!F123</f>
        <v/>
      </c>
      <c r="H110" s="478"/>
      <c r="I110" s="478"/>
      <c r="J110" s="478"/>
      <c r="K110" s="532"/>
      <c r="L110" s="531" t="str">
        <f>Calcu!G123</f>
        <v/>
      </c>
      <c r="M110" s="478"/>
      <c r="N110" s="478"/>
      <c r="O110" s="478"/>
      <c r="P110" s="532"/>
      <c r="Q110" s="531" t="str">
        <f>Calcu!H123</f>
        <v/>
      </c>
      <c r="R110" s="478"/>
      <c r="S110" s="478"/>
      <c r="T110" s="478"/>
      <c r="U110" s="532"/>
      <c r="V110" s="531" t="str">
        <f>Calcu!I123</f>
        <v/>
      </c>
      <c r="W110" s="478"/>
      <c r="X110" s="478"/>
      <c r="Y110" s="478"/>
      <c r="Z110" s="532"/>
      <c r="AA110" s="531" t="str">
        <f>Calcu!E123</f>
        <v/>
      </c>
      <c r="AB110" s="478"/>
      <c r="AC110" s="478"/>
      <c r="AD110" s="478"/>
      <c r="AE110" s="478"/>
      <c r="AF110" s="478"/>
      <c r="AG110" s="532"/>
      <c r="AH110" s="531" t="str">
        <f>Calcu!J123</f>
        <v/>
      </c>
      <c r="AI110" s="478"/>
      <c r="AJ110" s="478"/>
      <c r="AK110" s="478"/>
      <c r="AL110" s="478"/>
      <c r="AM110" s="478"/>
      <c r="AN110" s="532"/>
      <c r="AO110" s="554" t="str">
        <f>Calcu!O123</f>
        <v/>
      </c>
      <c r="AP110" s="478"/>
      <c r="AQ110" s="478"/>
      <c r="AR110" s="478"/>
      <c r="AS110" s="478"/>
      <c r="AT110" s="478"/>
      <c r="AU110" s="532"/>
      <c r="AV110" s="515" t="str">
        <f>Calcu!P123</f>
        <v/>
      </c>
      <c r="AW110" s="516"/>
      <c r="AX110" s="516"/>
      <c r="AY110" s="516"/>
      <c r="AZ110" s="516"/>
      <c r="BA110" s="516"/>
      <c r="BB110" s="517"/>
    </row>
    <row r="111" spans="1:54" ht="18.75" customHeight="1">
      <c r="A111" s="58"/>
      <c r="B111" s="531" t="str">
        <f>Calcu!C124</f>
        <v/>
      </c>
      <c r="C111" s="478"/>
      <c r="D111" s="478"/>
      <c r="E111" s="478"/>
      <c r="F111" s="532"/>
      <c r="G111" s="531" t="str">
        <f>Calcu!F124</f>
        <v/>
      </c>
      <c r="H111" s="478"/>
      <c r="I111" s="478"/>
      <c r="J111" s="478"/>
      <c r="K111" s="532"/>
      <c r="L111" s="531" t="str">
        <f>Calcu!G124</f>
        <v/>
      </c>
      <c r="M111" s="478"/>
      <c r="N111" s="478"/>
      <c r="O111" s="478"/>
      <c r="P111" s="532"/>
      <c r="Q111" s="531" t="str">
        <f>Calcu!H124</f>
        <v/>
      </c>
      <c r="R111" s="478"/>
      <c r="S111" s="478"/>
      <c r="T111" s="478"/>
      <c r="U111" s="532"/>
      <c r="V111" s="531" t="str">
        <f>Calcu!I124</f>
        <v/>
      </c>
      <c r="W111" s="478"/>
      <c r="X111" s="478"/>
      <c r="Y111" s="478"/>
      <c r="Z111" s="532"/>
      <c r="AA111" s="531" t="str">
        <f>Calcu!E124</f>
        <v/>
      </c>
      <c r="AB111" s="478"/>
      <c r="AC111" s="478"/>
      <c r="AD111" s="478"/>
      <c r="AE111" s="478"/>
      <c r="AF111" s="478"/>
      <c r="AG111" s="532"/>
      <c r="AH111" s="531" t="str">
        <f>Calcu!J124</f>
        <v/>
      </c>
      <c r="AI111" s="478"/>
      <c r="AJ111" s="478"/>
      <c r="AK111" s="478"/>
      <c r="AL111" s="478"/>
      <c r="AM111" s="478"/>
      <c r="AN111" s="532"/>
      <c r="AO111" s="554" t="str">
        <f>Calcu!O124</f>
        <v/>
      </c>
      <c r="AP111" s="478"/>
      <c r="AQ111" s="478"/>
      <c r="AR111" s="478"/>
      <c r="AS111" s="478"/>
      <c r="AT111" s="478"/>
      <c r="AU111" s="532"/>
      <c r="AV111" s="515" t="str">
        <f>Calcu!P124</f>
        <v/>
      </c>
      <c r="AW111" s="516"/>
      <c r="AX111" s="516"/>
      <c r="AY111" s="516"/>
      <c r="AZ111" s="516"/>
      <c r="BA111" s="516"/>
      <c r="BB111" s="517"/>
    </row>
    <row r="112" spans="1:54" ht="18.75" customHeight="1">
      <c r="A112" s="58"/>
      <c r="B112" s="531" t="str">
        <f>Calcu!C125</f>
        <v/>
      </c>
      <c r="C112" s="478"/>
      <c r="D112" s="478"/>
      <c r="E112" s="478"/>
      <c r="F112" s="532"/>
      <c r="G112" s="531" t="str">
        <f>Calcu!F125</f>
        <v/>
      </c>
      <c r="H112" s="478"/>
      <c r="I112" s="478"/>
      <c r="J112" s="478"/>
      <c r="K112" s="532"/>
      <c r="L112" s="531" t="str">
        <f>Calcu!G125</f>
        <v/>
      </c>
      <c r="M112" s="478"/>
      <c r="N112" s="478"/>
      <c r="O112" s="478"/>
      <c r="P112" s="532"/>
      <c r="Q112" s="531" t="str">
        <f>Calcu!H125</f>
        <v/>
      </c>
      <c r="R112" s="478"/>
      <c r="S112" s="478"/>
      <c r="T112" s="478"/>
      <c r="U112" s="532"/>
      <c r="V112" s="531" t="str">
        <f>Calcu!I125</f>
        <v/>
      </c>
      <c r="W112" s="478"/>
      <c r="X112" s="478"/>
      <c r="Y112" s="478"/>
      <c r="Z112" s="532"/>
      <c r="AA112" s="531" t="str">
        <f>Calcu!E125</f>
        <v/>
      </c>
      <c r="AB112" s="478"/>
      <c r="AC112" s="478"/>
      <c r="AD112" s="478"/>
      <c r="AE112" s="478"/>
      <c r="AF112" s="478"/>
      <c r="AG112" s="532"/>
      <c r="AH112" s="531" t="str">
        <f>Calcu!J125</f>
        <v/>
      </c>
      <c r="AI112" s="478"/>
      <c r="AJ112" s="478"/>
      <c r="AK112" s="478"/>
      <c r="AL112" s="478"/>
      <c r="AM112" s="478"/>
      <c r="AN112" s="532"/>
      <c r="AO112" s="554" t="str">
        <f>Calcu!O125</f>
        <v/>
      </c>
      <c r="AP112" s="478"/>
      <c r="AQ112" s="478"/>
      <c r="AR112" s="478"/>
      <c r="AS112" s="478"/>
      <c r="AT112" s="478"/>
      <c r="AU112" s="532"/>
      <c r="AV112" s="515" t="str">
        <f>Calcu!P125</f>
        <v/>
      </c>
      <c r="AW112" s="516"/>
      <c r="AX112" s="516"/>
      <c r="AY112" s="516"/>
      <c r="AZ112" s="516"/>
      <c r="BA112" s="516"/>
      <c r="BB112" s="517"/>
    </row>
    <row r="113" spans="1:54" ht="18.75" customHeight="1">
      <c r="A113" s="58"/>
      <c r="B113" s="531" t="str">
        <f>Calcu!C126</f>
        <v/>
      </c>
      <c r="C113" s="478"/>
      <c r="D113" s="478"/>
      <c r="E113" s="478"/>
      <c r="F113" s="532"/>
      <c r="G113" s="531" t="str">
        <f>Calcu!F126</f>
        <v/>
      </c>
      <c r="H113" s="478"/>
      <c r="I113" s="478"/>
      <c r="J113" s="478"/>
      <c r="K113" s="532"/>
      <c r="L113" s="531" t="str">
        <f>Calcu!G126</f>
        <v/>
      </c>
      <c r="M113" s="478"/>
      <c r="N113" s="478"/>
      <c r="O113" s="478"/>
      <c r="P113" s="532"/>
      <c r="Q113" s="531" t="str">
        <f>Calcu!H126</f>
        <v/>
      </c>
      <c r="R113" s="478"/>
      <c r="S113" s="478"/>
      <c r="T113" s="478"/>
      <c r="U113" s="532"/>
      <c r="V113" s="531" t="str">
        <f>Calcu!I126</f>
        <v/>
      </c>
      <c r="W113" s="478"/>
      <c r="X113" s="478"/>
      <c r="Y113" s="478"/>
      <c r="Z113" s="532"/>
      <c r="AA113" s="531" t="str">
        <f>Calcu!E126</f>
        <v/>
      </c>
      <c r="AB113" s="478"/>
      <c r="AC113" s="478"/>
      <c r="AD113" s="478"/>
      <c r="AE113" s="478"/>
      <c r="AF113" s="478"/>
      <c r="AG113" s="532"/>
      <c r="AH113" s="531" t="str">
        <f>Calcu!J126</f>
        <v/>
      </c>
      <c r="AI113" s="478"/>
      <c r="AJ113" s="478"/>
      <c r="AK113" s="478"/>
      <c r="AL113" s="478"/>
      <c r="AM113" s="478"/>
      <c r="AN113" s="532"/>
      <c r="AO113" s="554" t="str">
        <f>Calcu!O126</f>
        <v/>
      </c>
      <c r="AP113" s="478"/>
      <c r="AQ113" s="478"/>
      <c r="AR113" s="478"/>
      <c r="AS113" s="478"/>
      <c r="AT113" s="478"/>
      <c r="AU113" s="532"/>
      <c r="AV113" s="515" t="str">
        <f>Calcu!P126</f>
        <v/>
      </c>
      <c r="AW113" s="516"/>
      <c r="AX113" s="516"/>
      <c r="AY113" s="516"/>
      <c r="AZ113" s="516"/>
      <c r="BA113" s="516"/>
      <c r="BB113" s="517"/>
    </row>
    <row r="114" spans="1:54" ht="18.75" customHeight="1">
      <c r="A114" s="58"/>
      <c r="B114" s="531" t="str">
        <f>Calcu!C127</f>
        <v/>
      </c>
      <c r="C114" s="478"/>
      <c r="D114" s="478"/>
      <c r="E114" s="478"/>
      <c r="F114" s="532"/>
      <c r="G114" s="531" t="str">
        <f>Calcu!F127</f>
        <v/>
      </c>
      <c r="H114" s="478"/>
      <c r="I114" s="478"/>
      <c r="J114" s="478"/>
      <c r="K114" s="532"/>
      <c r="L114" s="531" t="str">
        <f>Calcu!G127</f>
        <v/>
      </c>
      <c r="M114" s="478"/>
      <c r="N114" s="478"/>
      <c r="O114" s="478"/>
      <c r="P114" s="532"/>
      <c r="Q114" s="531" t="str">
        <f>Calcu!H127</f>
        <v/>
      </c>
      <c r="R114" s="478"/>
      <c r="S114" s="478"/>
      <c r="T114" s="478"/>
      <c r="U114" s="532"/>
      <c r="V114" s="531" t="str">
        <f>Calcu!I127</f>
        <v/>
      </c>
      <c r="W114" s="478"/>
      <c r="X114" s="478"/>
      <c r="Y114" s="478"/>
      <c r="Z114" s="532"/>
      <c r="AA114" s="531" t="str">
        <f>Calcu!E127</f>
        <v/>
      </c>
      <c r="AB114" s="478"/>
      <c r="AC114" s="478"/>
      <c r="AD114" s="478"/>
      <c r="AE114" s="478"/>
      <c r="AF114" s="478"/>
      <c r="AG114" s="532"/>
      <c r="AH114" s="531" t="str">
        <f>Calcu!J127</f>
        <v/>
      </c>
      <c r="AI114" s="478"/>
      <c r="AJ114" s="478"/>
      <c r="AK114" s="478"/>
      <c r="AL114" s="478"/>
      <c r="AM114" s="478"/>
      <c r="AN114" s="532"/>
      <c r="AO114" s="554" t="str">
        <f>Calcu!O127</f>
        <v/>
      </c>
      <c r="AP114" s="478"/>
      <c r="AQ114" s="478"/>
      <c r="AR114" s="478"/>
      <c r="AS114" s="478"/>
      <c r="AT114" s="478"/>
      <c r="AU114" s="532"/>
      <c r="AV114" s="515" t="str">
        <f>Calcu!P127</f>
        <v/>
      </c>
      <c r="AW114" s="516"/>
      <c r="AX114" s="516"/>
      <c r="AY114" s="516"/>
      <c r="AZ114" s="516"/>
      <c r="BA114" s="516"/>
      <c r="BB114" s="517"/>
    </row>
    <row r="115" spans="1:54" ht="18.75" customHeight="1">
      <c r="A115" s="58"/>
      <c r="B115" s="531" t="str">
        <f>Calcu!C128</f>
        <v/>
      </c>
      <c r="C115" s="478"/>
      <c r="D115" s="478"/>
      <c r="E115" s="478"/>
      <c r="F115" s="532"/>
      <c r="G115" s="531" t="str">
        <f>Calcu!F128</f>
        <v/>
      </c>
      <c r="H115" s="478"/>
      <c r="I115" s="478"/>
      <c r="J115" s="478"/>
      <c r="K115" s="532"/>
      <c r="L115" s="531" t="str">
        <f>Calcu!G128</f>
        <v/>
      </c>
      <c r="M115" s="478"/>
      <c r="N115" s="478"/>
      <c r="O115" s="478"/>
      <c r="P115" s="532"/>
      <c r="Q115" s="531" t="str">
        <f>Calcu!H128</f>
        <v/>
      </c>
      <c r="R115" s="478"/>
      <c r="S115" s="478"/>
      <c r="T115" s="478"/>
      <c r="U115" s="532"/>
      <c r="V115" s="531" t="str">
        <f>Calcu!I128</f>
        <v/>
      </c>
      <c r="W115" s="478"/>
      <c r="X115" s="478"/>
      <c r="Y115" s="478"/>
      <c r="Z115" s="532"/>
      <c r="AA115" s="531" t="str">
        <f>Calcu!E128</f>
        <v/>
      </c>
      <c r="AB115" s="478"/>
      <c r="AC115" s="478"/>
      <c r="AD115" s="478"/>
      <c r="AE115" s="478"/>
      <c r="AF115" s="478"/>
      <c r="AG115" s="532"/>
      <c r="AH115" s="531" t="str">
        <f>Calcu!J128</f>
        <v/>
      </c>
      <c r="AI115" s="478"/>
      <c r="AJ115" s="478"/>
      <c r="AK115" s="478"/>
      <c r="AL115" s="478"/>
      <c r="AM115" s="478"/>
      <c r="AN115" s="532"/>
      <c r="AO115" s="554" t="str">
        <f>Calcu!O128</f>
        <v/>
      </c>
      <c r="AP115" s="478"/>
      <c r="AQ115" s="478"/>
      <c r="AR115" s="478"/>
      <c r="AS115" s="478"/>
      <c r="AT115" s="478"/>
      <c r="AU115" s="532"/>
      <c r="AV115" s="515" t="str">
        <f>Calcu!P128</f>
        <v/>
      </c>
      <c r="AW115" s="516"/>
      <c r="AX115" s="516"/>
      <c r="AY115" s="516"/>
      <c r="AZ115" s="516"/>
      <c r="BA115" s="516"/>
      <c r="BB115" s="517"/>
    </row>
    <row r="116" spans="1:54" ht="18.75" customHeight="1">
      <c r="A116" s="58"/>
      <c r="B116" s="531" t="str">
        <f>Calcu!C129</f>
        <v/>
      </c>
      <c r="C116" s="478"/>
      <c r="D116" s="478"/>
      <c r="E116" s="478"/>
      <c r="F116" s="532"/>
      <c r="G116" s="531" t="str">
        <f>Calcu!F129</f>
        <v/>
      </c>
      <c r="H116" s="478"/>
      <c r="I116" s="478"/>
      <c r="J116" s="478"/>
      <c r="K116" s="532"/>
      <c r="L116" s="531" t="str">
        <f>Calcu!G129</f>
        <v/>
      </c>
      <c r="M116" s="478"/>
      <c r="N116" s="478"/>
      <c r="O116" s="478"/>
      <c r="P116" s="532"/>
      <c r="Q116" s="531" t="str">
        <f>Calcu!H129</f>
        <v/>
      </c>
      <c r="R116" s="478"/>
      <c r="S116" s="478"/>
      <c r="T116" s="478"/>
      <c r="U116" s="532"/>
      <c r="V116" s="531" t="str">
        <f>Calcu!I129</f>
        <v/>
      </c>
      <c r="W116" s="478"/>
      <c r="X116" s="478"/>
      <c r="Y116" s="478"/>
      <c r="Z116" s="532"/>
      <c r="AA116" s="531" t="str">
        <f>Calcu!E129</f>
        <v/>
      </c>
      <c r="AB116" s="478"/>
      <c r="AC116" s="478"/>
      <c r="AD116" s="478"/>
      <c r="AE116" s="478"/>
      <c r="AF116" s="478"/>
      <c r="AG116" s="532"/>
      <c r="AH116" s="531" t="str">
        <f>Calcu!J129</f>
        <v/>
      </c>
      <c r="AI116" s="478"/>
      <c r="AJ116" s="478"/>
      <c r="AK116" s="478"/>
      <c r="AL116" s="478"/>
      <c r="AM116" s="478"/>
      <c r="AN116" s="532"/>
      <c r="AO116" s="554" t="str">
        <f>Calcu!O129</f>
        <v/>
      </c>
      <c r="AP116" s="478"/>
      <c r="AQ116" s="478"/>
      <c r="AR116" s="478"/>
      <c r="AS116" s="478"/>
      <c r="AT116" s="478"/>
      <c r="AU116" s="532"/>
      <c r="AV116" s="515" t="str">
        <f>Calcu!P129</f>
        <v/>
      </c>
      <c r="AW116" s="516"/>
      <c r="AX116" s="516"/>
      <c r="AY116" s="516"/>
      <c r="AZ116" s="516"/>
      <c r="BA116" s="516"/>
      <c r="BB116" s="517"/>
    </row>
    <row r="117" spans="1:54" ht="18.75" customHeight="1">
      <c r="A117" s="58"/>
      <c r="B117" s="531" t="str">
        <f>Calcu!C130</f>
        <v/>
      </c>
      <c r="C117" s="478"/>
      <c r="D117" s="478"/>
      <c r="E117" s="478"/>
      <c r="F117" s="532"/>
      <c r="G117" s="531" t="str">
        <f>Calcu!F130</f>
        <v/>
      </c>
      <c r="H117" s="478"/>
      <c r="I117" s="478"/>
      <c r="J117" s="478"/>
      <c r="K117" s="532"/>
      <c r="L117" s="531" t="str">
        <f>Calcu!G130</f>
        <v/>
      </c>
      <c r="M117" s="478"/>
      <c r="N117" s="478"/>
      <c r="O117" s="478"/>
      <c r="P117" s="532"/>
      <c r="Q117" s="531" t="str">
        <f>Calcu!H130</f>
        <v/>
      </c>
      <c r="R117" s="478"/>
      <c r="S117" s="478"/>
      <c r="T117" s="478"/>
      <c r="U117" s="532"/>
      <c r="V117" s="531" t="str">
        <f>Calcu!I130</f>
        <v/>
      </c>
      <c r="W117" s="478"/>
      <c r="X117" s="478"/>
      <c r="Y117" s="478"/>
      <c r="Z117" s="532"/>
      <c r="AA117" s="531" t="str">
        <f>Calcu!E130</f>
        <v/>
      </c>
      <c r="AB117" s="478"/>
      <c r="AC117" s="478"/>
      <c r="AD117" s="478"/>
      <c r="AE117" s="478"/>
      <c r="AF117" s="478"/>
      <c r="AG117" s="532"/>
      <c r="AH117" s="531" t="str">
        <f>Calcu!J130</f>
        <v/>
      </c>
      <c r="AI117" s="478"/>
      <c r="AJ117" s="478"/>
      <c r="AK117" s="478"/>
      <c r="AL117" s="478"/>
      <c r="AM117" s="478"/>
      <c r="AN117" s="532"/>
      <c r="AO117" s="554" t="str">
        <f>Calcu!O130</f>
        <v/>
      </c>
      <c r="AP117" s="478"/>
      <c r="AQ117" s="478"/>
      <c r="AR117" s="478"/>
      <c r="AS117" s="478"/>
      <c r="AT117" s="478"/>
      <c r="AU117" s="532"/>
      <c r="AV117" s="515" t="str">
        <f>Calcu!P130</f>
        <v/>
      </c>
      <c r="AW117" s="516"/>
      <c r="AX117" s="516"/>
      <c r="AY117" s="516"/>
      <c r="AZ117" s="516"/>
      <c r="BA117" s="516"/>
      <c r="BB117" s="517"/>
    </row>
    <row r="118" spans="1:54" ht="18.75" customHeight="1">
      <c r="A118" s="58"/>
      <c r="B118" s="531" t="str">
        <f>Calcu!C131</f>
        <v/>
      </c>
      <c r="C118" s="478"/>
      <c r="D118" s="478"/>
      <c r="E118" s="478"/>
      <c r="F118" s="532"/>
      <c r="G118" s="531" t="str">
        <f>Calcu!F131</f>
        <v/>
      </c>
      <c r="H118" s="478"/>
      <c r="I118" s="478"/>
      <c r="J118" s="478"/>
      <c r="K118" s="532"/>
      <c r="L118" s="531" t="str">
        <f>Calcu!G131</f>
        <v/>
      </c>
      <c r="M118" s="478"/>
      <c r="N118" s="478"/>
      <c r="O118" s="478"/>
      <c r="P118" s="532"/>
      <c r="Q118" s="531" t="str">
        <f>Calcu!H131</f>
        <v/>
      </c>
      <c r="R118" s="478"/>
      <c r="S118" s="478"/>
      <c r="T118" s="478"/>
      <c r="U118" s="532"/>
      <c r="V118" s="531" t="str">
        <f>Calcu!I131</f>
        <v/>
      </c>
      <c r="W118" s="478"/>
      <c r="X118" s="478"/>
      <c r="Y118" s="478"/>
      <c r="Z118" s="532"/>
      <c r="AA118" s="531" t="str">
        <f>Calcu!E131</f>
        <v/>
      </c>
      <c r="AB118" s="478"/>
      <c r="AC118" s="478"/>
      <c r="AD118" s="478"/>
      <c r="AE118" s="478"/>
      <c r="AF118" s="478"/>
      <c r="AG118" s="532"/>
      <c r="AH118" s="531" t="str">
        <f>Calcu!J131</f>
        <v/>
      </c>
      <c r="AI118" s="478"/>
      <c r="AJ118" s="478"/>
      <c r="AK118" s="478"/>
      <c r="AL118" s="478"/>
      <c r="AM118" s="478"/>
      <c r="AN118" s="532"/>
      <c r="AO118" s="554" t="str">
        <f>Calcu!O131</f>
        <v/>
      </c>
      <c r="AP118" s="478"/>
      <c r="AQ118" s="478"/>
      <c r="AR118" s="478"/>
      <c r="AS118" s="478"/>
      <c r="AT118" s="478"/>
      <c r="AU118" s="532"/>
      <c r="AV118" s="515" t="str">
        <f>Calcu!P131</f>
        <v/>
      </c>
      <c r="AW118" s="516"/>
      <c r="AX118" s="516"/>
      <c r="AY118" s="516"/>
      <c r="AZ118" s="516"/>
      <c r="BA118" s="516"/>
      <c r="BB118" s="517"/>
    </row>
    <row r="119" spans="1:54" ht="18.75" customHeight="1">
      <c r="A119" s="58"/>
      <c r="B119" s="531" t="str">
        <f>Calcu!C132</f>
        <v/>
      </c>
      <c r="C119" s="478"/>
      <c r="D119" s="478"/>
      <c r="E119" s="478"/>
      <c r="F119" s="532"/>
      <c r="G119" s="531" t="str">
        <f>Calcu!F132</f>
        <v/>
      </c>
      <c r="H119" s="478"/>
      <c r="I119" s="478"/>
      <c r="J119" s="478"/>
      <c r="K119" s="532"/>
      <c r="L119" s="531" t="str">
        <f>Calcu!G132</f>
        <v/>
      </c>
      <c r="M119" s="478"/>
      <c r="N119" s="478"/>
      <c r="O119" s="478"/>
      <c r="P119" s="532"/>
      <c r="Q119" s="531" t="str">
        <f>Calcu!H132</f>
        <v/>
      </c>
      <c r="R119" s="478"/>
      <c r="S119" s="478"/>
      <c r="T119" s="478"/>
      <c r="U119" s="532"/>
      <c r="V119" s="531" t="str">
        <f>Calcu!I132</f>
        <v/>
      </c>
      <c r="W119" s="478"/>
      <c r="X119" s="478"/>
      <c r="Y119" s="478"/>
      <c r="Z119" s="532"/>
      <c r="AA119" s="531" t="str">
        <f>Calcu!E132</f>
        <v/>
      </c>
      <c r="AB119" s="478"/>
      <c r="AC119" s="478"/>
      <c r="AD119" s="478"/>
      <c r="AE119" s="478"/>
      <c r="AF119" s="478"/>
      <c r="AG119" s="532"/>
      <c r="AH119" s="531" t="str">
        <f>Calcu!J132</f>
        <v/>
      </c>
      <c r="AI119" s="478"/>
      <c r="AJ119" s="478"/>
      <c r="AK119" s="478"/>
      <c r="AL119" s="478"/>
      <c r="AM119" s="478"/>
      <c r="AN119" s="532"/>
      <c r="AO119" s="554" t="str">
        <f>Calcu!O132</f>
        <v/>
      </c>
      <c r="AP119" s="478"/>
      <c r="AQ119" s="478"/>
      <c r="AR119" s="478"/>
      <c r="AS119" s="478"/>
      <c r="AT119" s="478"/>
      <c r="AU119" s="532"/>
      <c r="AV119" s="515" t="str">
        <f>Calcu!P132</f>
        <v/>
      </c>
      <c r="AW119" s="516"/>
      <c r="AX119" s="516"/>
      <c r="AY119" s="516"/>
      <c r="AZ119" s="516"/>
      <c r="BA119" s="516"/>
      <c r="BB119" s="517"/>
    </row>
    <row r="120" spans="1:54" ht="18.75" customHeight="1">
      <c r="A120" s="58"/>
      <c r="B120" s="531" t="str">
        <f>Calcu!C133</f>
        <v/>
      </c>
      <c r="C120" s="478"/>
      <c r="D120" s="478"/>
      <c r="E120" s="478"/>
      <c r="F120" s="532"/>
      <c r="G120" s="531" t="str">
        <f>Calcu!F133</f>
        <v/>
      </c>
      <c r="H120" s="478"/>
      <c r="I120" s="478"/>
      <c r="J120" s="478"/>
      <c r="K120" s="532"/>
      <c r="L120" s="531" t="str">
        <f>Calcu!G133</f>
        <v/>
      </c>
      <c r="M120" s="478"/>
      <c r="N120" s="478"/>
      <c r="O120" s="478"/>
      <c r="P120" s="532"/>
      <c r="Q120" s="531" t="str">
        <f>Calcu!H133</f>
        <v/>
      </c>
      <c r="R120" s="478"/>
      <c r="S120" s="478"/>
      <c r="T120" s="478"/>
      <c r="U120" s="532"/>
      <c r="V120" s="531" t="str">
        <f>Calcu!I133</f>
        <v/>
      </c>
      <c r="W120" s="478"/>
      <c r="X120" s="478"/>
      <c r="Y120" s="478"/>
      <c r="Z120" s="532"/>
      <c r="AA120" s="531" t="str">
        <f>Calcu!E133</f>
        <v/>
      </c>
      <c r="AB120" s="478"/>
      <c r="AC120" s="478"/>
      <c r="AD120" s="478"/>
      <c r="AE120" s="478"/>
      <c r="AF120" s="478"/>
      <c r="AG120" s="532"/>
      <c r="AH120" s="531" t="str">
        <f>Calcu!J133</f>
        <v/>
      </c>
      <c r="AI120" s="478"/>
      <c r="AJ120" s="478"/>
      <c r="AK120" s="478"/>
      <c r="AL120" s="478"/>
      <c r="AM120" s="478"/>
      <c r="AN120" s="532"/>
      <c r="AO120" s="554" t="str">
        <f>Calcu!O133</f>
        <v/>
      </c>
      <c r="AP120" s="478"/>
      <c r="AQ120" s="478"/>
      <c r="AR120" s="478"/>
      <c r="AS120" s="478"/>
      <c r="AT120" s="478"/>
      <c r="AU120" s="532"/>
      <c r="AV120" s="515" t="str">
        <f>Calcu!P133</f>
        <v/>
      </c>
      <c r="AW120" s="516"/>
      <c r="AX120" s="516"/>
      <c r="AY120" s="516"/>
      <c r="AZ120" s="516"/>
      <c r="BA120" s="516"/>
      <c r="BB120" s="517"/>
    </row>
    <row r="121" spans="1:54" ht="18.75" customHeight="1">
      <c r="A121" s="58"/>
      <c r="B121" s="531" t="str">
        <f>Calcu!C134</f>
        <v/>
      </c>
      <c r="C121" s="478"/>
      <c r="D121" s="478"/>
      <c r="E121" s="478"/>
      <c r="F121" s="532"/>
      <c r="G121" s="531" t="str">
        <f>Calcu!F134</f>
        <v/>
      </c>
      <c r="H121" s="478"/>
      <c r="I121" s="478"/>
      <c r="J121" s="478"/>
      <c r="K121" s="532"/>
      <c r="L121" s="531" t="str">
        <f>Calcu!G134</f>
        <v/>
      </c>
      <c r="M121" s="478"/>
      <c r="N121" s="478"/>
      <c r="O121" s="478"/>
      <c r="P121" s="532"/>
      <c r="Q121" s="531" t="str">
        <f>Calcu!H134</f>
        <v/>
      </c>
      <c r="R121" s="478"/>
      <c r="S121" s="478"/>
      <c r="T121" s="478"/>
      <c r="U121" s="532"/>
      <c r="V121" s="531" t="str">
        <f>Calcu!I134</f>
        <v/>
      </c>
      <c r="W121" s="478"/>
      <c r="X121" s="478"/>
      <c r="Y121" s="478"/>
      <c r="Z121" s="532"/>
      <c r="AA121" s="531" t="str">
        <f>Calcu!E134</f>
        <v/>
      </c>
      <c r="AB121" s="478"/>
      <c r="AC121" s="478"/>
      <c r="AD121" s="478"/>
      <c r="AE121" s="478"/>
      <c r="AF121" s="478"/>
      <c r="AG121" s="532"/>
      <c r="AH121" s="531" t="str">
        <f>Calcu!J134</f>
        <v/>
      </c>
      <c r="AI121" s="478"/>
      <c r="AJ121" s="478"/>
      <c r="AK121" s="478"/>
      <c r="AL121" s="478"/>
      <c r="AM121" s="478"/>
      <c r="AN121" s="532"/>
      <c r="AO121" s="554" t="str">
        <f>Calcu!O134</f>
        <v/>
      </c>
      <c r="AP121" s="478"/>
      <c r="AQ121" s="478"/>
      <c r="AR121" s="478"/>
      <c r="AS121" s="478"/>
      <c r="AT121" s="478"/>
      <c r="AU121" s="532"/>
      <c r="AV121" s="515" t="str">
        <f>Calcu!P134</f>
        <v/>
      </c>
      <c r="AW121" s="516"/>
      <c r="AX121" s="516"/>
      <c r="AY121" s="516"/>
      <c r="AZ121" s="516"/>
      <c r="BA121" s="516"/>
      <c r="BB121" s="517"/>
    </row>
    <row r="122" spans="1:54" ht="18.75" customHeight="1">
      <c r="A122" s="58"/>
      <c r="B122" s="531" t="str">
        <f>Calcu!C135</f>
        <v/>
      </c>
      <c r="C122" s="478"/>
      <c r="D122" s="478"/>
      <c r="E122" s="478"/>
      <c r="F122" s="532"/>
      <c r="G122" s="531" t="str">
        <f>Calcu!F135</f>
        <v/>
      </c>
      <c r="H122" s="478"/>
      <c r="I122" s="478"/>
      <c r="J122" s="478"/>
      <c r="K122" s="532"/>
      <c r="L122" s="531" t="str">
        <f>Calcu!G135</f>
        <v/>
      </c>
      <c r="M122" s="478"/>
      <c r="N122" s="478"/>
      <c r="O122" s="478"/>
      <c r="P122" s="532"/>
      <c r="Q122" s="531" t="str">
        <f>Calcu!H135</f>
        <v/>
      </c>
      <c r="R122" s="478"/>
      <c r="S122" s="478"/>
      <c r="T122" s="478"/>
      <c r="U122" s="532"/>
      <c r="V122" s="531" t="str">
        <f>Calcu!I135</f>
        <v/>
      </c>
      <c r="W122" s="478"/>
      <c r="X122" s="478"/>
      <c r="Y122" s="478"/>
      <c r="Z122" s="532"/>
      <c r="AA122" s="531" t="str">
        <f>Calcu!E135</f>
        <v/>
      </c>
      <c r="AB122" s="478"/>
      <c r="AC122" s="478"/>
      <c r="AD122" s="478"/>
      <c r="AE122" s="478"/>
      <c r="AF122" s="478"/>
      <c r="AG122" s="532"/>
      <c r="AH122" s="531" t="str">
        <f>Calcu!J135</f>
        <v/>
      </c>
      <c r="AI122" s="478"/>
      <c r="AJ122" s="478"/>
      <c r="AK122" s="478"/>
      <c r="AL122" s="478"/>
      <c r="AM122" s="478"/>
      <c r="AN122" s="532"/>
      <c r="AO122" s="554" t="str">
        <f>Calcu!O135</f>
        <v/>
      </c>
      <c r="AP122" s="478"/>
      <c r="AQ122" s="478"/>
      <c r="AR122" s="478"/>
      <c r="AS122" s="478"/>
      <c r="AT122" s="478"/>
      <c r="AU122" s="532"/>
      <c r="AV122" s="515" t="str">
        <f>Calcu!P135</f>
        <v/>
      </c>
      <c r="AW122" s="516"/>
      <c r="AX122" s="516"/>
      <c r="AY122" s="516"/>
      <c r="AZ122" s="516"/>
      <c r="BA122" s="516"/>
      <c r="BB122" s="517"/>
    </row>
    <row r="123" spans="1:54" ht="18.75" customHeight="1">
      <c r="A123" s="58"/>
      <c r="B123" s="531" t="str">
        <f>Calcu!C136</f>
        <v/>
      </c>
      <c r="C123" s="478"/>
      <c r="D123" s="478"/>
      <c r="E123" s="478"/>
      <c r="F123" s="532"/>
      <c r="G123" s="531" t="str">
        <f>Calcu!F136</f>
        <v/>
      </c>
      <c r="H123" s="478"/>
      <c r="I123" s="478"/>
      <c r="J123" s="478"/>
      <c r="K123" s="532"/>
      <c r="L123" s="531" t="str">
        <f>Calcu!G136</f>
        <v/>
      </c>
      <c r="M123" s="478"/>
      <c r="N123" s="478"/>
      <c r="O123" s="478"/>
      <c r="P123" s="532"/>
      <c r="Q123" s="531" t="str">
        <f>Calcu!H136</f>
        <v/>
      </c>
      <c r="R123" s="478"/>
      <c r="S123" s="478"/>
      <c r="T123" s="478"/>
      <c r="U123" s="532"/>
      <c r="V123" s="531" t="str">
        <f>Calcu!I136</f>
        <v/>
      </c>
      <c r="W123" s="478"/>
      <c r="X123" s="478"/>
      <c r="Y123" s="478"/>
      <c r="Z123" s="532"/>
      <c r="AA123" s="531" t="str">
        <f>Calcu!E136</f>
        <v/>
      </c>
      <c r="AB123" s="478"/>
      <c r="AC123" s="478"/>
      <c r="AD123" s="478"/>
      <c r="AE123" s="478"/>
      <c r="AF123" s="478"/>
      <c r="AG123" s="532"/>
      <c r="AH123" s="531" t="str">
        <f>Calcu!J136</f>
        <v/>
      </c>
      <c r="AI123" s="478"/>
      <c r="AJ123" s="478"/>
      <c r="AK123" s="478"/>
      <c r="AL123" s="478"/>
      <c r="AM123" s="478"/>
      <c r="AN123" s="532"/>
      <c r="AO123" s="554" t="str">
        <f>Calcu!O136</f>
        <v/>
      </c>
      <c r="AP123" s="478"/>
      <c r="AQ123" s="478"/>
      <c r="AR123" s="478"/>
      <c r="AS123" s="478"/>
      <c r="AT123" s="478"/>
      <c r="AU123" s="532"/>
      <c r="AV123" s="515" t="str">
        <f>Calcu!P136</f>
        <v/>
      </c>
      <c r="AW123" s="516"/>
      <c r="AX123" s="516"/>
      <c r="AY123" s="516"/>
      <c r="AZ123" s="516"/>
      <c r="BA123" s="516"/>
      <c r="BB123" s="517"/>
    </row>
    <row r="124" spans="1:54" ht="18.75" customHeight="1">
      <c r="A124" s="58"/>
      <c r="B124" s="531" t="str">
        <f>Calcu!C137</f>
        <v/>
      </c>
      <c r="C124" s="478"/>
      <c r="D124" s="478"/>
      <c r="E124" s="478"/>
      <c r="F124" s="532"/>
      <c r="G124" s="531" t="str">
        <f>Calcu!F137</f>
        <v/>
      </c>
      <c r="H124" s="478"/>
      <c r="I124" s="478"/>
      <c r="J124" s="478"/>
      <c r="K124" s="532"/>
      <c r="L124" s="531" t="str">
        <f>Calcu!G137</f>
        <v/>
      </c>
      <c r="M124" s="478"/>
      <c r="N124" s="478"/>
      <c r="O124" s="478"/>
      <c r="P124" s="532"/>
      <c r="Q124" s="531" t="str">
        <f>Calcu!H137</f>
        <v/>
      </c>
      <c r="R124" s="478"/>
      <c r="S124" s="478"/>
      <c r="T124" s="478"/>
      <c r="U124" s="532"/>
      <c r="V124" s="531" t="str">
        <f>Calcu!I137</f>
        <v/>
      </c>
      <c r="W124" s="478"/>
      <c r="X124" s="478"/>
      <c r="Y124" s="478"/>
      <c r="Z124" s="532"/>
      <c r="AA124" s="531" t="str">
        <f>Calcu!E137</f>
        <v/>
      </c>
      <c r="AB124" s="478"/>
      <c r="AC124" s="478"/>
      <c r="AD124" s="478"/>
      <c r="AE124" s="478"/>
      <c r="AF124" s="478"/>
      <c r="AG124" s="532"/>
      <c r="AH124" s="531" t="str">
        <f>Calcu!J137</f>
        <v/>
      </c>
      <c r="AI124" s="478"/>
      <c r="AJ124" s="478"/>
      <c r="AK124" s="478"/>
      <c r="AL124" s="478"/>
      <c r="AM124" s="478"/>
      <c r="AN124" s="532"/>
      <c r="AO124" s="554" t="str">
        <f>Calcu!O137</f>
        <v/>
      </c>
      <c r="AP124" s="478"/>
      <c r="AQ124" s="478"/>
      <c r="AR124" s="478"/>
      <c r="AS124" s="478"/>
      <c r="AT124" s="478"/>
      <c r="AU124" s="532"/>
      <c r="AV124" s="515" t="str">
        <f>Calcu!P137</f>
        <v/>
      </c>
      <c r="AW124" s="516"/>
      <c r="AX124" s="516"/>
      <c r="AY124" s="516"/>
      <c r="AZ124" s="516"/>
      <c r="BA124" s="516"/>
      <c r="BB124" s="517"/>
    </row>
    <row r="125" spans="1:54" ht="18.75" customHeight="1">
      <c r="A125" s="58"/>
      <c r="B125" s="531" t="str">
        <f>Calcu!C138</f>
        <v/>
      </c>
      <c r="C125" s="478"/>
      <c r="D125" s="478"/>
      <c r="E125" s="478"/>
      <c r="F125" s="532"/>
      <c r="G125" s="531" t="str">
        <f>Calcu!F138</f>
        <v/>
      </c>
      <c r="H125" s="478"/>
      <c r="I125" s="478"/>
      <c r="J125" s="478"/>
      <c r="K125" s="532"/>
      <c r="L125" s="531" t="str">
        <f>Calcu!G138</f>
        <v/>
      </c>
      <c r="M125" s="478"/>
      <c r="N125" s="478"/>
      <c r="O125" s="478"/>
      <c r="P125" s="532"/>
      <c r="Q125" s="531" t="str">
        <f>Calcu!H138</f>
        <v/>
      </c>
      <c r="R125" s="478"/>
      <c r="S125" s="478"/>
      <c r="T125" s="478"/>
      <c r="U125" s="532"/>
      <c r="V125" s="531" t="str">
        <f>Calcu!I138</f>
        <v/>
      </c>
      <c r="W125" s="478"/>
      <c r="X125" s="478"/>
      <c r="Y125" s="478"/>
      <c r="Z125" s="532"/>
      <c r="AA125" s="531" t="str">
        <f>Calcu!E138</f>
        <v/>
      </c>
      <c r="AB125" s="478"/>
      <c r="AC125" s="478"/>
      <c r="AD125" s="478"/>
      <c r="AE125" s="478"/>
      <c r="AF125" s="478"/>
      <c r="AG125" s="532"/>
      <c r="AH125" s="531" t="str">
        <f>Calcu!J138</f>
        <v/>
      </c>
      <c r="AI125" s="478"/>
      <c r="AJ125" s="478"/>
      <c r="AK125" s="478"/>
      <c r="AL125" s="478"/>
      <c r="AM125" s="478"/>
      <c r="AN125" s="532"/>
      <c r="AO125" s="554" t="str">
        <f>Calcu!O138</f>
        <v/>
      </c>
      <c r="AP125" s="478"/>
      <c r="AQ125" s="478"/>
      <c r="AR125" s="478"/>
      <c r="AS125" s="478"/>
      <c r="AT125" s="478"/>
      <c r="AU125" s="532"/>
      <c r="AV125" s="515" t="str">
        <f>Calcu!P138</f>
        <v/>
      </c>
      <c r="AW125" s="516"/>
      <c r="AX125" s="516"/>
      <c r="AY125" s="516"/>
      <c r="AZ125" s="516"/>
      <c r="BA125" s="516"/>
      <c r="BB125" s="517"/>
    </row>
    <row r="126" spans="1:54" ht="18.75" customHeight="1">
      <c r="A126" s="58"/>
      <c r="B126" s="531" t="str">
        <f>Calcu!C139</f>
        <v/>
      </c>
      <c r="C126" s="478"/>
      <c r="D126" s="478"/>
      <c r="E126" s="478"/>
      <c r="F126" s="532"/>
      <c r="G126" s="531" t="str">
        <f>Calcu!F139</f>
        <v/>
      </c>
      <c r="H126" s="478"/>
      <c r="I126" s="478"/>
      <c r="J126" s="478"/>
      <c r="K126" s="532"/>
      <c r="L126" s="531" t="str">
        <f>Calcu!G139</f>
        <v/>
      </c>
      <c r="M126" s="478"/>
      <c r="N126" s="478"/>
      <c r="O126" s="478"/>
      <c r="P126" s="532"/>
      <c r="Q126" s="531" t="str">
        <f>Calcu!H139</f>
        <v/>
      </c>
      <c r="R126" s="478"/>
      <c r="S126" s="478"/>
      <c r="T126" s="478"/>
      <c r="U126" s="532"/>
      <c r="V126" s="531" t="str">
        <f>Calcu!I139</f>
        <v/>
      </c>
      <c r="W126" s="478"/>
      <c r="X126" s="478"/>
      <c r="Y126" s="478"/>
      <c r="Z126" s="532"/>
      <c r="AA126" s="531" t="str">
        <f>Calcu!E139</f>
        <v/>
      </c>
      <c r="AB126" s="478"/>
      <c r="AC126" s="478"/>
      <c r="AD126" s="478"/>
      <c r="AE126" s="478"/>
      <c r="AF126" s="478"/>
      <c r="AG126" s="532"/>
      <c r="AH126" s="531" t="str">
        <f>Calcu!J139</f>
        <v/>
      </c>
      <c r="AI126" s="478"/>
      <c r="AJ126" s="478"/>
      <c r="AK126" s="478"/>
      <c r="AL126" s="478"/>
      <c r="AM126" s="478"/>
      <c r="AN126" s="532"/>
      <c r="AO126" s="554" t="str">
        <f>Calcu!O139</f>
        <v/>
      </c>
      <c r="AP126" s="478"/>
      <c r="AQ126" s="478"/>
      <c r="AR126" s="478"/>
      <c r="AS126" s="478"/>
      <c r="AT126" s="478"/>
      <c r="AU126" s="532"/>
      <c r="AV126" s="515" t="str">
        <f>Calcu!P139</f>
        <v/>
      </c>
      <c r="AW126" s="516"/>
      <c r="AX126" s="516"/>
      <c r="AY126" s="516"/>
      <c r="AZ126" s="516"/>
      <c r="BA126" s="516"/>
      <c r="BB126" s="517"/>
    </row>
    <row r="127" spans="1:54" ht="18.75" customHeight="1">
      <c r="A127" s="58"/>
      <c r="B127" s="531" t="str">
        <f>Calcu!C140</f>
        <v/>
      </c>
      <c r="C127" s="478"/>
      <c r="D127" s="478"/>
      <c r="E127" s="478"/>
      <c r="F127" s="532"/>
      <c r="G127" s="531" t="str">
        <f>Calcu!F140</f>
        <v/>
      </c>
      <c r="H127" s="478"/>
      <c r="I127" s="478"/>
      <c r="J127" s="478"/>
      <c r="K127" s="532"/>
      <c r="L127" s="531" t="str">
        <f>Calcu!G140</f>
        <v/>
      </c>
      <c r="M127" s="478"/>
      <c r="N127" s="478"/>
      <c r="O127" s="478"/>
      <c r="P127" s="532"/>
      <c r="Q127" s="531" t="str">
        <f>Calcu!H140</f>
        <v/>
      </c>
      <c r="R127" s="478"/>
      <c r="S127" s="478"/>
      <c r="T127" s="478"/>
      <c r="U127" s="532"/>
      <c r="V127" s="531" t="str">
        <f>Calcu!I140</f>
        <v/>
      </c>
      <c r="W127" s="478"/>
      <c r="X127" s="478"/>
      <c r="Y127" s="478"/>
      <c r="Z127" s="532"/>
      <c r="AA127" s="531" t="str">
        <f>Calcu!E140</f>
        <v/>
      </c>
      <c r="AB127" s="478"/>
      <c r="AC127" s="478"/>
      <c r="AD127" s="478"/>
      <c r="AE127" s="478"/>
      <c r="AF127" s="478"/>
      <c r="AG127" s="532"/>
      <c r="AH127" s="531" t="str">
        <f>Calcu!J140</f>
        <v/>
      </c>
      <c r="AI127" s="478"/>
      <c r="AJ127" s="478"/>
      <c r="AK127" s="478"/>
      <c r="AL127" s="478"/>
      <c r="AM127" s="478"/>
      <c r="AN127" s="532"/>
      <c r="AO127" s="554" t="str">
        <f>Calcu!O140</f>
        <v/>
      </c>
      <c r="AP127" s="478"/>
      <c r="AQ127" s="478"/>
      <c r="AR127" s="478"/>
      <c r="AS127" s="478"/>
      <c r="AT127" s="478"/>
      <c r="AU127" s="532"/>
      <c r="AV127" s="515" t="str">
        <f>Calcu!P140</f>
        <v/>
      </c>
      <c r="AW127" s="516"/>
      <c r="AX127" s="516"/>
      <c r="AY127" s="516"/>
      <c r="AZ127" s="516"/>
      <c r="BA127" s="516"/>
      <c r="BB127" s="517"/>
    </row>
    <row r="128" spans="1:54" ht="18.75" customHeight="1">
      <c r="A128" s="58"/>
      <c r="B128" s="531" t="str">
        <f>Calcu!C141</f>
        <v/>
      </c>
      <c r="C128" s="478"/>
      <c r="D128" s="478"/>
      <c r="E128" s="478"/>
      <c r="F128" s="532"/>
      <c r="G128" s="531" t="str">
        <f>Calcu!F141</f>
        <v/>
      </c>
      <c r="H128" s="478"/>
      <c r="I128" s="478"/>
      <c r="J128" s="478"/>
      <c r="K128" s="532"/>
      <c r="L128" s="531" t="str">
        <f>Calcu!G141</f>
        <v/>
      </c>
      <c r="M128" s="478"/>
      <c r="N128" s="478"/>
      <c r="O128" s="478"/>
      <c r="P128" s="532"/>
      <c r="Q128" s="531" t="str">
        <f>Calcu!H141</f>
        <v/>
      </c>
      <c r="R128" s="478"/>
      <c r="S128" s="478"/>
      <c r="T128" s="478"/>
      <c r="U128" s="532"/>
      <c r="V128" s="531" t="str">
        <f>Calcu!I141</f>
        <v/>
      </c>
      <c r="W128" s="478"/>
      <c r="X128" s="478"/>
      <c r="Y128" s="478"/>
      <c r="Z128" s="532"/>
      <c r="AA128" s="531" t="str">
        <f>Calcu!E141</f>
        <v/>
      </c>
      <c r="AB128" s="478"/>
      <c r="AC128" s="478"/>
      <c r="AD128" s="478"/>
      <c r="AE128" s="478"/>
      <c r="AF128" s="478"/>
      <c r="AG128" s="532"/>
      <c r="AH128" s="531" t="str">
        <f>Calcu!J141</f>
        <v/>
      </c>
      <c r="AI128" s="478"/>
      <c r="AJ128" s="478"/>
      <c r="AK128" s="478"/>
      <c r="AL128" s="478"/>
      <c r="AM128" s="478"/>
      <c r="AN128" s="532"/>
      <c r="AO128" s="554" t="str">
        <f>Calcu!O141</f>
        <v/>
      </c>
      <c r="AP128" s="478"/>
      <c r="AQ128" s="478"/>
      <c r="AR128" s="478"/>
      <c r="AS128" s="478"/>
      <c r="AT128" s="478"/>
      <c r="AU128" s="532"/>
      <c r="AV128" s="515" t="str">
        <f>Calcu!P141</f>
        <v/>
      </c>
      <c r="AW128" s="516"/>
      <c r="AX128" s="516"/>
      <c r="AY128" s="516"/>
      <c r="AZ128" s="516"/>
      <c r="BA128" s="516"/>
      <c r="BB128" s="517"/>
    </row>
    <row r="129" spans="1:54" ht="18.75" customHeight="1">
      <c r="A129" s="58"/>
      <c r="B129" s="531" t="str">
        <f>Calcu!C142</f>
        <v/>
      </c>
      <c r="C129" s="478"/>
      <c r="D129" s="478"/>
      <c r="E129" s="478"/>
      <c r="F129" s="532"/>
      <c r="G129" s="531" t="str">
        <f>Calcu!F142</f>
        <v/>
      </c>
      <c r="H129" s="478"/>
      <c r="I129" s="478"/>
      <c r="J129" s="478"/>
      <c r="K129" s="532"/>
      <c r="L129" s="531" t="str">
        <f>Calcu!G142</f>
        <v/>
      </c>
      <c r="M129" s="478"/>
      <c r="N129" s="478"/>
      <c r="O129" s="478"/>
      <c r="P129" s="532"/>
      <c r="Q129" s="531" t="str">
        <f>Calcu!H142</f>
        <v/>
      </c>
      <c r="R129" s="478"/>
      <c r="S129" s="478"/>
      <c r="T129" s="478"/>
      <c r="U129" s="532"/>
      <c r="V129" s="531" t="str">
        <f>Calcu!I142</f>
        <v/>
      </c>
      <c r="W129" s="478"/>
      <c r="X129" s="478"/>
      <c r="Y129" s="478"/>
      <c r="Z129" s="532"/>
      <c r="AA129" s="531" t="str">
        <f>Calcu!E142</f>
        <v/>
      </c>
      <c r="AB129" s="478"/>
      <c r="AC129" s="478"/>
      <c r="AD129" s="478"/>
      <c r="AE129" s="478"/>
      <c r="AF129" s="478"/>
      <c r="AG129" s="532"/>
      <c r="AH129" s="531" t="str">
        <f>Calcu!J142</f>
        <v/>
      </c>
      <c r="AI129" s="478"/>
      <c r="AJ129" s="478"/>
      <c r="AK129" s="478"/>
      <c r="AL129" s="478"/>
      <c r="AM129" s="478"/>
      <c r="AN129" s="532"/>
      <c r="AO129" s="554" t="str">
        <f>Calcu!O142</f>
        <v/>
      </c>
      <c r="AP129" s="478"/>
      <c r="AQ129" s="478"/>
      <c r="AR129" s="478"/>
      <c r="AS129" s="478"/>
      <c r="AT129" s="478"/>
      <c r="AU129" s="532"/>
      <c r="AV129" s="515" t="str">
        <f>Calcu!P142</f>
        <v/>
      </c>
      <c r="AW129" s="516"/>
      <c r="AX129" s="516"/>
      <c r="AY129" s="516"/>
      <c r="AZ129" s="516"/>
      <c r="BA129" s="516"/>
      <c r="BB129" s="517"/>
    </row>
    <row r="130" spans="1:54" ht="18.75" customHeight="1">
      <c r="A130" s="58"/>
      <c r="B130" s="531" t="str">
        <f>Calcu!C143</f>
        <v/>
      </c>
      <c r="C130" s="478"/>
      <c r="D130" s="478"/>
      <c r="E130" s="478"/>
      <c r="F130" s="532"/>
      <c r="G130" s="531" t="str">
        <f>Calcu!F143</f>
        <v/>
      </c>
      <c r="H130" s="478"/>
      <c r="I130" s="478"/>
      <c r="J130" s="478"/>
      <c r="K130" s="532"/>
      <c r="L130" s="531" t="str">
        <f>Calcu!G143</f>
        <v/>
      </c>
      <c r="M130" s="478"/>
      <c r="N130" s="478"/>
      <c r="O130" s="478"/>
      <c r="P130" s="532"/>
      <c r="Q130" s="531" t="str">
        <f>Calcu!H143</f>
        <v/>
      </c>
      <c r="R130" s="478"/>
      <c r="S130" s="478"/>
      <c r="T130" s="478"/>
      <c r="U130" s="532"/>
      <c r="V130" s="531" t="str">
        <f>Calcu!I143</f>
        <v/>
      </c>
      <c r="W130" s="478"/>
      <c r="X130" s="478"/>
      <c r="Y130" s="478"/>
      <c r="Z130" s="532"/>
      <c r="AA130" s="531" t="str">
        <f>Calcu!E143</f>
        <v/>
      </c>
      <c r="AB130" s="478"/>
      <c r="AC130" s="478"/>
      <c r="AD130" s="478"/>
      <c r="AE130" s="478"/>
      <c r="AF130" s="478"/>
      <c r="AG130" s="532"/>
      <c r="AH130" s="531" t="str">
        <f>Calcu!J143</f>
        <v/>
      </c>
      <c r="AI130" s="478"/>
      <c r="AJ130" s="478"/>
      <c r="AK130" s="478"/>
      <c r="AL130" s="478"/>
      <c r="AM130" s="478"/>
      <c r="AN130" s="532"/>
      <c r="AO130" s="554" t="str">
        <f>Calcu!O143</f>
        <v/>
      </c>
      <c r="AP130" s="478"/>
      <c r="AQ130" s="478"/>
      <c r="AR130" s="478"/>
      <c r="AS130" s="478"/>
      <c r="AT130" s="478"/>
      <c r="AU130" s="532"/>
      <c r="AV130" s="515" t="str">
        <f>Calcu!P143</f>
        <v/>
      </c>
      <c r="AW130" s="516"/>
      <c r="AX130" s="516"/>
      <c r="AY130" s="516"/>
      <c r="AZ130" s="516"/>
      <c r="BA130" s="516"/>
      <c r="BB130" s="517"/>
    </row>
    <row r="131" spans="1:54" ht="18.75" customHeight="1">
      <c r="A131" s="58"/>
      <c r="B131" s="531" t="str">
        <f>Calcu!C144</f>
        <v/>
      </c>
      <c r="C131" s="478"/>
      <c r="D131" s="478"/>
      <c r="E131" s="478"/>
      <c r="F131" s="532"/>
      <c r="G131" s="531" t="str">
        <f>Calcu!F144</f>
        <v/>
      </c>
      <c r="H131" s="478"/>
      <c r="I131" s="478"/>
      <c r="J131" s="478"/>
      <c r="K131" s="532"/>
      <c r="L131" s="531" t="str">
        <f>Calcu!G144</f>
        <v/>
      </c>
      <c r="M131" s="478"/>
      <c r="N131" s="478"/>
      <c r="O131" s="478"/>
      <c r="P131" s="532"/>
      <c r="Q131" s="531" t="str">
        <f>Calcu!H144</f>
        <v/>
      </c>
      <c r="R131" s="478"/>
      <c r="S131" s="478"/>
      <c r="T131" s="478"/>
      <c r="U131" s="532"/>
      <c r="V131" s="531" t="str">
        <f>Calcu!I144</f>
        <v/>
      </c>
      <c r="W131" s="478"/>
      <c r="X131" s="478"/>
      <c r="Y131" s="478"/>
      <c r="Z131" s="532"/>
      <c r="AA131" s="531" t="str">
        <f>Calcu!E144</f>
        <v/>
      </c>
      <c r="AB131" s="478"/>
      <c r="AC131" s="478"/>
      <c r="AD131" s="478"/>
      <c r="AE131" s="478"/>
      <c r="AF131" s="478"/>
      <c r="AG131" s="532"/>
      <c r="AH131" s="531" t="str">
        <f>Calcu!J144</f>
        <v/>
      </c>
      <c r="AI131" s="478"/>
      <c r="AJ131" s="478"/>
      <c r="AK131" s="478"/>
      <c r="AL131" s="478"/>
      <c r="AM131" s="478"/>
      <c r="AN131" s="532"/>
      <c r="AO131" s="554" t="str">
        <f>Calcu!O144</f>
        <v/>
      </c>
      <c r="AP131" s="478"/>
      <c r="AQ131" s="478"/>
      <c r="AR131" s="478"/>
      <c r="AS131" s="478"/>
      <c r="AT131" s="478"/>
      <c r="AU131" s="532"/>
      <c r="AV131" s="515" t="str">
        <f>Calcu!P144</f>
        <v/>
      </c>
      <c r="AW131" s="516"/>
      <c r="AX131" s="516"/>
      <c r="AY131" s="516"/>
      <c r="AZ131" s="516"/>
      <c r="BA131" s="516"/>
      <c r="BB131" s="517"/>
    </row>
    <row r="132" spans="1:54" ht="18.75" customHeight="1">
      <c r="A132" s="58"/>
      <c r="B132" s="531" t="str">
        <f>Calcu!C145</f>
        <v/>
      </c>
      <c r="C132" s="478"/>
      <c r="D132" s="478"/>
      <c r="E132" s="478"/>
      <c r="F132" s="532"/>
      <c r="G132" s="531" t="str">
        <f>Calcu!F145</f>
        <v/>
      </c>
      <c r="H132" s="478"/>
      <c r="I132" s="478"/>
      <c r="J132" s="478"/>
      <c r="K132" s="532"/>
      <c r="L132" s="531" t="str">
        <f>Calcu!G145</f>
        <v/>
      </c>
      <c r="M132" s="478"/>
      <c r="N132" s="478"/>
      <c r="O132" s="478"/>
      <c r="P132" s="532"/>
      <c r="Q132" s="531" t="str">
        <f>Calcu!H145</f>
        <v/>
      </c>
      <c r="R132" s="478"/>
      <c r="S132" s="478"/>
      <c r="T132" s="478"/>
      <c r="U132" s="532"/>
      <c r="V132" s="531" t="str">
        <f>Calcu!I145</f>
        <v/>
      </c>
      <c r="W132" s="478"/>
      <c r="X132" s="478"/>
      <c r="Y132" s="478"/>
      <c r="Z132" s="532"/>
      <c r="AA132" s="531" t="str">
        <f>Calcu!E145</f>
        <v/>
      </c>
      <c r="AB132" s="478"/>
      <c r="AC132" s="478"/>
      <c r="AD132" s="478"/>
      <c r="AE132" s="478"/>
      <c r="AF132" s="478"/>
      <c r="AG132" s="532"/>
      <c r="AH132" s="531" t="str">
        <f>Calcu!J145</f>
        <v/>
      </c>
      <c r="AI132" s="478"/>
      <c r="AJ132" s="478"/>
      <c r="AK132" s="478"/>
      <c r="AL132" s="478"/>
      <c r="AM132" s="478"/>
      <c r="AN132" s="532"/>
      <c r="AO132" s="554" t="str">
        <f>Calcu!O145</f>
        <v/>
      </c>
      <c r="AP132" s="478"/>
      <c r="AQ132" s="478"/>
      <c r="AR132" s="478"/>
      <c r="AS132" s="478"/>
      <c r="AT132" s="478"/>
      <c r="AU132" s="532"/>
      <c r="AV132" s="515" t="str">
        <f>Calcu!P145</f>
        <v/>
      </c>
      <c r="AW132" s="516"/>
      <c r="AX132" s="516"/>
      <c r="AY132" s="516"/>
      <c r="AZ132" s="516"/>
      <c r="BA132" s="516"/>
      <c r="BB132" s="517"/>
    </row>
    <row r="133" spans="1:54" ht="18.75" customHeight="1">
      <c r="A133" s="58"/>
      <c r="B133" s="531" t="str">
        <f>Calcu!C146</f>
        <v/>
      </c>
      <c r="C133" s="478"/>
      <c r="D133" s="478"/>
      <c r="E133" s="478"/>
      <c r="F133" s="532"/>
      <c r="G133" s="531" t="str">
        <f>Calcu!F146</f>
        <v/>
      </c>
      <c r="H133" s="478"/>
      <c r="I133" s="478"/>
      <c r="J133" s="478"/>
      <c r="K133" s="532"/>
      <c r="L133" s="531" t="str">
        <f>Calcu!G146</f>
        <v/>
      </c>
      <c r="M133" s="478"/>
      <c r="N133" s="478"/>
      <c r="O133" s="478"/>
      <c r="P133" s="532"/>
      <c r="Q133" s="531" t="str">
        <f>Calcu!H146</f>
        <v/>
      </c>
      <c r="R133" s="478"/>
      <c r="S133" s="478"/>
      <c r="T133" s="478"/>
      <c r="U133" s="532"/>
      <c r="V133" s="531" t="str">
        <f>Calcu!I146</f>
        <v/>
      </c>
      <c r="W133" s="478"/>
      <c r="X133" s="478"/>
      <c r="Y133" s="478"/>
      <c r="Z133" s="532"/>
      <c r="AA133" s="531" t="str">
        <f>Calcu!E146</f>
        <v/>
      </c>
      <c r="AB133" s="478"/>
      <c r="AC133" s="478"/>
      <c r="AD133" s="478"/>
      <c r="AE133" s="478"/>
      <c r="AF133" s="478"/>
      <c r="AG133" s="532"/>
      <c r="AH133" s="531" t="str">
        <f>Calcu!J146</f>
        <v/>
      </c>
      <c r="AI133" s="478"/>
      <c r="AJ133" s="478"/>
      <c r="AK133" s="478"/>
      <c r="AL133" s="478"/>
      <c r="AM133" s="478"/>
      <c r="AN133" s="532"/>
      <c r="AO133" s="554" t="str">
        <f>Calcu!O146</f>
        <v/>
      </c>
      <c r="AP133" s="478"/>
      <c r="AQ133" s="478"/>
      <c r="AR133" s="478"/>
      <c r="AS133" s="478"/>
      <c r="AT133" s="478"/>
      <c r="AU133" s="532"/>
      <c r="AV133" s="515" t="str">
        <f>Calcu!P146</f>
        <v/>
      </c>
      <c r="AW133" s="516"/>
      <c r="AX133" s="516"/>
      <c r="AY133" s="516"/>
      <c r="AZ133" s="516"/>
      <c r="BA133" s="516"/>
      <c r="BB133" s="517"/>
    </row>
    <row r="134" spans="1:54" ht="18.75" customHeight="1">
      <c r="A134" s="58"/>
      <c r="B134" s="531" t="str">
        <f>Calcu!C147</f>
        <v/>
      </c>
      <c r="C134" s="478"/>
      <c r="D134" s="478"/>
      <c r="E134" s="478"/>
      <c r="F134" s="532"/>
      <c r="G134" s="531" t="str">
        <f>Calcu!F147</f>
        <v/>
      </c>
      <c r="H134" s="478"/>
      <c r="I134" s="478"/>
      <c r="J134" s="478"/>
      <c r="K134" s="532"/>
      <c r="L134" s="531" t="str">
        <f>Calcu!G147</f>
        <v/>
      </c>
      <c r="M134" s="478"/>
      <c r="N134" s="478"/>
      <c r="O134" s="478"/>
      <c r="P134" s="532"/>
      <c r="Q134" s="531" t="str">
        <f>Calcu!H147</f>
        <v/>
      </c>
      <c r="R134" s="478"/>
      <c r="S134" s="478"/>
      <c r="T134" s="478"/>
      <c r="U134" s="532"/>
      <c r="V134" s="531" t="str">
        <f>Calcu!I147</f>
        <v/>
      </c>
      <c r="W134" s="478"/>
      <c r="X134" s="478"/>
      <c r="Y134" s="478"/>
      <c r="Z134" s="532"/>
      <c r="AA134" s="531" t="str">
        <f>Calcu!E147</f>
        <v/>
      </c>
      <c r="AB134" s="478"/>
      <c r="AC134" s="478"/>
      <c r="AD134" s="478"/>
      <c r="AE134" s="478"/>
      <c r="AF134" s="478"/>
      <c r="AG134" s="532"/>
      <c r="AH134" s="531" t="str">
        <f>Calcu!J147</f>
        <v/>
      </c>
      <c r="AI134" s="478"/>
      <c r="AJ134" s="478"/>
      <c r="AK134" s="478"/>
      <c r="AL134" s="478"/>
      <c r="AM134" s="478"/>
      <c r="AN134" s="532"/>
      <c r="AO134" s="554" t="str">
        <f>Calcu!O147</f>
        <v/>
      </c>
      <c r="AP134" s="478"/>
      <c r="AQ134" s="478"/>
      <c r="AR134" s="478"/>
      <c r="AS134" s="478"/>
      <c r="AT134" s="478"/>
      <c r="AU134" s="532"/>
      <c r="AV134" s="515" t="str">
        <f>Calcu!P147</f>
        <v/>
      </c>
      <c r="AW134" s="516"/>
      <c r="AX134" s="516"/>
      <c r="AY134" s="516"/>
      <c r="AZ134" s="516"/>
      <c r="BA134" s="516"/>
      <c r="BB134" s="517"/>
    </row>
    <row r="135" spans="1:54" ht="18.75" customHeight="1">
      <c r="A135" s="58"/>
      <c r="B135" s="531" t="str">
        <f>Calcu!C148</f>
        <v/>
      </c>
      <c r="C135" s="478"/>
      <c r="D135" s="478"/>
      <c r="E135" s="478"/>
      <c r="F135" s="532"/>
      <c r="G135" s="531" t="str">
        <f>Calcu!F148</f>
        <v/>
      </c>
      <c r="H135" s="478"/>
      <c r="I135" s="478"/>
      <c r="J135" s="478"/>
      <c r="K135" s="532"/>
      <c r="L135" s="531" t="str">
        <f>Calcu!G148</f>
        <v/>
      </c>
      <c r="M135" s="478"/>
      <c r="N135" s="478"/>
      <c r="O135" s="478"/>
      <c r="P135" s="532"/>
      <c r="Q135" s="531" t="str">
        <f>Calcu!H148</f>
        <v/>
      </c>
      <c r="R135" s="478"/>
      <c r="S135" s="478"/>
      <c r="T135" s="478"/>
      <c r="U135" s="532"/>
      <c r="V135" s="531" t="str">
        <f>Calcu!I148</f>
        <v/>
      </c>
      <c r="W135" s="478"/>
      <c r="X135" s="478"/>
      <c r="Y135" s="478"/>
      <c r="Z135" s="532"/>
      <c r="AA135" s="531" t="str">
        <f>Calcu!E148</f>
        <v/>
      </c>
      <c r="AB135" s="478"/>
      <c r="AC135" s="478"/>
      <c r="AD135" s="478"/>
      <c r="AE135" s="478"/>
      <c r="AF135" s="478"/>
      <c r="AG135" s="532"/>
      <c r="AH135" s="531" t="str">
        <f>Calcu!J148</f>
        <v/>
      </c>
      <c r="AI135" s="478"/>
      <c r="AJ135" s="478"/>
      <c r="AK135" s="478"/>
      <c r="AL135" s="478"/>
      <c r="AM135" s="478"/>
      <c r="AN135" s="532"/>
      <c r="AO135" s="554" t="str">
        <f>Calcu!O148</f>
        <v/>
      </c>
      <c r="AP135" s="478"/>
      <c r="AQ135" s="478"/>
      <c r="AR135" s="478"/>
      <c r="AS135" s="478"/>
      <c r="AT135" s="478"/>
      <c r="AU135" s="532"/>
      <c r="AV135" s="515" t="str">
        <f>Calcu!P148</f>
        <v/>
      </c>
      <c r="AW135" s="516"/>
      <c r="AX135" s="516"/>
      <c r="AY135" s="516"/>
      <c r="AZ135" s="516"/>
      <c r="BA135" s="516"/>
      <c r="BB135" s="517"/>
    </row>
    <row r="136" spans="1:54" ht="18.75" customHeight="1">
      <c r="A136" s="58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3"/>
      <c r="AD136" s="303"/>
      <c r="AE136" s="303"/>
      <c r="AF136" s="303"/>
      <c r="AG136" s="303"/>
      <c r="AH136" s="303"/>
      <c r="AI136" s="303"/>
      <c r="AJ136" s="303"/>
      <c r="AK136" s="303"/>
      <c r="AL136" s="303"/>
      <c r="AM136" s="303"/>
      <c r="AN136" s="303"/>
      <c r="AO136" s="303"/>
      <c r="AP136" s="303"/>
      <c r="AQ136" s="303"/>
      <c r="AR136" s="303"/>
      <c r="AS136" s="303"/>
      <c r="AT136" s="303"/>
    </row>
    <row r="137" spans="1:54" ht="18.75" customHeight="1">
      <c r="A137" s="58" t="s">
        <v>130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</row>
    <row r="138" spans="1:54" ht="18.75" customHeight="1">
      <c r="A138" s="69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</row>
    <row r="139" spans="1:54" ht="18.75" customHeight="1">
      <c r="A139" s="69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</row>
    <row r="140" spans="1:54" s="57" customFormat="1" ht="18.75" customHeight="1">
      <c r="A140" s="69"/>
      <c r="C140" s="546" t="s">
        <v>358</v>
      </c>
      <c r="D140" s="546"/>
      <c r="E140" s="546"/>
      <c r="F140" s="303" t="s">
        <v>359</v>
      </c>
      <c r="G140" s="57" t="s">
        <v>360</v>
      </c>
    </row>
    <row r="141" spans="1:54" s="57" customFormat="1" ht="18.75" customHeight="1">
      <c r="A141" s="69"/>
      <c r="C141" s="546" t="s">
        <v>361</v>
      </c>
      <c r="D141" s="546"/>
      <c r="E141" s="546"/>
      <c r="F141" s="303" t="s">
        <v>359</v>
      </c>
      <c r="G141" s="57" t="s">
        <v>362</v>
      </c>
    </row>
    <row r="142" spans="1:54" s="57" customFormat="1" ht="18.75" customHeight="1">
      <c r="A142" s="69"/>
      <c r="C142" s="546" t="s">
        <v>363</v>
      </c>
      <c r="D142" s="546"/>
      <c r="E142" s="546"/>
      <c r="F142" s="303" t="s">
        <v>359</v>
      </c>
      <c r="G142" s="57" t="s">
        <v>364</v>
      </c>
    </row>
    <row r="143" spans="1:54" s="57" customFormat="1" ht="18.75" customHeight="1">
      <c r="A143" s="69"/>
      <c r="C143" s="546" t="s">
        <v>365</v>
      </c>
      <c r="D143" s="546"/>
      <c r="E143" s="546"/>
      <c r="F143" s="303" t="s">
        <v>359</v>
      </c>
      <c r="G143" s="57" t="s">
        <v>366</v>
      </c>
    </row>
    <row r="144" spans="1:54" s="57" customFormat="1" ht="18.75" customHeight="1">
      <c r="A144" s="69"/>
      <c r="C144" s="546" t="s">
        <v>367</v>
      </c>
      <c r="D144" s="546"/>
      <c r="E144" s="546"/>
      <c r="F144" s="303" t="s">
        <v>359</v>
      </c>
      <c r="G144" s="57" t="s">
        <v>368</v>
      </c>
    </row>
    <row r="145" spans="1:64" s="57" customFormat="1" ht="18.75" customHeight="1">
      <c r="A145" s="69"/>
      <c r="C145" s="546" t="s">
        <v>369</v>
      </c>
      <c r="D145" s="546"/>
      <c r="E145" s="546"/>
      <c r="F145" s="303" t="s">
        <v>131</v>
      </c>
      <c r="G145" s="57" t="s">
        <v>370</v>
      </c>
    </row>
    <row r="146" spans="1:64" s="57" customFormat="1" ht="18.75" customHeight="1">
      <c r="A146" s="69"/>
      <c r="C146" s="546" t="s">
        <v>371</v>
      </c>
      <c r="D146" s="546"/>
      <c r="E146" s="546"/>
      <c r="F146" s="303" t="s">
        <v>359</v>
      </c>
      <c r="G146" s="302" t="s">
        <v>372</v>
      </c>
      <c r="H146" s="60"/>
    </row>
    <row r="147" spans="1:64" s="57" customFormat="1" ht="18.75" customHeight="1">
      <c r="A147" s="69"/>
      <c r="C147" s="546" t="s">
        <v>373</v>
      </c>
      <c r="D147" s="546"/>
      <c r="E147" s="546"/>
      <c r="F147" s="303" t="s">
        <v>359</v>
      </c>
      <c r="G147" s="57" t="s">
        <v>374</v>
      </c>
      <c r="H147" s="60"/>
      <c r="AZ147" s="302"/>
      <c r="BA147" s="302"/>
      <c r="BB147" s="302"/>
      <c r="BC147" s="302"/>
      <c r="BD147" s="302"/>
      <c r="BE147" s="302"/>
      <c r="BF147" s="302"/>
      <c r="BG147" s="302"/>
      <c r="BH147" s="302"/>
      <c r="BI147" s="302"/>
      <c r="BJ147" s="302"/>
      <c r="BK147" s="302"/>
      <c r="BL147" s="302"/>
    </row>
    <row r="148" spans="1:64" s="57" customFormat="1" ht="18.75" customHeight="1">
      <c r="A148" s="69"/>
      <c r="C148" s="546" t="s">
        <v>375</v>
      </c>
      <c r="D148" s="546"/>
      <c r="E148" s="546"/>
      <c r="F148" s="303" t="s">
        <v>359</v>
      </c>
      <c r="G148" s="57" t="s">
        <v>376</v>
      </c>
      <c r="H148" s="60"/>
      <c r="BA148" s="302"/>
      <c r="BB148" s="302"/>
      <c r="BC148" s="302"/>
      <c r="BD148" s="302"/>
      <c r="BE148" s="302"/>
      <c r="BF148" s="302"/>
      <c r="BG148" s="302"/>
      <c r="BH148" s="302"/>
      <c r="BI148" s="302"/>
      <c r="BJ148" s="302"/>
      <c r="BK148" s="302"/>
      <c r="BL148" s="302"/>
    </row>
    <row r="149" spans="1:64" s="57" customFormat="1" ht="18.75" customHeight="1">
      <c r="A149" s="69"/>
      <c r="C149" s="546" t="s">
        <v>377</v>
      </c>
      <c r="D149" s="546"/>
      <c r="E149" s="546"/>
      <c r="F149" s="303" t="s">
        <v>359</v>
      </c>
      <c r="G149" s="57" t="s">
        <v>378</v>
      </c>
      <c r="H149" s="60"/>
      <c r="I149" s="60"/>
    </row>
    <row r="150" spans="1:64" s="57" customFormat="1" ht="18.75" customHeight="1">
      <c r="A150" s="69"/>
      <c r="C150" s="546" t="s">
        <v>379</v>
      </c>
      <c r="D150" s="546"/>
      <c r="E150" s="546"/>
      <c r="F150" s="303" t="s">
        <v>131</v>
      </c>
      <c r="G150" s="57" t="s">
        <v>380</v>
      </c>
    </row>
    <row r="151" spans="1:64" s="57" customFormat="1" ht="18.75" customHeight="1">
      <c r="A151" s="69"/>
      <c r="C151" s="546" t="s">
        <v>381</v>
      </c>
      <c r="D151" s="546"/>
      <c r="E151" s="546"/>
      <c r="F151" s="303" t="s">
        <v>359</v>
      </c>
      <c r="G151" s="57" t="s">
        <v>382</v>
      </c>
    </row>
    <row r="152" spans="1:64" s="57" customFormat="1" ht="18.75" customHeight="1">
      <c r="A152" s="69"/>
    </row>
    <row r="153" spans="1:64" s="57" customFormat="1" ht="18.75" customHeight="1">
      <c r="A153" s="58" t="s">
        <v>383</v>
      </c>
    </row>
    <row r="154" spans="1:64" s="57" customFormat="1" ht="18.75" customHeight="1">
      <c r="A154" s="69"/>
    </row>
    <row r="155" spans="1:64" s="57" customFormat="1" ht="18.75" customHeight="1">
      <c r="A155" s="69"/>
    </row>
    <row r="156" spans="1:64" s="57" customFormat="1" ht="18.75" customHeight="1">
      <c r="A156" s="69"/>
    </row>
    <row r="157" spans="1:64" s="57" customFormat="1" ht="18.75" customHeight="1">
      <c r="A157" s="69"/>
      <c r="C157" s="57" t="s">
        <v>384</v>
      </c>
    </row>
    <row r="158" spans="1:64" s="57" customFormat="1" ht="18.75" customHeight="1">
      <c r="A158" s="69"/>
    </row>
    <row r="159" spans="1:64" s="57" customFormat="1" ht="18.75" customHeight="1">
      <c r="A159" s="69"/>
    </row>
    <row r="160" spans="1:64" s="57" customFormat="1" ht="18.75" customHeight="1">
      <c r="A160" s="69"/>
    </row>
    <row r="161" spans="1:54" s="57" customFormat="1" ht="18.75" customHeight="1">
      <c r="A161" s="69"/>
    </row>
    <row r="162" spans="1:54" s="57" customFormat="1" ht="18.75" customHeight="1">
      <c r="A162" s="69"/>
    </row>
    <row r="163" spans="1:54" ht="18.75" customHeight="1">
      <c r="A163" s="61" t="s">
        <v>132</v>
      </c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</row>
    <row r="164" spans="1:54" ht="18.75" customHeight="1">
      <c r="A164" s="57"/>
      <c r="B164" s="543"/>
      <c r="C164" s="544"/>
      <c r="D164" s="515"/>
      <c r="E164" s="516"/>
      <c r="F164" s="516"/>
      <c r="G164" s="517"/>
      <c r="H164" s="507">
        <v>1</v>
      </c>
      <c r="I164" s="507"/>
      <c r="J164" s="507"/>
      <c r="K164" s="507"/>
      <c r="L164" s="507"/>
      <c r="M164" s="507"/>
      <c r="N164" s="507"/>
      <c r="O164" s="515">
        <v>2</v>
      </c>
      <c r="P164" s="516"/>
      <c r="Q164" s="516"/>
      <c r="R164" s="516"/>
      <c r="S164" s="516"/>
      <c r="T164" s="516"/>
      <c r="U164" s="516"/>
      <c r="V164" s="516"/>
      <c r="W164" s="516"/>
      <c r="X164" s="516"/>
      <c r="Y164" s="517"/>
      <c r="Z164" s="507">
        <v>3</v>
      </c>
      <c r="AA164" s="507"/>
      <c r="AB164" s="507"/>
      <c r="AC164" s="507"/>
      <c r="AD164" s="507"/>
      <c r="AE164" s="515">
        <v>4</v>
      </c>
      <c r="AF164" s="516"/>
      <c r="AG164" s="516"/>
      <c r="AH164" s="516"/>
      <c r="AI164" s="516"/>
      <c r="AJ164" s="516"/>
      <c r="AK164" s="516"/>
      <c r="AL164" s="516"/>
      <c r="AM164" s="517"/>
      <c r="AN164" s="515">
        <v>5</v>
      </c>
      <c r="AO164" s="516"/>
      <c r="AP164" s="516"/>
      <c r="AQ164" s="516"/>
      <c r="AR164" s="516"/>
      <c r="AS164" s="516"/>
      <c r="AT164" s="516"/>
      <c r="AU164" s="516"/>
      <c r="AV164" s="516"/>
      <c r="AW164" s="516"/>
      <c r="AX164" s="517"/>
      <c r="AY164" s="507">
        <v>6</v>
      </c>
      <c r="AZ164" s="507"/>
      <c r="BA164" s="507"/>
      <c r="BB164" s="507"/>
    </row>
    <row r="165" spans="1:54" ht="18.75" customHeight="1">
      <c r="A165" s="57"/>
      <c r="B165" s="547"/>
      <c r="C165" s="548"/>
      <c r="D165" s="543" t="s">
        <v>385</v>
      </c>
      <c r="E165" s="449"/>
      <c r="F165" s="449"/>
      <c r="G165" s="544"/>
      <c r="H165" s="545" t="s">
        <v>386</v>
      </c>
      <c r="I165" s="545"/>
      <c r="J165" s="545"/>
      <c r="K165" s="545"/>
      <c r="L165" s="545"/>
      <c r="M165" s="545"/>
      <c r="N165" s="545"/>
      <c r="O165" s="543" t="s">
        <v>387</v>
      </c>
      <c r="P165" s="449"/>
      <c r="Q165" s="449"/>
      <c r="R165" s="449"/>
      <c r="S165" s="449"/>
      <c r="T165" s="449"/>
      <c r="U165" s="449"/>
      <c r="V165" s="449"/>
      <c r="W165" s="449"/>
      <c r="X165" s="449"/>
      <c r="Y165" s="544"/>
      <c r="Z165" s="545" t="s">
        <v>95</v>
      </c>
      <c r="AA165" s="545"/>
      <c r="AB165" s="545"/>
      <c r="AC165" s="545"/>
      <c r="AD165" s="545"/>
      <c r="AE165" s="543" t="s">
        <v>96</v>
      </c>
      <c r="AF165" s="449"/>
      <c r="AG165" s="449"/>
      <c r="AH165" s="449"/>
      <c r="AI165" s="449"/>
      <c r="AJ165" s="449"/>
      <c r="AK165" s="449"/>
      <c r="AL165" s="449"/>
      <c r="AM165" s="544"/>
      <c r="AN165" s="543" t="s">
        <v>388</v>
      </c>
      <c r="AO165" s="449"/>
      <c r="AP165" s="449"/>
      <c r="AQ165" s="449"/>
      <c r="AR165" s="449"/>
      <c r="AS165" s="449"/>
      <c r="AT165" s="449"/>
      <c r="AU165" s="449"/>
      <c r="AV165" s="449"/>
      <c r="AW165" s="449"/>
      <c r="AX165" s="544"/>
      <c r="AY165" s="545" t="s">
        <v>389</v>
      </c>
      <c r="AZ165" s="545"/>
      <c r="BA165" s="545"/>
      <c r="BB165" s="545"/>
    </row>
    <row r="166" spans="1:54" ht="18.75" customHeight="1">
      <c r="A166" s="57"/>
      <c r="B166" s="547"/>
      <c r="C166" s="548"/>
      <c r="D166" s="549" t="s">
        <v>390</v>
      </c>
      <c r="E166" s="546"/>
      <c r="F166" s="546"/>
      <c r="G166" s="550"/>
      <c r="H166" s="551" t="s">
        <v>391</v>
      </c>
      <c r="I166" s="551"/>
      <c r="J166" s="551"/>
      <c r="K166" s="551"/>
      <c r="L166" s="551"/>
      <c r="M166" s="551"/>
      <c r="N166" s="551"/>
      <c r="O166" s="538" t="s">
        <v>392</v>
      </c>
      <c r="P166" s="539"/>
      <c r="Q166" s="539"/>
      <c r="R166" s="539"/>
      <c r="S166" s="539"/>
      <c r="T166" s="539"/>
      <c r="U166" s="539"/>
      <c r="V166" s="539"/>
      <c r="W166" s="539"/>
      <c r="X166" s="539"/>
      <c r="Y166" s="540"/>
      <c r="Z166" s="551"/>
      <c r="AA166" s="551"/>
      <c r="AB166" s="551"/>
      <c r="AC166" s="551"/>
      <c r="AD166" s="551"/>
      <c r="AE166" s="552" t="s">
        <v>393</v>
      </c>
      <c r="AF166" s="469"/>
      <c r="AG166" s="469"/>
      <c r="AH166" s="469"/>
      <c r="AI166" s="469"/>
      <c r="AJ166" s="469"/>
      <c r="AK166" s="469"/>
      <c r="AL166" s="469"/>
      <c r="AM166" s="553"/>
      <c r="AN166" s="538" t="s">
        <v>394</v>
      </c>
      <c r="AO166" s="539"/>
      <c r="AP166" s="539"/>
      <c r="AQ166" s="539"/>
      <c r="AR166" s="539"/>
      <c r="AS166" s="539"/>
      <c r="AT166" s="539"/>
      <c r="AU166" s="539"/>
      <c r="AV166" s="539"/>
      <c r="AW166" s="539"/>
      <c r="AX166" s="540"/>
      <c r="AY166" s="541"/>
      <c r="AZ166" s="541"/>
      <c r="BA166" s="541"/>
      <c r="BB166" s="541"/>
    </row>
    <row r="167" spans="1:54" ht="21" customHeight="1">
      <c r="A167" s="57"/>
      <c r="B167" s="507" t="s">
        <v>395</v>
      </c>
      <c r="C167" s="507"/>
      <c r="D167" s="508" t="s">
        <v>396</v>
      </c>
      <c r="E167" s="509"/>
      <c r="F167" s="509"/>
      <c r="G167" s="510"/>
      <c r="H167" s="511" t="e">
        <f>Calcu!E153</f>
        <v>#N/A</v>
      </c>
      <c r="I167" s="512"/>
      <c r="J167" s="512"/>
      <c r="K167" s="512"/>
      <c r="L167" s="512"/>
      <c r="M167" s="513" t="str">
        <f>Calcu!F153</f>
        <v>mm</v>
      </c>
      <c r="N167" s="514"/>
      <c r="O167" s="311"/>
      <c r="P167" s="478" t="e">
        <f>Calcu!K153</f>
        <v>#N/A</v>
      </c>
      <c r="Q167" s="478"/>
      <c r="R167" s="542" t="e">
        <f>Calcu!L153</f>
        <v>#N/A</v>
      </c>
      <c r="S167" s="542"/>
      <c r="T167" s="542"/>
      <c r="U167" s="299"/>
      <c r="V167" s="299"/>
      <c r="W167" s="299"/>
      <c r="X167" s="519" t="str">
        <f>Calcu!M153</f>
        <v>nm</v>
      </c>
      <c r="Y167" s="520"/>
      <c r="Z167" s="507" t="str">
        <f>Calcu!N153</f>
        <v>정규</v>
      </c>
      <c r="AA167" s="507"/>
      <c r="AB167" s="507"/>
      <c r="AC167" s="507"/>
      <c r="AD167" s="507"/>
      <c r="AE167" s="515">
        <f>Calcu!Q153</f>
        <v>1</v>
      </c>
      <c r="AF167" s="516"/>
      <c r="AG167" s="516"/>
      <c r="AH167" s="516"/>
      <c r="AI167" s="516"/>
      <c r="AJ167" s="516"/>
      <c r="AK167" s="516"/>
      <c r="AL167" s="516"/>
      <c r="AM167" s="517"/>
      <c r="AN167" s="311"/>
      <c r="AO167" s="478" t="e">
        <f>Calcu!S153</f>
        <v>#N/A</v>
      </c>
      <c r="AP167" s="478"/>
      <c r="AQ167" s="542" t="e">
        <f>Calcu!T153</f>
        <v>#N/A</v>
      </c>
      <c r="AR167" s="542"/>
      <c r="AS167" s="542"/>
      <c r="AT167" s="299"/>
      <c r="AU167" s="299"/>
      <c r="AV167" s="299"/>
      <c r="AW167" s="519" t="str">
        <f>Calcu!U153</f>
        <v>nm</v>
      </c>
      <c r="AX167" s="520"/>
      <c r="AY167" s="507" t="str">
        <f>Calcu!V153</f>
        <v>∞</v>
      </c>
      <c r="AZ167" s="507"/>
      <c r="BA167" s="507"/>
      <c r="BB167" s="507"/>
    </row>
    <row r="168" spans="1:54" ht="18.75" customHeight="1">
      <c r="A168" s="57"/>
      <c r="B168" s="515" t="s">
        <v>397</v>
      </c>
      <c r="C168" s="517"/>
      <c r="D168" s="508" t="s">
        <v>398</v>
      </c>
      <c r="E168" s="509"/>
      <c r="F168" s="509"/>
      <c r="G168" s="510"/>
      <c r="H168" s="531">
        <v>0</v>
      </c>
      <c r="I168" s="478"/>
      <c r="J168" s="478"/>
      <c r="K168" s="478"/>
      <c r="L168" s="478"/>
      <c r="M168" s="478"/>
      <c r="N168" s="532"/>
      <c r="O168" s="523">
        <f ca="1">Calcu!K154</f>
        <v>0</v>
      </c>
      <c r="P168" s="524"/>
      <c r="Q168" s="524"/>
      <c r="R168" s="524"/>
      <c r="S168" s="524"/>
      <c r="T168" s="524"/>
      <c r="U168" s="505" t="str">
        <f>Calcu!M154</f>
        <v>nm</v>
      </c>
      <c r="V168" s="505"/>
      <c r="W168" s="505"/>
      <c r="X168" s="505"/>
      <c r="Y168" s="506"/>
      <c r="Z168" s="507" t="str">
        <f>Calcu!N154</f>
        <v>삼각형</v>
      </c>
      <c r="AA168" s="507"/>
      <c r="AB168" s="507"/>
      <c r="AC168" s="507"/>
      <c r="AD168" s="507"/>
      <c r="AE168" s="515">
        <f>Calcu!Q154</f>
        <v>1</v>
      </c>
      <c r="AF168" s="516"/>
      <c r="AG168" s="516"/>
      <c r="AH168" s="516"/>
      <c r="AI168" s="516"/>
      <c r="AJ168" s="516"/>
      <c r="AK168" s="516"/>
      <c r="AL168" s="516"/>
      <c r="AM168" s="517"/>
      <c r="AN168" s="523">
        <f ca="1">Calcu!S154</f>
        <v>0</v>
      </c>
      <c r="AO168" s="524"/>
      <c r="AP168" s="524"/>
      <c r="AQ168" s="524"/>
      <c r="AR168" s="524"/>
      <c r="AS168" s="524"/>
      <c r="AT168" s="505" t="str">
        <f>Calcu!U154</f>
        <v>nm</v>
      </c>
      <c r="AU168" s="505"/>
      <c r="AV168" s="505"/>
      <c r="AW168" s="505"/>
      <c r="AX168" s="506"/>
      <c r="AY168" s="507">
        <f>Calcu!V154</f>
        <v>12</v>
      </c>
      <c r="AZ168" s="507"/>
      <c r="BA168" s="507"/>
      <c r="BB168" s="507"/>
    </row>
    <row r="169" spans="1:54" ht="18.75" customHeight="1">
      <c r="A169" s="57"/>
      <c r="B169" s="515" t="s">
        <v>399</v>
      </c>
      <c r="C169" s="517"/>
      <c r="D169" s="508" t="s">
        <v>400</v>
      </c>
      <c r="E169" s="509"/>
      <c r="F169" s="509"/>
      <c r="G169" s="510"/>
      <c r="H169" s="537" t="e">
        <f>Calcu!E155</f>
        <v>#N/A</v>
      </c>
      <c r="I169" s="518"/>
      <c r="J169" s="518"/>
      <c r="K169" s="518"/>
      <c r="L169" s="518"/>
      <c r="M169" s="513" t="str">
        <f>Calcu!F155</f>
        <v>μm</v>
      </c>
      <c r="N169" s="514"/>
      <c r="O169" s="533">
        <f>Calcu!K155</f>
        <v>3.1622776601683773</v>
      </c>
      <c r="P169" s="534"/>
      <c r="Q169" s="534"/>
      <c r="R169" s="534"/>
      <c r="S169" s="534"/>
      <c r="T169" s="534"/>
      <c r="U169" s="505" t="str">
        <f>Calcu!M155</f>
        <v>nm</v>
      </c>
      <c r="V169" s="505"/>
      <c r="W169" s="505"/>
      <c r="X169" s="505"/>
      <c r="Y169" s="506"/>
      <c r="Z169" s="507" t="str">
        <f>Calcu!N155</f>
        <v>직사각형</v>
      </c>
      <c r="AA169" s="507"/>
      <c r="AB169" s="507"/>
      <c r="AC169" s="507"/>
      <c r="AD169" s="507"/>
      <c r="AE169" s="515">
        <f>Calcu!Q155</f>
        <v>1</v>
      </c>
      <c r="AF169" s="516"/>
      <c r="AG169" s="516"/>
      <c r="AH169" s="516"/>
      <c r="AI169" s="516"/>
      <c r="AJ169" s="516"/>
      <c r="AK169" s="516"/>
      <c r="AL169" s="516"/>
      <c r="AM169" s="517"/>
      <c r="AN169" s="533">
        <f>Calcu!S155</f>
        <v>3.1622776601683773</v>
      </c>
      <c r="AO169" s="534"/>
      <c r="AP169" s="534"/>
      <c r="AQ169" s="534"/>
      <c r="AR169" s="534"/>
      <c r="AS169" s="534"/>
      <c r="AT169" s="505" t="str">
        <f>Calcu!U155</f>
        <v>nm</v>
      </c>
      <c r="AU169" s="505"/>
      <c r="AV169" s="505"/>
      <c r="AW169" s="505"/>
      <c r="AX169" s="506"/>
      <c r="AY169" s="507">
        <f>Calcu!V155</f>
        <v>90</v>
      </c>
      <c r="AZ169" s="507"/>
      <c r="BA169" s="507"/>
      <c r="BB169" s="507"/>
    </row>
    <row r="170" spans="1:54" ht="18.75" customHeight="1">
      <c r="A170" s="57"/>
      <c r="B170" s="535" t="s">
        <v>401</v>
      </c>
      <c r="C170" s="536"/>
      <c r="D170" s="508" t="s">
        <v>402</v>
      </c>
      <c r="E170" s="509"/>
      <c r="F170" s="509"/>
      <c r="G170" s="510"/>
      <c r="H170" s="531">
        <v>0</v>
      </c>
      <c r="I170" s="478"/>
      <c r="J170" s="478"/>
      <c r="K170" s="478"/>
      <c r="L170" s="478"/>
      <c r="M170" s="478"/>
      <c r="N170" s="532"/>
      <c r="O170" s="523">
        <f>Calcu!K156</f>
        <v>0</v>
      </c>
      <c r="P170" s="524"/>
      <c r="Q170" s="524"/>
      <c r="R170" s="524"/>
      <c r="S170" s="524"/>
      <c r="T170" s="524"/>
      <c r="U170" s="505" t="str">
        <f>Calcu!M156</f>
        <v>nm</v>
      </c>
      <c r="V170" s="505"/>
      <c r="W170" s="505"/>
      <c r="X170" s="505"/>
      <c r="Y170" s="506"/>
      <c r="Z170" s="507" t="str">
        <f>Calcu!N156</f>
        <v>정규</v>
      </c>
      <c r="AA170" s="507"/>
      <c r="AB170" s="507"/>
      <c r="AC170" s="507"/>
      <c r="AD170" s="507"/>
      <c r="AE170" s="515">
        <f>Calcu!Q156</f>
        <v>1</v>
      </c>
      <c r="AF170" s="516"/>
      <c r="AG170" s="516"/>
      <c r="AH170" s="516"/>
      <c r="AI170" s="516"/>
      <c r="AJ170" s="516"/>
      <c r="AK170" s="516"/>
      <c r="AL170" s="516"/>
      <c r="AM170" s="517"/>
      <c r="AN170" s="523">
        <f>Calcu!S156</f>
        <v>0</v>
      </c>
      <c r="AO170" s="524"/>
      <c r="AP170" s="524"/>
      <c r="AQ170" s="524"/>
      <c r="AR170" s="524"/>
      <c r="AS170" s="524"/>
      <c r="AT170" s="505" t="str">
        <f>Calcu!U156</f>
        <v>nm</v>
      </c>
      <c r="AU170" s="505"/>
      <c r="AV170" s="505"/>
      <c r="AW170" s="505"/>
      <c r="AX170" s="506"/>
      <c r="AY170" s="507" t="str">
        <f>Calcu!V156</f>
        <v>∞</v>
      </c>
      <c r="AZ170" s="507"/>
      <c r="BA170" s="507"/>
      <c r="BB170" s="507"/>
    </row>
    <row r="171" spans="1:54" ht="18.75" customHeight="1">
      <c r="A171" s="57"/>
      <c r="B171" s="515" t="s">
        <v>403</v>
      </c>
      <c r="C171" s="517"/>
      <c r="D171" s="508" t="s">
        <v>404</v>
      </c>
      <c r="E171" s="509"/>
      <c r="F171" s="509"/>
      <c r="G171" s="510"/>
      <c r="H171" s="531">
        <v>0</v>
      </c>
      <c r="I171" s="478"/>
      <c r="J171" s="478"/>
      <c r="K171" s="478"/>
      <c r="L171" s="478"/>
      <c r="M171" s="478"/>
      <c r="N171" s="532"/>
      <c r="O171" s="533" t="e">
        <f ca="1">Calcu!K157</f>
        <v>#N/A</v>
      </c>
      <c r="P171" s="534"/>
      <c r="Q171" s="534"/>
      <c r="R171" s="534"/>
      <c r="S171" s="534"/>
      <c r="T171" s="534"/>
      <c r="U171" s="505" t="str">
        <f>Calcu!M157</f>
        <v>nm</v>
      </c>
      <c r="V171" s="505"/>
      <c r="W171" s="505"/>
      <c r="X171" s="505"/>
      <c r="Y171" s="506"/>
      <c r="Z171" s="507" t="str">
        <f>Calcu!N157</f>
        <v>삼각형</v>
      </c>
      <c r="AA171" s="507"/>
      <c r="AB171" s="507"/>
      <c r="AC171" s="507"/>
      <c r="AD171" s="507"/>
      <c r="AE171" s="515">
        <f>Calcu!Q157</f>
        <v>1</v>
      </c>
      <c r="AF171" s="516"/>
      <c r="AG171" s="516"/>
      <c r="AH171" s="516"/>
      <c r="AI171" s="516"/>
      <c r="AJ171" s="516"/>
      <c r="AK171" s="516"/>
      <c r="AL171" s="516"/>
      <c r="AM171" s="517"/>
      <c r="AN171" s="533" t="e">
        <f ca="1">Calcu!S157</f>
        <v>#N/A</v>
      </c>
      <c r="AO171" s="534"/>
      <c r="AP171" s="534"/>
      <c r="AQ171" s="534"/>
      <c r="AR171" s="534"/>
      <c r="AS171" s="534"/>
      <c r="AT171" s="505" t="str">
        <f>Calcu!U157</f>
        <v>nm</v>
      </c>
      <c r="AU171" s="505"/>
      <c r="AV171" s="505"/>
      <c r="AW171" s="505"/>
      <c r="AX171" s="506"/>
      <c r="AY171" s="507" t="e">
        <f ca="1">Calcu!V157</f>
        <v>#N/A</v>
      </c>
      <c r="AZ171" s="507"/>
      <c r="BA171" s="507"/>
      <c r="BB171" s="507"/>
    </row>
    <row r="172" spans="1:54" ht="18.75" customHeight="1">
      <c r="A172" s="57"/>
      <c r="B172" s="515" t="s">
        <v>405</v>
      </c>
      <c r="C172" s="517"/>
      <c r="D172" s="508"/>
      <c r="E172" s="509"/>
      <c r="F172" s="509"/>
      <c r="G172" s="510"/>
      <c r="H172" s="529" t="e">
        <f>Calcu!E160*10^6</f>
        <v>#N/A</v>
      </c>
      <c r="I172" s="513"/>
      <c r="J172" s="513"/>
      <c r="K172" s="513" t="s">
        <v>406</v>
      </c>
      <c r="L172" s="513"/>
      <c r="M172" s="513"/>
      <c r="N172" s="514"/>
      <c r="O172" s="525">
        <f>Calcu!K160*10^6</f>
        <v>0.40824829046386307</v>
      </c>
      <c r="P172" s="526"/>
      <c r="Q172" s="526"/>
      <c r="R172" s="526"/>
      <c r="S172" s="526"/>
      <c r="T172" s="527" t="s">
        <v>407</v>
      </c>
      <c r="U172" s="527"/>
      <c r="V172" s="527"/>
      <c r="W172" s="527"/>
      <c r="X172" s="527"/>
      <c r="Y172" s="528"/>
      <c r="Z172" s="507" t="str">
        <f>Calcu!N160</f>
        <v>직사각형</v>
      </c>
      <c r="AA172" s="507"/>
      <c r="AB172" s="507"/>
      <c r="AC172" s="507"/>
      <c r="AD172" s="507"/>
      <c r="AE172" s="530" t="e">
        <f>Calcu!Q160</f>
        <v>#DIV/0!</v>
      </c>
      <c r="AF172" s="519"/>
      <c r="AG172" s="519"/>
      <c r="AH172" s="519"/>
      <c r="AI172" s="519" t="s">
        <v>408</v>
      </c>
      <c r="AJ172" s="519"/>
      <c r="AK172" s="519"/>
      <c r="AL172" s="519"/>
      <c r="AM172" s="520"/>
      <c r="AN172" s="525" t="e">
        <f>Calcu!T160</f>
        <v>#DIV/0!</v>
      </c>
      <c r="AO172" s="526"/>
      <c r="AP172" s="526"/>
      <c r="AQ172" s="526"/>
      <c r="AR172" s="526"/>
      <c r="AS172" s="526"/>
      <c r="AT172" s="527" t="s">
        <v>409</v>
      </c>
      <c r="AU172" s="527"/>
      <c r="AV172" s="527"/>
      <c r="AW172" s="527"/>
      <c r="AX172" s="528"/>
      <c r="AY172" s="507">
        <f>Calcu!V160</f>
        <v>100.00000000000004</v>
      </c>
      <c r="AZ172" s="507"/>
      <c r="BA172" s="507"/>
      <c r="BB172" s="507"/>
    </row>
    <row r="173" spans="1:54" ht="18.75" customHeight="1">
      <c r="A173" s="57"/>
      <c r="B173" s="515" t="s">
        <v>410</v>
      </c>
      <c r="C173" s="517"/>
      <c r="D173" s="508" t="s">
        <v>411</v>
      </c>
      <c r="E173" s="509"/>
      <c r="F173" s="509"/>
      <c r="G173" s="510"/>
      <c r="H173" s="529" t="e">
        <f>Calcu!E161</f>
        <v>#DIV/0!</v>
      </c>
      <c r="I173" s="513"/>
      <c r="J173" s="513"/>
      <c r="K173" s="513"/>
      <c r="L173" s="513" t="s">
        <v>412</v>
      </c>
      <c r="M173" s="513"/>
      <c r="N173" s="514"/>
      <c r="O173" s="525" t="e">
        <f>Calcu!K161</f>
        <v>#DIV/0!</v>
      </c>
      <c r="P173" s="526"/>
      <c r="Q173" s="526"/>
      <c r="R173" s="526"/>
      <c r="S173" s="526"/>
      <c r="T173" s="526"/>
      <c r="U173" s="505" t="str">
        <f>Calcu!M161</f>
        <v>℃</v>
      </c>
      <c r="V173" s="505"/>
      <c r="W173" s="505"/>
      <c r="X173" s="505"/>
      <c r="Y173" s="506"/>
      <c r="Z173" s="507" t="str">
        <f>Calcu!N161</f>
        <v>직사각형</v>
      </c>
      <c r="AA173" s="507"/>
      <c r="AB173" s="507"/>
      <c r="AC173" s="507"/>
      <c r="AD173" s="507"/>
      <c r="AE173" s="530" t="e">
        <f>Calcu!Q161</f>
        <v>#N/A</v>
      </c>
      <c r="AF173" s="519"/>
      <c r="AG173" s="519"/>
      <c r="AH173" s="519"/>
      <c r="AI173" s="519" t="s">
        <v>413</v>
      </c>
      <c r="AJ173" s="519"/>
      <c r="AK173" s="519"/>
      <c r="AL173" s="519"/>
      <c r="AM173" s="520"/>
      <c r="AN173" s="525" t="e">
        <f>Calcu!T161</f>
        <v>#N/A</v>
      </c>
      <c r="AO173" s="526"/>
      <c r="AP173" s="526"/>
      <c r="AQ173" s="526"/>
      <c r="AR173" s="526"/>
      <c r="AS173" s="526"/>
      <c r="AT173" s="527" t="s">
        <v>414</v>
      </c>
      <c r="AU173" s="527"/>
      <c r="AV173" s="527"/>
      <c r="AW173" s="527"/>
      <c r="AX173" s="528"/>
      <c r="AY173" s="507">
        <f>Calcu!V161</f>
        <v>12</v>
      </c>
      <c r="AZ173" s="507"/>
      <c r="BA173" s="507"/>
      <c r="BB173" s="507"/>
    </row>
    <row r="174" spans="1:54" ht="18.75" customHeight="1">
      <c r="A174" s="57"/>
      <c r="B174" s="515" t="s">
        <v>415</v>
      </c>
      <c r="C174" s="517"/>
      <c r="D174" s="508" t="s">
        <v>416</v>
      </c>
      <c r="E174" s="509"/>
      <c r="F174" s="509"/>
      <c r="G174" s="510"/>
      <c r="H174" s="529" t="e">
        <f>Calcu!E162*10^6</f>
        <v>#N/A</v>
      </c>
      <c r="I174" s="513"/>
      <c r="J174" s="513"/>
      <c r="K174" s="513" t="s">
        <v>407</v>
      </c>
      <c r="L174" s="513"/>
      <c r="M174" s="513"/>
      <c r="N174" s="514"/>
      <c r="O174" s="525">
        <f>Calcu!K162*10^6</f>
        <v>0.81649658092772615</v>
      </c>
      <c r="P174" s="526"/>
      <c r="Q174" s="526"/>
      <c r="R174" s="526"/>
      <c r="S174" s="526"/>
      <c r="T174" s="527" t="s">
        <v>406</v>
      </c>
      <c r="U174" s="527"/>
      <c r="V174" s="527"/>
      <c r="W174" s="527"/>
      <c r="X174" s="527"/>
      <c r="Y174" s="528"/>
      <c r="Z174" s="507" t="str">
        <f>Calcu!N162</f>
        <v>직사각형</v>
      </c>
      <c r="AA174" s="507"/>
      <c r="AB174" s="507"/>
      <c r="AC174" s="507"/>
      <c r="AD174" s="507"/>
      <c r="AE174" s="530" t="e">
        <f>Calcu!Q162</f>
        <v>#DIV/0!</v>
      </c>
      <c r="AF174" s="519"/>
      <c r="AG174" s="519"/>
      <c r="AH174" s="519"/>
      <c r="AI174" s="519" t="s">
        <v>417</v>
      </c>
      <c r="AJ174" s="519"/>
      <c r="AK174" s="519"/>
      <c r="AL174" s="519"/>
      <c r="AM174" s="520"/>
      <c r="AN174" s="525" t="e">
        <f>Calcu!T162</f>
        <v>#DIV/0!</v>
      </c>
      <c r="AO174" s="526"/>
      <c r="AP174" s="526"/>
      <c r="AQ174" s="526"/>
      <c r="AR174" s="526"/>
      <c r="AS174" s="526"/>
      <c r="AT174" s="527" t="s">
        <v>418</v>
      </c>
      <c r="AU174" s="527"/>
      <c r="AV174" s="527"/>
      <c r="AW174" s="527"/>
      <c r="AX174" s="528"/>
      <c r="AY174" s="507">
        <f>Calcu!V162</f>
        <v>100.00000000000004</v>
      </c>
      <c r="AZ174" s="507"/>
      <c r="BA174" s="507"/>
      <c r="BB174" s="507"/>
    </row>
    <row r="175" spans="1:54" ht="18.75" customHeight="1">
      <c r="A175" s="57"/>
      <c r="B175" s="515" t="s">
        <v>419</v>
      </c>
      <c r="C175" s="517"/>
      <c r="D175" s="508" t="s">
        <v>420</v>
      </c>
      <c r="E175" s="509"/>
      <c r="F175" s="509"/>
      <c r="G175" s="510"/>
      <c r="H175" s="529" t="e">
        <f>Calcu!E163</f>
        <v>#DIV/0!</v>
      </c>
      <c r="I175" s="513"/>
      <c r="J175" s="513"/>
      <c r="K175" s="513"/>
      <c r="L175" s="513" t="s">
        <v>421</v>
      </c>
      <c r="M175" s="513"/>
      <c r="N175" s="514"/>
      <c r="O175" s="525">
        <f>Calcu!K163</f>
        <v>4.0824829046386304E-2</v>
      </c>
      <c r="P175" s="526"/>
      <c r="Q175" s="526"/>
      <c r="R175" s="526"/>
      <c r="S175" s="526"/>
      <c r="T175" s="526"/>
      <c r="U175" s="505" t="str">
        <f>Calcu!M163</f>
        <v>℃</v>
      </c>
      <c r="V175" s="505"/>
      <c r="W175" s="505"/>
      <c r="X175" s="505"/>
      <c r="Y175" s="506"/>
      <c r="Z175" s="507" t="str">
        <f>Calcu!N163</f>
        <v>정규</v>
      </c>
      <c r="AA175" s="507"/>
      <c r="AB175" s="507"/>
      <c r="AC175" s="507"/>
      <c r="AD175" s="507"/>
      <c r="AE175" s="530" t="e">
        <f>Calcu!Q163</f>
        <v>#N/A</v>
      </c>
      <c r="AF175" s="519"/>
      <c r="AG175" s="519"/>
      <c r="AH175" s="519"/>
      <c r="AI175" s="519" t="s">
        <v>422</v>
      </c>
      <c r="AJ175" s="519"/>
      <c r="AK175" s="519"/>
      <c r="AL175" s="519"/>
      <c r="AM175" s="520"/>
      <c r="AN175" s="525" t="e">
        <f>Calcu!T163</f>
        <v>#N/A</v>
      </c>
      <c r="AO175" s="526"/>
      <c r="AP175" s="526"/>
      <c r="AQ175" s="526"/>
      <c r="AR175" s="526"/>
      <c r="AS175" s="526"/>
      <c r="AT175" s="527" t="s">
        <v>418</v>
      </c>
      <c r="AU175" s="527"/>
      <c r="AV175" s="527"/>
      <c r="AW175" s="527"/>
      <c r="AX175" s="528"/>
      <c r="AY175" s="507">
        <f>Calcu!V163</f>
        <v>24</v>
      </c>
      <c r="AZ175" s="507"/>
      <c r="BA175" s="507"/>
      <c r="BB175" s="507"/>
    </row>
    <row r="176" spans="1:54" ht="18.75" customHeight="1">
      <c r="A176" s="57"/>
      <c r="B176" s="507" t="s">
        <v>423</v>
      </c>
      <c r="C176" s="507"/>
      <c r="D176" s="508" t="s">
        <v>424</v>
      </c>
      <c r="E176" s="509"/>
      <c r="F176" s="509"/>
      <c r="G176" s="510"/>
      <c r="H176" s="521">
        <f>Calcu!E167</f>
        <v>0</v>
      </c>
      <c r="I176" s="522"/>
      <c r="J176" s="522"/>
      <c r="K176" s="522"/>
      <c r="L176" s="522"/>
      <c r="M176" s="513" t="str">
        <f>Calcu!F167</f>
        <v>mm</v>
      </c>
      <c r="N176" s="514"/>
      <c r="O176" s="523">
        <f>Calcu!K167</f>
        <v>5</v>
      </c>
      <c r="P176" s="524"/>
      <c r="Q176" s="524"/>
      <c r="R176" s="524"/>
      <c r="S176" s="524"/>
      <c r="T176" s="524"/>
      <c r="U176" s="505" t="str">
        <f>Calcu!M167</f>
        <v>nm</v>
      </c>
      <c r="V176" s="505"/>
      <c r="W176" s="505"/>
      <c r="X176" s="505"/>
      <c r="Y176" s="506"/>
      <c r="Z176" s="507" t="str">
        <f>Calcu!N167</f>
        <v>-</v>
      </c>
      <c r="AA176" s="507"/>
      <c r="AB176" s="507"/>
      <c r="AC176" s="507"/>
      <c r="AD176" s="507"/>
      <c r="AE176" s="515">
        <f>Calcu!Q167</f>
        <v>1</v>
      </c>
      <c r="AF176" s="516"/>
      <c r="AG176" s="516"/>
      <c r="AH176" s="516"/>
      <c r="AI176" s="516"/>
      <c r="AJ176" s="516"/>
      <c r="AK176" s="516"/>
      <c r="AL176" s="516"/>
      <c r="AM176" s="517"/>
      <c r="AN176" s="523">
        <f>Calcu!S167</f>
        <v>5</v>
      </c>
      <c r="AO176" s="524"/>
      <c r="AP176" s="524"/>
      <c r="AQ176" s="524"/>
      <c r="AR176" s="524"/>
      <c r="AS176" s="524"/>
      <c r="AT176" s="505" t="str">
        <f>Calcu!U167</f>
        <v>nm</v>
      </c>
      <c r="AU176" s="505"/>
      <c r="AV176" s="505"/>
      <c r="AW176" s="505"/>
      <c r="AX176" s="506"/>
      <c r="AY176" s="507">
        <f>Calcu!V167</f>
        <v>5</v>
      </c>
      <c r="AZ176" s="507"/>
      <c r="BA176" s="507"/>
      <c r="BB176" s="507"/>
    </row>
    <row r="177" spans="1:67" ht="21" customHeight="1">
      <c r="A177" s="57"/>
      <c r="B177" s="507" t="s">
        <v>425</v>
      </c>
      <c r="C177" s="507"/>
      <c r="D177" s="508" t="s">
        <v>426</v>
      </c>
      <c r="E177" s="509"/>
      <c r="F177" s="509"/>
      <c r="G177" s="510"/>
      <c r="H177" s="511" t="e">
        <f>Calcu!E168</f>
        <v>#N/A</v>
      </c>
      <c r="I177" s="512"/>
      <c r="J177" s="512"/>
      <c r="K177" s="512"/>
      <c r="L177" s="512"/>
      <c r="M177" s="513" t="str">
        <f>Calcu!F168</f>
        <v>mm</v>
      </c>
      <c r="N177" s="514"/>
      <c r="O177" s="312" t="s">
        <v>427</v>
      </c>
      <c r="P177" s="313"/>
      <c r="Q177" s="313"/>
      <c r="R177" s="313"/>
      <c r="S177" s="313"/>
      <c r="T177" s="313"/>
      <c r="U177" s="313"/>
      <c r="V177" s="313"/>
      <c r="W177" s="313"/>
      <c r="X177" s="313"/>
      <c r="Y177" s="313"/>
      <c r="Z177" s="507" t="s">
        <v>428</v>
      </c>
      <c r="AA177" s="507"/>
      <c r="AB177" s="507"/>
      <c r="AC177" s="507"/>
      <c r="AD177" s="507"/>
      <c r="AE177" s="515" t="s">
        <v>427</v>
      </c>
      <c r="AF177" s="516"/>
      <c r="AG177" s="516"/>
      <c r="AH177" s="516"/>
      <c r="AI177" s="516"/>
      <c r="AJ177" s="516"/>
      <c r="AK177" s="516"/>
      <c r="AL177" s="516"/>
      <c r="AM177" s="517"/>
      <c r="AN177" s="311"/>
      <c r="AO177" s="478" t="e">
        <f>Calcu!S168</f>
        <v>#N/A</v>
      </c>
      <c r="AP177" s="478"/>
      <c r="AQ177" s="518" t="e">
        <f>Calcu!T168</f>
        <v>#N/A</v>
      </c>
      <c r="AR177" s="518"/>
      <c r="AS177" s="518"/>
      <c r="AT177" s="299"/>
      <c r="AU177" s="299"/>
      <c r="AV177" s="299"/>
      <c r="AW177" s="519" t="s">
        <v>429</v>
      </c>
      <c r="AX177" s="520"/>
      <c r="AY177" s="507" t="e">
        <f ca="1">Calcu!V168</f>
        <v>#N/A</v>
      </c>
      <c r="AZ177" s="507"/>
      <c r="BA177" s="507"/>
      <c r="BB177" s="507"/>
    </row>
    <row r="178" spans="1:67" ht="18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F178" s="57"/>
      <c r="AG178" s="57"/>
      <c r="AH178" s="57"/>
      <c r="AJ178" s="314" t="s">
        <v>430</v>
      </c>
      <c r="AK178" s="57"/>
      <c r="AL178" s="57"/>
      <c r="AM178" s="57"/>
      <c r="AO178" s="57"/>
      <c r="AP178" s="57"/>
      <c r="AQ178" s="57"/>
      <c r="AR178" s="57"/>
    </row>
    <row r="179" spans="1:67" ht="18.75" customHeight="1">
      <c r="A179" s="58" t="s">
        <v>431</v>
      </c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</row>
    <row r="180" spans="1:67" s="122" customFormat="1" ht="18.75" customHeight="1">
      <c r="A180" s="303"/>
      <c r="B180" s="58" t="s">
        <v>639</v>
      </c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99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303"/>
      <c r="AG180" s="303"/>
      <c r="AH180" s="303"/>
      <c r="AI180" s="303"/>
      <c r="AJ180" s="303"/>
      <c r="AK180" s="303"/>
      <c r="AL180" s="303"/>
      <c r="AM180" s="303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3"/>
      <c r="AY180" s="303"/>
    </row>
    <row r="181" spans="1:67" s="122" customFormat="1" ht="18.75" customHeight="1">
      <c r="A181" s="346"/>
      <c r="B181" s="303"/>
      <c r="C181" s="304" t="s">
        <v>432</v>
      </c>
      <c r="D181" s="303"/>
      <c r="E181" s="303"/>
      <c r="F181" s="303"/>
      <c r="G181" s="303"/>
      <c r="H181" s="471" t="e">
        <f>H167</f>
        <v>#N/A</v>
      </c>
      <c r="I181" s="471"/>
      <c r="J181" s="471"/>
      <c r="K181" s="471"/>
      <c r="L181" s="471"/>
      <c r="M181" s="471"/>
      <c r="N181" s="471"/>
      <c r="O181" s="471"/>
      <c r="P181" s="471"/>
      <c r="Q181" s="471"/>
      <c r="R181" s="350"/>
      <c r="S181" s="315"/>
      <c r="T181" s="315"/>
      <c r="U181" s="315"/>
      <c r="V181" s="315"/>
      <c r="W181" s="315"/>
      <c r="X181" s="315"/>
      <c r="Y181" s="315"/>
      <c r="Z181" s="315"/>
      <c r="AA181" s="315"/>
      <c r="AB181" s="315"/>
      <c r="AC181" s="315"/>
      <c r="AD181" s="315"/>
      <c r="AE181" s="315"/>
      <c r="AF181" s="315"/>
      <c r="AG181" s="315"/>
      <c r="AH181" s="315"/>
      <c r="AI181" s="315"/>
      <c r="AJ181" s="315"/>
      <c r="AK181" s="303"/>
      <c r="AL181" s="303"/>
      <c r="AM181" s="315"/>
      <c r="AN181" s="315"/>
      <c r="AO181" s="315"/>
      <c r="AP181" s="315"/>
      <c r="AQ181" s="315"/>
      <c r="AR181" s="315"/>
      <c r="AS181" s="315"/>
      <c r="AT181" s="315"/>
      <c r="AU181" s="315"/>
      <c r="AV181" s="315"/>
      <c r="AW181" s="315"/>
      <c r="AX181" s="315"/>
      <c r="AY181" s="315"/>
      <c r="AZ181" s="315"/>
      <c r="BA181" s="316"/>
      <c r="BB181" s="316"/>
      <c r="BC181" s="316"/>
      <c r="BD181" s="316"/>
      <c r="BE181" s="316"/>
      <c r="BF181" s="316"/>
      <c r="BG181" s="316"/>
      <c r="BH181" s="316"/>
      <c r="BI181" s="316"/>
      <c r="BJ181" s="316"/>
      <c r="BK181" s="316"/>
      <c r="BL181" s="59"/>
    </row>
    <row r="182" spans="1:67" s="122" customFormat="1" ht="18.75" customHeight="1">
      <c r="A182" s="346"/>
      <c r="B182" s="303"/>
      <c r="C182" s="302" t="s">
        <v>433</v>
      </c>
      <c r="D182" s="302"/>
      <c r="E182" s="302"/>
      <c r="F182" s="302"/>
      <c r="G182" s="302"/>
      <c r="H182" s="302"/>
      <c r="I182" s="303"/>
      <c r="J182" s="302" t="s">
        <v>652</v>
      </c>
      <c r="K182" s="302"/>
      <c r="L182" s="302"/>
      <c r="M182" s="302"/>
      <c r="N182" s="302"/>
      <c r="O182" s="302"/>
      <c r="P182" s="302"/>
      <c r="Q182" s="302"/>
      <c r="R182" s="348"/>
      <c r="S182" s="302"/>
      <c r="T182" s="302"/>
      <c r="U182" s="302"/>
      <c r="V182" s="302"/>
      <c r="W182" s="302"/>
      <c r="X182" s="302"/>
      <c r="Y182" s="302"/>
      <c r="Z182" s="302"/>
      <c r="AA182" s="302"/>
      <c r="AB182" s="302"/>
      <c r="AC182" s="303"/>
      <c r="AD182" s="303"/>
      <c r="AE182" s="303"/>
      <c r="AF182" s="445" t="e">
        <f>Calcu!G153</f>
        <v>#N/A</v>
      </c>
      <c r="AG182" s="445"/>
      <c r="AH182" s="445" t="e">
        <f>Calcu!H153</f>
        <v>#N/A</v>
      </c>
      <c r="AI182" s="445"/>
      <c r="AJ182" s="445"/>
      <c r="AK182" s="445"/>
      <c r="AL182" s="303"/>
      <c r="AM182" s="445" t="s">
        <v>434</v>
      </c>
      <c r="AN182" s="445"/>
      <c r="AO182" s="303"/>
      <c r="AP182" s="302"/>
      <c r="AQ182" s="302"/>
      <c r="AR182" s="302"/>
      <c r="AS182" s="302"/>
      <c r="AT182" s="302"/>
      <c r="AU182" s="302"/>
      <c r="AV182" s="302"/>
      <c r="AW182" s="302"/>
      <c r="AX182" s="302"/>
      <c r="AY182" s="302"/>
      <c r="AZ182" s="302"/>
      <c r="BA182" s="316"/>
      <c r="BB182" s="316"/>
      <c r="BC182" s="316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</row>
    <row r="183" spans="1:67" s="122" customFormat="1" ht="18.75" customHeight="1">
      <c r="A183" s="346"/>
      <c r="B183" s="303"/>
      <c r="C183" s="302"/>
      <c r="D183" s="302"/>
      <c r="E183" s="302"/>
      <c r="F183" s="302"/>
      <c r="G183" s="302"/>
      <c r="H183" s="302"/>
      <c r="I183" s="303"/>
      <c r="J183" s="302" t="s">
        <v>435</v>
      </c>
      <c r="L183" s="302"/>
      <c r="M183" s="302"/>
      <c r="N183" s="302"/>
      <c r="O183" s="302"/>
      <c r="P183" s="302"/>
      <c r="Q183" s="302"/>
      <c r="R183" s="348"/>
      <c r="S183" s="302"/>
      <c r="T183" s="302"/>
      <c r="U183" s="302"/>
      <c r="V183" s="302"/>
      <c r="W183" s="302"/>
      <c r="X183" s="302"/>
      <c r="Y183" s="302"/>
      <c r="Z183" s="302"/>
      <c r="AA183" s="303"/>
      <c r="AB183" s="303"/>
      <c r="AC183" s="303"/>
      <c r="AD183" s="303"/>
      <c r="AE183" s="303"/>
      <c r="AF183" s="303"/>
      <c r="AG183" s="303"/>
      <c r="AH183" s="303"/>
      <c r="AI183" s="302"/>
      <c r="AJ183" s="303"/>
      <c r="AK183" s="303"/>
      <c r="AL183" s="302"/>
      <c r="AM183" s="302"/>
      <c r="AN183" s="302"/>
      <c r="AO183" s="302"/>
      <c r="AP183" s="302"/>
      <c r="AQ183" s="302"/>
      <c r="AR183" s="302"/>
      <c r="AS183" s="302"/>
      <c r="AT183" s="302"/>
      <c r="AU183" s="302"/>
      <c r="AV183" s="302"/>
      <c r="AW183" s="302"/>
      <c r="AX183" s="302"/>
      <c r="AY183" s="302"/>
      <c r="AZ183" s="302"/>
      <c r="BA183" s="316"/>
      <c r="BB183" s="316"/>
      <c r="BC183" s="316"/>
      <c r="BD183" s="59"/>
      <c r="BE183" s="59"/>
      <c r="BF183" s="59"/>
      <c r="BG183" s="59"/>
      <c r="BH183" s="59"/>
      <c r="BI183" s="59"/>
      <c r="BJ183" s="59"/>
      <c r="BK183" s="59"/>
      <c r="BL183" s="59"/>
    </row>
    <row r="184" spans="1:67" s="122" customFormat="1" ht="18.75" customHeight="1">
      <c r="A184" s="346"/>
      <c r="B184" s="303"/>
      <c r="C184" s="302"/>
      <c r="D184" s="302"/>
      <c r="E184" s="302"/>
      <c r="F184" s="302"/>
      <c r="G184" s="302"/>
      <c r="H184" s="302"/>
      <c r="I184" s="303"/>
      <c r="K184" s="469" t="s">
        <v>649</v>
      </c>
      <c r="L184" s="469"/>
      <c r="M184" s="469"/>
      <c r="N184" s="445" t="s">
        <v>437</v>
      </c>
      <c r="O184" s="305" t="s">
        <v>436</v>
      </c>
      <c r="P184" s="445" t="s">
        <v>437</v>
      </c>
      <c r="Q184" s="496" t="e">
        <f>AF182</f>
        <v>#N/A</v>
      </c>
      <c r="R184" s="496"/>
      <c r="S184" s="496" t="e">
        <f>AH182</f>
        <v>#N/A</v>
      </c>
      <c r="T184" s="496"/>
      <c r="U184" s="496"/>
      <c r="V184" s="496"/>
      <c r="W184" s="317"/>
      <c r="X184" s="496" t="s">
        <v>438</v>
      </c>
      <c r="Y184" s="496"/>
      <c r="Z184" s="445" t="s">
        <v>439</v>
      </c>
      <c r="AA184" s="445"/>
      <c r="AB184" s="445" t="e">
        <f>Q184/2</f>
        <v>#N/A</v>
      </c>
      <c r="AC184" s="445"/>
      <c r="AD184" s="445" t="e">
        <f>S184/2</f>
        <v>#N/A</v>
      </c>
      <c r="AE184" s="445"/>
      <c r="AF184" s="445"/>
      <c r="AG184" s="445"/>
      <c r="AH184" s="303"/>
      <c r="AI184" s="445" t="str">
        <f>X184</f>
        <v>nm</v>
      </c>
      <c r="AJ184" s="445"/>
      <c r="AK184" s="302"/>
      <c r="AL184" s="302"/>
      <c r="AM184" s="302"/>
      <c r="AN184" s="302"/>
      <c r="AO184" s="302"/>
      <c r="AP184" s="126"/>
      <c r="AQ184" s="126"/>
      <c r="AR184" s="126"/>
      <c r="AS184" s="126"/>
      <c r="AT184" s="126"/>
      <c r="AU184" s="302"/>
      <c r="AV184" s="302"/>
      <c r="AW184" s="302"/>
      <c r="AX184" s="302"/>
      <c r="AY184" s="302"/>
      <c r="AZ184" s="302"/>
      <c r="BA184" s="302"/>
      <c r="BB184" s="302"/>
      <c r="BC184" s="316"/>
      <c r="BD184" s="316"/>
      <c r="BE184" s="316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</row>
    <row r="185" spans="1:67" s="122" customFormat="1" ht="18.75" customHeight="1">
      <c r="A185" s="346"/>
      <c r="B185" s="303"/>
      <c r="C185" s="302"/>
      <c r="D185" s="302"/>
      <c r="E185" s="302"/>
      <c r="F185" s="302"/>
      <c r="G185" s="302"/>
      <c r="H185" s="302"/>
      <c r="I185" s="303"/>
      <c r="J185" s="99"/>
      <c r="K185" s="469"/>
      <c r="L185" s="469"/>
      <c r="M185" s="469"/>
      <c r="N185" s="445"/>
      <c r="O185" s="301" t="s">
        <v>440</v>
      </c>
      <c r="P185" s="445"/>
      <c r="Q185" s="445">
        <v>2</v>
      </c>
      <c r="R185" s="445"/>
      <c r="S185" s="445"/>
      <c r="T185" s="445"/>
      <c r="U185" s="445"/>
      <c r="V185" s="445"/>
      <c r="W185" s="445"/>
      <c r="X185" s="445"/>
      <c r="Y185" s="445"/>
      <c r="Z185" s="445"/>
      <c r="AA185" s="445"/>
      <c r="AB185" s="445"/>
      <c r="AC185" s="445"/>
      <c r="AD185" s="445"/>
      <c r="AE185" s="445"/>
      <c r="AF185" s="445"/>
      <c r="AG185" s="445"/>
      <c r="AH185" s="303"/>
      <c r="AI185" s="445"/>
      <c r="AJ185" s="445"/>
      <c r="AK185" s="302"/>
      <c r="AL185" s="302"/>
      <c r="AM185" s="302"/>
      <c r="AN185" s="302"/>
      <c r="AO185" s="302"/>
      <c r="AP185" s="126"/>
      <c r="AQ185" s="126"/>
      <c r="AR185" s="126"/>
      <c r="AS185" s="126"/>
      <c r="AT185" s="126"/>
      <c r="AU185" s="302"/>
      <c r="AV185" s="302"/>
      <c r="AW185" s="302"/>
      <c r="AX185" s="302"/>
      <c r="AY185" s="302"/>
      <c r="AZ185" s="302"/>
      <c r="BA185" s="302"/>
      <c r="BB185" s="302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</row>
    <row r="186" spans="1:67" s="122" customFormat="1" ht="18.75" customHeight="1">
      <c r="A186" s="346"/>
      <c r="B186" s="303"/>
      <c r="C186" s="302" t="s">
        <v>441</v>
      </c>
      <c r="D186" s="302"/>
      <c r="E186" s="302"/>
      <c r="F186" s="302"/>
      <c r="G186" s="302"/>
      <c r="H186" s="302"/>
      <c r="I186" s="302" t="str">
        <f>Z167</f>
        <v>정규</v>
      </c>
      <c r="J186" s="302"/>
      <c r="K186" s="302"/>
      <c r="L186" s="303"/>
      <c r="M186" s="303"/>
      <c r="N186" s="303"/>
      <c r="O186" s="303"/>
      <c r="P186" s="303"/>
      <c r="Q186" s="303"/>
      <c r="R186" s="303"/>
      <c r="S186" s="303"/>
      <c r="T186" s="302"/>
      <c r="U186" s="302"/>
      <c r="V186" s="302"/>
      <c r="W186" s="302"/>
      <c r="X186" s="302"/>
      <c r="Y186" s="302"/>
      <c r="Z186" s="302"/>
      <c r="AA186" s="302"/>
      <c r="AB186" s="302"/>
      <c r="AC186" s="302"/>
      <c r="AD186" s="302"/>
      <c r="AE186" s="302"/>
      <c r="AF186" s="303"/>
      <c r="AG186" s="303"/>
      <c r="AH186" s="303"/>
      <c r="AI186" s="303"/>
      <c r="AJ186" s="303"/>
      <c r="AK186" s="303"/>
      <c r="AL186" s="303"/>
      <c r="AM186" s="303"/>
      <c r="AN186" s="303"/>
      <c r="AO186" s="303"/>
      <c r="AP186" s="303"/>
      <c r="AQ186" s="303"/>
      <c r="AR186" s="303"/>
      <c r="AS186" s="303"/>
      <c r="AT186" s="303"/>
      <c r="AU186" s="303"/>
      <c r="AV186" s="303"/>
      <c r="AW186" s="302"/>
      <c r="AX186" s="302"/>
      <c r="AY186" s="302"/>
      <c r="AZ186" s="302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</row>
    <row r="187" spans="1:67" s="122" customFormat="1" ht="18.75" customHeight="1">
      <c r="A187" s="346"/>
      <c r="B187" s="303"/>
      <c r="C187" s="462" t="s">
        <v>442</v>
      </c>
      <c r="D187" s="462"/>
      <c r="E187" s="462"/>
      <c r="F187" s="462"/>
      <c r="G187" s="462"/>
      <c r="H187" s="462"/>
      <c r="I187" s="302"/>
      <c r="J187" s="302"/>
      <c r="K187" s="302"/>
      <c r="L187" s="302"/>
      <c r="M187" s="302"/>
      <c r="N187" s="302"/>
      <c r="O187" s="302"/>
      <c r="P187" s="302"/>
      <c r="Q187" s="302"/>
      <c r="R187" s="302"/>
      <c r="S187" s="302"/>
      <c r="T187" s="302"/>
      <c r="U187" s="302"/>
      <c r="V187" s="302"/>
      <c r="W187" s="302"/>
      <c r="X187" s="302"/>
      <c r="Y187" s="302"/>
      <c r="Z187" s="302"/>
      <c r="AA187" s="302"/>
      <c r="AB187" s="302"/>
      <c r="AC187" s="302"/>
      <c r="AD187" s="302"/>
      <c r="AE187" s="302"/>
      <c r="AF187" s="303"/>
      <c r="AG187" s="303"/>
      <c r="AH187" s="303"/>
      <c r="AI187" s="303"/>
      <c r="AJ187" s="303"/>
      <c r="AK187" s="303"/>
      <c r="AL187" s="303"/>
      <c r="AM187" s="303"/>
      <c r="AN187" s="303"/>
      <c r="AO187" s="303"/>
      <c r="AP187" s="303"/>
      <c r="AQ187" s="303"/>
      <c r="AR187" s="303"/>
      <c r="AS187" s="303"/>
      <c r="AT187" s="303"/>
      <c r="AU187" s="303"/>
      <c r="AV187" s="303"/>
      <c r="AW187" s="302"/>
      <c r="AX187" s="302"/>
      <c r="AY187" s="302"/>
      <c r="AZ187" s="302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</row>
    <row r="188" spans="1:67" s="122" customFormat="1" ht="18.75" customHeight="1">
      <c r="A188" s="346"/>
      <c r="B188" s="303"/>
      <c r="C188" s="462"/>
      <c r="D188" s="462"/>
      <c r="E188" s="462"/>
      <c r="F188" s="462"/>
      <c r="G188" s="462"/>
      <c r="H188" s="462"/>
      <c r="I188" s="302"/>
      <c r="J188" s="302"/>
      <c r="K188" s="302"/>
      <c r="L188" s="302"/>
      <c r="M188" s="302"/>
      <c r="N188" s="302"/>
      <c r="O188" s="302"/>
      <c r="P188" s="302"/>
      <c r="Q188" s="302"/>
      <c r="R188" s="302"/>
      <c r="S188" s="302"/>
      <c r="T188" s="302"/>
      <c r="U188" s="302"/>
      <c r="V188" s="302"/>
      <c r="W188" s="302"/>
      <c r="X188" s="302"/>
      <c r="Y188" s="302"/>
      <c r="Z188" s="302"/>
      <c r="AA188" s="302"/>
      <c r="AB188" s="302"/>
      <c r="AC188" s="302"/>
      <c r="AD188" s="302"/>
      <c r="AE188" s="302"/>
      <c r="AF188" s="302"/>
      <c r="AG188" s="303"/>
      <c r="AH188" s="303"/>
      <c r="AI188" s="303"/>
      <c r="AJ188" s="303"/>
      <c r="AK188" s="303"/>
      <c r="AL188" s="303"/>
      <c r="AM188" s="303"/>
      <c r="AN188" s="303"/>
      <c r="AO188" s="302"/>
      <c r="AP188" s="302"/>
      <c r="AQ188" s="302"/>
      <c r="AR188" s="302"/>
      <c r="AS188" s="302"/>
      <c r="AT188" s="302"/>
      <c r="AU188" s="302"/>
      <c r="AV188" s="302"/>
      <c r="AW188" s="302"/>
      <c r="AX188" s="302"/>
      <c r="AY188" s="302"/>
      <c r="AZ188" s="302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</row>
    <row r="189" spans="1:67" s="122" customFormat="1" ht="18.75" customHeight="1">
      <c r="A189" s="346"/>
      <c r="B189" s="303"/>
      <c r="C189" s="302" t="s">
        <v>443</v>
      </c>
      <c r="D189" s="302"/>
      <c r="E189" s="302"/>
      <c r="F189" s="302"/>
      <c r="G189" s="302"/>
      <c r="H189" s="302"/>
      <c r="I189" s="302"/>
      <c r="J189" s="303"/>
      <c r="K189" s="303" t="s">
        <v>444</v>
      </c>
      <c r="L189" s="303">
        <v>1</v>
      </c>
      <c r="M189" s="303" t="s">
        <v>445</v>
      </c>
      <c r="N189" s="445" t="e">
        <f>AB184</f>
        <v>#N/A</v>
      </c>
      <c r="O189" s="445"/>
      <c r="P189" s="445"/>
      <c r="Q189" s="445" t="e">
        <f>AD184</f>
        <v>#N/A</v>
      </c>
      <c r="R189" s="445"/>
      <c r="S189" s="445"/>
      <c r="T189" s="302"/>
      <c r="U189" s="302"/>
      <c r="V189" s="504" t="s">
        <v>429</v>
      </c>
      <c r="W189" s="504"/>
      <c r="X189" s="303" t="s">
        <v>446</v>
      </c>
      <c r="Y189" s="303" t="s">
        <v>447</v>
      </c>
      <c r="Z189" s="445" t="e">
        <f>N189</f>
        <v>#N/A</v>
      </c>
      <c r="AA189" s="445"/>
      <c r="AB189" s="445"/>
      <c r="AC189" s="445" t="e">
        <f>Q189</f>
        <v>#N/A</v>
      </c>
      <c r="AD189" s="445"/>
      <c r="AE189" s="445"/>
      <c r="AF189" s="302"/>
      <c r="AG189" s="302"/>
      <c r="AH189" s="504" t="s">
        <v>438</v>
      </c>
      <c r="AI189" s="504"/>
      <c r="AJ189" s="303"/>
      <c r="AK189" s="303"/>
      <c r="AL189" s="303"/>
      <c r="AM189" s="303"/>
      <c r="AN189" s="302"/>
      <c r="AO189" s="302"/>
      <c r="AP189" s="302"/>
      <c r="AQ189" s="302"/>
      <c r="AR189" s="302"/>
      <c r="AS189" s="302"/>
      <c r="AT189" s="302"/>
      <c r="AU189" s="302"/>
      <c r="AV189" s="302"/>
      <c r="AW189" s="302"/>
      <c r="AX189" s="302"/>
      <c r="AY189" s="302"/>
      <c r="AZ189" s="302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spans="1:67" s="122" customFormat="1" ht="18.75" customHeight="1">
      <c r="A190" s="346"/>
      <c r="B190" s="303"/>
      <c r="C190" s="302" t="s">
        <v>448</v>
      </c>
      <c r="D190" s="302"/>
      <c r="E190" s="302"/>
      <c r="F190" s="302"/>
      <c r="G190" s="302"/>
      <c r="H190" s="99" t="s">
        <v>449</v>
      </c>
      <c r="I190" s="302"/>
      <c r="J190" s="302"/>
      <c r="K190" s="302"/>
      <c r="L190" s="302"/>
      <c r="M190" s="302"/>
      <c r="N190" s="126"/>
      <c r="O190" s="126"/>
      <c r="P190" s="126"/>
      <c r="Q190" s="126"/>
      <c r="R190" s="302"/>
      <c r="S190" s="302"/>
      <c r="T190" s="302"/>
      <c r="U190" s="302"/>
      <c r="V190" s="302"/>
      <c r="W190" s="302"/>
      <c r="X190" s="302"/>
      <c r="Y190" s="302"/>
      <c r="Z190" s="302"/>
      <c r="AA190" s="302"/>
      <c r="AB190" s="302"/>
      <c r="AC190" s="302"/>
      <c r="AD190" s="302"/>
      <c r="AE190" s="302"/>
      <c r="AF190" s="302"/>
      <c r="AG190" s="302"/>
      <c r="AH190" s="302"/>
      <c r="AI190" s="302"/>
      <c r="AJ190" s="302"/>
      <c r="AK190" s="302"/>
      <c r="AL190" s="302"/>
      <c r="AM190" s="302"/>
      <c r="AN190" s="302"/>
      <c r="AO190" s="302"/>
      <c r="AP190" s="302"/>
      <c r="AQ190" s="302"/>
      <c r="AR190" s="302"/>
      <c r="AS190" s="302"/>
      <c r="AT190" s="302"/>
      <c r="AU190" s="302"/>
      <c r="AV190" s="302"/>
      <c r="AW190" s="302"/>
      <c r="AX190" s="302"/>
      <c r="AY190" s="302"/>
      <c r="AZ190" s="302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</row>
    <row r="191" spans="1:67" s="122" customFormat="1" ht="18.75" customHeight="1">
      <c r="A191" s="346"/>
      <c r="B191" s="303"/>
      <c r="C191" s="302"/>
      <c r="D191" s="302"/>
      <c r="E191" s="302"/>
      <c r="F191" s="302"/>
      <c r="G191" s="302"/>
      <c r="H191" s="302"/>
      <c r="I191" s="302"/>
      <c r="J191" s="302"/>
      <c r="K191" s="302"/>
      <c r="L191" s="302"/>
      <c r="M191" s="302"/>
      <c r="N191" s="302"/>
      <c r="O191" s="302"/>
      <c r="P191" s="302"/>
      <c r="Q191" s="302"/>
      <c r="R191" s="302"/>
      <c r="S191" s="302"/>
      <c r="T191" s="302"/>
      <c r="U191" s="302"/>
      <c r="V191" s="302"/>
      <c r="W191" s="302"/>
      <c r="X191" s="302"/>
      <c r="Y191" s="302"/>
      <c r="Z191" s="302"/>
      <c r="AA191" s="302"/>
      <c r="AB191" s="302"/>
      <c r="AC191" s="302"/>
      <c r="AD191" s="302"/>
      <c r="AE191" s="302"/>
      <c r="AF191" s="302"/>
      <c r="AG191" s="302"/>
      <c r="AH191" s="302"/>
      <c r="AI191" s="302"/>
      <c r="AJ191" s="302"/>
      <c r="AK191" s="302"/>
      <c r="AL191" s="302"/>
      <c r="AM191" s="302"/>
      <c r="AN191" s="302"/>
      <c r="AO191" s="302"/>
      <c r="AP191" s="302"/>
      <c r="AQ191" s="302"/>
      <c r="AR191" s="302"/>
      <c r="AS191" s="302"/>
      <c r="AT191" s="302"/>
      <c r="AU191" s="302"/>
      <c r="AV191" s="302"/>
      <c r="AW191" s="302"/>
      <c r="AX191" s="302"/>
      <c r="AY191" s="302"/>
      <c r="AZ191" s="302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</row>
    <row r="192" spans="1:67" s="122" customFormat="1" ht="18.75" customHeight="1">
      <c r="A192" s="303"/>
      <c r="B192" s="58" t="s">
        <v>640</v>
      </c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99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  <c r="AC192" s="303"/>
      <c r="AD192" s="303"/>
      <c r="AE192" s="303"/>
      <c r="AF192" s="303"/>
      <c r="AG192" s="303"/>
      <c r="AH192" s="303"/>
      <c r="AI192" s="303"/>
      <c r="AJ192" s="303"/>
      <c r="AK192" s="303"/>
      <c r="AL192" s="303"/>
      <c r="AM192" s="303"/>
      <c r="AN192" s="303"/>
      <c r="AO192" s="303"/>
      <c r="AP192" s="303"/>
      <c r="AQ192" s="303"/>
      <c r="AR192" s="303"/>
      <c r="AS192" s="303"/>
      <c r="AT192" s="303"/>
      <c r="AU192" s="303"/>
      <c r="AV192" s="303"/>
      <c r="AW192" s="303"/>
      <c r="AX192" s="303"/>
      <c r="AY192" s="303"/>
    </row>
    <row r="193" spans="1:66" s="122" customFormat="1" ht="18.75" customHeight="1">
      <c r="A193" s="346"/>
      <c r="B193" s="303"/>
      <c r="C193" s="304" t="s">
        <v>450</v>
      </c>
      <c r="D193" s="303"/>
      <c r="E193" s="303"/>
      <c r="F193" s="303"/>
      <c r="G193" s="303"/>
      <c r="H193" s="464">
        <v>0</v>
      </c>
      <c r="I193" s="464"/>
      <c r="J193" s="464"/>
      <c r="K193" s="464"/>
      <c r="L193" s="464"/>
      <c r="M193" s="464"/>
      <c r="N193" s="464"/>
      <c r="O193" s="464"/>
      <c r="P193" s="464"/>
      <c r="Q193" s="464"/>
      <c r="R193" s="315"/>
      <c r="S193" s="315"/>
      <c r="T193" s="315"/>
      <c r="U193" s="315"/>
      <c r="V193" s="315"/>
      <c r="W193" s="315"/>
      <c r="X193" s="315"/>
      <c r="Y193" s="315"/>
      <c r="Z193" s="315"/>
      <c r="AA193" s="315"/>
      <c r="AB193" s="315"/>
      <c r="AC193" s="315"/>
      <c r="AD193" s="315"/>
      <c r="AE193" s="315"/>
      <c r="AF193" s="315"/>
      <c r="AG193" s="315"/>
      <c r="AH193" s="315"/>
      <c r="AI193" s="315"/>
      <c r="AJ193" s="315"/>
      <c r="AK193" s="303"/>
      <c r="AL193" s="303"/>
      <c r="AM193" s="315"/>
      <c r="AN193" s="315"/>
      <c r="AO193" s="315"/>
      <c r="AP193" s="315"/>
      <c r="AQ193" s="315"/>
      <c r="AR193" s="315"/>
      <c r="AS193" s="315"/>
      <c r="AT193" s="315"/>
      <c r="AU193" s="315"/>
      <c r="AV193" s="315"/>
      <c r="AW193" s="315"/>
      <c r="AX193" s="315"/>
      <c r="AY193" s="315"/>
      <c r="AZ193" s="315"/>
      <c r="BA193" s="316"/>
      <c r="BB193" s="316"/>
      <c r="BC193" s="316"/>
      <c r="BD193" s="316"/>
      <c r="BE193" s="316"/>
      <c r="BF193" s="316"/>
      <c r="BG193" s="316"/>
      <c r="BH193" s="316"/>
      <c r="BI193" s="316"/>
      <c r="BJ193" s="316"/>
      <c r="BK193" s="316"/>
      <c r="BL193" s="59"/>
    </row>
    <row r="194" spans="1:66" s="122" customFormat="1" ht="18.75" customHeight="1">
      <c r="A194" s="346"/>
      <c r="B194" s="303"/>
      <c r="C194" s="302" t="s">
        <v>451</v>
      </c>
      <c r="D194" s="302"/>
      <c r="E194" s="302"/>
      <c r="F194" s="302"/>
      <c r="G194" s="302"/>
      <c r="H194" s="302"/>
      <c r="I194" s="303"/>
      <c r="J194" s="302" t="s">
        <v>452</v>
      </c>
      <c r="K194" s="302"/>
      <c r="L194" s="302"/>
      <c r="M194" s="302"/>
      <c r="N194" s="302"/>
      <c r="O194" s="302"/>
      <c r="P194" s="302"/>
      <c r="Q194" s="302"/>
      <c r="R194" s="302"/>
      <c r="S194" s="302"/>
      <c r="T194" s="302"/>
      <c r="U194" s="302"/>
      <c r="V194" s="302"/>
      <c r="W194" s="302"/>
      <c r="X194" s="302"/>
      <c r="Y194" s="302"/>
      <c r="Z194" s="302"/>
      <c r="AA194" s="302"/>
      <c r="AB194" s="302"/>
      <c r="AC194" s="461">
        <f ca="1">Calcu!D11</f>
        <v>0</v>
      </c>
      <c r="AD194" s="461"/>
      <c r="AE194" s="302" t="s">
        <v>453</v>
      </c>
      <c r="AF194" s="302"/>
      <c r="AG194" s="303"/>
      <c r="AH194" s="302"/>
      <c r="AI194" s="302"/>
      <c r="AJ194" s="302"/>
      <c r="AK194" s="303"/>
      <c r="AL194" s="303"/>
      <c r="AM194" s="303"/>
      <c r="AN194" s="303"/>
      <c r="AO194" s="303"/>
      <c r="AP194" s="303"/>
      <c r="AQ194" s="303"/>
      <c r="AR194" s="302"/>
      <c r="AS194" s="302"/>
      <c r="AT194" s="302"/>
      <c r="AU194" s="302"/>
      <c r="AV194" s="302"/>
      <c r="AW194" s="302"/>
      <c r="AX194" s="302"/>
      <c r="AY194" s="302"/>
      <c r="AZ194" s="302"/>
      <c r="BA194" s="316"/>
      <c r="BB194" s="316"/>
      <c r="BC194" s="316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</row>
    <row r="195" spans="1:66" s="122" customFormat="1" ht="18.75" customHeight="1">
      <c r="A195" s="346"/>
      <c r="B195" s="303"/>
      <c r="C195" s="302"/>
      <c r="D195" s="302"/>
      <c r="E195" s="302"/>
      <c r="F195" s="302"/>
      <c r="G195" s="302"/>
      <c r="H195" s="302"/>
      <c r="I195" s="303"/>
      <c r="J195" s="469" t="s">
        <v>650</v>
      </c>
      <c r="K195" s="469"/>
      <c r="L195" s="469"/>
      <c r="M195" s="469"/>
      <c r="N195" s="445" t="s">
        <v>437</v>
      </c>
      <c r="O195" s="502">
        <f ca="1">AC194</f>
        <v>0</v>
      </c>
      <c r="P195" s="503"/>
      <c r="Q195" s="318" t="s">
        <v>454</v>
      </c>
      <c r="R195" s="318"/>
      <c r="S195" s="445" t="s">
        <v>455</v>
      </c>
      <c r="T195" s="499">
        <f ca="1">O168</f>
        <v>0</v>
      </c>
      <c r="U195" s="499"/>
      <c r="V195" s="499"/>
      <c r="W195" s="302"/>
      <c r="X195" s="303"/>
      <c r="Y195" s="303"/>
      <c r="Z195" s="302"/>
      <c r="AA195" s="302"/>
      <c r="AB195" s="302"/>
      <c r="AC195" s="302"/>
      <c r="AD195" s="302"/>
      <c r="AE195" s="302"/>
      <c r="AF195" s="303"/>
      <c r="AG195" s="302"/>
      <c r="AH195" s="302"/>
      <c r="AI195" s="302"/>
      <c r="AJ195" s="302"/>
      <c r="AK195" s="302"/>
      <c r="AL195" s="302"/>
      <c r="AM195" s="302"/>
      <c r="AN195" s="126"/>
      <c r="AO195" s="126"/>
      <c r="AP195" s="126"/>
      <c r="AQ195" s="126"/>
      <c r="AR195" s="126"/>
      <c r="AS195" s="302"/>
      <c r="AT195" s="302"/>
      <c r="AU195" s="302"/>
      <c r="AV195" s="302"/>
      <c r="AW195" s="302"/>
      <c r="AX195" s="302"/>
      <c r="AY195" s="302"/>
      <c r="AZ195" s="302"/>
      <c r="BA195" s="316"/>
      <c r="BB195" s="316"/>
      <c r="BC195" s="316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</row>
    <row r="196" spans="1:66" s="122" customFormat="1" ht="18.75" customHeight="1">
      <c r="A196" s="346"/>
      <c r="B196" s="303"/>
      <c r="C196" s="302"/>
      <c r="D196" s="302"/>
      <c r="E196" s="302"/>
      <c r="F196" s="302"/>
      <c r="G196" s="302"/>
      <c r="H196" s="302"/>
      <c r="I196" s="303"/>
      <c r="J196" s="469"/>
      <c r="K196" s="469"/>
      <c r="L196" s="469"/>
      <c r="M196" s="469"/>
      <c r="N196" s="445"/>
      <c r="O196" s="445"/>
      <c r="P196" s="445"/>
      <c r="Q196" s="445"/>
      <c r="R196" s="445"/>
      <c r="S196" s="445"/>
      <c r="T196" s="499"/>
      <c r="U196" s="499"/>
      <c r="V196" s="499"/>
      <c r="W196" s="302"/>
      <c r="X196" s="303"/>
      <c r="Y196" s="303"/>
      <c r="Z196" s="302"/>
      <c r="AA196" s="302"/>
      <c r="AB196" s="302"/>
      <c r="AC196" s="302"/>
      <c r="AD196" s="302"/>
      <c r="AE196" s="302"/>
      <c r="AF196" s="303"/>
      <c r="AG196" s="302"/>
      <c r="AH196" s="302"/>
      <c r="AI196" s="302"/>
      <c r="AJ196" s="302"/>
      <c r="AK196" s="302"/>
      <c r="AL196" s="302"/>
      <c r="AM196" s="302"/>
      <c r="AN196" s="126"/>
      <c r="AO196" s="126"/>
      <c r="AP196" s="126"/>
      <c r="AQ196" s="126"/>
      <c r="AR196" s="126"/>
      <c r="AS196" s="302"/>
      <c r="AT196" s="302"/>
      <c r="AU196" s="302"/>
      <c r="AV196" s="302"/>
      <c r="AW196" s="302"/>
      <c r="AX196" s="302"/>
      <c r="AY196" s="302"/>
      <c r="AZ196" s="302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</row>
    <row r="197" spans="1:66" s="122" customFormat="1" ht="18.75" customHeight="1">
      <c r="A197" s="346"/>
      <c r="B197" s="303"/>
      <c r="C197" s="302" t="s">
        <v>456</v>
      </c>
      <c r="D197" s="302"/>
      <c r="E197" s="302"/>
      <c r="F197" s="302"/>
      <c r="G197" s="302"/>
      <c r="H197" s="302"/>
      <c r="I197" s="302" t="str">
        <f>Z168</f>
        <v>삼각형</v>
      </c>
      <c r="J197" s="302"/>
      <c r="K197" s="302"/>
      <c r="L197" s="303"/>
      <c r="M197" s="303"/>
      <c r="N197" s="303"/>
      <c r="O197" s="303"/>
      <c r="P197" s="303"/>
      <c r="Q197" s="303"/>
      <c r="R197" s="303"/>
      <c r="S197" s="303"/>
      <c r="T197" s="302"/>
      <c r="U197" s="302"/>
      <c r="V197" s="302"/>
      <c r="W197" s="302"/>
      <c r="X197" s="302"/>
      <c r="Y197" s="302"/>
      <c r="Z197" s="302"/>
      <c r="AA197" s="302"/>
      <c r="AB197" s="302"/>
      <c r="AC197" s="302"/>
      <c r="AD197" s="302"/>
      <c r="AE197" s="302"/>
      <c r="AF197" s="303"/>
      <c r="AG197" s="303"/>
      <c r="AH197" s="303"/>
      <c r="AI197" s="303"/>
      <c r="AJ197" s="303"/>
      <c r="AK197" s="303"/>
      <c r="AL197" s="303"/>
      <c r="AM197" s="303"/>
      <c r="AN197" s="303"/>
      <c r="AO197" s="303"/>
      <c r="AP197" s="303"/>
      <c r="AQ197" s="303"/>
      <c r="AR197" s="303"/>
      <c r="AS197" s="303"/>
      <c r="AT197" s="303"/>
      <c r="AU197" s="303"/>
      <c r="AV197" s="303"/>
      <c r="AW197" s="302"/>
      <c r="AX197" s="302"/>
      <c r="AY197" s="302"/>
      <c r="AZ197" s="302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</row>
    <row r="198" spans="1:66" s="122" customFormat="1" ht="18.75" customHeight="1">
      <c r="A198" s="346"/>
      <c r="B198" s="303"/>
      <c r="C198" s="462" t="s">
        <v>457</v>
      </c>
      <c r="D198" s="462"/>
      <c r="E198" s="462"/>
      <c r="F198" s="462"/>
      <c r="G198" s="462"/>
      <c r="H198" s="462"/>
      <c r="I198" s="302"/>
      <c r="J198" s="302"/>
      <c r="K198" s="302"/>
      <c r="L198" s="302"/>
      <c r="M198" s="302"/>
      <c r="N198" s="302"/>
      <c r="O198" s="302"/>
      <c r="P198" s="302"/>
      <c r="Q198" s="302"/>
      <c r="R198" s="302"/>
      <c r="S198" s="302"/>
      <c r="T198" s="302"/>
      <c r="U198" s="302"/>
      <c r="V198" s="302"/>
      <c r="W198" s="302"/>
      <c r="X198" s="302"/>
      <c r="Y198" s="302"/>
      <c r="Z198" s="302"/>
      <c r="AA198" s="302"/>
      <c r="AB198" s="302"/>
      <c r="AC198" s="302"/>
      <c r="AD198" s="302"/>
      <c r="AE198" s="302"/>
      <c r="AF198" s="303"/>
      <c r="AG198" s="303"/>
      <c r="AH198" s="303"/>
      <c r="AI198" s="303"/>
      <c r="AJ198" s="303"/>
      <c r="AK198" s="303"/>
      <c r="AL198" s="303"/>
      <c r="AM198" s="303"/>
      <c r="AN198" s="303"/>
      <c r="AO198" s="303"/>
      <c r="AP198" s="303"/>
      <c r="AQ198" s="303"/>
      <c r="AR198" s="303"/>
      <c r="AS198" s="303"/>
      <c r="AT198" s="303"/>
      <c r="AU198" s="303"/>
      <c r="AV198" s="303"/>
      <c r="AW198" s="302"/>
      <c r="AX198" s="302"/>
      <c r="AY198" s="302"/>
      <c r="AZ198" s="302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</row>
    <row r="199" spans="1:66" s="122" customFormat="1" ht="18.75" customHeight="1">
      <c r="A199" s="346"/>
      <c r="B199" s="303"/>
      <c r="C199" s="462"/>
      <c r="D199" s="462"/>
      <c r="E199" s="462"/>
      <c r="F199" s="462"/>
      <c r="G199" s="462"/>
      <c r="H199" s="462"/>
      <c r="I199" s="302"/>
      <c r="J199" s="302"/>
      <c r="K199" s="302"/>
      <c r="L199" s="302"/>
      <c r="M199" s="302"/>
      <c r="N199" s="302"/>
      <c r="O199" s="302"/>
      <c r="P199" s="302"/>
      <c r="Q199" s="302"/>
      <c r="R199" s="302"/>
      <c r="S199" s="302"/>
      <c r="T199" s="302"/>
      <c r="U199" s="302"/>
      <c r="V199" s="302"/>
      <c r="W199" s="302"/>
      <c r="X199" s="302"/>
      <c r="Y199" s="302"/>
      <c r="Z199" s="302"/>
      <c r="AA199" s="302"/>
      <c r="AB199" s="302"/>
      <c r="AC199" s="302"/>
      <c r="AD199" s="302"/>
      <c r="AE199" s="302"/>
      <c r="AF199" s="302"/>
      <c r="AG199" s="303"/>
      <c r="AH199" s="303"/>
      <c r="AI199" s="303"/>
      <c r="AJ199" s="303"/>
      <c r="AK199" s="303"/>
      <c r="AL199" s="303"/>
      <c r="AM199" s="303"/>
      <c r="AN199" s="303"/>
      <c r="AO199" s="303"/>
      <c r="AP199" s="303"/>
      <c r="AQ199" s="303"/>
      <c r="AR199" s="302"/>
      <c r="AS199" s="302"/>
      <c r="AT199" s="302"/>
      <c r="AU199" s="302"/>
      <c r="AV199" s="302"/>
      <c r="AW199" s="302"/>
      <c r="AX199" s="302"/>
      <c r="AY199" s="302"/>
      <c r="AZ199" s="302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</row>
    <row r="200" spans="1:66" s="122" customFormat="1" ht="18.75" customHeight="1">
      <c r="A200" s="346"/>
      <c r="B200" s="303"/>
      <c r="C200" s="302" t="s">
        <v>458</v>
      </c>
      <c r="D200" s="302"/>
      <c r="E200" s="302"/>
      <c r="F200" s="302"/>
      <c r="G200" s="302"/>
      <c r="H200" s="302"/>
      <c r="I200" s="302"/>
      <c r="J200" s="303"/>
      <c r="K200" s="303" t="s">
        <v>446</v>
      </c>
      <c r="L200" s="303">
        <v>1</v>
      </c>
      <c r="M200" s="303" t="s">
        <v>459</v>
      </c>
      <c r="N200" s="473">
        <f ca="1">T195</f>
        <v>0</v>
      </c>
      <c r="O200" s="445"/>
      <c r="P200" s="445"/>
      <c r="Q200" s="303" t="s">
        <v>460</v>
      </c>
      <c r="R200" s="303" t="s">
        <v>461</v>
      </c>
      <c r="S200" s="473">
        <f ca="1">N200</f>
        <v>0</v>
      </c>
      <c r="T200" s="445"/>
      <c r="U200" s="445"/>
      <c r="V200" s="302"/>
      <c r="W200" s="138"/>
      <c r="X200" s="138"/>
      <c r="Y200" s="302"/>
      <c r="Z200" s="302"/>
      <c r="AA200" s="302"/>
      <c r="AB200" s="303"/>
      <c r="AC200" s="303"/>
      <c r="AD200" s="303"/>
      <c r="AE200" s="303"/>
      <c r="AF200" s="303"/>
      <c r="AG200" s="303"/>
      <c r="AH200" s="303"/>
      <c r="AI200" s="303"/>
      <c r="AJ200" s="303"/>
      <c r="AK200" s="303"/>
      <c r="AL200" s="303"/>
      <c r="AM200" s="303"/>
      <c r="AN200" s="303"/>
      <c r="AO200" s="303"/>
      <c r="AP200" s="302"/>
      <c r="AQ200" s="302"/>
      <c r="AR200" s="302"/>
      <c r="AS200" s="302"/>
      <c r="AT200" s="302"/>
      <c r="AU200" s="302"/>
      <c r="AV200" s="302"/>
      <c r="AW200" s="302"/>
      <c r="AX200" s="302"/>
      <c r="AY200" s="302"/>
      <c r="AZ200" s="302"/>
      <c r="BA200" s="302"/>
      <c r="BB200" s="302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</row>
    <row r="201" spans="1:66" s="122" customFormat="1" ht="18.75" customHeight="1">
      <c r="A201" s="346"/>
      <c r="B201" s="303"/>
      <c r="C201" s="462" t="s">
        <v>462</v>
      </c>
      <c r="D201" s="462"/>
      <c r="E201" s="462"/>
      <c r="F201" s="462"/>
      <c r="G201" s="462"/>
      <c r="H201" s="99"/>
      <c r="I201" s="302"/>
      <c r="J201" s="302"/>
      <c r="K201" s="302"/>
      <c r="L201" s="302"/>
      <c r="M201" s="302"/>
      <c r="N201" s="126"/>
      <c r="O201" s="126"/>
      <c r="P201" s="126"/>
      <c r="Q201" s="126"/>
      <c r="R201" s="302"/>
      <c r="S201" s="302"/>
      <c r="T201" s="302"/>
      <c r="U201" s="302"/>
      <c r="V201" s="302"/>
      <c r="W201" s="302"/>
      <c r="X201" s="302"/>
      <c r="Y201" s="302"/>
      <c r="Z201" s="302"/>
      <c r="AA201" s="302"/>
      <c r="AB201" s="302"/>
      <c r="AC201" s="302"/>
      <c r="AD201" s="302"/>
      <c r="AE201" s="302"/>
      <c r="AF201" s="302"/>
      <c r="AG201" s="302"/>
      <c r="AH201" s="302"/>
      <c r="AI201" s="302"/>
      <c r="AJ201" s="302"/>
      <c r="AK201" s="302"/>
      <c r="AL201" s="302"/>
      <c r="AM201" s="302"/>
      <c r="AN201" s="302"/>
      <c r="AO201" s="302"/>
      <c r="AP201" s="302"/>
      <c r="AQ201" s="302"/>
      <c r="AR201" s="302"/>
      <c r="AS201" s="302"/>
      <c r="AT201" s="302"/>
      <c r="AU201" s="302"/>
      <c r="AV201" s="302"/>
      <c r="AW201" s="302"/>
      <c r="AX201" s="302"/>
      <c r="AY201" s="302"/>
      <c r="AZ201" s="302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</row>
    <row r="202" spans="1:66" s="122" customFormat="1" ht="18.75" customHeight="1">
      <c r="A202" s="346"/>
      <c r="B202" s="303"/>
      <c r="C202" s="462"/>
      <c r="D202" s="462"/>
      <c r="E202" s="462"/>
      <c r="F202" s="462"/>
      <c r="G202" s="462"/>
      <c r="H202" s="99"/>
      <c r="I202" s="302"/>
      <c r="J202" s="302"/>
      <c r="K202" s="302"/>
      <c r="L202" s="302"/>
      <c r="M202" s="302"/>
      <c r="N202" s="126"/>
      <c r="O202" s="126"/>
      <c r="P202" s="126"/>
      <c r="Q202" s="126"/>
      <c r="R202" s="302"/>
      <c r="S202" s="302"/>
      <c r="T202" s="302"/>
      <c r="U202" s="302"/>
      <c r="V202" s="302"/>
      <c r="W202" s="302"/>
      <c r="X202" s="302"/>
      <c r="Y202" s="302"/>
      <c r="Z202" s="302"/>
      <c r="AA202" s="302"/>
      <c r="AB202" s="302"/>
      <c r="AC202" s="302"/>
      <c r="AD202" s="302"/>
      <c r="AE202" s="302"/>
      <c r="AF202" s="302"/>
      <c r="AG202" s="302"/>
      <c r="AH202" s="302"/>
      <c r="AI202" s="302"/>
      <c r="AJ202" s="302"/>
      <c r="AK202" s="302"/>
      <c r="AL202" s="302"/>
      <c r="AM202" s="302"/>
      <c r="AN202" s="302"/>
      <c r="AO202" s="302"/>
      <c r="AP202" s="302"/>
      <c r="AQ202" s="302"/>
      <c r="AR202" s="302"/>
      <c r="AS202" s="302"/>
      <c r="AT202" s="302"/>
      <c r="AU202" s="302"/>
      <c r="AV202" s="302"/>
      <c r="AW202" s="302"/>
      <c r="AX202" s="302"/>
      <c r="AY202" s="302"/>
      <c r="AZ202" s="302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</row>
    <row r="203" spans="1:66" s="122" customFormat="1" ht="18.75" customHeight="1">
      <c r="A203" s="346"/>
      <c r="B203" s="303"/>
      <c r="C203" s="302"/>
      <c r="D203" s="302"/>
      <c r="E203" s="302"/>
      <c r="F203" s="302"/>
      <c r="G203" s="302"/>
      <c r="H203" s="302"/>
      <c r="I203" s="302"/>
      <c r="J203" s="302"/>
      <c r="K203" s="302"/>
      <c r="L203" s="302"/>
      <c r="M203" s="302"/>
      <c r="N203" s="302"/>
      <c r="O203" s="302"/>
      <c r="P203" s="302"/>
      <c r="Q203" s="302"/>
      <c r="R203" s="302"/>
      <c r="S203" s="302"/>
      <c r="T203" s="302"/>
      <c r="U203" s="302"/>
      <c r="V203" s="302"/>
      <c r="W203" s="302"/>
      <c r="X203" s="302"/>
      <c r="Y203" s="302"/>
      <c r="Z203" s="302"/>
      <c r="AA203" s="302"/>
      <c r="AB203" s="302"/>
      <c r="AC203" s="302"/>
      <c r="AD203" s="302"/>
      <c r="AE203" s="302"/>
      <c r="AF203" s="302"/>
      <c r="AG203" s="302"/>
      <c r="AH203" s="302"/>
      <c r="AI203" s="302"/>
      <c r="AJ203" s="302"/>
      <c r="AK203" s="302"/>
      <c r="AL203" s="302"/>
      <c r="AM203" s="302"/>
      <c r="AN203" s="302"/>
      <c r="AO203" s="302"/>
      <c r="AP203" s="302"/>
      <c r="AQ203" s="302"/>
      <c r="AR203" s="302"/>
      <c r="AS203" s="302"/>
      <c r="AT203" s="302"/>
      <c r="AU203" s="302"/>
      <c r="AV203" s="302"/>
      <c r="AW203" s="302"/>
      <c r="AX203" s="302"/>
      <c r="AY203" s="302"/>
      <c r="AZ203" s="302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</row>
    <row r="204" spans="1:66" s="122" customFormat="1" ht="18.75" customHeight="1">
      <c r="A204" s="303"/>
      <c r="B204" s="58" t="s">
        <v>641</v>
      </c>
      <c r="C204" s="302"/>
      <c r="D204" s="302"/>
      <c r="E204" s="302"/>
      <c r="F204" s="302"/>
      <c r="G204" s="302"/>
      <c r="H204" s="302"/>
      <c r="I204" s="302"/>
      <c r="J204" s="302"/>
      <c r="K204" s="302"/>
      <c r="L204" s="302"/>
      <c r="M204" s="302"/>
      <c r="N204" s="302"/>
      <c r="O204" s="302"/>
      <c r="P204" s="302"/>
      <c r="Q204" s="302"/>
      <c r="R204" s="302"/>
      <c r="S204" s="302"/>
      <c r="T204" s="302"/>
      <c r="U204" s="302"/>
      <c r="V204" s="302"/>
      <c r="W204" s="302"/>
      <c r="X204" s="302"/>
      <c r="Y204" s="302"/>
      <c r="Z204" s="302"/>
      <c r="AA204" s="302"/>
      <c r="AB204" s="302"/>
      <c r="AC204" s="302"/>
      <c r="AD204" s="302"/>
      <c r="AE204" s="302"/>
      <c r="AF204" s="302"/>
      <c r="AG204" s="302"/>
      <c r="AH204" s="302"/>
      <c r="AI204" s="302"/>
      <c r="AJ204" s="302"/>
      <c r="AK204" s="302"/>
      <c r="AL204" s="302"/>
      <c r="AM204" s="302"/>
      <c r="AN204" s="302"/>
      <c r="AO204" s="302"/>
      <c r="AP204" s="302"/>
      <c r="AQ204" s="302"/>
      <c r="AR204" s="302"/>
      <c r="AS204" s="302"/>
      <c r="AT204" s="302"/>
      <c r="AU204" s="302"/>
      <c r="AV204" s="302"/>
      <c r="AW204" s="302"/>
      <c r="AX204" s="302"/>
      <c r="AY204" s="302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</row>
    <row r="205" spans="1:66" s="122" customFormat="1" ht="18.75" customHeight="1">
      <c r="A205" s="346"/>
      <c r="B205" s="303"/>
      <c r="C205" s="304" t="s">
        <v>463</v>
      </c>
      <c r="D205" s="303"/>
      <c r="E205" s="303"/>
      <c r="F205" s="303"/>
      <c r="G205" s="303"/>
      <c r="H205" s="489" t="e">
        <f>H169</f>
        <v>#N/A</v>
      </c>
      <c r="I205" s="489"/>
      <c r="J205" s="489"/>
      <c r="K205" s="489"/>
      <c r="L205" s="489"/>
      <c r="M205" s="489"/>
      <c r="N205" s="489"/>
      <c r="O205" s="489"/>
      <c r="P205" s="489"/>
      <c r="Q205" s="489"/>
      <c r="R205" s="302"/>
      <c r="S205" s="302"/>
      <c r="T205" s="302"/>
      <c r="U205" s="302"/>
      <c r="V205" s="302"/>
      <c r="W205" s="302"/>
      <c r="X205" s="302"/>
      <c r="Y205" s="302"/>
      <c r="Z205" s="302"/>
      <c r="AA205" s="302"/>
      <c r="AB205" s="302"/>
      <c r="AC205" s="302"/>
      <c r="AD205" s="302"/>
      <c r="AE205" s="302"/>
      <c r="AF205" s="302"/>
      <c r="AG205" s="302"/>
      <c r="AH205" s="302"/>
      <c r="AI205" s="302"/>
      <c r="AJ205" s="302"/>
      <c r="AK205" s="302"/>
      <c r="AL205" s="302"/>
      <c r="AM205" s="302"/>
      <c r="AN205" s="302"/>
      <c r="AO205" s="302"/>
      <c r="AP205" s="302"/>
      <c r="AQ205" s="302"/>
      <c r="AR205" s="302"/>
      <c r="AS205" s="302"/>
      <c r="AT205" s="302"/>
      <c r="AU205" s="302"/>
      <c r="AV205" s="302"/>
      <c r="AW205" s="302"/>
      <c r="AX205" s="302"/>
      <c r="AY205" s="302"/>
      <c r="AZ205" s="302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</row>
    <row r="206" spans="1:66" s="122" customFormat="1" ht="18.75" customHeight="1">
      <c r="A206" s="346"/>
      <c r="B206" s="303"/>
      <c r="C206" s="302" t="s">
        <v>464</v>
      </c>
      <c r="D206" s="302"/>
      <c r="E206" s="302"/>
      <c r="F206" s="302"/>
      <c r="G206" s="302"/>
      <c r="H206" s="302"/>
      <c r="I206" s="303"/>
      <c r="J206" s="302" t="s">
        <v>653</v>
      </c>
      <c r="K206" s="302"/>
      <c r="L206" s="302"/>
      <c r="M206" s="302"/>
      <c r="N206" s="302"/>
      <c r="O206" s="303"/>
      <c r="P206" s="303"/>
      <c r="Q206" s="303"/>
      <c r="R206" s="303"/>
      <c r="S206" s="303"/>
      <c r="T206" s="500">
        <f>Calcu!G155</f>
        <v>5.4772255750516576</v>
      </c>
      <c r="U206" s="500"/>
      <c r="V206" s="500"/>
      <c r="W206" s="500"/>
      <c r="X206" s="319"/>
      <c r="Y206" s="124"/>
      <c r="Z206" s="124"/>
      <c r="AA206" s="302"/>
      <c r="AB206" s="302"/>
      <c r="AC206" s="302"/>
      <c r="AD206" s="302"/>
      <c r="AE206" s="302"/>
      <c r="AF206" s="302"/>
      <c r="AG206" s="302"/>
      <c r="AH206" s="302"/>
      <c r="AI206" s="302"/>
      <c r="AJ206" s="303"/>
      <c r="AK206" s="303"/>
      <c r="AL206" s="303"/>
      <c r="AM206" s="303"/>
      <c r="AN206" s="302"/>
      <c r="AO206" s="302"/>
      <c r="AP206" s="302"/>
      <c r="AQ206" s="302"/>
      <c r="AR206" s="302"/>
      <c r="AS206" s="302"/>
      <c r="AT206" s="302"/>
      <c r="AU206" s="302"/>
      <c r="AV206" s="302"/>
      <c r="AW206" s="302"/>
      <c r="AX206" s="302"/>
      <c r="AY206" s="302"/>
      <c r="AZ206" s="302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</row>
    <row r="207" spans="1:66" s="122" customFormat="1" ht="18.75" customHeight="1">
      <c r="A207" s="346"/>
      <c r="B207" s="303"/>
      <c r="C207" s="302"/>
      <c r="D207" s="302"/>
      <c r="E207" s="302"/>
      <c r="F207" s="302"/>
      <c r="G207" s="302"/>
      <c r="H207" s="302"/>
      <c r="I207" s="303"/>
      <c r="J207" s="469" t="s">
        <v>651</v>
      </c>
      <c r="K207" s="469"/>
      <c r="L207" s="445" t="s">
        <v>437</v>
      </c>
      <c r="M207" s="501">
        <f>T206</f>
        <v>5.4772255750516576</v>
      </c>
      <c r="N207" s="501"/>
      <c r="O207" s="501"/>
      <c r="P207" s="501"/>
      <c r="Q207" s="445" t="s">
        <v>461</v>
      </c>
      <c r="R207" s="500">
        <f>M207/SQRT(3)</f>
        <v>3.1622776601683773</v>
      </c>
      <c r="S207" s="500"/>
      <c r="T207" s="500"/>
      <c r="U207" s="500"/>
      <c r="V207" s="500"/>
      <c r="W207" s="302"/>
      <c r="X207" s="319"/>
      <c r="Y207" s="124"/>
      <c r="Z207" s="124"/>
      <c r="AA207" s="302"/>
      <c r="AB207" s="302"/>
      <c r="AC207" s="302"/>
      <c r="AD207" s="302"/>
      <c r="AE207" s="302"/>
      <c r="AF207" s="303"/>
      <c r="AG207" s="303"/>
      <c r="AH207" s="303"/>
      <c r="AI207" s="303"/>
      <c r="AJ207" s="303"/>
      <c r="AK207" s="303"/>
      <c r="AL207" s="303"/>
      <c r="AM207" s="303"/>
      <c r="AN207" s="302"/>
      <c r="AO207" s="302"/>
      <c r="AP207" s="302"/>
      <c r="AQ207" s="302"/>
      <c r="AR207" s="302"/>
      <c r="AS207" s="302"/>
      <c r="AT207" s="302"/>
      <c r="AU207" s="302"/>
      <c r="AV207" s="302"/>
      <c r="AW207" s="302"/>
      <c r="AX207" s="302"/>
      <c r="AY207" s="302"/>
      <c r="AZ207" s="302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</row>
    <row r="208" spans="1:66" s="122" customFormat="1" ht="18.75" customHeight="1">
      <c r="A208" s="346"/>
      <c r="B208" s="303"/>
      <c r="C208" s="302"/>
      <c r="D208" s="302"/>
      <c r="E208" s="302"/>
      <c r="F208" s="302"/>
      <c r="G208" s="302"/>
      <c r="H208" s="302"/>
      <c r="I208" s="303"/>
      <c r="J208" s="469"/>
      <c r="K208" s="469"/>
      <c r="L208" s="445"/>
      <c r="M208" s="302"/>
      <c r="N208" s="302"/>
      <c r="O208" s="302"/>
      <c r="P208" s="303"/>
      <c r="Q208" s="445"/>
      <c r="R208" s="500"/>
      <c r="S208" s="500"/>
      <c r="T208" s="500"/>
      <c r="U208" s="500"/>
      <c r="V208" s="500"/>
      <c r="W208" s="302"/>
      <c r="X208" s="319"/>
      <c r="Y208" s="124"/>
      <c r="Z208" s="124"/>
      <c r="AA208" s="302"/>
      <c r="AB208" s="302"/>
      <c r="AC208" s="302"/>
      <c r="AD208" s="302"/>
      <c r="AE208" s="302"/>
      <c r="AF208" s="303"/>
      <c r="AG208" s="303"/>
      <c r="AH208" s="303"/>
      <c r="AI208" s="303"/>
      <c r="AJ208" s="303"/>
      <c r="AK208" s="303"/>
      <c r="AL208" s="303"/>
      <c r="AM208" s="303"/>
      <c r="AN208" s="302"/>
      <c r="AO208" s="302"/>
      <c r="AP208" s="302"/>
      <c r="AQ208" s="302"/>
      <c r="AR208" s="302"/>
      <c r="AS208" s="302"/>
      <c r="AT208" s="302"/>
      <c r="AU208" s="302"/>
      <c r="AV208" s="302"/>
      <c r="AW208" s="302"/>
      <c r="AX208" s="302"/>
      <c r="AY208" s="302"/>
      <c r="AZ208" s="302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</row>
    <row r="209" spans="1:65" s="122" customFormat="1" ht="18.75" customHeight="1">
      <c r="A209" s="346"/>
      <c r="B209" s="303"/>
      <c r="C209" s="302" t="s">
        <v>465</v>
      </c>
      <c r="D209" s="302"/>
      <c r="E209" s="302"/>
      <c r="F209" s="302"/>
      <c r="G209" s="302"/>
      <c r="H209" s="302"/>
      <c r="I209" s="302" t="str">
        <f>Z169</f>
        <v>직사각형</v>
      </c>
      <c r="J209" s="302"/>
      <c r="K209" s="302"/>
      <c r="L209" s="302"/>
      <c r="M209" s="302"/>
      <c r="N209" s="302"/>
      <c r="O209" s="302"/>
      <c r="P209" s="302"/>
      <c r="Q209" s="302"/>
      <c r="R209" s="302"/>
      <c r="S209" s="302"/>
      <c r="T209" s="302"/>
      <c r="U209" s="302"/>
      <c r="V209" s="302"/>
      <c r="W209" s="302"/>
      <c r="X209" s="302"/>
      <c r="Y209" s="302"/>
      <c r="Z209" s="303"/>
      <c r="AA209" s="303"/>
      <c r="AB209" s="303"/>
      <c r="AC209" s="303"/>
      <c r="AD209" s="303"/>
      <c r="AE209" s="303"/>
      <c r="AF209" s="303"/>
      <c r="AG209" s="303"/>
      <c r="AH209" s="302"/>
      <c r="AI209" s="302"/>
      <c r="AJ209" s="302"/>
      <c r="AK209" s="302"/>
      <c r="AL209" s="302"/>
      <c r="AM209" s="302"/>
      <c r="AN209" s="302"/>
      <c r="AO209" s="302"/>
      <c r="AP209" s="302"/>
      <c r="AQ209" s="302"/>
      <c r="AR209" s="302"/>
      <c r="AS209" s="302"/>
      <c r="AT209" s="302"/>
      <c r="AU209" s="302"/>
      <c r="AV209" s="302"/>
      <c r="AW209" s="302"/>
      <c r="AX209" s="302"/>
      <c r="AY209" s="302"/>
      <c r="AZ209" s="302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</row>
    <row r="210" spans="1:65" s="122" customFormat="1" ht="18.75" customHeight="1">
      <c r="A210" s="346"/>
      <c r="B210" s="303"/>
      <c r="C210" s="462" t="s">
        <v>466</v>
      </c>
      <c r="D210" s="462"/>
      <c r="E210" s="462"/>
      <c r="F210" s="462"/>
      <c r="G210" s="462"/>
      <c r="H210" s="462"/>
      <c r="I210" s="302"/>
      <c r="J210" s="302"/>
      <c r="K210" s="302"/>
      <c r="L210" s="302"/>
      <c r="M210" s="302"/>
      <c r="N210" s="302"/>
      <c r="O210" s="302"/>
      <c r="P210" s="302"/>
      <c r="Q210" s="302"/>
      <c r="R210" s="302"/>
      <c r="S210" s="302"/>
      <c r="T210" s="302"/>
      <c r="U210" s="302"/>
      <c r="V210" s="302"/>
      <c r="W210" s="302"/>
      <c r="X210" s="302"/>
      <c r="Y210" s="302"/>
      <c r="Z210" s="302"/>
      <c r="AA210" s="303"/>
      <c r="AB210" s="303"/>
      <c r="AC210" s="303"/>
      <c r="AD210" s="303"/>
      <c r="AE210" s="302"/>
      <c r="AF210" s="302"/>
      <c r="AG210" s="302"/>
      <c r="AH210" s="302"/>
      <c r="AI210" s="302"/>
      <c r="AJ210" s="302"/>
      <c r="AK210" s="302"/>
      <c r="AL210" s="302"/>
      <c r="AM210" s="302"/>
      <c r="AN210" s="302"/>
      <c r="AO210" s="302"/>
      <c r="AP210" s="302"/>
      <c r="AQ210" s="302"/>
      <c r="AR210" s="302"/>
      <c r="AS210" s="302"/>
      <c r="AT210" s="302"/>
      <c r="AU210" s="302"/>
      <c r="AV210" s="302"/>
      <c r="AW210" s="302"/>
      <c r="AX210" s="302"/>
      <c r="AY210" s="302"/>
      <c r="AZ210" s="302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</row>
    <row r="211" spans="1:65" s="122" customFormat="1" ht="18.75" customHeight="1">
      <c r="A211" s="346"/>
      <c r="B211" s="303"/>
      <c r="C211" s="462"/>
      <c r="D211" s="462"/>
      <c r="E211" s="462"/>
      <c r="F211" s="462"/>
      <c r="G211" s="462"/>
      <c r="H211" s="462"/>
      <c r="I211" s="302"/>
      <c r="J211" s="302"/>
      <c r="K211" s="302"/>
      <c r="L211" s="302"/>
      <c r="M211" s="303"/>
      <c r="N211" s="303"/>
      <c r="O211" s="303"/>
      <c r="P211" s="303"/>
      <c r="Q211" s="303"/>
      <c r="R211" s="302"/>
      <c r="S211" s="302"/>
      <c r="T211" s="302"/>
      <c r="U211" s="302"/>
      <c r="V211" s="302"/>
      <c r="W211" s="303"/>
      <c r="X211" s="303"/>
      <c r="Y211" s="303"/>
      <c r="Z211" s="303"/>
      <c r="AA211" s="303"/>
      <c r="AB211" s="303"/>
      <c r="AC211" s="303"/>
      <c r="AD211" s="303"/>
      <c r="AE211" s="303"/>
      <c r="AF211" s="303"/>
      <c r="AG211" s="303"/>
      <c r="AH211" s="303"/>
      <c r="AI211" s="303"/>
      <c r="AJ211" s="303"/>
      <c r="AK211" s="303"/>
      <c r="AL211" s="303"/>
      <c r="AM211" s="303"/>
      <c r="AN211" s="303"/>
      <c r="AO211" s="302"/>
      <c r="AP211" s="302"/>
      <c r="AQ211" s="302"/>
      <c r="AR211" s="302"/>
      <c r="AS211" s="302"/>
      <c r="AT211" s="302"/>
      <c r="AU211" s="302"/>
      <c r="AV211" s="302"/>
      <c r="AW211" s="302"/>
      <c r="AX211" s="302"/>
      <c r="AY211" s="302"/>
      <c r="AZ211" s="302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</row>
    <row r="212" spans="1:65" s="122" customFormat="1" ht="18.75" customHeight="1">
      <c r="A212" s="346"/>
      <c r="B212" s="303"/>
      <c r="C212" s="302" t="s">
        <v>467</v>
      </c>
      <c r="D212" s="302"/>
      <c r="E212" s="302"/>
      <c r="F212" s="302"/>
      <c r="G212" s="302"/>
      <c r="H212" s="302"/>
      <c r="I212" s="302"/>
      <c r="J212" s="303"/>
      <c r="K212" s="303" t="s">
        <v>468</v>
      </c>
      <c r="L212" s="303">
        <v>1</v>
      </c>
      <c r="M212" s="303" t="s">
        <v>469</v>
      </c>
      <c r="N212" s="493">
        <f>R207</f>
        <v>3.1622776601683773</v>
      </c>
      <c r="O212" s="493"/>
      <c r="P212" s="493"/>
      <c r="Q212" s="493"/>
      <c r="R212" s="303" t="s">
        <v>468</v>
      </c>
      <c r="S212" s="303" t="s">
        <v>439</v>
      </c>
      <c r="T212" s="494">
        <f>N212*1</f>
        <v>3.1622776601683773</v>
      </c>
      <c r="U212" s="494"/>
      <c r="V212" s="494"/>
      <c r="W212" s="494"/>
      <c r="X212" s="320"/>
      <c r="Y212" s="303"/>
      <c r="Z212" s="303"/>
      <c r="AA212" s="303"/>
      <c r="AB212" s="303"/>
      <c r="AC212" s="303"/>
      <c r="AD212" s="303"/>
      <c r="AE212" s="303"/>
      <c r="AF212" s="303"/>
      <c r="AG212" s="303"/>
      <c r="AH212" s="303"/>
      <c r="AI212" s="303"/>
      <c r="AJ212" s="303"/>
      <c r="AK212" s="303"/>
      <c r="AL212" s="303"/>
      <c r="AM212" s="303"/>
      <c r="AN212" s="303"/>
      <c r="AO212" s="303"/>
      <c r="AP212" s="303"/>
      <c r="AQ212" s="302"/>
      <c r="AR212" s="302"/>
      <c r="AS212" s="302"/>
      <c r="AT212" s="302"/>
      <c r="AU212" s="302"/>
      <c r="AV212" s="302"/>
      <c r="AW212" s="302"/>
      <c r="AX212" s="302"/>
      <c r="AY212" s="302"/>
      <c r="AZ212" s="302"/>
      <c r="BA212" s="302"/>
      <c r="BB212" s="302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</row>
    <row r="213" spans="1:65" s="122" customFormat="1" ht="18.75" customHeight="1">
      <c r="A213" s="346"/>
      <c r="B213" s="303"/>
      <c r="C213" s="302" t="s">
        <v>470</v>
      </c>
      <c r="D213" s="302"/>
      <c r="E213" s="302"/>
      <c r="F213" s="302"/>
      <c r="G213" s="303"/>
      <c r="H213" s="497" t="s">
        <v>471</v>
      </c>
      <c r="I213" s="497"/>
      <c r="J213" s="497"/>
      <c r="K213" s="464">
        <f>AW169</f>
        <v>0</v>
      </c>
      <c r="L213" s="464"/>
      <c r="M213" s="321"/>
      <c r="N213" s="303"/>
      <c r="O213" s="303"/>
      <c r="P213" s="322"/>
      <c r="Q213" s="323"/>
      <c r="R213" s="323"/>
      <c r="S213" s="324"/>
      <c r="T213" s="321"/>
      <c r="U213" s="321"/>
      <c r="V213" s="321"/>
      <c r="W213" s="303"/>
      <c r="X213" s="303"/>
      <c r="Y213" s="303"/>
      <c r="Z213" s="302"/>
      <c r="AA213" s="302"/>
      <c r="AB213" s="302"/>
      <c r="AC213" s="302"/>
      <c r="AD213" s="302"/>
      <c r="AE213" s="302"/>
      <c r="AF213" s="303"/>
      <c r="AG213" s="303"/>
      <c r="AH213" s="303"/>
      <c r="AI213" s="303"/>
      <c r="AJ213" s="303"/>
      <c r="AK213" s="303"/>
      <c r="AL213" s="303"/>
      <c r="AM213" s="303"/>
      <c r="AN213" s="303"/>
      <c r="AO213" s="303"/>
      <c r="AP213" s="303"/>
      <c r="AQ213" s="303"/>
      <c r="AR213" s="303"/>
      <c r="AS213" s="303"/>
      <c r="AT213" s="303"/>
      <c r="AU213" s="303"/>
      <c r="AV213" s="303"/>
      <c r="AW213" s="303"/>
      <c r="AX213" s="303"/>
      <c r="AY213" s="303"/>
      <c r="AZ213" s="303"/>
    </row>
    <row r="214" spans="1:65" s="122" customFormat="1" ht="18.75" customHeight="1">
      <c r="A214" s="346"/>
      <c r="B214" s="303"/>
      <c r="C214" s="302"/>
      <c r="D214" s="302"/>
      <c r="E214" s="302"/>
      <c r="F214" s="302"/>
      <c r="G214" s="302"/>
      <c r="H214" s="99"/>
      <c r="I214" s="302"/>
      <c r="J214" s="302"/>
      <c r="K214" s="302"/>
      <c r="L214" s="302"/>
      <c r="M214" s="302"/>
      <c r="N214" s="302"/>
      <c r="O214" s="303"/>
      <c r="P214" s="303"/>
      <c r="Q214" s="303"/>
      <c r="R214" s="303"/>
      <c r="S214" s="302"/>
      <c r="T214" s="302"/>
      <c r="U214" s="302"/>
      <c r="V214" s="302"/>
      <c r="W214" s="302"/>
      <c r="X214" s="302"/>
      <c r="Y214" s="302"/>
      <c r="Z214" s="302"/>
      <c r="AA214" s="302"/>
      <c r="AB214" s="302"/>
      <c r="AC214" s="302"/>
      <c r="AD214" s="302"/>
      <c r="AE214" s="302"/>
      <c r="AF214" s="302"/>
      <c r="AG214" s="302"/>
      <c r="AH214" s="302"/>
      <c r="AI214" s="302"/>
      <c r="AJ214" s="302"/>
      <c r="AK214" s="302"/>
      <c r="AL214" s="302"/>
      <c r="AM214" s="302"/>
      <c r="AN214" s="302"/>
      <c r="AO214" s="302"/>
      <c r="AP214" s="302"/>
      <c r="AQ214" s="302"/>
      <c r="AR214" s="302"/>
      <c r="AS214" s="302"/>
      <c r="AT214" s="302"/>
      <c r="AU214" s="302"/>
      <c r="AV214" s="302"/>
      <c r="AW214" s="302"/>
      <c r="AX214" s="302"/>
      <c r="AY214" s="302"/>
      <c r="AZ214" s="302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</row>
    <row r="215" spans="1:65" s="122" customFormat="1" ht="18.75" customHeight="1">
      <c r="A215" s="303"/>
      <c r="B215" s="58" t="s">
        <v>642</v>
      </c>
      <c r="C215" s="302"/>
      <c r="D215" s="302"/>
      <c r="E215" s="302"/>
      <c r="F215" s="302"/>
      <c r="G215" s="302"/>
      <c r="H215" s="302"/>
      <c r="I215" s="302"/>
      <c r="J215" s="302"/>
      <c r="K215" s="302"/>
      <c r="L215" s="302"/>
      <c r="M215" s="302"/>
      <c r="N215" s="302"/>
      <c r="O215" s="302"/>
      <c r="P215" s="302"/>
      <c r="Q215" s="302"/>
      <c r="R215" s="302"/>
      <c r="S215" s="302"/>
      <c r="T215" s="302"/>
      <c r="U215" s="302"/>
      <c r="V215" s="302"/>
      <c r="W215" s="302"/>
      <c r="X215" s="302"/>
      <c r="Y215" s="302"/>
      <c r="Z215" s="302"/>
      <c r="AA215" s="302"/>
      <c r="AB215" s="302"/>
      <c r="AC215" s="302"/>
      <c r="AD215" s="302"/>
      <c r="AE215" s="302"/>
      <c r="AF215" s="302"/>
      <c r="AG215" s="302"/>
      <c r="AH215" s="302"/>
      <c r="AI215" s="302"/>
      <c r="AJ215" s="302"/>
      <c r="AK215" s="302"/>
      <c r="AL215" s="302"/>
      <c r="AM215" s="302"/>
      <c r="AN215" s="302"/>
      <c r="AO215" s="302"/>
      <c r="AP215" s="302"/>
      <c r="AQ215" s="302"/>
      <c r="AR215" s="302"/>
      <c r="AS215" s="302"/>
      <c r="AT215" s="302"/>
      <c r="AU215" s="302"/>
      <c r="AV215" s="302"/>
      <c r="AW215" s="302"/>
      <c r="AX215" s="302"/>
      <c r="AY215" s="302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</row>
    <row r="216" spans="1:65" s="122" customFormat="1" ht="18.75" customHeight="1">
      <c r="A216" s="346"/>
      <c r="B216" s="303"/>
      <c r="C216" s="304" t="s">
        <v>472</v>
      </c>
      <c r="D216" s="303"/>
      <c r="E216" s="303"/>
      <c r="F216" s="303"/>
      <c r="G216" s="303"/>
      <c r="H216" s="464">
        <v>0</v>
      </c>
      <c r="I216" s="464"/>
      <c r="J216" s="464"/>
      <c r="K216" s="464"/>
      <c r="L216" s="464"/>
      <c r="M216" s="464"/>
      <c r="N216" s="464"/>
      <c r="O216" s="464"/>
      <c r="P216" s="464"/>
      <c r="Q216" s="464"/>
      <c r="R216" s="302"/>
      <c r="S216" s="302"/>
      <c r="T216" s="302"/>
      <c r="U216" s="302"/>
      <c r="V216" s="302"/>
      <c r="W216" s="302"/>
      <c r="X216" s="302"/>
      <c r="Y216" s="302"/>
      <c r="Z216" s="302"/>
      <c r="AA216" s="302"/>
      <c r="AB216" s="302"/>
      <c r="AC216" s="302"/>
      <c r="AD216" s="302"/>
      <c r="AE216" s="302"/>
      <c r="AF216" s="302"/>
      <c r="AG216" s="302"/>
      <c r="AH216" s="302"/>
      <c r="AI216" s="302"/>
      <c r="AJ216" s="302"/>
      <c r="AK216" s="302"/>
      <c r="AL216" s="302"/>
      <c r="AM216" s="302"/>
      <c r="AN216" s="302"/>
      <c r="AO216" s="302"/>
      <c r="AP216" s="302"/>
      <c r="AQ216" s="302"/>
      <c r="AR216" s="302"/>
      <c r="AS216" s="302"/>
      <c r="AT216" s="302"/>
      <c r="AU216" s="302"/>
      <c r="AV216" s="302"/>
      <c r="AW216" s="302"/>
      <c r="AX216" s="302"/>
      <c r="AY216" s="302"/>
      <c r="AZ216" s="302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</row>
    <row r="217" spans="1:65" s="122" customFormat="1" ht="18.75" customHeight="1">
      <c r="A217" s="346"/>
      <c r="B217" s="303"/>
      <c r="C217" s="302" t="s">
        <v>473</v>
      </c>
      <c r="D217" s="302"/>
      <c r="E217" s="302"/>
      <c r="F217" s="302"/>
      <c r="G217" s="302"/>
      <c r="H217" s="302"/>
      <c r="I217" s="303"/>
      <c r="J217" s="302" t="s">
        <v>474</v>
      </c>
      <c r="K217" s="303"/>
      <c r="L217" s="302"/>
      <c r="M217" s="302"/>
      <c r="N217" s="302"/>
      <c r="O217" s="302"/>
      <c r="P217" s="302"/>
      <c r="Q217" s="302"/>
      <c r="R217" s="302"/>
      <c r="S217" s="302"/>
      <c r="T217" s="302"/>
      <c r="U217" s="302"/>
      <c r="V217" s="302"/>
      <c r="W217" s="302"/>
      <c r="X217" s="321"/>
      <c r="Y217" s="302"/>
      <c r="Z217" s="302"/>
      <c r="AA217" s="302"/>
      <c r="AB217" s="302"/>
      <c r="AC217" s="302"/>
      <c r="AD217" s="302"/>
      <c r="AE217" s="302"/>
      <c r="AF217" s="303"/>
      <c r="AG217" s="461">
        <f>Calcu!G156</f>
        <v>0</v>
      </c>
      <c r="AH217" s="461"/>
      <c r="AI217" s="302" t="s">
        <v>475</v>
      </c>
      <c r="AJ217" s="302"/>
      <c r="AK217" s="303"/>
      <c r="AL217" s="303"/>
      <c r="AM217" s="303"/>
      <c r="AN217" s="302"/>
      <c r="AO217" s="302"/>
      <c r="AP217" s="302"/>
      <c r="AQ217" s="302"/>
      <c r="AR217" s="302"/>
      <c r="AS217" s="302"/>
      <c r="AT217" s="302"/>
      <c r="AU217" s="302"/>
      <c r="AV217" s="302"/>
      <c r="AW217" s="302"/>
      <c r="AX217" s="302"/>
      <c r="AY217" s="302"/>
      <c r="AZ217" s="302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</row>
    <row r="218" spans="1:65" s="122" customFormat="1" ht="18.75" customHeight="1">
      <c r="A218" s="346"/>
      <c r="B218" s="303"/>
      <c r="C218" s="302"/>
      <c r="D218" s="302"/>
      <c r="E218" s="302"/>
      <c r="F218" s="302"/>
      <c r="G218" s="302"/>
      <c r="H218" s="302"/>
      <c r="I218" s="303"/>
      <c r="J218" s="469" t="s">
        <v>654</v>
      </c>
      <c r="K218" s="469"/>
      <c r="L218" s="469"/>
      <c r="M218" s="445" t="s">
        <v>437</v>
      </c>
      <c r="N218" s="305" t="s">
        <v>476</v>
      </c>
      <c r="O218" s="445" t="s">
        <v>439</v>
      </c>
      <c r="P218" s="498">
        <f>AG217</f>
        <v>0</v>
      </c>
      <c r="Q218" s="498"/>
      <c r="R218" s="498"/>
      <c r="S218" s="498"/>
      <c r="T218" s="445" t="s">
        <v>439</v>
      </c>
      <c r="U218" s="499">
        <f>O170</f>
        <v>0</v>
      </c>
      <c r="V218" s="499"/>
      <c r="W218" s="499"/>
      <c r="X218" s="499"/>
      <c r="Y218" s="499"/>
      <c r="Z218" s="124"/>
      <c r="AA218" s="302"/>
      <c r="AB218" s="302"/>
      <c r="AC218" s="302"/>
      <c r="AD218" s="302"/>
      <c r="AE218" s="302"/>
      <c r="AF218" s="303"/>
      <c r="AG218" s="303"/>
      <c r="AH218" s="303"/>
      <c r="AI218" s="303"/>
      <c r="AJ218" s="303"/>
      <c r="AK218" s="303"/>
      <c r="AL218" s="303"/>
      <c r="AM218" s="303"/>
      <c r="AN218" s="302"/>
      <c r="AO218" s="302"/>
      <c r="AP218" s="302"/>
      <c r="AQ218" s="302"/>
      <c r="AR218" s="302"/>
      <c r="AS218" s="302"/>
      <c r="AT218" s="302"/>
      <c r="AU218" s="302"/>
      <c r="AV218" s="302"/>
      <c r="AW218" s="302"/>
      <c r="AX218" s="302"/>
      <c r="AY218" s="302"/>
      <c r="AZ218" s="302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</row>
    <row r="219" spans="1:65" s="122" customFormat="1" ht="18.75" customHeight="1">
      <c r="A219" s="346"/>
      <c r="B219" s="303"/>
      <c r="C219" s="302"/>
      <c r="D219" s="302"/>
      <c r="E219" s="302"/>
      <c r="F219" s="302"/>
      <c r="G219" s="302"/>
      <c r="H219" s="302"/>
      <c r="I219" s="303"/>
      <c r="J219" s="469"/>
      <c r="K219" s="469"/>
      <c r="L219" s="469"/>
      <c r="M219" s="445"/>
      <c r="N219" s="301" t="s">
        <v>477</v>
      </c>
      <c r="O219" s="445"/>
      <c r="P219" s="449">
        <v>2</v>
      </c>
      <c r="Q219" s="449"/>
      <c r="R219" s="449"/>
      <c r="S219" s="449"/>
      <c r="T219" s="445"/>
      <c r="U219" s="499"/>
      <c r="V219" s="499"/>
      <c r="W219" s="499"/>
      <c r="X219" s="499"/>
      <c r="Y219" s="499"/>
      <c r="Z219" s="124"/>
      <c r="AA219" s="302"/>
      <c r="AB219" s="302"/>
      <c r="AC219" s="302"/>
      <c r="AD219" s="302"/>
      <c r="AE219" s="302"/>
      <c r="AF219" s="303"/>
      <c r="AG219" s="303"/>
      <c r="AH219" s="303"/>
      <c r="AI219" s="303"/>
      <c r="AJ219" s="303"/>
      <c r="AK219" s="303"/>
      <c r="AL219" s="303"/>
      <c r="AM219" s="303"/>
      <c r="AN219" s="302"/>
      <c r="AO219" s="302"/>
      <c r="AP219" s="302"/>
      <c r="AQ219" s="302"/>
      <c r="AR219" s="302"/>
      <c r="AS219" s="302"/>
      <c r="AT219" s="302"/>
      <c r="AU219" s="302"/>
      <c r="AV219" s="302"/>
      <c r="AW219" s="302"/>
      <c r="AX219" s="302"/>
      <c r="AY219" s="302"/>
      <c r="AZ219" s="302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</row>
    <row r="220" spans="1:65" s="122" customFormat="1" ht="18.75" customHeight="1">
      <c r="A220" s="346"/>
      <c r="B220" s="303"/>
      <c r="C220" s="302" t="s">
        <v>478</v>
      </c>
      <c r="D220" s="302"/>
      <c r="E220" s="302"/>
      <c r="F220" s="302"/>
      <c r="G220" s="302"/>
      <c r="H220" s="302"/>
      <c r="I220" s="302" t="str">
        <f>Z170</f>
        <v>정규</v>
      </c>
      <c r="J220" s="302"/>
      <c r="K220" s="302"/>
      <c r="L220" s="302"/>
      <c r="M220" s="302"/>
      <c r="N220" s="302"/>
      <c r="O220" s="302"/>
      <c r="P220" s="302"/>
      <c r="Q220" s="302"/>
      <c r="R220" s="302"/>
      <c r="S220" s="302"/>
      <c r="T220" s="302"/>
      <c r="U220" s="302"/>
      <c r="V220" s="302"/>
      <c r="W220" s="302"/>
      <c r="X220" s="302"/>
      <c r="Y220" s="302"/>
      <c r="Z220" s="303"/>
      <c r="AA220" s="303"/>
      <c r="AB220" s="303"/>
      <c r="AC220" s="303"/>
      <c r="AD220" s="303"/>
      <c r="AE220" s="303"/>
      <c r="AF220" s="303"/>
      <c r="AG220" s="303"/>
      <c r="AH220" s="302"/>
      <c r="AI220" s="302"/>
      <c r="AJ220" s="302"/>
      <c r="AK220" s="302"/>
      <c r="AL220" s="302"/>
      <c r="AM220" s="302"/>
      <c r="AN220" s="302"/>
      <c r="AO220" s="302"/>
      <c r="AP220" s="302"/>
      <c r="AQ220" s="302"/>
      <c r="AR220" s="302"/>
      <c r="AS220" s="302"/>
      <c r="AT220" s="302"/>
      <c r="AU220" s="302"/>
      <c r="AV220" s="302"/>
      <c r="AW220" s="302"/>
      <c r="AX220" s="302"/>
      <c r="AY220" s="302"/>
      <c r="AZ220" s="302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</row>
    <row r="221" spans="1:65" s="122" customFormat="1" ht="18.75" customHeight="1">
      <c r="A221" s="346"/>
      <c r="B221" s="303"/>
      <c r="C221" s="462" t="s">
        <v>479</v>
      </c>
      <c r="D221" s="462"/>
      <c r="E221" s="462"/>
      <c r="F221" s="462"/>
      <c r="G221" s="462"/>
      <c r="H221" s="462"/>
      <c r="I221" s="302"/>
      <c r="J221" s="302"/>
      <c r="K221" s="302"/>
      <c r="L221" s="302"/>
      <c r="M221" s="302"/>
      <c r="N221" s="302"/>
      <c r="O221" s="302"/>
      <c r="P221" s="302"/>
      <c r="Q221" s="302"/>
      <c r="R221" s="302"/>
      <c r="S221" s="302"/>
      <c r="T221" s="302"/>
      <c r="U221" s="302"/>
      <c r="V221" s="302"/>
      <c r="W221" s="302"/>
      <c r="X221" s="302"/>
      <c r="Y221" s="302"/>
      <c r="Z221" s="302"/>
      <c r="AA221" s="303"/>
      <c r="AB221" s="303"/>
      <c r="AC221" s="303"/>
      <c r="AD221" s="303"/>
      <c r="AE221" s="302"/>
      <c r="AF221" s="302"/>
      <c r="AG221" s="302"/>
      <c r="AH221" s="302"/>
      <c r="AI221" s="302"/>
      <c r="AJ221" s="302"/>
      <c r="AK221" s="302"/>
      <c r="AL221" s="302"/>
      <c r="AM221" s="302"/>
      <c r="AN221" s="302"/>
      <c r="AO221" s="303"/>
      <c r="AP221" s="303"/>
      <c r="AQ221" s="303"/>
      <c r="AR221" s="303"/>
      <c r="AS221" s="303"/>
      <c r="AT221" s="303"/>
      <c r="AU221" s="303"/>
      <c r="AV221" s="303"/>
      <c r="AW221" s="303"/>
      <c r="AX221" s="303"/>
      <c r="AY221" s="302"/>
      <c r="AZ221" s="302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</row>
    <row r="222" spans="1:65" s="122" customFormat="1" ht="18.75" customHeight="1">
      <c r="A222" s="346"/>
      <c r="B222" s="303"/>
      <c r="C222" s="462"/>
      <c r="D222" s="462"/>
      <c r="E222" s="462"/>
      <c r="F222" s="462"/>
      <c r="G222" s="462"/>
      <c r="H222" s="462"/>
      <c r="I222" s="302"/>
      <c r="J222" s="302"/>
      <c r="K222" s="302"/>
      <c r="L222" s="302"/>
      <c r="M222" s="303"/>
      <c r="N222" s="303"/>
      <c r="O222" s="303"/>
      <c r="P222" s="303"/>
      <c r="Q222" s="303"/>
      <c r="R222" s="302"/>
      <c r="S222" s="302"/>
      <c r="T222" s="302"/>
      <c r="U222" s="302"/>
      <c r="V222" s="302"/>
      <c r="W222" s="303"/>
      <c r="X222" s="303"/>
      <c r="Y222" s="303"/>
      <c r="Z222" s="303"/>
      <c r="AA222" s="303"/>
      <c r="AB222" s="303"/>
      <c r="AC222" s="303"/>
      <c r="AD222" s="303"/>
      <c r="AE222" s="303"/>
      <c r="AF222" s="303"/>
      <c r="AG222" s="303"/>
      <c r="AH222" s="303"/>
      <c r="AI222" s="303"/>
      <c r="AJ222" s="303"/>
      <c r="AK222" s="303"/>
      <c r="AL222" s="303"/>
      <c r="AM222" s="303"/>
      <c r="AN222" s="303"/>
      <c r="AO222" s="303"/>
      <c r="AP222" s="303"/>
      <c r="AQ222" s="303"/>
      <c r="AR222" s="303"/>
      <c r="AS222" s="303"/>
      <c r="AT222" s="303"/>
      <c r="AU222" s="303"/>
      <c r="AV222" s="303"/>
      <c r="AW222" s="303"/>
      <c r="AX222" s="303"/>
      <c r="AY222" s="302"/>
      <c r="AZ222" s="302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</row>
    <row r="223" spans="1:65" s="122" customFormat="1" ht="18.75" customHeight="1">
      <c r="A223" s="346"/>
      <c r="B223" s="303"/>
      <c r="C223" s="302" t="s">
        <v>480</v>
      </c>
      <c r="D223" s="302"/>
      <c r="E223" s="302"/>
      <c r="F223" s="302"/>
      <c r="G223" s="302"/>
      <c r="H223" s="302"/>
      <c r="I223" s="302"/>
      <c r="J223" s="303"/>
      <c r="K223" s="303" t="s">
        <v>460</v>
      </c>
      <c r="L223" s="303">
        <v>1</v>
      </c>
      <c r="M223" s="303" t="s">
        <v>481</v>
      </c>
      <c r="N223" s="472">
        <f>U218</f>
        <v>0</v>
      </c>
      <c r="O223" s="472"/>
      <c r="P223" s="472"/>
      <c r="Q223" s="303" t="s">
        <v>444</v>
      </c>
      <c r="R223" s="303" t="s">
        <v>437</v>
      </c>
      <c r="S223" s="473">
        <f>N223*1</f>
        <v>0</v>
      </c>
      <c r="T223" s="473"/>
      <c r="U223" s="473"/>
      <c r="V223" s="320"/>
      <c r="W223" s="320"/>
      <c r="X223" s="320"/>
      <c r="Y223" s="303"/>
      <c r="Z223" s="303"/>
      <c r="AA223" s="303"/>
      <c r="AB223" s="303"/>
      <c r="AC223" s="303"/>
      <c r="AD223" s="303"/>
      <c r="AE223" s="303"/>
      <c r="AF223" s="303"/>
      <c r="AG223" s="303"/>
      <c r="AH223" s="303"/>
      <c r="AI223" s="303"/>
      <c r="AJ223" s="303"/>
      <c r="AK223" s="303"/>
      <c r="AL223" s="303"/>
      <c r="AM223" s="303"/>
      <c r="AN223" s="303"/>
      <c r="AO223" s="303"/>
      <c r="AP223" s="303"/>
      <c r="AQ223" s="302"/>
      <c r="AR223" s="302"/>
      <c r="AS223" s="302"/>
      <c r="AT223" s="302"/>
      <c r="AU223" s="302"/>
      <c r="AV223" s="302"/>
      <c r="AW223" s="302"/>
      <c r="AX223" s="302"/>
      <c r="AY223" s="302"/>
      <c r="AZ223" s="302"/>
      <c r="BA223" s="302"/>
      <c r="BB223" s="302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</row>
    <row r="224" spans="1:65" s="122" customFormat="1" ht="18.75" customHeight="1">
      <c r="A224" s="346"/>
      <c r="B224" s="303"/>
      <c r="C224" s="302" t="s">
        <v>482</v>
      </c>
      <c r="D224" s="302"/>
      <c r="E224" s="302"/>
      <c r="F224" s="302"/>
      <c r="G224" s="303"/>
      <c r="H224" s="99" t="s">
        <v>483</v>
      </c>
      <c r="I224" s="99"/>
      <c r="J224" s="99"/>
      <c r="K224" s="306"/>
      <c r="L224" s="306"/>
      <c r="M224" s="321"/>
      <c r="N224" s="303"/>
      <c r="O224" s="303"/>
      <c r="P224" s="322"/>
      <c r="Q224" s="323"/>
      <c r="R224" s="323"/>
      <c r="S224" s="324"/>
      <c r="T224" s="321"/>
      <c r="U224" s="321"/>
      <c r="V224" s="321"/>
      <c r="W224" s="303"/>
      <c r="X224" s="303"/>
      <c r="Y224" s="303"/>
      <c r="Z224" s="302"/>
      <c r="AA224" s="302"/>
      <c r="AB224" s="302"/>
      <c r="AC224" s="302"/>
      <c r="AD224" s="302"/>
      <c r="AE224" s="302"/>
      <c r="AF224" s="303"/>
      <c r="AG224" s="303"/>
      <c r="AH224" s="303"/>
      <c r="AI224" s="303"/>
      <c r="AJ224" s="303"/>
      <c r="AK224" s="303"/>
      <c r="AL224" s="303"/>
      <c r="AM224" s="303"/>
      <c r="AN224" s="303"/>
      <c r="AO224" s="303"/>
      <c r="AP224" s="303"/>
      <c r="AQ224" s="303"/>
      <c r="AR224" s="303"/>
      <c r="AS224" s="303"/>
      <c r="AT224" s="303"/>
      <c r="AU224" s="303"/>
      <c r="AV224" s="303"/>
      <c r="AW224" s="303"/>
      <c r="AX224" s="303"/>
      <c r="AY224" s="303"/>
      <c r="AZ224" s="303"/>
    </row>
    <row r="225" spans="1:65" s="122" customFormat="1" ht="18.75" customHeight="1">
      <c r="A225" s="346"/>
      <c r="B225" s="303"/>
      <c r="C225" s="302"/>
      <c r="D225" s="302"/>
      <c r="E225" s="302"/>
      <c r="F225" s="302"/>
      <c r="G225" s="302"/>
      <c r="H225" s="99"/>
      <c r="I225" s="302"/>
      <c r="J225" s="302"/>
      <c r="K225" s="302"/>
      <c r="L225" s="302"/>
      <c r="M225" s="302"/>
      <c r="N225" s="302"/>
      <c r="O225" s="303"/>
      <c r="P225" s="303"/>
      <c r="Q225" s="303"/>
      <c r="R225" s="303"/>
      <c r="S225" s="302"/>
      <c r="T225" s="302"/>
      <c r="U225" s="302"/>
      <c r="V225" s="302"/>
      <c r="W225" s="302"/>
      <c r="X225" s="302"/>
      <c r="Y225" s="302"/>
      <c r="Z225" s="302"/>
      <c r="AA225" s="302"/>
      <c r="AB225" s="302"/>
      <c r="AC225" s="302"/>
      <c r="AD225" s="302"/>
      <c r="AE225" s="302"/>
      <c r="AF225" s="302"/>
      <c r="AG225" s="302"/>
      <c r="AH225" s="302"/>
      <c r="AI225" s="302"/>
      <c r="AJ225" s="302"/>
      <c r="AK225" s="302"/>
      <c r="AL225" s="302"/>
      <c r="AM225" s="302"/>
      <c r="AN225" s="302"/>
      <c r="AO225" s="302"/>
      <c r="AP225" s="302"/>
      <c r="AQ225" s="302"/>
      <c r="AR225" s="302"/>
      <c r="AS225" s="302"/>
      <c r="AT225" s="302"/>
      <c r="AU225" s="302"/>
      <c r="AV225" s="302"/>
      <c r="AW225" s="302"/>
      <c r="AX225" s="302"/>
      <c r="AY225" s="302"/>
      <c r="AZ225" s="302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</row>
    <row r="226" spans="1:65" s="122" customFormat="1" ht="18.75" customHeight="1">
      <c r="A226" s="303"/>
      <c r="B226" s="58" t="s">
        <v>643</v>
      </c>
      <c r="C226" s="302"/>
      <c r="D226" s="302"/>
      <c r="E226" s="302"/>
      <c r="F226" s="302"/>
      <c r="G226" s="302"/>
      <c r="H226" s="302"/>
      <c r="I226" s="302"/>
      <c r="J226" s="302"/>
      <c r="K226" s="302"/>
      <c r="L226" s="302"/>
      <c r="M226" s="302"/>
      <c r="N226" s="302"/>
      <c r="O226" s="302"/>
      <c r="P226" s="302"/>
      <c r="Q226" s="302"/>
      <c r="R226" s="302"/>
      <c r="S226" s="302"/>
      <c r="T226" s="302"/>
      <c r="U226" s="302"/>
      <c r="V226" s="302"/>
      <c r="W226" s="302"/>
      <c r="X226" s="302"/>
      <c r="Y226" s="302"/>
      <c r="Z226" s="302"/>
      <c r="AA226" s="302"/>
      <c r="AB226" s="302"/>
      <c r="AC226" s="302"/>
      <c r="AD226" s="302"/>
      <c r="AE226" s="302"/>
      <c r="AF226" s="302"/>
      <c r="AG226" s="302"/>
      <c r="AH226" s="302"/>
      <c r="AI226" s="302"/>
      <c r="AJ226" s="302"/>
      <c r="AK226" s="302"/>
      <c r="AL226" s="302"/>
      <c r="AM226" s="302"/>
      <c r="AN226" s="302"/>
      <c r="AO226" s="302"/>
      <c r="AP226" s="302"/>
      <c r="AQ226" s="302"/>
      <c r="AR226" s="302"/>
      <c r="AS226" s="302"/>
      <c r="AT226" s="302"/>
      <c r="AU226" s="302"/>
      <c r="AV226" s="302"/>
      <c r="AW226" s="302"/>
      <c r="AX226" s="302"/>
      <c r="AY226" s="302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</row>
    <row r="227" spans="1:65" s="122" customFormat="1" ht="18.75" customHeight="1">
      <c r="A227" s="346"/>
      <c r="B227" s="303"/>
      <c r="C227" s="304" t="s">
        <v>484</v>
      </c>
      <c r="D227" s="303"/>
      <c r="E227" s="303"/>
      <c r="F227" s="303"/>
      <c r="G227" s="303"/>
      <c r="H227" s="464">
        <v>0</v>
      </c>
      <c r="I227" s="464"/>
      <c r="J227" s="464"/>
      <c r="K227" s="464"/>
      <c r="L227" s="464"/>
      <c r="M227" s="464"/>
      <c r="N227" s="464"/>
      <c r="O227" s="464"/>
      <c r="P227" s="464"/>
      <c r="Q227" s="464"/>
      <c r="R227" s="302"/>
      <c r="S227" s="302"/>
      <c r="T227" s="302"/>
      <c r="U227" s="302"/>
      <c r="V227" s="302"/>
      <c r="W227" s="302"/>
      <c r="X227" s="302"/>
      <c r="Y227" s="302"/>
      <c r="Z227" s="302"/>
      <c r="AA227" s="302"/>
      <c r="AB227" s="302"/>
      <c r="AC227" s="302"/>
      <c r="AD227" s="302"/>
      <c r="AE227" s="302"/>
      <c r="AF227" s="302"/>
      <c r="AG227" s="302"/>
      <c r="AH227" s="302"/>
      <c r="AI227" s="302"/>
      <c r="AJ227" s="302"/>
      <c r="AK227" s="302"/>
      <c r="AL227" s="302"/>
      <c r="AM227" s="302"/>
      <c r="AN227" s="302"/>
      <c r="AO227" s="302"/>
      <c r="AP227" s="302"/>
      <c r="AQ227" s="302"/>
      <c r="AR227" s="302"/>
      <c r="AS227" s="302"/>
      <c r="AT227" s="302"/>
      <c r="AU227" s="302"/>
      <c r="AV227" s="302"/>
      <c r="AW227" s="302"/>
      <c r="AX227" s="302"/>
      <c r="AY227" s="302"/>
      <c r="AZ227" s="302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</row>
    <row r="228" spans="1:65" s="122" customFormat="1" ht="18.75" customHeight="1">
      <c r="A228" s="346"/>
      <c r="B228" s="303"/>
      <c r="C228" s="302" t="s">
        <v>485</v>
      </c>
      <c r="D228" s="302"/>
      <c r="E228" s="302"/>
      <c r="F228" s="302"/>
      <c r="G228" s="302"/>
      <c r="H228" s="302"/>
      <c r="I228" s="303"/>
      <c r="J228" s="462" t="s">
        <v>486</v>
      </c>
      <c r="K228" s="462"/>
      <c r="L228" s="462"/>
      <c r="M228" s="462"/>
      <c r="N228" s="462"/>
      <c r="O228" s="462"/>
      <c r="P228" s="462"/>
      <c r="Q228" s="462"/>
      <c r="R228" s="462"/>
      <c r="S228" s="462"/>
      <c r="T228" s="302"/>
      <c r="U228" s="302"/>
      <c r="V228" s="302"/>
      <c r="W228" s="302"/>
      <c r="X228" s="321"/>
      <c r="Y228" s="302"/>
      <c r="Z228" s="302"/>
      <c r="AA228" s="302"/>
      <c r="AB228" s="302"/>
      <c r="AC228" s="302"/>
      <c r="AD228" s="302"/>
      <c r="AE228" s="302"/>
      <c r="AF228" s="307"/>
      <c r="AG228" s="307"/>
      <c r="AH228" s="302"/>
      <c r="AI228" s="302"/>
      <c r="AJ228" s="303"/>
      <c r="AK228" s="303"/>
      <c r="AL228" s="303"/>
      <c r="AM228" s="303"/>
      <c r="AN228" s="302"/>
      <c r="AO228" s="302"/>
      <c r="AP228" s="302"/>
      <c r="AQ228" s="302"/>
      <c r="AR228" s="302"/>
      <c r="AS228" s="302"/>
      <c r="AT228" s="302"/>
      <c r="AU228" s="302"/>
      <c r="AV228" s="302"/>
      <c r="AW228" s="302"/>
      <c r="AX228" s="302"/>
      <c r="AY228" s="302"/>
      <c r="AZ228" s="302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</row>
    <row r="229" spans="1:65" s="122" customFormat="1" ht="18.75" customHeight="1">
      <c r="A229" s="346"/>
      <c r="B229" s="303"/>
      <c r="C229" s="302"/>
      <c r="D229" s="302"/>
      <c r="E229" s="302"/>
      <c r="F229" s="302"/>
      <c r="G229" s="302"/>
      <c r="H229" s="302"/>
      <c r="I229" s="303"/>
      <c r="J229" s="462"/>
      <c r="K229" s="462"/>
      <c r="L229" s="462"/>
      <c r="M229" s="462"/>
      <c r="N229" s="462"/>
      <c r="O229" s="462"/>
      <c r="P229" s="462"/>
      <c r="Q229" s="462"/>
      <c r="R229" s="462"/>
      <c r="S229" s="462"/>
      <c r="T229" s="302"/>
      <c r="U229" s="302"/>
      <c r="V229" s="302"/>
      <c r="W229" s="302"/>
      <c r="X229" s="321"/>
      <c r="Y229" s="302"/>
      <c r="Z229" s="302"/>
      <c r="AA229" s="302"/>
      <c r="AB229" s="302"/>
      <c r="AC229" s="302"/>
      <c r="AD229" s="302"/>
      <c r="AE229" s="302"/>
      <c r="AF229" s="300"/>
      <c r="AG229" s="300"/>
      <c r="AH229" s="302"/>
      <c r="AI229" s="302"/>
      <c r="AJ229" s="303"/>
      <c r="AK229" s="303"/>
      <c r="AL229" s="303"/>
      <c r="AM229" s="303"/>
      <c r="AN229" s="302"/>
      <c r="AO229" s="302"/>
      <c r="AP229" s="302"/>
      <c r="AQ229" s="302"/>
      <c r="AR229" s="302"/>
      <c r="AS229" s="302"/>
      <c r="AT229" s="302"/>
      <c r="AU229" s="302"/>
      <c r="AV229" s="302"/>
      <c r="AW229" s="302"/>
      <c r="AX229" s="302"/>
      <c r="AY229" s="302"/>
      <c r="AZ229" s="302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</row>
    <row r="230" spans="1:65" s="122" customFormat="1" ht="18.75" customHeight="1">
      <c r="A230" s="346"/>
      <c r="B230" s="303"/>
      <c r="C230" s="302"/>
      <c r="D230" s="302"/>
      <c r="E230" s="302"/>
      <c r="F230" s="302"/>
      <c r="G230" s="302"/>
      <c r="H230" s="302"/>
      <c r="I230" s="303"/>
      <c r="J230" s="302" t="s">
        <v>487</v>
      </c>
      <c r="K230" s="303"/>
      <c r="L230" s="302"/>
      <c r="M230" s="302"/>
      <c r="N230" s="302"/>
      <c r="O230" s="302"/>
      <c r="P230" s="302"/>
      <c r="Q230" s="302"/>
      <c r="R230" s="302"/>
      <c r="S230" s="302"/>
      <c r="T230" s="302"/>
      <c r="U230" s="302"/>
      <c r="V230" s="302"/>
      <c r="W230" s="302"/>
      <c r="X230" s="321"/>
      <c r="Y230" s="302"/>
      <c r="Z230" s="302"/>
      <c r="AA230" s="302"/>
      <c r="AB230" s="302"/>
      <c r="AC230" s="302"/>
      <c r="AD230" s="302"/>
      <c r="AE230" s="302"/>
      <c r="AF230" s="300"/>
      <c r="AG230" s="300"/>
      <c r="AH230" s="302"/>
      <c r="AI230" s="302"/>
      <c r="AJ230" s="303"/>
      <c r="AK230" s="303"/>
      <c r="AL230" s="303"/>
      <c r="AM230" s="303"/>
      <c r="AN230" s="302"/>
      <c r="AO230" s="302"/>
      <c r="AP230" s="302"/>
      <c r="AQ230" s="302"/>
      <c r="AR230" s="302"/>
      <c r="AS230" s="302"/>
      <c r="AT230" s="302"/>
      <c r="AU230" s="302"/>
      <c r="AV230" s="302"/>
      <c r="AW230" s="302"/>
      <c r="AX230" s="302"/>
      <c r="AY230" s="302"/>
      <c r="AZ230" s="302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</row>
    <row r="231" spans="1:65" s="122" customFormat="1" ht="18.75" customHeight="1">
      <c r="A231" s="346"/>
      <c r="B231" s="303"/>
      <c r="C231" s="302"/>
      <c r="D231" s="302"/>
      <c r="E231" s="302"/>
      <c r="F231" s="302"/>
      <c r="G231" s="302"/>
      <c r="H231" s="302"/>
      <c r="I231" s="303"/>
      <c r="J231" s="302" t="e">
        <f ca="1">"※ ISO 규격 "&amp;Calcu!O3&amp;"급과 "&amp;Calcu!H11&amp;"의 게이지 블록의 평행도 허용범위(P)는 각각, "&amp;Calcu!D12*1000&amp;" nm, "&amp;Calcu!H12*1000&amp;" nm 이다."</f>
        <v>#N/A</v>
      </c>
      <c r="K231" s="303"/>
      <c r="L231" s="302"/>
      <c r="M231" s="302"/>
      <c r="N231" s="302"/>
      <c r="O231" s="302"/>
      <c r="P231" s="302"/>
      <c r="Q231" s="302"/>
      <c r="R231" s="302"/>
      <c r="S231" s="302"/>
      <c r="T231" s="302"/>
      <c r="U231" s="302"/>
      <c r="V231" s="302"/>
      <c r="W231" s="302"/>
      <c r="X231" s="321"/>
      <c r="Y231" s="302"/>
      <c r="Z231" s="302"/>
      <c r="AA231" s="302"/>
      <c r="AB231" s="302"/>
      <c r="AC231" s="302"/>
      <c r="AD231" s="302"/>
      <c r="AE231" s="302"/>
      <c r="AF231" s="300"/>
      <c r="AG231" s="300"/>
      <c r="AH231" s="302"/>
      <c r="AI231" s="302"/>
      <c r="AJ231" s="303"/>
      <c r="AK231" s="303"/>
      <c r="AL231" s="303"/>
      <c r="AM231" s="303"/>
      <c r="AN231" s="302"/>
      <c r="AO231" s="302"/>
      <c r="AP231" s="302"/>
      <c r="AQ231" s="302"/>
      <c r="AR231" s="302"/>
      <c r="AS231" s="302"/>
      <c r="AT231" s="302"/>
      <c r="AU231" s="302"/>
      <c r="AV231" s="302"/>
      <c r="AW231" s="302"/>
      <c r="AX231" s="302"/>
      <c r="AY231" s="302"/>
      <c r="AZ231" s="302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</row>
    <row r="232" spans="1:65" s="122" customFormat="1" ht="18.75" customHeight="1">
      <c r="A232" s="346"/>
      <c r="B232" s="303"/>
      <c r="C232" s="302"/>
      <c r="D232" s="302"/>
      <c r="E232" s="302"/>
      <c r="F232" s="302"/>
      <c r="G232" s="302"/>
      <c r="H232" s="302"/>
      <c r="I232" s="303"/>
      <c r="J232" s="302"/>
      <c r="K232" s="303"/>
      <c r="L232" s="302"/>
      <c r="M232" s="302"/>
      <c r="N232" s="302"/>
      <c r="O232" s="302"/>
      <c r="P232" s="302"/>
      <c r="Q232" s="302"/>
      <c r="R232" s="302"/>
      <c r="S232" s="302"/>
      <c r="T232" s="302"/>
      <c r="U232" s="302"/>
      <c r="V232" s="302"/>
      <c r="W232" s="302"/>
      <c r="X232" s="321"/>
      <c r="Y232" s="494" t="e">
        <f ca="1">Calcu!K158</f>
        <v>#N/A</v>
      </c>
      <c r="Z232" s="494"/>
      <c r="AA232" s="494"/>
      <c r="AB232" s="494"/>
      <c r="AC232" s="302"/>
      <c r="AD232" s="494">
        <f ca="1">Calcu!K159</f>
        <v>22.452510468485446</v>
      </c>
      <c r="AE232" s="494"/>
      <c r="AF232" s="494"/>
      <c r="AG232" s="494"/>
      <c r="AH232" s="494"/>
      <c r="AJ232" s="484" t="e">
        <f ca="1">O171</f>
        <v>#N/A</v>
      </c>
      <c r="AK232" s="484"/>
      <c r="AL232" s="302" t="s">
        <v>488</v>
      </c>
      <c r="AM232" s="303"/>
      <c r="AN232" s="302"/>
      <c r="AO232" s="302"/>
      <c r="AP232" s="302"/>
      <c r="AQ232" s="302"/>
      <c r="AR232" s="302"/>
      <c r="AS232" s="302"/>
      <c r="AT232" s="302"/>
      <c r="AU232" s="302"/>
      <c r="AV232" s="302"/>
      <c r="AW232" s="302"/>
      <c r="AX232" s="302"/>
      <c r="AY232" s="302"/>
      <c r="AZ232" s="302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</row>
    <row r="233" spans="1:65" s="122" customFormat="1" ht="18.75" customHeight="1">
      <c r="A233" s="346"/>
      <c r="B233" s="303"/>
      <c r="C233" s="302" t="s">
        <v>489</v>
      </c>
      <c r="D233" s="302"/>
      <c r="E233" s="302"/>
      <c r="F233" s="302"/>
      <c r="G233" s="302"/>
      <c r="H233" s="302"/>
      <c r="I233" s="302" t="str">
        <f>Z171</f>
        <v>삼각형</v>
      </c>
      <c r="J233" s="302"/>
      <c r="K233" s="302"/>
      <c r="L233" s="302"/>
      <c r="M233" s="302"/>
      <c r="N233" s="302"/>
      <c r="O233" s="302"/>
      <c r="P233" s="302"/>
      <c r="Q233" s="302"/>
      <c r="R233" s="302"/>
      <c r="S233" s="302"/>
      <c r="T233" s="302"/>
      <c r="U233" s="302"/>
      <c r="V233" s="302"/>
      <c r="W233" s="302"/>
      <c r="X233" s="302"/>
      <c r="Y233" s="302"/>
      <c r="Z233" s="303"/>
      <c r="AA233" s="303"/>
      <c r="AB233" s="303"/>
      <c r="AC233" s="303"/>
      <c r="AD233" s="303"/>
      <c r="AE233" s="303"/>
      <c r="AF233" s="303"/>
      <c r="AG233" s="303"/>
      <c r="AH233" s="302"/>
      <c r="AI233" s="302"/>
      <c r="AM233" s="302"/>
      <c r="AN233" s="302"/>
      <c r="AO233" s="302"/>
      <c r="AP233" s="302"/>
      <c r="AQ233" s="302"/>
      <c r="AR233" s="302"/>
      <c r="AS233" s="302"/>
      <c r="AT233" s="302"/>
      <c r="AU233" s="302"/>
      <c r="AV233" s="302"/>
      <c r="AW233" s="302"/>
      <c r="AX233" s="302"/>
      <c r="AY233" s="302"/>
      <c r="AZ233" s="302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</row>
    <row r="234" spans="1:65" s="122" customFormat="1" ht="18.75" customHeight="1">
      <c r="A234" s="346"/>
      <c r="B234" s="303"/>
      <c r="C234" s="462" t="s">
        <v>490</v>
      </c>
      <c r="D234" s="462"/>
      <c r="E234" s="462"/>
      <c r="F234" s="462"/>
      <c r="G234" s="462"/>
      <c r="H234" s="462"/>
      <c r="I234" s="302"/>
      <c r="J234" s="302"/>
      <c r="K234" s="302"/>
      <c r="L234" s="302"/>
      <c r="M234" s="302"/>
      <c r="N234" s="302"/>
      <c r="O234" s="302"/>
      <c r="P234" s="302"/>
      <c r="Q234" s="302"/>
      <c r="R234" s="302"/>
      <c r="S234" s="302"/>
      <c r="T234" s="302"/>
      <c r="U234" s="302"/>
      <c r="V234" s="302"/>
      <c r="W234" s="302"/>
      <c r="X234" s="302"/>
      <c r="Y234" s="302"/>
      <c r="Z234" s="302"/>
      <c r="AA234" s="303"/>
      <c r="AB234" s="303"/>
      <c r="AC234" s="303"/>
      <c r="AD234" s="303"/>
      <c r="AE234" s="302"/>
      <c r="AF234" s="302"/>
      <c r="AG234" s="302"/>
      <c r="AH234" s="302"/>
      <c r="AI234" s="302"/>
      <c r="AJ234" s="302"/>
      <c r="AK234" s="302"/>
      <c r="AL234" s="302"/>
      <c r="AM234" s="302"/>
      <c r="AN234" s="302"/>
      <c r="AO234" s="303"/>
      <c r="AP234" s="303"/>
      <c r="AQ234" s="303"/>
      <c r="AR234" s="303"/>
      <c r="AS234" s="303"/>
      <c r="AT234" s="303"/>
      <c r="AU234" s="303"/>
      <c r="AV234" s="303"/>
      <c r="AW234" s="303"/>
      <c r="AX234" s="303"/>
      <c r="AY234" s="302"/>
      <c r="AZ234" s="302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</row>
    <row r="235" spans="1:65" s="122" customFormat="1" ht="18.75" customHeight="1">
      <c r="A235" s="346"/>
      <c r="B235" s="303"/>
      <c r="C235" s="462"/>
      <c r="D235" s="462"/>
      <c r="E235" s="462"/>
      <c r="F235" s="462"/>
      <c r="G235" s="462"/>
      <c r="H235" s="462"/>
      <c r="I235" s="302"/>
      <c r="J235" s="302"/>
      <c r="K235" s="302"/>
      <c r="L235" s="302"/>
      <c r="M235" s="303"/>
      <c r="N235" s="303"/>
      <c r="O235" s="303"/>
      <c r="P235" s="303"/>
      <c r="Q235" s="303"/>
      <c r="R235" s="302"/>
      <c r="S235" s="302"/>
      <c r="T235" s="302"/>
      <c r="U235" s="302"/>
      <c r="V235" s="302"/>
      <c r="W235" s="303"/>
      <c r="X235" s="303"/>
      <c r="Y235" s="303"/>
      <c r="Z235" s="303"/>
      <c r="AA235" s="303"/>
      <c r="AB235" s="303"/>
      <c r="AC235" s="303"/>
      <c r="AD235" s="303"/>
      <c r="AE235" s="303"/>
      <c r="AF235" s="303"/>
      <c r="AG235" s="303"/>
      <c r="AH235" s="303"/>
      <c r="AI235" s="303"/>
      <c r="AJ235" s="303"/>
      <c r="AK235" s="303"/>
      <c r="AL235" s="303"/>
      <c r="AM235" s="303"/>
      <c r="AN235" s="303"/>
      <c r="AO235" s="303"/>
      <c r="AP235" s="303"/>
      <c r="AQ235" s="303"/>
      <c r="AR235" s="303"/>
      <c r="AS235" s="303"/>
      <c r="AT235" s="303"/>
      <c r="AU235" s="303"/>
      <c r="AV235" s="303"/>
      <c r="AW235" s="303"/>
      <c r="AX235" s="303"/>
      <c r="AY235" s="302"/>
      <c r="AZ235" s="302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</row>
    <row r="236" spans="1:65" s="122" customFormat="1" ht="18.75" customHeight="1">
      <c r="A236" s="346"/>
      <c r="B236" s="303"/>
      <c r="C236" s="302" t="s">
        <v>491</v>
      </c>
      <c r="D236" s="302"/>
      <c r="E236" s="302"/>
      <c r="F236" s="302"/>
      <c r="G236" s="302"/>
      <c r="H236" s="302"/>
      <c r="I236" s="302"/>
      <c r="J236" s="303"/>
      <c r="K236" s="303" t="s">
        <v>444</v>
      </c>
      <c r="L236" s="303">
        <v>1</v>
      </c>
      <c r="M236" s="303" t="s">
        <v>445</v>
      </c>
      <c r="N236" s="493">
        <f>SQRT(SUMSQ((0.064*70),(0.064*120)))</f>
        <v>8.8911641532478747</v>
      </c>
      <c r="O236" s="493"/>
      <c r="P236" s="493"/>
      <c r="Q236" s="493"/>
      <c r="R236" s="325" t="s">
        <v>492</v>
      </c>
      <c r="S236" s="303" t="s">
        <v>439</v>
      </c>
      <c r="T236" s="494">
        <f>N236*1</f>
        <v>8.8911641532478747</v>
      </c>
      <c r="U236" s="494"/>
      <c r="V236" s="494"/>
      <c r="W236" s="494"/>
      <c r="X236" s="320"/>
      <c r="Y236" s="303"/>
      <c r="Z236" s="303"/>
      <c r="AA236" s="303"/>
      <c r="AB236" s="303"/>
      <c r="AC236" s="303"/>
      <c r="AD236" s="303"/>
      <c r="AE236" s="303"/>
      <c r="AF236" s="303"/>
      <c r="AG236" s="303"/>
      <c r="AH236" s="303"/>
      <c r="AI236" s="303"/>
      <c r="AJ236" s="303"/>
      <c r="AK236" s="303"/>
      <c r="AL236" s="303"/>
      <c r="AM236" s="303"/>
      <c r="AN236" s="303"/>
      <c r="AO236" s="303"/>
      <c r="AP236" s="303"/>
      <c r="AQ236" s="302"/>
      <c r="AR236" s="302"/>
      <c r="AS236" s="302"/>
      <c r="AT236" s="302"/>
      <c r="AU236" s="302"/>
      <c r="AV236" s="302"/>
      <c r="AW236" s="302"/>
      <c r="AX236" s="302"/>
      <c r="AY236" s="302"/>
      <c r="AZ236" s="302"/>
      <c r="BA236" s="302"/>
      <c r="BB236" s="302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</row>
    <row r="237" spans="1:65" s="122" customFormat="1" ht="18.75" customHeight="1">
      <c r="A237" s="346"/>
      <c r="B237" s="303"/>
      <c r="C237" s="302" t="s">
        <v>493</v>
      </c>
      <c r="D237" s="302"/>
      <c r="E237" s="302"/>
      <c r="F237" s="302"/>
      <c r="G237" s="303"/>
      <c r="H237" s="99"/>
      <c r="I237" s="302" t="s">
        <v>494</v>
      </c>
      <c r="J237" s="99"/>
      <c r="K237" s="306"/>
      <c r="L237" s="306"/>
      <c r="M237" s="321"/>
      <c r="N237" s="303"/>
      <c r="O237" s="303"/>
      <c r="P237" s="322"/>
      <c r="Q237" s="323"/>
      <c r="R237" s="323"/>
      <c r="S237" s="324"/>
      <c r="T237" s="321"/>
      <c r="U237" s="321"/>
      <c r="V237" s="321"/>
      <c r="W237" s="303"/>
      <c r="X237" s="303"/>
      <c r="Y237" s="303"/>
      <c r="Z237" s="302"/>
      <c r="AA237" s="302"/>
      <c r="AB237" s="302"/>
      <c r="AC237" s="302"/>
      <c r="AD237" s="302"/>
      <c r="AE237" s="302"/>
      <c r="AF237" s="303"/>
      <c r="AG237" s="303"/>
      <c r="AH237" s="303"/>
      <c r="AI237" s="303"/>
      <c r="AJ237" s="303"/>
      <c r="AK237" s="303"/>
      <c r="AL237" s="303"/>
      <c r="AM237" s="303"/>
      <c r="AN237" s="303"/>
      <c r="AO237" s="303"/>
      <c r="AP237" s="303"/>
      <c r="AQ237" s="303"/>
      <c r="AR237" s="303"/>
      <c r="AS237" s="303"/>
      <c r="AT237" s="303"/>
      <c r="AU237" s="303"/>
      <c r="AV237" s="303"/>
      <c r="AW237" s="303"/>
      <c r="AX237" s="303"/>
      <c r="AY237" s="303"/>
      <c r="AZ237" s="303"/>
    </row>
    <row r="238" spans="1:65" s="122" customFormat="1" ht="18.75" customHeight="1">
      <c r="A238" s="346"/>
      <c r="B238" s="303"/>
      <c r="C238" s="302"/>
      <c r="D238" s="302"/>
      <c r="E238" s="302"/>
      <c r="F238" s="302"/>
      <c r="G238" s="303"/>
      <c r="H238" s="99"/>
      <c r="I238" s="99"/>
      <c r="J238" s="99"/>
      <c r="K238" s="306"/>
      <c r="L238" s="306"/>
      <c r="M238" s="321"/>
      <c r="N238" s="303"/>
      <c r="O238" s="303"/>
      <c r="P238" s="322"/>
      <c r="Q238" s="323"/>
      <c r="R238" s="323"/>
      <c r="S238" s="324"/>
      <c r="T238" s="321"/>
      <c r="U238" s="321"/>
      <c r="V238" s="321"/>
      <c r="W238" s="303"/>
      <c r="X238" s="303"/>
      <c r="Y238" s="303"/>
      <c r="Z238" s="302"/>
      <c r="AA238" s="302"/>
      <c r="AB238" s="302"/>
      <c r="AC238" s="302"/>
      <c r="AD238" s="302"/>
      <c r="AE238" s="302"/>
      <c r="AF238" s="303"/>
      <c r="AG238" s="303"/>
      <c r="AH238" s="303"/>
      <c r="AI238" s="303"/>
      <c r="AJ238" s="303"/>
      <c r="AK238" s="303"/>
      <c r="AL238" s="303"/>
      <c r="AM238" s="303"/>
      <c r="AN238" s="303"/>
      <c r="AO238" s="303"/>
      <c r="AP238" s="303"/>
      <c r="AQ238" s="303"/>
      <c r="AR238" s="303"/>
      <c r="AS238" s="303"/>
      <c r="AT238" s="303"/>
      <c r="AU238" s="303"/>
      <c r="AV238" s="303"/>
      <c r="AW238" s="303"/>
      <c r="AX238" s="303"/>
      <c r="AY238" s="303"/>
      <c r="AZ238" s="303"/>
    </row>
    <row r="239" spans="1:65" s="122" customFormat="1" ht="18.75" customHeight="1">
      <c r="A239" s="346"/>
      <c r="B239" s="303"/>
      <c r="C239" s="302"/>
      <c r="D239" s="302"/>
      <c r="E239" s="302"/>
      <c r="F239" s="302"/>
      <c r="G239" s="302"/>
      <c r="H239" s="99"/>
      <c r="I239" s="302"/>
      <c r="J239" s="302"/>
      <c r="K239" s="302"/>
      <c r="L239" s="302"/>
      <c r="M239" s="302"/>
      <c r="N239" s="302"/>
      <c r="O239" s="303"/>
      <c r="P239" s="303"/>
      <c r="Q239" s="303"/>
      <c r="R239" s="303"/>
      <c r="S239" s="302"/>
      <c r="T239" s="302"/>
      <c r="U239" s="302"/>
      <c r="V239" s="302"/>
      <c r="W239" s="302"/>
      <c r="X239" s="302"/>
      <c r="Y239" s="302"/>
      <c r="Z239" s="302"/>
      <c r="AA239" s="302"/>
      <c r="AB239" s="302"/>
      <c r="AC239" s="302"/>
      <c r="AD239" s="302"/>
      <c r="AE239" s="302"/>
      <c r="AF239" s="302"/>
      <c r="AG239" s="302"/>
      <c r="AH239" s="302"/>
      <c r="AI239" s="302"/>
      <c r="AJ239" s="302"/>
      <c r="AK239" s="302"/>
      <c r="AL239" s="302"/>
      <c r="AM239" s="302"/>
      <c r="AN239" s="302"/>
      <c r="AO239" s="302"/>
      <c r="AP239" s="302"/>
      <c r="AQ239" s="302"/>
      <c r="AR239" s="302"/>
      <c r="AS239" s="302"/>
      <c r="AT239" s="302"/>
      <c r="AU239" s="302"/>
      <c r="AV239" s="302"/>
      <c r="AW239" s="302"/>
      <c r="AX239" s="302"/>
      <c r="AY239" s="302"/>
      <c r="AZ239" s="302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</row>
    <row r="240" spans="1:65" s="122" customFormat="1" ht="18.75" customHeight="1">
      <c r="A240" s="346"/>
      <c r="B240" s="303"/>
      <c r="C240" s="302"/>
      <c r="D240" s="302"/>
      <c r="E240" s="302"/>
      <c r="F240" s="302"/>
      <c r="G240" s="302"/>
      <c r="H240" s="99"/>
      <c r="I240" s="302" t="s">
        <v>495</v>
      </c>
      <c r="J240" s="302"/>
      <c r="K240" s="302"/>
      <c r="L240" s="302"/>
      <c r="M240" s="302"/>
      <c r="N240" s="302"/>
      <c r="O240" s="303"/>
      <c r="P240" s="303"/>
      <c r="Q240" s="303"/>
      <c r="R240" s="303"/>
      <c r="S240" s="302"/>
      <c r="T240" s="302"/>
      <c r="U240" s="302"/>
      <c r="V240" s="302"/>
      <c r="W240" s="302"/>
      <c r="X240" s="302"/>
      <c r="Y240" s="302"/>
      <c r="Z240" s="302"/>
      <c r="AA240" s="302"/>
      <c r="AB240" s="302"/>
      <c r="AC240" s="302"/>
      <c r="AD240" s="302"/>
      <c r="AE240" s="302"/>
      <c r="AF240" s="302"/>
      <c r="AG240" s="302"/>
      <c r="AH240" s="302"/>
      <c r="AI240" s="302"/>
      <c r="AJ240" s="302"/>
      <c r="AK240" s="302"/>
      <c r="AL240" s="302"/>
      <c r="AM240" s="302"/>
      <c r="AN240" s="302"/>
      <c r="AO240" s="302"/>
      <c r="AP240" s="302"/>
      <c r="AQ240" s="302"/>
      <c r="AR240" s="302"/>
      <c r="AS240" s="302"/>
      <c r="AT240" s="302"/>
      <c r="AU240" s="302"/>
      <c r="AV240" s="302"/>
      <c r="AW240" s="302"/>
      <c r="AX240" s="302"/>
      <c r="AY240" s="302"/>
      <c r="AZ240" s="302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</row>
    <row r="241" spans="1:78" s="122" customFormat="1" ht="18.75" customHeight="1">
      <c r="A241" s="346"/>
      <c r="B241" s="303"/>
      <c r="C241" s="302"/>
      <c r="D241" s="302"/>
      <c r="E241" s="302"/>
      <c r="F241" s="302"/>
      <c r="G241" s="302"/>
      <c r="H241" s="99"/>
      <c r="I241" s="302"/>
      <c r="J241" s="302"/>
      <c r="K241" s="302"/>
      <c r="L241" s="445" t="s">
        <v>496</v>
      </c>
      <c r="M241" s="318"/>
      <c r="N241" s="318"/>
      <c r="O241" s="495">
        <f>T236</f>
        <v>8.8911641532478747</v>
      </c>
      <c r="P241" s="495"/>
      <c r="Q241" s="495"/>
      <c r="R241" s="317"/>
      <c r="S241" s="317"/>
      <c r="T241" s="445" t="s">
        <v>497</v>
      </c>
      <c r="U241" s="474" t="e">
        <f ca="1">AY171</f>
        <v>#N/A</v>
      </c>
      <c r="V241" s="474"/>
      <c r="W241" s="302"/>
      <c r="X241" s="302"/>
      <c r="Y241" s="302"/>
      <c r="Z241" s="302"/>
      <c r="AA241" s="302"/>
      <c r="AB241" s="302"/>
      <c r="AC241" s="302"/>
      <c r="AD241" s="302"/>
      <c r="AE241" s="302"/>
      <c r="AF241" s="302"/>
      <c r="AG241" s="302"/>
      <c r="AH241" s="302"/>
      <c r="AI241" s="302"/>
      <c r="AJ241" s="302"/>
      <c r="AK241" s="302"/>
      <c r="AL241" s="302"/>
      <c r="AM241" s="302"/>
      <c r="AN241" s="302"/>
      <c r="AO241" s="302"/>
      <c r="AP241" s="302"/>
      <c r="AQ241" s="302"/>
      <c r="AR241" s="302"/>
      <c r="AS241" s="302"/>
      <c r="AT241" s="302"/>
      <c r="AU241" s="302"/>
      <c r="AV241" s="302"/>
      <c r="AW241" s="302"/>
      <c r="AX241" s="302"/>
      <c r="AY241" s="302"/>
      <c r="AZ241" s="302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</row>
    <row r="242" spans="1:78" s="122" customFormat="1" ht="18.75" customHeight="1">
      <c r="A242" s="346"/>
      <c r="B242" s="303"/>
      <c r="C242" s="302"/>
      <c r="D242" s="302"/>
      <c r="E242" s="302"/>
      <c r="F242" s="302"/>
      <c r="G242" s="302"/>
      <c r="H242" s="99"/>
      <c r="I242" s="302"/>
      <c r="J242" s="302"/>
      <c r="K242" s="302"/>
      <c r="L242" s="445"/>
      <c r="M242" s="495" t="e">
        <f ca="1">Y232</f>
        <v>#N/A</v>
      </c>
      <c r="N242" s="496"/>
      <c r="O242" s="496"/>
      <c r="P242" s="445" t="s">
        <v>498</v>
      </c>
      <c r="Q242" s="495">
        <f ca="1">AD232</f>
        <v>22.452510468485446</v>
      </c>
      <c r="R242" s="495"/>
      <c r="S242" s="495"/>
      <c r="T242" s="445"/>
      <c r="U242" s="474"/>
      <c r="V242" s="474"/>
      <c r="W242" s="302"/>
      <c r="X242" s="302"/>
      <c r="Y242" s="302"/>
      <c r="Z242" s="302"/>
      <c r="AA242" s="302"/>
      <c r="AB242" s="302"/>
      <c r="AC242" s="302"/>
      <c r="AD242" s="302"/>
      <c r="AE242" s="302"/>
      <c r="AF242" s="302"/>
      <c r="AG242" s="302"/>
      <c r="AH242" s="302"/>
      <c r="AI242" s="302"/>
      <c r="AJ242" s="302"/>
      <c r="AK242" s="302"/>
      <c r="AL242" s="302"/>
      <c r="AM242" s="302"/>
      <c r="AN242" s="302"/>
      <c r="AO242" s="302"/>
      <c r="AP242" s="302"/>
      <c r="AQ242" s="302"/>
      <c r="AR242" s="302"/>
      <c r="AS242" s="302"/>
      <c r="AT242" s="302"/>
      <c r="AU242" s="302"/>
      <c r="AV242" s="302"/>
      <c r="AW242" s="302"/>
      <c r="AX242" s="302"/>
      <c r="AY242" s="302"/>
      <c r="AZ242" s="302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</row>
    <row r="243" spans="1:78" s="122" customFormat="1" ht="18.75" customHeight="1">
      <c r="A243" s="346"/>
      <c r="B243" s="303"/>
      <c r="C243" s="302"/>
      <c r="D243" s="302"/>
      <c r="E243" s="302"/>
      <c r="F243" s="302"/>
      <c r="G243" s="302"/>
      <c r="H243" s="99"/>
      <c r="I243" s="302"/>
      <c r="J243" s="302"/>
      <c r="K243" s="302"/>
      <c r="L243" s="302"/>
      <c r="M243" s="449">
        <v>12</v>
      </c>
      <c r="N243" s="449"/>
      <c r="O243" s="449"/>
      <c r="P243" s="445"/>
      <c r="Q243" s="449">
        <v>12</v>
      </c>
      <c r="R243" s="449"/>
      <c r="S243" s="449"/>
      <c r="T243" s="302"/>
      <c r="U243" s="302"/>
      <c r="V243" s="302"/>
      <c r="W243" s="302"/>
      <c r="X243" s="302"/>
      <c r="Y243" s="302"/>
      <c r="Z243" s="302"/>
      <c r="AA243" s="302"/>
      <c r="AB243" s="302"/>
      <c r="AC243" s="302"/>
      <c r="AD243" s="302"/>
      <c r="AE243" s="302"/>
      <c r="AF243" s="302"/>
      <c r="AG243" s="302"/>
      <c r="AH243" s="302"/>
      <c r="AI243" s="302"/>
      <c r="AJ243" s="302"/>
      <c r="AK243" s="302"/>
      <c r="AL243" s="302"/>
      <c r="AM243" s="302"/>
      <c r="AN243" s="302"/>
      <c r="AO243" s="302"/>
      <c r="AP243" s="302"/>
      <c r="AQ243" s="302"/>
      <c r="AR243" s="302"/>
      <c r="AS243" s="302"/>
      <c r="AT243" s="302"/>
      <c r="AU243" s="302"/>
      <c r="AV243" s="302"/>
      <c r="AW243" s="302"/>
      <c r="AX243" s="302"/>
      <c r="AY243" s="302"/>
      <c r="AZ243" s="302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</row>
    <row r="244" spans="1:78" s="122" customFormat="1" ht="18.75" customHeight="1">
      <c r="A244" s="346"/>
      <c r="B244" s="303"/>
      <c r="C244" s="302"/>
      <c r="D244" s="302"/>
      <c r="E244" s="302"/>
      <c r="F244" s="302"/>
      <c r="G244" s="302"/>
      <c r="H244" s="99"/>
      <c r="I244" s="302"/>
      <c r="J244" s="302"/>
      <c r="K244" s="302"/>
      <c r="L244" s="303"/>
      <c r="M244" s="303"/>
      <c r="N244" s="303"/>
      <c r="O244" s="303"/>
      <c r="P244" s="303"/>
      <c r="Q244" s="303"/>
      <c r="R244" s="303"/>
      <c r="S244" s="302"/>
      <c r="T244" s="302"/>
      <c r="U244" s="302"/>
      <c r="V244" s="302"/>
      <c r="W244" s="302"/>
      <c r="X244" s="302"/>
      <c r="Y244" s="302"/>
      <c r="Z244" s="302"/>
      <c r="AA244" s="302"/>
      <c r="AB244" s="302"/>
      <c r="AC244" s="302"/>
      <c r="AD244" s="302"/>
      <c r="AE244" s="302"/>
      <c r="AF244" s="302"/>
      <c r="AG244" s="302"/>
      <c r="AH244" s="302"/>
      <c r="AI244" s="302"/>
      <c r="AJ244" s="302"/>
      <c r="AK244" s="302"/>
      <c r="AL244" s="302"/>
      <c r="AM244" s="302"/>
      <c r="AN244" s="302"/>
      <c r="AO244" s="302"/>
      <c r="AP244" s="302"/>
      <c r="AQ244" s="302"/>
      <c r="AR244" s="302"/>
      <c r="AS244" s="302"/>
      <c r="AT244" s="302"/>
      <c r="AU244" s="302"/>
      <c r="AV244" s="302"/>
      <c r="AW244" s="302"/>
      <c r="AX244" s="302"/>
      <c r="AY244" s="302"/>
      <c r="AZ244" s="302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</row>
    <row r="245" spans="1:78" s="122" customFormat="1" ht="18.75" customHeight="1">
      <c r="A245" s="303"/>
      <c r="B245" s="58" t="s">
        <v>644</v>
      </c>
      <c r="C245" s="302"/>
      <c r="D245" s="302"/>
      <c r="E245" s="302"/>
      <c r="F245" s="302"/>
      <c r="G245" s="302"/>
      <c r="H245" s="302"/>
      <c r="I245" s="302"/>
      <c r="J245" s="302"/>
      <c r="K245" s="302"/>
      <c r="L245" s="302"/>
      <c r="M245" s="302"/>
      <c r="N245" s="302"/>
      <c r="O245" s="302"/>
      <c r="P245" s="302"/>
      <c r="Q245" s="302"/>
      <c r="R245" s="302"/>
      <c r="S245" s="302"/>
      <c r="T245" s="302"/>
      <c r="U245" s="302"/>
      <c r="V245" s="302"/>
      <c r="W245" s="302"/>
      <c r="X245" s="302"/>
      <c r="Y245" s="302"/>
      <c r="Z245" s="302"/>
      <c r="AA245" s="302"/>
      <c r="AB245" s="302"/>
      <c r="AC245" s="302"/>
      <c r="AD245" s="302"/>
      <c r="AE245" s="302"/>
      <c r="AF245" s="302"/>
      <c r="AG245" s="302"/>
      <c r="AH245" s="302"/>
      <c r="AI245" s="302"/>
      <c r="AJ245" s="302"/>
      <c r="AK245" s="302"/>
      <c r="AL245" s="303"/>
      <c r="AM245" s="303"/>
      <c r="AN245" s="303"/>
      <c r="AO245" s="303"/>
      <c r="AP245" s="303"/>
      <c r="AQ245" s="303"/>
      <c r="AR245" s="303"/>
      <c r="AS245" s="303"/>
      <c r="AT245" s="303"/>
      <c r="AU245" s="303"/>
      <c r="AV245" s="303"/>
      <c r="AW245" s="303"/>
      <c r="AX245" s="303"/>
      <c r="AY245" s="302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</row>
    <row r="246" spans="1:78" s="347" customFormat="1" ht="18.75" customHeight="1">
      <c r="A246" s="349"/>
      <c r="B246" s="58"/>
      <c r="C246" s="302" t="s">
        <v>502</v>
      </c>
      <c r="D246" s="302"/>
      <c r="E246" s="302"/>
      <c r="F246" s="302"/>
      <c r="G246" s="302"/>
      <c r="H246" s="302"/>
      <c r="I246" s="302"/>
      <c r="J246" s="302"/>
      <c r="K246" s="302"/>
      <c r="L246" s="302"/>
      <c r="M246" s="302"/>
      <c r="N246" s="302"/>
      <c r="O246" s="302"/>
      <c r="P246" s="302"/>
      <c r="Q246" s="302"/>
      <c r="R246" s="303"/>
      <c r="S246" s="60"/>
      <c r="T246" s="60"/>
      <c r="U246" s="303"/>
      <c r="V246" s="60"/>
      <c r="W246" s="60"/>
      <c r="X246" s="60"/>
      <c r="Y246" s="302"/>
      <c r="Z246" s="302"/>
      <c r="AA246" s="302"/>
      <c r="AB246" s="302"/>
      <c r="AC246" s="303"/>
      <c r="AD246" s="303"/>
      <c r="AE246" s="303"/>
      <c r="AF246" s="303"/>
      <c r="AG246" s="302"/>
      <c r="AH246" s="302"/>
      <c r="AI246" s="302"/>
      <c r="AJ246" s="302"/>
      <c r="AK246" s="302"/>
      <c r="AL246" s="302"/>
      <c r="AM246" s="302"/>
      <c r="AN246" s="302"/>
      <c r="AO246" s="302"/>
      <c r="AP246" s="302"/>
      <c r="AQ246" s="302"/>
      <c r="AR246" s="302"/>
      <c r="AS246" s="349"/>
      <c r="AT246" s="349"/>
      <c r="AU246" s="349"/>
      <c r="AV246" s="349"/>
      <c r="AW246" s="349"/>
      <c r="AX246" s="349"/>
      <c r="AY246" s="348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</row>
    <row r="247" spans="1:78" s="122" customFormat="1" ht="18.75" customHeight="1">
      <c r="A247" s="346"/>
      <c r="B247" s="303"/>
      <c r="C247" s="304" t="s">
        <v>499</v>
      </c>
      <c r="D247" s="303"/>
      <c r="E247" s="303"/>
      <c r="F247" s="303"/>
      <c r="G247" s="303"/>
      <c r="H247" s="454" t="e">
        <f>H172</f>
        <v>#N/A</v>
      </c>
      <c r="I247" s="454"/>
      <c r="J247" s="454"/>
      <c r="K247" s="306" t="s">
        <v>500</v>
      </c>
      <c r="L247" s="303"/>
      <c r="M247" s="303"/>
      <c r="N247" s="306"/>
      <c r="O247" s="306"/>
      <c r="P247" s="306"/>
      <c r="Q247" s="302"/>
      <c r="R247" s="302"/>
      <c r="S247" s="302"/>
      <c r="T247" s="302"/>
      <c r="U247" s="302"/>
      <c r="V247" s="302"/>
      <c r="W247" s="302"/>
      <c r="X247" s="302"/>
      <c r="Y247" s="302"/>
      <c r="Z247" s="302"/>
      <c r="AA247" s="302"/>
      <c r="AB247" s="302"/>
      <c r="AC247" s="302"/>
      <c r="AD247" s="302"/>
      <c r="AE247" s="302"/>
      <c r="AF247" s="302"/>
      <c r="AG247" s="302"/>
      <c r="AH247" s="302"/>
      <c r="AI247" s="302"/>
      <c r="AJ247" s="302"/>
      <c r="AK247" s="302"/>
      <c r="AL247" s="302"/>
      <c r="AM247" s="303"/>
      <c r="AN247" s="303"/>
      <c r="AO247" s="303"/>
      <c r="AP247" s="303"/>
      <c r="AQ247" s="303"/>
      <c r="AR247" s="303"/>
      <c r="AS247" s="303"/>
      <c r="AT247" s="303"/>
      <c r="AU247" s="303"/>
      <c r="AV247" s="303"/>
      <c r="AW247" s="303"/>
      <c r="AX247" s="303"/>
      <c r="AY247" s="303"/>
      <c r="AZ247" s="302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</row>
    <row r="248" spans="1:78" s="122" customFormat="1" ht="18.75" customHeight="1">
      <c r="A248" s="346"/>
      <c r="B248" s="303"/>
      <c r="C248" s="462" t="s">
        <v>501</v>
      </c>
      <c r="D248" s="462"/>
      <c r="E248" s="462"/>
      <c r="F248" s="462"/>
      <c r="G248" s="462"/>
      <c r="H248" s="462"/>
      <c r="I248" s="462"/>
      <c r="J248" s="462" t="s">
        <v>503</v>
      </c>
      <c r="K248" s="462"/>
      <c r="L248" s="462"/>
      <c r="M248" s="462"/>
      <c r="N248" s="462"/>
      <c r="O248" s="462"/>
      <c r="P248" s="462"/>
      <c r="Q248" s="462"/>
      <c r="R248" s="462"/>
      <c r="S248" s="462"/>
      <c r="T248" s="462"/>
      <c r="U248" s="462"/>
      <c r="V248" s="462"/>
      <c r="W248" s="302"/>
      <c r="X248" s="302"/>
      <c r="Y248" s="302"/>
      <c r="Z248" s="302"/>
      <c r="AA248" s="302"/>
      <c r="AB248" s="302"/>
      <c r="AC248" s="302"/>
      <c r="AD248" s="302"/>
      <c r="AE248" s="302"/>
      <c r="AF248" s="302"/>
      <c r="AG248" s="302"/>
      <c r="AH248" s="302"/>
      <c r="AI248" s="302"/>
      <c r="AJ248" s="302"/>
      <c r="AK248" s="303"/>
      <c r="AL248" s="303"/>
      <c r="AM248" s="303"/>
      <c r="AN248" s="302"/>
      <c r="AO248" s="302"/>
      <c r="AP248" s="302"/>
      <c r="AQ248" s="302"/>
      <c r="AR248" s="302"/>
      <c r="AS248" s="302"/>
      <c r="AT248" s="302"/>
      <c r="AU248" s="302"/>
      <c r="AV248" s="302"/>
      <c r="AW248" s="302"/>
      <c r="AX248" s="302"/>
      <c r="AY248" s="302"/>
      <c r="AZ248" s="302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</row>
    <row r="249" spans="1:78" s="122" customFormat="1" ht="18.75" customHeight="1">
      <c r="A249" s="346"/>
      <c r="B249" s="303"/>
      <c r="C249" s="462"/>
      <c r="D249" s="462"/>
      <c r="E249" s="462"/>
      <c r="F249" s="462"/>
      <c r="G249" s="462"/>
      <c r="H249" s="462"/>
      <c r="I249" s="462"/>
      <c r="J249" s="462"/>
      <c r="K249" s="462"/>
      <c r="L249" s="462"/>
      <c r="M249" s="462"/>
      <c r="N249" s="462"/>
      <c r="O249" s="462"/>
      <c r="P249" s="462"/>
      <c r="Q249" s="462"/>
      <c r="R249" s="462"/>
      <c r="S249" s="462"/>
      <c r="T249" s="462"/>
      <c r="U249" s="462"/>
      <c r="V249" s="462"/>
      <c r="W249" s="302"/>
      <c r="X249" s="302"/>
      <c r="Y249" s="302"/>
      <c r="Z249" s="302"/>
      <c r="AA249" s="302"/>
      <c r="AB249" s="302"/>
      <c r="AC249" s="302"/>
      <c r="AD249" s="302"/>
      <c r="AE249" s="302"/>
      <c r="AF249" s="302"/>
      <c r="AG249" s="302"/>
      <c r="AH249" s="302"/>
      <c r="AI249" s="302"/>
      <c r="AJ249" s="302"/>
      <c r="AK249" s="303"/>
      <c r="AL249" s="303"/>
      <c r="AM249" s="303"/>
      <c r="AN249" s="302"/>
      <c r="AO249" s="302"/>
      <c r="AP249" s="302"/>
      <c r="AQ249" s="302"/>
      <c r="AR249" s="302"/>
      <c r="AS249" s="302"/>
      <c r="AT249" s="302"/>
      <c r="AU249" s="302"/>
      <c r="AV249" s="302"/>
      <c r="AW249" s="302"/>
      <c r="AX249" s="302"/>
      <c r="AY249" s="302"/>
      <c r="AZ249" s="302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</row>
    <row r="250" spans="1:78" s="122" customFormat="1" ht="18.75" customHeight="1">
      <c r="A250" s="346"/>
      <c r="B250" s="303"/>
      <c r="C250" s="302"/>
      <c r="D250" s="302"/>
      <c r="E250" s="302"/>
      <c r="F250" s="302"/>
      <c r="G250" s="302"/>
      <c r="H250" s="302"/>
      <c r="I250" s="303"/>
      <c r="J250" s="474" t="s">
        <v>655</v>
      </c>
      <c r="K250" s="474"/>
      <c r="L250" s="474"/>
      <c r="M250" s="474"/>
      <c r="N250" s="474"/>
      <c r="O250" s="474"/>
      <c r="P250" s="474"/>
      <c r="Q250" s="474"/>
      <c r="R250" s="474"/>
      <c r="S250" s="474"/>
      <c r="T250" s="474"/>
      <c r="U250" s="474"/>
      <c r="V250" s="474"/>
      <c r="W250" s="474"/>
      <c r="X250" s="474"/>
      <c r="Y250" s="474"/>
      <c r="Z250" s="474"/>
      <c r="AA250" s="492" t="s">
        <v>504</v>
      </c>
      <c r="AB250" s="492"/>
      <c r="AC250" s="492"/>
      <c r="AD250" s="492"/>
      <c r="AE250" s="492"/>
      <c r="AF250" s="445" t="s">
        <v>505</v>
      </c>
      <c r="AG250" s="474" t="s">
        <v>506</v>
      </c>
      <c r="AH250" s="474"/>
      <c r="AI250" s="474"/>
      <c r="AJ250" s="474"/>
      <c r="AK250" s="474"/>
      <c r="AL250" s="474"/>
      <c r="AM250" s="303"/>
      <c r="AN250" s="302"/>
      <c r="AO250" s="302"/>
      <c r="AP250" s="302"/>
      <c r="AQ250" s="302"/>
      <c r="AR250" s="302"/>
      <c r="AS250" s="302"/>
      <c r="AT250" s="302"/>
      <c r="AU250" s="302"/>
      <c r="AV250" s="302"/>
      <c r="AW250" s="302"/>
      <c r="AX250" s="302"/>
      <c r="AY250" s="302"/>
      <c r="AZ250" s="302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</row>
    <row r="251" spans="1:78" s="122" customFormat="1" ht="18.75" customHeight="1">
      <c r="A251" s="346"/>
      <c r="B251" s="303"/>
      <c r="C251" s="302"/>
      <c r="D251" s="302"/>
      <c r="E251" s="302"/>
      <c r="F251" s="302"/>
      <c r="G251" s="302"/>
      <c r="H251" s="302"/>
      <c r="I251" s="303"/>
      <c r="J251" s="474"/>
      <c r="K251" s="474"/>
      <c r="L251" s="474"/>
      <c r="M251" s="474"/>
      <c r="N251" s="474"/>
      <c r="O251" s="474"/>
      <c r="P251" s="474"/>
      <c r="Q251" s="474"/>
      <c r="R251" s="474"/>
      <c r="S251" s="474"/>
      <c r="T251" s="474"/>
      <c r="U251" s="474"/>
      <c r="V251" s="474"/>
      <c r="W251" s="474"/>
      <c r="X251" s="474"/>
      <c r="Y251" s="474"/>
      <c r="Z251" s="474"/>
      <c r="AA251" s="302"/>
      <c r="AB251" s="303"/>
      <c r="AC251" s="303"/>
      <c r="AD251" s="303"/>
      <c r="AE251" s="303"/>
      <c r="AF251" s="445"/>
      <c r="AG251" s="474"/>
      <c r="AH251" s="474"/>
      <c r="AI251" s="474"/>
      <c r="AJ251" s="474"/>
      <c r="AK251" s="474"/>
      <c r="AL251" s="474"/>
      <c r="AM251" s="303"/>
      <c r="AN251" s="302"/>
      <c r="AO251" s="302"/>
      <c r="AP251" s="302"/>
      <c r="AQ251" s="302"/>
      <c r="AR251" s="302"/>
      <c r="AS251" s="302"/>
      <c r="AT251" s="302"/>
      <c r="AU251" s="302"/>
      <c r="AV251" s="302"/>
      <c r="AW251" s="302"/>
      <c r="AX251" s="302"/>
      <c r="AY251" s="302"/>
      <c r="AZ251" s="302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</row>
    <row r="252" spans="1:78" s="122" customFormat="1" ht="18.75" customHeight="1">
      <c r="A252" s="346"/>
      <c r="B252" s="303"/>
      <c r="C252" s="302"/>
      <c r="D252" s="302"/>
      <c r="E252" s="302"/>
      <c r="F252" s="302"/>
      <c r="G252" s="302"/>
      <c r="H252" s="302"/>
      <c r="I252" s="348"/>
      <c r="J252" s="303"/>
      <c r="K252" s="304" t="s">
        <v>507</v>
      </c>
      <c r="L252" s="304"/>
      <c r="M252" s="304"/>
      <c r="N252" s="304"/>
      <c r="O252" s="304"/>
      <c r="P252" s="304"/>
      <c r="Q252" s="304"/>
      <c r="R252" s="304"/>
      <c r="S252" s="302"/>
      <c r="T252" s="302"/>
      <c r="U252" s="302"/>
      <c r="V252" s="302"/>
      <c r="W252" s="302"/>
      <c r="X252" s="302"/>
      <c r="Y252" s="302"/>
      <c r="Z252" s="302"/>
      <c r="AA252" s="302"/>
      <c r="AB252" s="302"/>
      <c r="AC252" s="302"/>
      <c r="AD252" s="302"/>
      <c r="AE252" s="302"/>
      <c r="AF252" s="302"/>
      <c r="AG252" s="302"/>
      <c r="AH252" s="302"/>
      <c r="AI252" s="302"/>
      <c r="AJ252" s="302"/>
      <c r="AK252" s="303"/>
      <c r="AL252" s="303"/>
      <c r="AM252" s="303"/>
      <c r="AN252" s="303"/>
      <c r="AO252" s="302"/>
      <c r="AP252" s="302"/>
      <c r="AQ252" s="302"/>
      <c r="AR252" s="302"/>
      <c r="AS252" s="302"/>
      <c r="AT252" s="302"/>
      <c r="AU252" s="302"/>
      <c r="AV252" s="302"/>
      <c r="AW252" s="302"/>
      <c r="AX252" s="302"/>
      <c r="AY252" s="302"/>
      <c r="AZ252" s="302"/>
      <c r="BA252" s="302"/>
      <c r="BB252" s="59"/>
      <c r="BK252" s="59"/>
      <c r="BL252" s="59"/>
      <c r="BM252" s="59"/>
      <c r="BN252" s="59"/>
      <c r="BO252" s="59"/>
      <c r="BP252" s="59"/>
      <c r="BU252" s="59"/>
      <c r="BZ252" s="59"/>
    </row>
    <row r="253" spans="1:78" s="122" customFormat="1" ht="18.75" customHeight="1">
      <c r="A253" s="346"/>
      <c r="B253" s="303"/>
      <c r="C253" s="302"/>
      <c r="D253" s="302"/>
      <c r="E253" s="302"/>
      <c r="F253" s="302"/>
      <c r="G253" s="302"/>
      <c r="H253" s="302"/>
      <c r="I253" s="348"/>
      <c r="J253" s="99"/>
      <c r="K253" s="99"/>
      <c r="L253" s="99"/>
      <c r="M253" s="303"/>
      <c r="N253" s="99"/>
      <c r="O253" s="99"/>
      <c r="P253" s="99"/>
      <c r="Q253" s="99"/>
      <c r="R253" s="99"/>
      <c r="S253" s="99"/>
      <c r="T253" s="99"/>
      <c r="U253" s="99"/>
      <c r="V253" s="303"/>
      <c r="W253" s="327"/>
      <c r="X253" s="327"/>
      <c r="Y253" s="327"/>
      <c r="Z253" s="303"/>
      <c r="AA253" s="158"/>
      <c r="AB253" s="158"/>
      <c r="AC253" s="158"/>
      <c r="AD253" s="158"/>
      <c r="AE253" s="158"/>
      <c r="AF253" s="303"/>
      <c r="AG253" s="303"/>
      <c r="AH253" s="303"/>
      <c r="AI253" s="327"/>
      <c r="AJ253" s="327"/>
      <c r="AK253" s="303"/>
      <c r="AL253" s="123"/>
      <c r="AM253" s="123"/>
      <c r="AN253" s="303"/>
      <c r="AO253" s="303"/>
      <c r="AP253" s="303"/>
      <c r="AQ253" s="303"/>
      <c r="AR253" s="303"/>
      <c r="AS253" s="302"/>
      <c r="AT253" s="302"/>
      <c r="AU253" s="303"/>
      <c r="AV253" s="303"/>
      <c r="AW253" s="303"/>
      <c r="AX253" s="303"/>
      <c r="AY253" s="303"/>
      <c r="AZ253" s="302"/>
      <c r="BA253" s="302"/>
      <c r="BB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Z253" s="59"/>
    </row>
    <row r="254" spans="1:78" s="122" customFormat="1" ht="18.75" customHeight="1">
      <c r="A254" s="346"/>
      <c r="B254" s="303"/>
      <c r="C254" s="302"/>
      <c r="D254" s="302"/>
      <c r="E254" s="302"/>
      <c r="F254" s="302"/>
      <c r="G254" s="302"/>
      <c r="H254" s="302"/>
      <c r="I254" s="348"/>
      <c r="J254" s="99"/>
      <c r="K254" s="99"/>
      <c r="L254" s="99"/>
      <c r="M254" s="303"/>
      <c r="N254" s="99"/>
      <c r="O254" s="99"/>
      <c r="P254" s="99"/>
      <c r="Q254" s="99"/>
      <c r="R254" s="99"/>
      <c r="S254" s="99"/>
      <c r="T254" s="99"/>
      <c r="U254" s="99"/>
      <c r="V254" s="303"/>
      <c r="W254" s="327"/>
      <c r="X254" s="327"/>
      <c r="Y254" s="327"/>
      <c r="Z254" s="303"/>
      <c r="AA254" s="158"/>
      <c r="AB254" s="158"/>
      <c r="AC254" s="158"/>
      <c r="AD254" s="158"/>
      <c r="AE254" s="158"/>
      <c r="AF254" s="303"/>
      <c r="AG254" s="303"/>
      <c r="AH254" s="303"/>
      <c r="AI254" s="327"/>
      <c r="AJ254" s="327"/>
      <c r="AK254" s="303"/>
      <c r="AL254" s="123"/>
      <c r="AM254" s="123"/>
      <c r="AN254" s="303"/>
      <c r="AO254" s="303"/>
      <c r="AP254" s="303"/>
      <c r="AQ254" s="303"/>
      <c r="AR254" s="303"/>
      <c r="AS254" s="302"/>
      <c r="AT254" s="302"/>
      <c r="AU254" s="303"/>
      <c r="AV254" s="303"/>
      <c r="AW254" s="303"/>
      <c r="AX254" s="303"/>
      <c r="AY254" s="303"/>
      <c r="AZ254" s="302"/>
      <c r="BA254" s="302"/>
      <c r="BB254" s="59"/>
      <c r="BC254" s="59"/>
      <c r="BD254" s="59"/>
      <c r="BE254" s="59"/>
      <c r="BF254" s="59"/>
      <c r="BG254" s="59"/>
      <c r="BH254" s="59"/>
      <c r="BI254" s="59"/>
      <c r="BJ254" s="59"/>
    </row>
    <row r="255" spans="1:78" s="122" customFormat="1" ht="18.75" customHeight="1">
      <c r="A255" s="346"/>
      <c r="B255" s="303"/>
      <c r="C255" s="302" t="s">
        <v>508</v>
      </c>
      <c r="D255" s="302"/>
      <c r="E255" s="302"/>
      <c r="F255" s="302"/>
      <c r="G255" s="302"/>
      <c r="H255" s="302"/>
      <c r="I255" s="302" t="str">
        <f>Z172</f>
        <v>직사각형</v>
      </c>
      <c r="J255" s="302"/>
      <c r="K255" s="302"/>
      <c r="L255" s="302"/>
      <c r="M255" s="302"/>
      <c r="N255" s="302"/>
      <c r="O255" s="302"/>
      <c r="P255" s="302"/>
      <c r="Q255" s="302"/>
      <c r="R255" s="302"/>
      <c r="S255" s="302"/>
      <c r="T255" s="302"/>
      <c r="U255" s="302"/>
      <c r="V255" s="302"/>
      <c r="W255" s="302"/>
      <c r="X255" s="302"/>
      <c r="Y255" s="302"/>
      <c r="Z255" s="303"/>
      <c r="AA255" s="303"/>
      <c r="AB255" s="303"/>
      <c r="AC255" s="303"/>
      <c r="AD255" s="303"/>
      <c r="AE255" s="303"/>
      <c r="AF255" s="303"/>
      <c r="AG255" s="303"/>
      <c r="AH255" s="302"/>
      <c r="AI255" s="302"/>
      <c r="AJ255" s="302"/>
      <c r="AK255" s="302"/>
      <c r="AL255" s="302"/>
      <c r="AM255" s="302"/>
      <c r="AN255" s="302"/>
      <c r="AO255" s="302"/>
      <c r="AP255" s="302"/>
      <c r="AQ255" s="302"/>
      <c r="AR255" s="302"/>
      <c r="AS255" s="302"/>
      <c r="AT255" s="302"/>
      <c r="AU255" s="302"/>
      <c r="AV255" s="302"/>
      <c r="AW255" s="302"/>
      <c r="AX255" s="302"/>
      <c r="AY255" s="302"/>
      <c r="AZ255" s="302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</row>
    <row r="256" spans="1:78" s="122" customFormat="1" ht="18.75" customHeight="1">
      <c r="A256" s="346"/>
      <c r="B256" s="303"/>
      <c r="C256" s="462" t="s">
        <v>509</v>
      </c>
      <c r="D256" s="462"/>
      <c r="E256" s="462"/>
      <c r="F256" s="462"/>
      <c r="G256" s="462"/>
      <c r="H256" s="462"/>
      <c r="I256" s="302"/>
      <c r="J256" s="302"/>
      <c r="K256" s="302"/>
      <c r="L256" s="302"/>
      <c r="M256" s="302"/>
      <c r="N256" s="302"/>
      <c r="O256" s="302"/>
      <c r="P256" s="459" t="e">
        <f>Calcu!O160</f>
        <v>#DIV/0!</v>
      </c>
      <c r="Q256" s="459"/>
      <c r="R256" s="462" t="s">
        <v>510</v>
      </c>
      <c r="S256" s="462"/>
      <c r="T256" s="462"/>
      <c r="U256" s="462"/>
      <c r="V256" s="462"/>
      <c r="W256" s="462"/>
      <c r="X256" s="445" t="s">
        <v>496</v>
      </c>
      <c r="Y256" s="459" t="e">
        <f>AE172</f>
        <v>#DIV/0!</v>
      </c>
      <c r="Z256" s="459"/>
      <c r="AA256" s="462" t="s">
        <v>511</v>
      </c>
      <c r="AB256" s="462"/>
      <c r="AC256" s="462"/>
      <c r="AD256" s="462"/>
      <c r="AE256" s="462"/>
      <c r="AF256" s="462"/>
      <c r="AG256" s="462"/>
      <c r="AH256" s="302"/>
      <c r="AI256" s="302"/>
      <c r="AQ256" s="302"/>
      <c r="AR256" s="303"/>
      <c r="AS256" s="303"/>
      <c r="AT256" s="303"/>
      <c r="AU256" s="303"/>
      <c r="AV256" s="303"/>
      <c r="AW256" s="303"/>
      <c r="AX256" s="303"/>
      <c r="AY256" s="303"/>
      <c r="AZ256" s="303"/>
      <c r="BC256" s="59"/>
      <c r="BD256" s="59"/>
      <c r="BE256" s="59"/>
      <c r="BF256" s="59"/>
      <c r="BG256" s="59"/>
      <c r="BH256" s="59"/>
      <c r="BI256" s="59"/>
      <c r="BJ256" s="59"/>
    </row>
    <row r="257" spans="1:64" s="122" customFormat="1" ht="18.75" customHeight="1">
      <c r="A257" s="346"/>
      <c r="B257" s="303"/>
      <c r="C257" s="462"/>
      <c r="D257" s="462"/>
      <c r="E257" s="462"/>
      <c r="F257" s="462"/>
      <c r="G257" s="462"/>
      <c r="H257" s="462"/>
      <c r="I257" s="302"/>
      <c r="J257" s="302"/>
      <c r="K257" s="302"/>
      <c r="L257" s="302"/>
      <c r="M257" s="302"/>
      <c r="N257" s="302"/>
      <c r="O257" s="302"/>
      <c r="P257" s="459"/>
      <c r="Q257" s="459"/>
      <c r="R257" s="462"/>
      <c r="S257" s="462"/>
      <c r="T257" s="462"/>
      <c r="U257" s="462"/>
      <c r="V257" s="462"/>
      <c r="W257" s="462"/>
      <c r="X257" s="445"/>
      <c r="Y257" s="459"/>
      <c r="Z257" s="459"/>
      <c r="AA257" s="462"/>
      <c r="AB257" s="462"/>
      <c r="AC257" s="462"/>
      <c r="AD257" s="462"/>
      <c r="AE257" s="462"/>
      <c r="AF257" s="462"/>
      <c r="AG257" s="462"/>
      <c r="AH257" s="302"/>
      <c r="AI257" s="302"/>
      <c r="AQ257" s="302"/>
      <c r="AR257" s="303"/>
      <c r="AS257" s="303"/>
      <c r="AT257" s="303"/>
      <c r="AU257" s="303"/>
      <c r="AV257" s="303"/>
      <c r="AW257" s="303"/>
      <c r="AX257" s="303"/>
      <c r="AY257" s="303"/>
      <c r="AZ257" s="303"/>
      <c r="BC257" s="59"/>
      <c r="BD257" s="59"/>
      <c r="BE257" s="59"/>
      <c r="BF257" s="59"/>
      <c r="BG257" s="59"/>
      <c r="BH257" s="59"/>
      <c r="BI257" s="59"/>
      <c r="BJ257" s="59"/>
    </row>
    <row r="258" spans="1:64" s="122" customFormat="1" ht="18.75" customHeight="1">
      <c r="A258" s="346"/>
      <c r="B258" s="303"/>
      <c r="C258" s="302" t="s">
        <v>512</v>
      </c>
      <c r="D258" s="302"/>
      <c r="E258" s="302"/>
      <c r="F258" s="302"/>
      <c r="G258" s="302"/>
      <c r="H258" s="302"/>
      <c r="I258" s="302"/>
      <c r="J258" s="303"/>
      <c r="K258" s="303" t="s">
        <v>513</v>
      </c>
      <c r="L258" s="485" t="e">
        <f>Y256</f>
        <v>#DIV/0!</v>
      </c>
      <c r="M258" s="485"/>
      <c r="N258" s="489" t="s">
        <v>514</v>
      </c>
      <c r="O258" s="489"/>
      <c r="P258" s="489"/>
      <c r="Q258" s="489"/>
      <c r="R258" s="310" t="s">
        <v>515</v>
      </c>
      <c r="S258" s="487" t="s">
        <v>516</v>
      </c>
      <c r="T258" s="487"/>
      <c r="U258" s="487"/>
      <c r="V258" s="487"/>
      <c r="W258" s="487"/>
      <c r="X258" s="310" t="s">
        <v>446</v>
      </c>
      <c r="Y258" s="310" t="s">
        <v>517</v>
      </c>
      <c r="Z258" s="481" t="e">
        <f>AN172</f>
        <v>#DIV/0!</v>
      </c>
      <c r="AA258" s="481"/>
      <c r="AB258" s="123" t="s">
        <v>518</v>
      </c>
      <c r="AC258" s="303"/>
      <c r="AD258" s="303"/>
      <c r="AE258" s="302"/>
      <c r="AF258" s="302"/>
      <c r="AG258" s="302"/>
      <c r="AH258" s="303"/>
      <c r="AI258" s="302"/>
      <c r="AJ258" s="302"/>
      <c r="AK258" s="302"/>
      <c r="AL258" s="302"/>
      <c r="AM258" s="302"/>
      <c r="AN258" s="302"/>
      <c r="AO258" s="302"/>
      <c r="AP258" s="302"/>
      <c r="AQ258" s="302"/>
      <c r="AR258" s="302"/>
      <c r="AS258" s="303"/>
      <c r="AT258" s="302"/>
      <c r="AU258" s="302"/>
      <c r="AV258" s="124"/>
      <c r="AW258" s="123"/>
      <c r="AX258" s="302"/>
      <c r="AY258" s="303"/>
      <c r="AZ258" s="303"/>
      <c r="BA258" s="303"/>
      <c r="BF258" s="59"/>
      <c r="BG258" s="59"/>
      <c r="BH258" s="59"/>
      <c r="BI258" s="59"/>
      <c r="BJ258" s="59"/>
      <c r="BK258" s="59"/>
      <c r="BL258" s="59"/>
    </row>
    <row r="259" spans="1:64" s="122" customFormat="1" ht="18.75" customHeight="1">
      <c r="A259" s="346"/>
      <c r="B259" s="303"/>
      <c r="C259" s="302" t="s">
        <v>519</v>
      </c>
      <c r="D259" s="302"/>
      <c r="E259" s="302"/>
      <c r="F259" s="302"/>
      <c r="G259" s="303"/>
      <c r="H259" s="302"/>
      <c r="I259" s="302" t="s">
        <v>520</v>
      </c>
      <c r="J259" s="302"/>
      <c r="K259" s="302"/>
      <c r="L259" s="302"/>
      <c r="M259" s="302"/>
      <c r="N259" s="302"/>
      <c r="O259" s="302"/>
      <c r="P259" s="302"/>
      <c r="Q259" s="302"/>
      <c r="R259" s="123"/>
      <c r="S259" s="302"/>
      <c r="T259" s="302"/>
      <c r="U259" s="302"/>
      <c r="V259" s="302"/>
      <c r="W259" s="302"/>
      <c r="X259" s="302"/>
      <c r="Y259" s="302"/>
      <c r="Z259" s="302"/>
      <c r="AA259" s="302"/>
      <c r="AB259" s="302"/>
      <c r="AC259" s="302"/>
      <c r="AD259" s="302"/>
      <c r="AE259" s="303"/>
      <c r="AF259" s="303"/>
      <c r="AG259" s="303"/>
      <c r="AH259" s="303"/>
      <c r="AI259" s="303"/>
      <c r="AJ259" s="303"/>
      <c r="AK259" s="303"/>
      <c r="AL259" s="303"/>
      <c r="AM259" s="303"/>
      <c r="AN259" s="303"/>
      <c r="AO259" s="303"/>
      <c r="AP259" s="303"/>
      <c r="AQ259" s="303"/>
      <c r="AR259" s="303"/>
      <c r="AS259" s="303"/>
      <c r="AT259" s="303"/>
      <c r="AU259" s="303"/>
      <c r="AV259" s="303"/>
      <c r="AW259" s="303"/>
      <c r="AX259" s="303"/>
      <c r="AY259" s="303"/>
      <c r="AZ259" s="303"/>
    </row>
    <row r="260" spans="1:64" s="122" customFormat="1" ht="18.75" customHeight="1">
      <c r="A260" s="346"/>
      <c r="B260" s="303"/>
      <c r="C260" s="302"/>
      <c r="D260" s="302"/>
      <c r="E260" s="302"/>
      <c r="F260" s="302"/>
      <c r="G260" s="303"/>
      <c r="H260" s="302"/>
      <c r="I260" s="302"/>
      <c r="J260" s="302"/>
      <c r="K260" s="302"/>
      <c r="L260" s="302"/>
      <c r="M260" s="302"/>
      <c r="N260" s="302"/>
      <c r="O260" s="302"/>
      <c r="P260" s="302"/>
      <c r="Q260" s="302"/>
      <c r="R260" s="123"/>
      <c r="S260" s="302"/>
      <c r="T260" s="302"/>
      <c r="U260" s="302"/>
      <c r="V260" s="302"/>
      <c r="W260" s="302"/>
      <c r="X260" s="302"/>
      <c r="Y260" s="302"/>
      <c r="Z260" s="302"/>
      <c r="AA260" s="302"/>
      <c r="AB260" s="302"/>
      <c r="AC260" s="302"/>
      <c r="AD260" s="302"/>
      <c r="AE260" s="303"/>
      <c r="AF260" s="303"/>
      <c r="AG260" s="303"/>
      <c r="AH260" s="303"/>
      <c r="AI260" s="303"/>
      <c r="AJ260" s="303"/>
      <c r="AK260" s="303"/>
      <c r="AL260" s="303"/>
      <c r="AM260" s="303"/>
      <c r="AN260" s="303"/>
      <c r="AO260" s="303"/>
      <c r="AP260" s="303"/>
      <c r="AQ260" s="303"/>
      <c r="AR260" s="303"/>
      <c r="AS260" s="303"/>
      <c r="AT260" s="303"/>
      <c r="AU260" s="303"/>
      <c r="AV260" s="303"/>
      <c r="AW260" s="303"/>
      <c r="AX260" s="303"/>
      <c r="AY260" s="303"/>
      <c r="AZ260" s="303"/>
    </row>
    <row r="261" spans="1:64" s="122" customFormat="1" ht="18.75" customHeight="1">
      <c r="A261" s="346"/>
      <c r="B261" s="303"/>
      <c r="C261" s="302"/>
      <c r="D261" s="302"/>
      <c r="E261" s="302"/>
      <c r="F261" s="302"/>
      <c r="G261" s="303"/>
      <c r="H261" s="302"/>
      <c r="I261" s="302"/>
      <c r="J261" s="302"/>
      <c r="K261" s="302"/>
      <c r="L261" s="302"/>
      <c r="M261" s="302"/>
      <c r="N261" s="302"/>
      <c r="O261" s="302"/>
      <c r="P261" s="302"/>
      <c r="Q261" s="302"/>
      <c r="R261" s="123"/>
      <c r="S261" s="302"/>
      <c r="T261" s="302"/>
      <c r="U261" s="302"/>
      <c r="V261" s="302"/>
      <c r="W261" s="302"/>
      <c r="X261" s="302"/>
      <c r="Y261" s="302"/>
      <c r="Z261" s="302"/>
      <c r="AA261" s="302"/>
      <c r="AB261" s="302"/>
      <c r="AC261" s="302"/>
      <c r="AD261" s="302"/>
      <c r="AE261" s="303"/>
      <c r="AF261" s="303"/>
      <c r="AG261" s="303"/>
      <c r="AH261" s="303"/>
      <c r="AI261" s="303"/>
      <c r="AJ261" s="303"/>
      <c r="AK261" s="303"/>
      <c r="AL261" s="303"/>
      <c r="AM261" s="303"/>
      <c r="AN261" s="303"/>
      <c r="AO261" s="303"/>
      <c r="AP261" s="303"/>
      <c r="AQ261" s="303"/>
      <c r="AR261" s="303"/>
      <c r="AS261" s="303"/>
      <c r="AT261" s="303"/>
      <c r="AU261" s="303"/>
      <c r="AV261" s="303"/>
      <c r="AW261" s="303"/>
      <c r="AX261" s="303"/>
      <c r="AY261" s="303"/>
      <c r="AZ261" s="303"/>
    </row>
    <row r="262" spans="1:64" s="122" customFormat="1" ht="18.75" customHeight="1">
      <c r="A262" s="346"/>
      <c r="B262" s="303"/>
      <c r="C262" s="302"/>
      <c r="D262" s="302"/>
      <c r="E262" s="302"/>
      <c r="F262" s="302"/>
      <c r="G262" s="303"/>
      <c r="H262" s="302"/>
      <c r="I262" s="302" t="s">
        <v>521</v>
      </c>
      <c r="J262" s="302"/>
      <c r="K262" s="302"/>
      <c r="L262" s="302"/>
      <c r="M262" s="302"/>
      <c r="N262" s="302"/>
      <c r="O262" s="302"/>
      <c r="P262" s="302"/>
      <c r="Q262" s="302"/>
      <c r="R262" s="123"/>
      <c r="S262" s="302"/>
      <c r="T262" s="302"/>
      <c r="U262" s="302"/>
      <c r="V262" s="302"/>
      <c r="W262" s="302"/>
      <c r="X262" s="302"/>
      <c r="Y262" s="302"/>
      <c r="Z262" s="302"/>
      <c r="AA262" s="302"/>
      <c r="AB262" s="302"/>
      <c r="AC262" s="302"/>
      <c r="AD262" s="302"/>
      <c r="AE262" s="303"/>
      <c r="AF262" s="303"/>
      <c r="AG262" s="303"/>
      <c r="AH262" s="303"/>
      <c r="AI262" s="303"/>
      <c r="AJ262" s="303"/>
      <c r="AK262" s="303"/>
      <c r="AL262" s="303"/>
      <c r="AM262" s="303"/>
      <c r="AN262" s="303"/>
      <c r="AO262" s="303"/>
      <c r="AP262" s="303"/>
      <c r="AQ262" s="303"/>
      <c r="AR262" s="303"/>
      <c r="AS262" s="303"/>
      <c r="AT262" s="303"/>
      <c r="AU262" s="303"/>
      <c r="AV262" s="303"/>
      <c r="AW262" s="303"/>
      <c r="AX262" s="303"/>
      <c r="AY262" s="303"/>
      <c r="AZ262" s="303"/>
    </row>
    <row r="263" spans="1:64" s="122" customFormat="1" ht="18.75" customHeight="1">
      <c r="A263" s="346"/>
      <c r="B263" s="303"/>
      <c r="C263" s="302"/>
      <c r="D263" s="302"/>
      <c r="E263" s="302"/>
      <c r="F263" s="302"/>
      <c r="G263" s="303"/>
      <c r="H263" s="302"/>
      <c r="I263" s="302"/>
      <c r="J263" s="302"/>
      <c r="K263" s="302"/>
      <c r="L263" s="302"/>
      <c r="M263" s="302"/>
      <c r="N263" s="302"/>
      <c r="O263" s="302"/>
      <c r="P263" s="302"/>
      <c r="Q263" s="302"/>
      <c r="R263" s="123"/>
      <c r="S263" s="302"/>
      <c r="T263" s="302"/>
      <c r="U263" s="302"/>
      <c r="V263" s="302"/>
      <c r="W263" s="302"/>
      <c r="X263" s="302"/>
      <c r="Y263" s="302"/>
      <c r="Z263" s="302"/>
      <c r="AA263" s="302"/>
      <c r="AB263" s="302"/>
      <c r="AC263" s="302"/>
      <c r="AD263" s="302"/>
      <c r="AE263" s="303"/>
      <c r="AF263" s="303"/>
      <c r="AG263" s="303"/>
      <c r="AH263" s="303"/>
      <c r="AI263" s="303"/>
      <c r="AJ263" s="303"/>
      <c r="AK263" s="303"/>
      <c r="AL263" s="303"/>
      <c r="AM263" s="303"/>
      <c r="AN263" s="303"/>
      <c r="AO263" s="303"/>
      <c r="AP263" s="303"/>
      <c r="AQ263" s="303"/>
      <c r="AR263" s="303"/>
      <c r="AS263" s="303"/>
      <c r="AT263" s="303"/>
      <c r="AU263" s="303"/>
      <c r="AV263" s="303"/>
      <c r="AW263" s="303"/>
      <c r="AX263" s="303"/>
      <c r="AY263" s="303"/>
      <c r="AZ263" s="303"/>
    </row>
    <row r="264" spans="1:64" s="122" customFormat="1" ht="18.75" customHeight="1">
      <c r="A264" s="346"/>
      <c r="B264" s="303"/>
      <c r="C264" s="302"/>
      <c r="D264" s="302"/>
      <c r="E264" s="302"/>
      <c r="F264" s="302"/>
      <c r="G264" s="303"/>
      <c r="H264" s="302"/>
      <c r="I264" s="302"/>
      <c r="J264" s="302"/>
      <c r="K264" s="302"/>
      <c r="L264" s="302"/>
      <c r="M264" s="302"/>
      <c r="N264" s="302"/>
      <c r="O264" s="302"/>
      <c r="P264" s="302"/>
      <c r="Q264" s="302"/>
      <c r="R264" s="123"/>
      <c r="S264" s="302"/>
      <c r="T264" s="302"/>
      <c r="U264" s="302"/>
      <c r="V264" s="302"/>
      <c r="W264" s="302"/>
      <c r="X264" s="302"/>
      <c r="Y264" s="302"/>
      <c r="Z264" s="302"/>
      <c r="AA264" s="302"/>
      <c r="AB264" s="302"/>
      <c r="AC264" s="302"/>
      <c r="AD264" s="302"/>
      <c r="AE264" s="303"/>
      <c r="AF264" s="303"/>
      <c r="AG264" s="303"/>
      <c r="AH264" s="303"/>
      <c r="AI264" s="303"/>
      <c r="AJ264" s="303"/>
      <c r="AK264" s="303"/>
      <c r="AL264" s="303"/>
      <c r="AM264" s="303"/>
      <c r="AN264" s="303"/>
      <c r="AO264" s="303"/>
      <c r="AP264" s="303"/>
      <c r="AQ264" s="303"/>
      <c r="AR264" s="303"/>
      <c r="AS264" s="303"/>
      <c r="AT264" s="303"/>
      <c r="AU264" s="303"/>
      <c r="AV264" s="303"/>
      <c r="AW264" s="303"/>
      <c r="AX264" s="303"/>
      <c r="AY264" s="303"/>
      <c r="AZ264" s="303"/>
    </row>
    <row r="265" spans="1:64" s="122" customFormat="1" ht="18.75" customHeight="1">
      <c r="A265" s="346"/>
      <c r="B265" s="303"/>
      <c r="C265" s="302"/>
      <c r="D265" s="302"/>
      <c r="E265" s="302"/>
      <c r="F265" s="302"/>
      <c r="G265" s="303"/>
      <c r="H265" s="302"/>
      <c r="I265" s="302"/>
      <c r="J265" s="302"/>
      <c r="K265" s="302"/>
      <c r="L265" s="302"/>
      <c r="M265" s="302"/>
      <c r="N265" s="302"/>
      <c r="O265" s="302"/>
      <c r="P265" s="302"/>
      <c r="Q265" s="302"/>
      <c r="R265" s="302"/>
      <c r="S265" s="302"/>
      <c r="T265" s="302"/>
      <c r="U265" s="302"/>
      <c r="V265" s="302"/>
      <c r="W265" s="302"/>
      <c r="X265" s="302"/>
      <c r="Y265" s="302"/>
      <c r="Z265" s="302"/>
      <c r="AA265" s="302"/>
      <c r="AB265" s="302"/>
      <c r="AC265" s="302"/>
      <c r="AD265" s="302"/>
      <c r="AE265" s="303"/>
      <c r="AF265" s="303"/>
      <c r="AG265" s="303"/>
      <c r="AH265" s="303"/>
      <c r="AI265" s="303"/>
      <c r="AJ265" s="303"/>
      <c r="AK265" s="303"/>
      <c r="AL265" s="303"/>
      <c r="AM265" s="303"/>
      <c r="AN265" s="303"/>
      <c r="AO265" s="303"/>
      <c r="AP265" s="303"/>
      <c r="AQ265" s="303"/>
      <c r="AR265" s="303"/>
      <c r="AS265" s="303"/>
      <c r="AT265" s="303"/>
      <c r="AU265" s="303"/>
      <c r="AV265" s="303"/>
      <c r="AW265" s="303"/>
      <c r="AX265" s="303"/>
      <c r="AY265" s="303"/>
      <c r="AZ265" s="303"/>
    </row>
    <row r="266" spans="1:64" s="122" customFormat="1" ht="18.75" customHeight="1">
      <c r="A266" s="346"/>
      <c r="B266" s="303"/>
      <c r="C266" s="302"/>
      <c r="D266" s="302"/>
      <c r="E266" s="302"/>
      <c r="F266" s="302"/>
      <c r="G266" s="303"/>
      <c r="H266" s="302"/>
      <c r="I266" s="302"/>
      <c r="J266" s="302"/>
      <c r="K266" s="302"/>
      <c r="L266" s="302"/>
      <c r="M266" s="302"/>
      <c r="N266" s="302"/>
      <c r="O266" s="302"/>
      <c r="P266" s="302"/>
      <c r="Q266" s="302"/>
      <c r="R266" s="302"/>
      <c r="S266" s="302"/>
      <c r="T266" s="302"/>
      <c r="U266" s="302"/>
      <c r="V266" s="302"/>
      <c r="W266" s="302"/>
      <c r="X266" s="302"/>
      <c r="Y266" s="302"/>
      <c r="Z266" s="302"/>
      <c r="AA266" s="302"/>
      <c r="AB266" s="302"/>
      <c r="AC266" s="302"/>
      <c r="AD266" s="302"/>
      <c r="AE266" s="303"/>
      <c r="AF266" s="303"/>
      <c r="AG266" s="303"/>
      <c r="AH266" s="303"/>
      <c r="AI266" s="303"/>
      <c r="AJ266" s="303"/>
      <c r="AK266" s="303"/>
      <c r="AL266" s="303"/>
      <c r="AM266" s="303"/>
      <c r="AN266" s="303"/>
      <c r="AO266" s="303"/>
      <c r="AP266" s="303"/>
      <c r="AQ266" s="303"/>
      <c r="AR266" s="303"/>
      <c r="AS266" s="303"/>
      <c r="AT266" s="303"/>
      <c r="AU266" s="303"/>
      <c r="AV266" s="303"/>
      <c r="AW266" s="303"/>
      <c r="AX266" s="303"/>
      <c r="AY266" s="303"/>
      <c r="AZ266" s="303"/>
    </row>
    <row r="267" spans="1:64" s="122" customFormat="1" ht="18.75" customHeight="1">
      <c r="A267" s="303"/>
      <c r="B267" s="58" t="s">
        <v>645</v>
      </c>
      <c r="C267" s="302"/>
      <c r="D267" s="302"/>
      <c r="E267" s="302"/>
      <c r="F267" s="302"/>
      <c r="G267" s="302"/>
      <c r="H267" s="302"/>
      <c r="I267" s="302"/>
      <c r="J267" s="302"/>
      <c r="K267" s="302"/>
      <c r="L267" s="302"/>
      <c r="M267" s="302"/>
      <c r="N267" s="302"/>
      <c r="O267" s="302"/>
      <c r="P267" s="302"/>
      <c r="Q267" s="302"/>
      <c r="R267" s="302"/>
      <c r="S267" s="302"/>
      <c r="T267" s="302"/>
      <c r="U267" s="302"/>
      <c r="V267" s="302"/>
      <c r="W267" s="302"/>
      <c r="X267" s="302"/>
      <c r="Y267" s="302"/>
      <c r="Z267" s="302"/>
      <c r="AA267" s="302"/>
      <c r="AB267" s="302"/>
      <c r="AC267" s="302"/>
      <c r="AD267" s="302"/>
      <c r="AE267" s="302"/>
      <c r="AF267" s="302"/>
      <c r="AG267" s="303"/>
      <c r="AH267" s="303"/>
      <c r="AI267" s="303"/>
      <c r="AJ267" s="303"/>
      <c r="AK267" s="303"/>
      <c r="AL267" s="303"/>
      <c r="AM267" s="303"/>
      <c r="AN267" s="302"/>
      <c r="AO267" s="302"/>
      <c r="AP267" s="302"/>
      <c r="AQ267" s="302"/>
      <c r="AR267" s="302"/>
      <c r="AS267" s="302"/>
      <c r="AT267" s="302"/>
      <c r="AU267" s="302"/>
      <c r="AV267" s="302"/>
      <c r="AW267" s="302"/>
      <c r="AX267" s="302"/>
      <c r="AY267" s="302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</row>
    <row r="268" spans="1:64" s="122" customFormat="1" ht="18.75" customHeight="1">
      <c r="A268" s="346"/>
      <c r="B268" s="303"/>
      <c r="C268" s="304" t="s">
        <v>522</v>
      </c>
      <c r="D268" s="303"/>
      <c r="E268" s="303"/>
      <c r="F268" s="303"/>
      <c r="G268" s="303"/>
      <c r="H268" s="490" t="e">
        <f>H173</f>
        <v>#DIV/0!</v>
      </c>
      <c r="I268" s="490"/>
      <c r="J268" s="490"/>
      <c r="K268" s="490"/>
      <c r="L268" s="306"/>
      <c r="M268" s="306"/>
      <c r="N268" s="306"/>
      <c r="O268" s="306"/>
      <c r="P268" s="306"/>
      <c r="Q268" s="302"/>
      <c r="R268" s="302"/>
      <c r="S268" s="302"/>
      <c r="T268" s="302"/>
      <c r="U268" s="302"/>
      <c r="V268" s="302"/>
      <c r="W268" s="303"/>
      <c r="X268" s="303"/>
      <c r="Y268" s="303"/>
      <c r="Z268" s="302"/>
      <c r="AA268" s="302"/>
      <c r="AB268" s="302"/>
      <c r="AC268" s="302"/>
      <c r="AD268" s="302"/>
      <c r="AE268" s="302"/>
      <c r="AF268" s="302"/>
      <c r="AG268" s="302"/>
      <c r="AH268" s="303"/>
      <c r="AI268" s="303"/>
      <c r="AJ268" s="303"/>
      <c r="AK268" s="303"/>
      <c r="AL268" s="303"/>
      <c r="AM268" s="303"/>
      <c r="AN268" s="303"/>
      <c r="AO268" s="302"/>
      <c r="AP268" s="302"/>
      <c r="AQ268" s="302"/>
      <c r="AR268" s="302"/>
      <c r="AS268" s="302"/>
      <c r="AT268" s="302"/>
      <c r="AU268" s="302"/>
      <c r="AV268" s="302"/>
      <c r="AW268" s="302"/>
      <c r="AX268" s="302"/>
      <c r="AY268" s="302"/>
      <c r="AZ268" s="302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</row>
    <row r="269" spans="1:64" s="122" customFormat="1" ht="18.75" customHeight="1">
      <c r="A269" s="346"/>
      <c r="B269" s="303"/>
      <c r="C269" s="302" t="s">
        <v>523</v>
      </c>
      <c r="D269" s="302"/>
      <c r="E269" s="302"/>
      <c r="F269" s="302"/>
      <c r="G269" s="302"/>
      <c r="H269" s="302"/>
      <c r="I269" s="303"/>
      <c r="J269" s="302" t="e">
        <f>"두 게이지 블록 상호간의 온도차이가 ±"&amp;N270&amp;" ℃이내에서 일치할 것으로 추정하여"</f>
        <v>#DIV/0!</v>
      </c>
      <c r="K269" s="302"/>
      <c r="L269" s="302"/>
      <c r="M269" s="302"/>
      <c r="N269" s="302"/>
      <c r="O269" s="302"/>
      <c r="P269" s="302"/>
      <c r="Q269" s="302"/>
      <c r="R269" s="328"/>
      <c r="S269" s="328"/>
      <c r="T269" s="328"/>
      <c r="U269" s="302"/>
      <c r="V269" s="302"/>
      <c r="W269" s="302"/>
      <c r="X269" s="302"/>
      <c r="Y269" s="302"/>
      <c r="Z269" s="302"/>
      <c r="AA269" s="302"/>
      <c r="AB269" s="302"/>
      <c r="AC269" s="302"/>
      <c r="AD269" s="302"/>
      <c r="AE269" s="302"/>
      <c r="AF269" s="302"/>
      <c r="AG269" s="302"/>
      <c r="AH269" s="302"/>
      <c r="AI269" s="302"/>
      <c r="AJ269" s="303"/>
      <c r="AK269" s="303"/>
      <c r="AL269" s="303"/>
      <c r="AM269" s="303"/>
      <c r="AN269" s="302"/>
      <c r="AO269" s="302"/>
      <c r="AP269" s="302"/>
      <c r="AQ269" s="302"/>
      <c r="AR269" s="302"/>
      <c r="AS269" s="302"/>
      <c r="AT269" s="302"/>
      <c r="AU269" s="302"/>
      <c r="AV269" s="302"/>
      <c r="AW269" s="302"/>
      <c r="AX269" s="302"/>
      <c r="AY269" s="302"/>
      <c r="AZ269" s="302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</row>
    <row r="270" spans="1:64" s="122" customFormat="1" ht="18.75" customHeight="1">
      <c r="A270" s="346"/>
      <c r="B270" s="303"/>
      <c r="C270" s="302"/>
      <c r="D270" s="302"/>
      <c r="E270" s="302"/>
      <c r="F270" s="302"/>
      <c r="G270" s="302"/>
      <c r="H270" s="302"/>
      <c r="I270" s="303"/>
      <c r="J270" s="491" t="s">
        <v>660</v>
      </c>
      <c r="K270" s="491"/>
      <c r="L270" s="491"/>
      <c r="M270" s="445" t="s">
        <v>437</v>
      </c>
      <c r="N270" s="446" t="e">
        <f>Calcu!G161</f>
        <v>#DIV/0!</v>
      </c>
      <c r="O270" s="446"/>
      <c r="P270" s="446"/>
      <c r="Q270" s="446"/>
      <c r="R270" s="445" t="s">
        <v>439</v>
      </c>
      <c r="S270" s="448" t="e">
        <f>N270/SQRT(3)</f>
        <v>#DIV/0!</v>
      </c>
      <c r="T270" s="448"/>
      <c r="U270" s="448"/>
      <c r="V270" s="448"/>
      <c r="W270" s="448"/>
      <c r="X270" s="448"/>
      <c r="Y270" s="303"/>
      <c r="Z270" s="303"/>
      <c r="AA270" s="303"/>
      <c r="AB270" s="303"/>
      <c r="AC270" s="303"/>
      <c r="AD270" s="303"/>
      <c r="AE270" s="303"/>
      <c r="AF270" s="303"/>
      <c r="AG270" s="303"/>
      <c r="AH270" s="303"/>
      <c r="AI270" s="303"/>
      <c r="AJ270" s="303"/>
      <c r="AK270" s="303"/>
      <c r="AL270" s="303"/>
      <c r="AM270" s="303"/>
      <c r="AN270" s="302"/>
      <c r="AO270" s="302"/>
      <c r="AP270" s="302"/>
      <c r="AQ270" s="302"/>
      <c r="AR270" s="302"/>
      <c r="AS270" s="302"/>
      <c r="AT270" s="302"/>
      <c r="AU270" s="302"/>
      <c r="AV270" s="302"/>
      <c r="AW270" s="302"/>
      <c r="AX270" s="302"/>
      <c r="AY270" s="302"/>
      <c r="AZ270" s="302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</row>
    <row r="271" spans="1:64" s="122" customFormat="1" ht="18.75" customHeight="1">
      <c r="A271" s="346"/>
      <c r="B271" s="303"/>
      <c r="C271" s="302"/>
      <c r="D271" s="302"/>
      <c r="E271" s="302"/>
      <c r="F271" s="302"/>
      <c r="G271" s="302"/>
      <c r="H271" s="302"/>
      <c r="I271" s="303"/>
      <c r="J271" s="491"/>
      <c r="K271" s="491"/>
      <c r="L271" s="491"/>
      <c r="M271" s="445"/>
      <c r="N271" s="445"/>
      <c r="O271" s="445"/>
      <c r="P271" s="445"/>
      <c r="Q271" s="445"/>
      <c r="R271" s="445"/>
      <c r="S271" s="448"/>
      <c r="T271" s="448"/>
      <c r="U271" s="448"/>
      <c r="V271" s="448"/>
      <c r="W271" s="448"/>
      <c r="X271" s="448"/>
      <c r="Y271" s="303"/>
      <c r="Z271" s="303"/>
      <c r="AA271" s="303"/>
      <c r="AB271" s="303"/>
      <c r="AC271" s="303"/>
      <c r="AD271" s="303"/>
      <c r="AE271" s="303"/>
      <c r="AF271" s="303"/>
      <c r="AG271" s="303"/>
      <c r="AH271" s="303"/>
      <c r="AI271" s="303"/>
      <c r="AJ271" s="303"/>
      <c r="AK271" s="303"/>
      <c r="AL271" s="303"/>
      <c r="AM271" s="303"/>
      <c r="AN271" s="303"/>
      <c r="AO271" s="303"/>
      <c r="AP271" s="303"/>
      <c r="AQ271" s="303"/>
      <c r="AR271" s="303"/>
      <c r="AS271" s="303"/>
      <c r="AT271" s="303"/>
      <c r="AU271" s="303"/>
      <c r="AV271" s="302"/>
      <c r="AW271" s="302"/>
      <c r="AX271" s="302"/>
      <c r="AY271" s="302"/>
      <c r="AZ271" s="302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</row>
    <row r="272" spans="1:64" s="122" customFormat="1" ht="18.75" customHeight="1">
      <c r="A272" s="346"/>
      <c r="B272" s="303"/>
      <c r="C272" s="302" t="s">
        <v>524</v>
      </c>
      <c r="D272" s="302"/>
      <c r="E272" s="302"/>
      <c r="F272" s="302"/>
      <c r="G272" s="302"/>
      <c r="H272" s="302"/>
      <c r="I272" s="302" t="str">
        <f>Z173</f>
        <v>직사각형</v>
      </c>
      <c r="J272" s="302"/>
      <c r="K272" s="302"/>
      <c r="L272" s="302"/>
      <c r="M272" s="302"/>
      <c r="N272" s="302"/>
      <c r="O272" s="302"/>
      <c r="P272" s="302"/>
      <c r="Q272" s="302"/>
      <c r="R272" s="302"/>
      <c r="S272" s="302"/>
      <c r="T272" s="302"/>
      <c r="U272" s="302"/>
      <c r="V272" s="302"/>
      <c r="W272" s="302"/>
      <c r="X272" s="302"/>
      <c r="Y272" s="302"/>
      <c r="Z272" s="303"/>
      <c r="AA272" s="303"/>
      <c r="AB272" s="303"/>
      <c r="AC272" s="303"/>
      <c r="AD272" s="303"/>
      <c r="AE272" s="303"/>
      <c r="AF272" s="303"/>
      <c r="AG272" s="303"/>
      <c r="AH272" s="302"/>
      <c r="AI272" s="302"/>
      <c r="AJ272" s="302"/>
      <c r="AK272" s="302"/>
      <c r="AL272" s="303"/>
      <c r="AM272" s="303"/>
      <c r="AN272" s="303"/>
      <c r="AO272" s="303"/>
      <c r="AP272" s="303"/>
      <c r="AQ272" s="303"/>
      <c r="AR272" s="303"/>
      <c r="AS272" s="303"/>
      <c r="AT272" s="303"/>
      <c r="AU272" s="303"/>
      <c r="AV272" s="302"/>
      <c r="AW272" s="302"/>
      <c r="AX272" s="302"/>
      <c r="AY272" s="302"/>
      <c r="AZ272" s="302"/>
      <c r="BA272" s="59"/>
      <c r="BB272" s="59"/>
      <c r="BC272" s="59"/>
      <c r="BD272" s="59"/>
      <c r="BE272" s="59"/>
      <c r="BF272" s="59"/>
      <c r="BG272" s="59"/>
      <c r="BH272" s="59"/>
      <c r="BI272" s="59"/>
    </row>
    <row r="273" spans="1:68" s="122" customFormat="1" ht="18.75" customHeight="1">
      <c r="A273" s="346"/>
      <c r="B273" s="303"/>
      <c r="C273" s="462" t="s">
        <v>525</v>
      </c>
      <c r="D273" s="462"/>
      <c r="E273" s="462"/>
      <c r="F273" s="462"/>
      <c r="G273" s="462"/>
      <c r="H273" s="462"/>
      <c r="I273" s="302"/>
      <c r="J273" s="302"/>
      <c r="K273" s="302"/>
      <c r="L273" s="302"/>
      <c r="M273" s="302"/>
      <c r="N273" s="302"/>
      <c r="O273" s="303"/>
      <c r="P273" s="488" t="e">
        <f>AE173</f>
        <v>#N/A</v>
      </c>
      <c r="Q273" s="488"/>
      <c r="R273" s="488"/>
      <c r="S273" s="462" t="s">
        <v>526</v>
      </c>
      <c r="T273" s="462"/>
      <c r="U273" s="462"/>
      <c r="V273" s="462"/>
      <c r="W273" s="462"/>
      <c r="X273" s="462"/>
      <c r="Y273" s="462"/>
      <c r="Z273" s="462"/>
      <c r="AA273" s="445" t="s">
        <v>496</v>
      </c>
      <c r="AB273" s="480" t="e">
        <f>AE173</f>
        <v>#N/A</v>
      </c>
      <c r="AC273" s="480"/>
      <c r="AD273" s="480"/>
      <c r="AE273" s="462" t="s">
        <v>527</v>
      </c>
      <c r="AF273" s="462"/>
      <c r="AG273" s="462"/>
      <c r="AH273" s="462"/>
      <c r="AI273" s="462"/>
      <c r="AJ273" s="462"/>
      <c r="AK273" s="302"/>
      <c r="AL273" s="302"/>
      <c r="AM273" s="302"/>
      <c r="AN273" s="302"/>
      <c r="AO273" s="302"/>
      <c r="AP273" s="302"/>
      <c r="AQ273" s="302"/>
      <c r="AR273" s="302"/>
      <c r="AS273" s="302"/>
      <c r="AT273" s="302"/>
      <c r="AU273" s="302"/>
      <c r="AV273" s="302"/>
      <c r="AW273" s="302"/>
      <c r="AX273" s="302"/>
      <c r="AY273" s="302"/>
      <c r="AZ273" s="302"/>
    </row>
    <row r="274" spans="1:68" s="122" customFormat="1" ht="18.75" customHeight="1">
      <c r="A274" s="346"/>
      <c r="B274" s="303"/>
      <c r="C274" s="462"/>
      <c r="D274" s="462"/>
      <c r="E274" s="462"/>
      <c r="F274" s="462"/>
      <c r="G274" s="462"/>
      <c r="H274" s="462"/>
      <c r="I274" s="302"/>
      <c r="J274" s="302"/>
      <c r="K274" s="302"/>
      <c r="L274" s="302"/>
      <c r="M274" s="302"/>
      <c r="N274" s="302"/>
      <c r="O274" s="303"/>
      <c r="P274" s="488"/>
      <c r="Q274" s="488"/>
      <c r="R274" s="488"/>
      <c r="S274" s="462"/>
      <c r="T274" s="462"/>
      <c r="U274" s="462"/>
      <c r="V274" s="462"/>
      <c r="W274" s="462"/>
      <c r="X274" s="462"/>
      <c r="Y274" s="462"/>
      <c r="Z274" s="462"/>
      <c r="AA274" s="445"/>
      <c r="AB274" s="480"/>
      <c r="AC274" s="480"/>
      <c r="AD274" s="480"/>
      <c r="AE274" s="462"/>
      <c r="AF274" s="462"/>
      <c r="AG274" s="462"/>
      <c r="AH274" s="462"/>
      <c r="AI274" s="462"/>
      <c r="AJ274" s="462"/>
      <c r="AK274" s="302"/>
      <c r="AL274" s="302"/>
      <c r="AM274" s="302"/>
      <c r="AN274" s="302"/>
      <c r="AO274" s="302"/>
      <c r="AP274" s="302"/>
      <c r="AQ274" s="302"/>
      <c r="AR274" s="302"/>
      <c r="AS274" s="302"/>
      <c r="AT274" s="302"/>
      <c r="AU274" s="302"/>
      <c r="AV274" s="302"/>
      <c r="AW274" s="302"/>
      <c r="AX274" s="302"/>
      <c r="AY274" s="302"/>
      <c r="AZ274" s="302"/>
    </row>
    <row r="275" spans="1:68" s="122" customFormat="1" ht="18.75" customHeight="1">
      <c r="A275" s="346"/>
      <c r="B275" s="303"/>
      <c r="C275" s="326" t="s">
        <v>528</v>
      </c>
      <c r="D275" s="302"/>
      <c r="E275" s="302"/>
      <c r="F275" s="302"/>
      <c r="G275" s="302"/>
      <c r="H275" s="302"/>
      <c r="I275" s="302"/>
      <c r="J275" s="303"/>
      <c r="K275" s="303" t="s">
        <v>529</v>
      </c>
      <c r="L275" s="462" t="e">
        <f>AB273</f>
        <v>#N/A</v>
      </c>
      <c r="M275" s="462"/>
      <c r="N275" s="462"/>
      <c r="O275" s="462" t="s">
        <v>530</v>
      </c>
      <c r="P275" s="462"/>
      <c r="Q275" s="462"/>
      <c r="R275" s="462"/>
      <c r="S275" s="462"/>
      <c r="T275" s="303" t="s">
        <v>531</v>
      </c>
      <c r="U275" s="468" t="e">
        <f>S270</f>
        <v>#DIV/0!</v>
      </c>
      <c r="V275" s="468"/>
      <c r="W275" s="468"/>
      <c r="X275" s="468"/>
      <c r="Y275" s="303" t="s">
        <v>532</v>
      </c>
      <c r="Z275" s="122" t="s">
        <v>496</v>
      </c>
      <c r="AA275" s="481" t="e">
        <f>AN173</f>
        <v>#N/A</v>
      </c>
      <c r="AB275" s="481"/>
      <c r="AC275" s="302" t="s">
        <v>518</v>
      </c>
      <c r="AF275" s="303"/>
      <c r="AG275" s="303"/>
      <c r="AH275" s="303"/>
      <c r="AI275" s="302"/>
      <c r="AJ275" s="302"/>
      <c r="AK275" s="302"/>
      <c r="AL275" s="302"/>
      <c r="AM275" s="329"/>
      <c r="AN275" s="329"/>
      <c r="AO275" s="329"/>
      <c r="AP275" s="329"/>
      <c r="AQ275" s="329"/>
      <c r="AR275" s="329"/>
      <c r="AS275" s="302"/>
      <c r="AT275" s="302"/>
      <c r="AU275" s="302"/>
      <c r="AV275" s="330"/>
      <c r="AW275" s="330"/>
      <c r="AX275" s="330"/>
      <c r="AY275" s="330"/>
      <c r="AZ275" s="330"/>
    </row>
    <row r="276" spans="1:68" s="122" customFormat="1" ht="18.75" customHeight="1">
      <c r="A276" s="346"/>
      <c r="B276" s="303"/>
      <c r="C276" s="326" t="s">
        <v>533</v>
      </c>
      <c r="D276" s="302"/>
      <c r="E276" s="302"/>
      <c r="F276" s="302"/>
      <c r="G276" s="303"/>
      <c r="H276" s="99" t="s">
        <v>534</v>
      </c>
      <c r="I276" s="99"/>
      <c r="J276" s="99"/>
      <c r="K276" s="302"/>
      <c r="L276" s="302"/>
      <c r="M276" s="302"/>
      <c r="N276" s="302"/>
      <c r="O276" s="302"/>
      <c r="P276" s="302"/>
      <c r="Q276" s="302"/>
      <c r="R276" s="302"/>
      <c r="S276" s="302"/>
      <c r="T276" s="302"/>
      <c r="U276" s="302"/>
      <c r="V276" s="302"/>
      <c r="W276" s="302"/>
      <c r="X276" s="302"/>
      <c r="Y276" s="302"/>
      <c r="Z276" s="302"/>
      <c r="AA276" s="302"/>
      <c r="AB276" s="302"/>
      <c r="AC276" s="302"/>
      <c r="AD276" s="303"/>
      <c r="AE276" s="303"/>
      <c r="AF276" s="303"/>
      <c r="AG276" s="303"/>
      <c r="AH276" s="303"/>
      <c r="AI276" s="303"/>
      <c r="AJ276" s="303"/>
      <c r="AK276" s="303"/>
      <c r="AL276" s="303"/>
      <c r="AM276" s="303"/>
      <c r="AN276" s="303"/>
      <c r="AO276" s="303"/>
      <c r="AP276" s="303"/>
      <c r="AQ276" s="303"/>
      <c r="AR276" s="303"/>
      <c r="AS276" s="303"/>
      <c r="AT276" s="303"/>
      <c r="AU276" s="303"/>
      <c r="AV276" s="303"/>
      <c r="AW276" s="303"/>
      <c r="AX276" s="303"/>
      <c r="AY276" s="303"/>
      <c r="AZ276" s="303"/>
    </row>
    <row r="277" spans="1:68" s="122" customFormat="1" ht="18.75" customHeight="1">
      <c r="A277" s="346"/>
      <c r="B277" s="303"/>
      <c r="C277" s="302"/>
      <c r="D277" s="302"/>
      <c r="E277" s="302"/>
      <c r="F277" s="302"/>
      <c r="G277" s="303"/>
      <c r="H277" s="302"/>
      <c r="I277" s="302"/>
      <c r="J277" s="302"/>
      <c r="K277" s="302"/>
      <c r="L277" s="302"/>
      <c r="M277" s="302"/>
      <c r="N277" s="302"/>
      <c r="O277" s="302"/>
      <c r="P277" s="302"/>
      <c r="Q277" s="302"/>
      <c r="R277" s="302"/>
      <c r="S277" s="302"/>
      <c r="T277" s="302"/>
      <c r="U277" s="302"/>
      <c r="V277" s="302"/>
      <c r="W277" s="302"/>
      <c r="X277" s="302"/>
      <c r="Y277" s="302"/>
      <c r="Z277" s="302"/>
      <c r="AA277" s="302"/>
      <c r="AB277" s="302"/>
      <c r="AC277" s="302"/>
      <c r="AD277" s="302"/>
      <c r="AE277" s="303"/>
      <c r="AF277" s="303"/>
      <c r="AG277" s="303"/>
      <c r="AH277" s="303"/>
      <c r="AI277" s="303"/>
      <c r="AJ277" s="303"/>
      <c r="AK277" s="303"/>
      <c r="AL277" s="303"/>
      <c r="AM277" s="303"/>
      <c r="AN277" s="303"/>
      <c r="AO277" s="303"/>
      <c r="AP277" s="303"/>
      <c r="AQ277" s="303"/>
      <c r="AR277" s="303"/>
      <c r="AS277" s="303"/>
      <c r="AT277" s="303"/>
      <c r="AU277" s="303"/>
      <c r="AV277" s="303"/>
      <c r="AW277" s="303"/>
      <c r="AX277" s="303"/>
      <c r="AY277" s="303"/>
      <c r="AZ277" s="303"/>
    </row>
    <row r="278" spans="1:68" s="122" customFormat="1" ht="18.75" customHeight="1">
      <c r="A278" s="303"/>
      <c r="B278" s="58" t="s">
        <v>646</v>
      </c>
      <c r="C278" s="302"/>
      <c r="D278" s="302"/>
      <c r="E278" s="302"/>
      <c r="F278" s="302"/>
      <c r="G278" s="302"/>
      <c r="H278" s="302"/>
      <c r="I278" s="302"/>
      <c r="J278" s="302"/>
      <c r="K278" s="302"/>
      <c r="L278" s="302"/>
      <c r="M278" s="302"/>
      <c r="N278" s="302"/>
      <c r="O278" s="302"/>
      <c r="P278" s="302"/>
      <c r="Q278" s="302"/>
      <c r="R278" s="302"/>
      <c r="S278" s="302"/>
      <c r="T278" s="302"/>
      <c r="U278" s="302"/>
      <c r="V278" s="302"/>
      <c r="W278" s="302"/>
      <c r="X278" s="302"/>
      <c r="Y278" s="302"/>
      <c r="Z278" s="302"/>
      <c r="AA278" s="302"/>
      <c r="AB278" s="302"/>
      <c r="AC278" s="302"/>
      <c r="AD278" s="302"/>
      <c r="AE278" s="302"/>
      <c r="AF278" s="302"/>
      <c r="AG278" s="302"/>
      <c r="AH278" s="302"/>
      <c r="AI278" s="302"/>
      <c r="AJ278" s="302"/>
      <c r="AK278" s="302"/>
      <c r="AL278" s="302"/>
      <c r="AM278" s="302"/>
      <c r="AN278" s="302"/>
      <c r="AO278" s="302"/>
      <c r="AP278" s="302"/>
      <c r="AQ278" s="302"/>
      <c r="AR278" s="302"/>
      <c r="AS278" s="302"/>
      <c r="AT278" s="302"/>
      <c r="AU278" s="302"/>
      <c r="AV278" s="302"/>
      <c r="AW278" s="302"/>
      <c r="AX278" s="302"/>
      <c r="AY278" s="302"/>
    </row>
    <row r="279" spans="1:68" s="347" customFormat="1" ht="18.75" customHeight="1">
      <c r="A279" s="349"/>
      <c r="B279" s="58"/>
      <c r="C279" s="302" t="s">
        <v>538</v>
      </c>
      <c r="D279" s="348"/>
      <c r="E279" s="348"/>
      <c r="F279" s="348"/>
      <c r="G279" s="348"/>
      <c r="H279" s="348"/>
      <c r="I279" s="348"/>
      <c r="J279" s="348"/>
      <c r="K279" s="348"/>
      <c r="L279" s="348"/>
      <c r="M279" s="348"/>
      <c r="N279" s="348"/>
      <c r="O279" s="348"/>
      <c r="P279" s="348"/>
      <c r="Q279" s="348"/>
      <c r="R279" s="348"/>
      <c r="S279" s="348"/>
      <c r="T279" s="348"/>
      <c r="U279" s="348"/>
      <c r="V279" s="348"/>
      <c r="W279" s="348"/>
      <c r="X279" s="348"/>
      <c r="Y279" s="348"/>
      <c r="Z279" s="348"/>
      <c r="AA279" s="348"/>
      <c r="AB279" s="348"/>
      <c r="AC279" s="348"/>
      <c r="AD279" s="348"/>
      <c r="AE279" s="348"/>
      <c r="AF279" s="348"/>
      <c r="AG279" s="348"/>
      <c r="AH279" s="348"/>
      <c r="AI279" s="348"/>
      <c r="AJ279" s="348"/>
      <c r="AK279" s="348"/>
      <c r="AL279" s="348"/>
      <c r="AM279" s="348"/>
      <c r="AN279" s="348"/>
      <c r="AO279" s="348"/>
      <c r="AP279" s="348"/>
      <c r="AQ279" s="348"/>
      <c r="AR279" s="348"/>
      <c r="AS279" s="348"/>
      <c r="AT279" s="348"/>
      <c r="AU279" s="348"/>
      <c r="AV279" s="348"/>
      <c r="AW279" s="348"/>
      <c r="AX279" s="348"/>
      <c r="AY279" s="348"/>
    </row>
    <row r="280" spans="1:68" s="122" customFormat="1" ht="18.75" customHeight="1">
      <c r="A280" s="346"/>
      <c r="B280" s="303"/>
      <c r="C280" s="304" t="s">
        <v>535</v>
      </c>
      <c r="D280" s="303"/>
      <c r="E280" s="303"/>
      <c r="F280" s="303"/>
      <c r="G280" s="303"/>
      <c r="H280" s="454" t="e">
        <f>H174</f>
        <v>#N/A</v>
      </c>
      <c r="I280" s="454"/>
      <c r="J280" s="454"/>
      <c r="K280" s="306" t="s">
        <v>536</v>
      </c>
      <c r="L280" s="306"/>
      <c r="M280" s="306"/>
      <c r="N280" s="306"/>
      <c r="O280" s="306"/>
      <c r="P280" s="306"/>
      <c r="Q280" s="302"/>
      <c r="R280" s="302"/>
      <c r="S280" s="302"/>
      <c r="T280" s="302"/>
      <c r="U280" s="302"/>
      <c r="V280" s="302"/>
      <c r="W280" s="302"/>
      <c r="X280" s="302"/>
      <c r="Y280" s="302"/>
      <c r="Z280" s="302"/>
      <c r="AA280" s="302"/>
      <c r="AB280" s="302"/>
      <c r="AC280" s="302"/>
      <c r="AD280" s="302"/>
      <c r="AE280" s="302"/>
      <c r="AF280" s="302"/>
      <c r="AG280" s="302"/>
      <c r="AH280" s="302"/>
      <c r="AI280" s="302"/>
      <c r="AJ280" s="302"/>
      <c r="AK280" s="302"/>
      <c r="AL280" s="302"/>
      <c r="AM280" s="302"/>
      <c r="AN280" s="302"/>
      <c r="AO280" s="302"/>
      <c r="AP280" s="302"/>
      <c r="AQ280" s="302"/>
      <c r="AR280" s="302"/>
      <c r="AS280" s="302"/>
      <c r="AT280" s="303"/>
      <c r="AU280" s="303"/>
      <c r="AV280" s="303"/>
      <c r="AW280" s="303"/>
      <c r="AX280" s="303"/>
      <c r="AY280" s="303"/>
      <c r="AZ280" s="303"/>
    </row>
    <row r="281" spans="1:68" s="122" customFormat="1" ht="18.75" customHeight="1">
      <c r="A281" s="346"/>
      <c r="B281" s="303"/>
      <c r="C281" s="302" t="s">
        <v>537</v>
      </c>
      <c r="D281" s="302"/>
      <c r="E281" s="302"/>
      <c r="F281" s="302"/>
      <c r="G281" s="302"/>
      <c r="H281" s="302"/>
      <c r="I281" s="303"/>
      <c r="J281" s="302" t="s">
        <v>539</v>
      </c>
      <c r="K281" s="302"/>
      <c r="L281" s="302"/>
      <c r="M281" s="302"/>
      <c r="N281" s="302"/>
      <c r="O281" s="302"/>
      <c r="P281" s="302"/>
      <c r="Q281" s="302"/>
      <c r="R281" s="302"/>
      <c r="S281" s="302"/>
      <c r="T281" s="302"/>
      <c r="U281" s="303"/>
      <c r="V281" s="303"/>
      <c r="W281" s="60"/>
      <c r="X281" s="302"/>
      <c r="Y281" s="302"/>
      <c r="Z281" s="302"/>
      <c r="AA281" s="302"/>
      <c r="AB281" s="302"/>
      <c r="AC281" s="302"/>
      <c r="AD281" s="302"/>
      <c r="AE281" s="302"/>
      <c r="AF281" s="302"/>
      <c r="AG281" s="302"/>
      <c r="AH281" s="302"/>
      <c r="AI281" s="302"/>
      <c r="AJ281" s="302"/>
      <c r="AK281" s="302"/>
      <c r="AL281" s="303"/>
      <c r="AM281" s="303"/>
      <c r="AN281" s="303"/>
      <c r="AO281" s="302"/>
      <c r="AP281" s="302"/>
      <c r="AQ281" s="302"/>
      <c r="AR281" s="302"/>
      <c r="AS281" s="302"/>
      <c r="AT281" s="302"/>
      <c r="AU281" s="302"/>
      <c r="AV281" s="302"/>
      <c r="AW281" s="302"/>
      <c r="AX281" s="302"/>
      <c r="AY281" s="302"/>
      <c r="AZ281" s="302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</row>
    <row r="282" spans="1:68" s="122" customFormat="1" ht="18.75" customHeight="1">
      <c r="A282" s="346"/>
      <c r="B282" s="303"/>
      <c r="C282" s="302"/>
      <c r="D282" s="302"/>
      <c r="E282" s="302"/>
      <c r="F282" s="302"/>
      <c r="G282" s="302"/>
      <c r="H282" s="302"/>
      <c r="I282" s="303"/>
      <c r="J282" s="302" t="s">
        <v>540</v>
      </c>
      <c r="K282" s="302"/>
      <c r="L282" s="302"/>
      <c r="M282" s="302"/>
      <c r="N282" s="302"/>
      <c r="O282" s="302"/>
      <c r="P282" s="302"/>
      <c r="Q282" s="302"/>
      <c r="R282" s="302"/>
      <c r="S282" s="302"/>
      <c r="T282" s="303"/>
      <c r="U282" s="302"/>
      <c r="V282" s="60"/>
      <c r="W282" s="302"/>
      <c r="X282" s="302"/>
      <c r="Y282" s="302"/>
      <c r="Z282" s="302"/>
      <c r="AA282" s="302"/>
      <c r="AB282" s="302"/>
      <c r="AC282" s="302"/>
      <c r="AD282" s="303"/>
      <c r="AE282" s="302"/>
      <c r="AF282" s="302"/>
      <c r="AG282" s="302"/>
      <c r="AH282" s="302"/>
      <c r="AI282" s="302"/>
      <c r="AJ282" s="302"/>
      <c r="AK282" s="303"/>
      <c r="AL282" s="303"/>
      <c r="AM282" s="303"/>
      <c r="AN282" s="303"/>
      <c r="AO282" s="302"/>
      <c r="AP282" s="302"/>
      <c r="AQ282" s="302"/>
      <c r="AR282" s="302"/>
      <c r="AS282" s="302"/>
      <c r="AT282" s="302"/>
      <c r="AU282" s="302"/>
      <c r="AV282" s="302"/>
      <c r="AW282" s="302"/>
      <c r="AX282" s="302"/>
      <c r="AY282" s="302"/>
      <c r="AZ282" s="302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</row>
    <row r="283" spans="1:68" s="122" customFormat="1" ht="18.75" customHeight="1">
      <c r="A283" s="346"/>
      <c r="B283" s="303"/>
      <c r="C283" s="302"/>
      <c r="D283" s="302"/>
      <c r="E283" s="302"/>
      <c r="F283" s="302"/>
      <c r="G283" s="302"/>
      <c r="H283" s="302"/>
      <c r="I283" s="303"/>
      <c r="J283" s="304" t="s">
        <v>541</v>
      </c>
      <c r="K283" s="304"/>
      <c r="L283" s="304"/>
      <c r="M283" s="304"/>
      <c r="N283" s="304"/>
      <c r="O283" s="304"/>
      <c r="P283" s="304"/>
      <c r="Q283" s="304"/>
      <c r="R283" s="304"/>
      <c r="S283" s="302"/>
      <c r="T283" s="302"/>
      <c r="U283" s="302"/>
      <c r="V283" s="302"/>
      <c r="W283" s="302"/>
      <c r="X283" s="302"/>
      <c r="Y283" s="302"/>
      <c r="Z283" s="302"/>
      <c r="AA283" s="302"/>
      <c r="AB283" s="302"/>
      <c r="AC283" s="302"/>
      <c r="AD283" s="302"/>
      <c r="AE283" s="302"/>
      <c r="AF283" s="302"/>
      <c r="AG283" s="302"/>
      <c r="AH283" s="302"/>
      <c r="AI283" s="302"/>
      <c r="AJ283" s="302"/>
      <c r="AK283" s="303"/>
      <c r="AL283" s="303"/>
      <c r="AM283" s="303"/>
      <c r="AN283" s="303"/>
      <c r="AO283" s="302"/>
      <c r="AP283" s="302"/>
      <c r="AQ283" s="302"/>
      <c r="AR283" s="302"/>
      <c r="AS283" s="302"/>
      <c r="AT283" s="302"/>
      <c r="AU283" s="302"/>
      <c r="AV283" s="302"/>
      <c r="AW283" s="302"/>
      <c r="AX283" s="302"/>
      <c r="AY283" s="302"/>
      <c r="AZ283" s="302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</row>
    <row r="284" spans="1:68" s="122" customFormat="1" ht="18.75" customHeight="1">
      <c r="A284" s="346"/>
      <c r="B284" s="303"/>
      <c r="C284" s="302"/>
      <c r="D284" s="302"/>
      <c r="E284" s="302"/>
      <c r="F284" s="302"/>
      <c r="G284" s="302"/>
      <c r="H284" s="302"/>
      <c r="I284" s="303"/>
      <c r="J284" s="303"/>
      <c r="K284" s="99"/>
      <c r="L284" s="99"/>
      <c r="M284" s="302"/>
      <c r="N284" s="303"/>
      <c r="O284" s="302"/>
      <c r="P284" s="302"/>
      <c r="Q284" s="302"/>
      <c r="R284" s="302"/>
      <c r="S284" s="302"/>
      <c r="T284" s="302"/>
      <c r="U284" s="302"/>
      <c r="V284" s="302"/>
      <c r="W284" s="302"/>
      <c r="X284" s="302"/>
      <c r="Y284" s="303"/>
      <c r="Z284" s="302"/>
      <c r="AA284" s="327"/>
      <c r="AB284" s="327"/>
      <c r="AC284" s="327"/>
      <c r="AD284" s="327"/>
      <c r="AE284" s="327"/>
      <c r="AF284" s="327"/>
      <c r="AG284" s="327"/>
      <c r="AH284" s="327"/>
      <c r="AI284" s="327"/>
      <c r="AJ284" s="327"/>
      <c r="AK284" s="303"/>
      <c r="AL284" s="123"/>
      <c r="AM284" s="123"/>
      <c r="AN284" s="123"/>
      <c r="AO284" s="123"/>
      <c r="AP284" s="302"/>
      <c r="AQ284" s="302"/>
      <c r="AR284" s="302"/>
      <c r="AS284" s="302"/>
      <c r="AT284" s="302"/>
      <c r="AU284" s="302"/>
      <c r="AV284" s="302"/>
      <c r="AW284" s="302"/>
      <c r="AX284" s="302"/>
      <c r="AY284" s="302"/>
      <c r="AZ284" s="302"/>
      <c r="BA284" s="59"/>
      <c r="BB284" s="59"/>
      <c r="BC284" s="59"/>
      <c r="BD284" s="59"/>
      <c r="BE284" s="59"/>
      <c r="BF284" s="59"/>
      <c r="BG284" s="59"/>
      <c r="BH284" s="59"/>
      <c r="BI284" s="59"/>
    </row>
    <row r="285" spans="1:68" s="122" customFormat="1" ht="18.75" customHeight="1">
      <c r="A285" s="346"/>
      <c r="B285" s="303"/>
      <c r="C285" s="302" t="s">
        <v>542</v>
      </c>
      <c r="D285" s="302"/>
      <c r="E285" s="302"/>
      <c r="F285" s="302"/>
      <c r="G285" s="302"/>
      <c r="H285" s="302"/>
      <c r="I285" s="302" t="str">
        <f>Z174</f>
        <v>직사각형</v>
      </c>
      <c r="J285" s="303"/>
      <c r="K285" s="302"/>
      <c r="L285" s="302"/>
      <c r="M285" s="302"/>
      <c r="N285" s="302"/>
      <c r="O285" s="302"/>
      <c r="P285" s="302"/>
      <c r="Q285" s="302"/>
      <c r="R285" s="302"/>
      <c r="S285" s="302"/>
      <c r="T285" s="302"/>
      <c r="U285" s="302"/>
      <c r="V285" s="302"/>
      <c r="W285" s="302"/>
      <c r="X285" s="302"/>
      <c r="Y285" s="302"/>
      <c r="Z285" s="302"/>
      <c r="AA285" s="303"/>
      <c r="AB285" s="303"/>
      <c r="AC285" s="303"/>
      <c r="AD285" s="303"/>
      <c r="AE285" s="303"/>
      <c r="AF285" s="303"/>
      <c r="AG285" s="303"/>
      <c r="AH285" s="303"/>
      <c r="AI285" s="302"/>
      <c r="AJ285" s="302"/>
      <c r="AK285" s="302"/>
      <c r="AL285" s="302"/>
      <c r="AM285" s="302"/>
      <c r="AN285" s="302"/>
      <c r="AO285" s="302"/>
      <c r="AP285" s="302"/>
      <c r="AQ285" s="302"/>
      <c r="AR285" s="302"/>
      <c r="AS285" s="302"/>
      <c r="AT285" s="302"/>
      <c r="AU285" s="302"/>
      <c r="AV285" s="302"/>
      <c r="AW285" s="302"/>
      <c r="AX285" s="302"/>
      <c r="AY285" s="302"/>
      <c r="AZ285" s="302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</row>
    <row r="286" spans="1:68" s="122" customFormat="1" ht="18.75" customHeight="1">
      <c r="A286" s="346"/>
      <c r="B286" s="303"/>
      <c r="C286" s="462" t="s">
        <v>543</v>
      </c>
      <c r="D286" s="462"/>
      <c r="E286" s="462"/>
      <c r="F286" s="462"/>
      <c r="G286" s="462"/>
      <c r="H286" s="462"/>
      <c r="I286" s="302"/>
      <c r="J286" s="303"/>
      <c r="K286" s="302"/>
      <c r="L286" s="302"/>
      <c r="M286" s="302"/>
      <c r="N286" s="302"/>
      <c r="O286" s="302"/>
      <c r="P286" s="302"/>
      <c r="Q286" s="484" t="e">
        <f>Calcu!O162</f>
        <v>#DIV/0!</v>
      </c>
      <c r="R286" s="484"/>
      <c r="S286" s="462" t="s">
        <v>510</v>
      </c>
      <c r="T286" s="462"/>
      <c r="U286" s="462"/>
      <c r="V286" s="462"/>
      <c r="W286" s="462"/>
      <c r="X286" s="462"/>
      <c r="Y286" s="445" t="s">
        <v>544</v>
      </c>
      <c r="Z286" s="459" t="e">
        <f>AE174</f>
        <v>#DIV/0!</v>
      </c>
      <c r="AA286" s="459"/>
      <c r="AB286" s="459"/>
      <c r="AC286" s="459"/>
      <c r="AD286" s="462" t="s">
        <v>417</v>
      </c>
      <c r="AE286" s="462"/>
      <c r="AF286" s="462"/>
      <c r="AG286" s="462"/>
      <c r="AH286" s="462"/>
      <c r="AI286" s="302"/>
      <c r="AJ286" s="302"/>
      <c r="AK286" s="302"/>
      <c r="AL286" s="303"/>
      <c r="AM286" s="303"/>
      <c r="AN286" s="303"/>
      <c r="AO286" s="303"/>
      <c r="AP286" s="303"/>
      <c r="AQ286" s="303"/>
      <c r="AR286" s="303"/>
      <c r="AS286" s="303"/>
      <c r="AT286" s="303"/>
      <c r="AU286" s="303"/>
      <c r="AV286" s="303"/>
      <c r="AW286" s="303"/>
      <c r="AX286" s="303"/>
      <c r="AY286" s="303"/>
      <c r="AZ286" s="303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</row>
    <row r="287" spans="1:68" s="122" customFormat="1" ht="18.75" customHeight="1">
      <c r="A287" s="346"/>
      <c r="B287" s="303"/>
      <c r="C287" s="462"/>
      <c r="D287" s="462"/>
      <c r="E287" s="462"/>
      <c r="F287" s="462"/>
      <c r="G287" s="462"/>
      <c r="H287" s="462"/>
      <c r="I287" s="302"/>
      <c r="J287" s="302"/>
      <c r="K287" s="302"/>
      <c r="L287" s="302"/>
      <c r="M287" s="302"/>
      <c r="N287" s="302"/>
      <c r="O287" s="302"/>
      <c r="P287" s="303"/>
      <c r="Q287" s="484"/>
      <c r="R287" s="484"/>
      <c r="S287" s="462"/>
      <c r="T287" s="462"/>
      <c r="U287" s="462"/>
      <c r="V287" s="462"/>
      <c r="W287" s="462"/>
      <c r="X287" s="462"/>
      <c r="Y287" s="445"/>
      <c r="Z287" s="459"/>
      <c r="AA287" s="459"/>
      <c r="AB287" s="459"/>
      <c r="AC287" s="459"/>
      <c r="AD287" s="462"/>
      <c r="AE287" s="462"/>
      <c r="AF287" s="462"/>
      <c r="AG287" s="462"/>
      <c r="AH287" s="462"/>
      <c r="AI287" s="302"/>
      <c r="AK287" s="302"/>
      <c r="AL287" s="303"/>
      <c r="AM287" s="303"/>
      <c r="AN287" s="303"/>
      <c r="AO287" s="303"/>
      <c r="AP287" s="303"/>
      <c r="AQ287" s="303"/>
      <c r="AR287" s="303"/>
      <c r="AS287" s="303"/>
      <c r="AT287" s="303"/>
      <c r="AU287" s="303"/>
      <c r="AV287" s="303"/>
      <c r="AW287" s="303"/>
      <c r="AX287" s="303"/>
      <c r="AY287" s="303"/>
      <c r="AZ287" s="303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</row>
    <row r="288" spans="1:68" s="122" customFormat="1" ht="18.75" customHeight="1">
      <c r="A288" s="346"/>
      <c r="B288" s="303"/>
      <c r="C288" s="302" t="s">
        <v>545</v>
      </c>
      <c r="D288" s="302"/>
      <c r="E288" s="302"/>
      <c r="F288" s="302"/>
      <c r="G288" s="302"/>
      <c r="H288" s="302"/>
      <c r="I288" s="302"/>
      <c r="J288" s="303"/>
      <c r="K288" s="303" t="s">
        <v>444</v>
      </c>
      <c r="L288" s="485" t="e">
        <f>Z286</f>
        <v>#DIV/0!</v>
      </c>
      <c r="M288" s="485"/>
      <c r="N288" s="485"/>
      <c r="O288" s="485"/>
      <c r="P288" s="486" t="s">
        <v>546</v>
      </c>
      <c r="Q288" s="486"/>
      <c r="R288" s="486"/>
      <c r="S288" s="486"/>
      <c r="T288" s="310" t="s">
        <v>547</v>
      </c>
      <c r="U288" s="487" t="s">
        <v>548</v>
      </c>
      <c r="V288" s="487"/>
      <c r="W288" s="487"/>
      <c r="X288" s="487"/>
      <c r="Y288" s="487"/>
      <c r="Z288" s="310" t="s">
        <v>549</v>
      </c>
      <c r="AA288" s="310" t="s">
        <v>496</v>
      </c>
      <c r="AB288" s="481" t="e">
        <f>AN174</f>
        <v>#DIV/0!</v>
      </c>
      <c r="AC288" s="481"/>
      <c r="AD288" s="123" t="s">
        <v>550</v>
      </c>
      <c r="AE288" s="303"/>
      <c r="AF288" s="303"/>
      <c r="AG288" s="302"/>
      <c r="AH288" s="303"/>
      <c r="AI288" s="303"/>
      <c r="AJ288" s="303"/>
      <c r="AK288" s="303"/>
      <c r="AL288" s="303"/>
      <c r="AM288" s="303"/>
      <c r="AN288" s="302"/>
      <c r="AO288" s="302"/>
      <c r="AP288" s="302"/>
      <c r="AQ288" s="302"/>
      <c r="AR288" s="302"/>
      <c r="AS288" s="123"/>
      <c r="AT288" s="302"/>
      <c r="AU288" s="302"/>
      <c r="AV288" s="302"/>
      <c r="AW288" s="124"/>
      <c r="AX288" s="123"/>
      <c r="AY288" s="302"/>
      <c r="AZ288" s="302"/>
      <c r="BA288" s="59"/>
      <c r="BB288" s="59"/>
      <c r="BC288" s="59"/>
      <c r="BD288" s="59"/>
      <c r="BE288" s="59"/>
      <c r="BF288" s="59"/>
      <c r="BG288" s="59"/>
      <c r="BH288" s="59"/>
      <c r="BI288" s="59"/>
      <c r="BK288" s="59"/>
      <c r="BL288" s="59"/>
      <c r="BM288" s="59"/>
      <c r="BN288" s="59"/>
      <c r="BO288" s="59"/>
      <c r="BP288" s="59"/>
    </row>
    <row r="289" spans="1:63" s="122" customFormat="1" ht="18.75" customHeight="1">
      <c r="A289" s="346"/>
      <c r="B289" s="303"/>
      <c r="C289" s="302" t="s">
        <v>551</v>
      </c>
      <c r="D289" s="302"/>
      <c r="E289" s="302"/>
      <c r="F289" s="302"/>
      <c r="G289" s="303"/>
      <c r="H289" s="99"/>
      <c r="I289" s="302" t="s">
        <v>552</v>
      </c>
      <c r="J289" s="302"/>
      <c r="K289" s="302"/>
      <c r="L289" s="302"/>
      <c r="M289" s="302"/>
      <c r="N289" s="302"/>
      <c r="O289" s="302"/>
      <c r="P289" s="302"/>
      <c r="Q289" s="302"/>
      <c r="R289" s="123"/>
      <c r="S289" s="302"/>
      <c r="T289" s="302"/>
      <c r="U289" s="302"/>
      <c r="V289" s="302"/>
      <c r="W289" s="302"/>
      <c r="X289" s="302"/>
      <c r="Y289" s="302"/>
      <c r="Z289" s="302"/>
      <c r="AA289" s="302"/>
      <c r="AB289" s="302"/>
      <c r="AC289" s="302"/>
      <c r="AD289" s="302"/>
      <c r="AE289" s="303"/>
      <c r="AF289" s="303"/>
      <c r="AG289" s="303"/>
      <c r="AH289" s="303"/>
      <c r="AI289" s="303"/>
      <c r="AJ289" s="303"/>
      <c r="AK289" s="303"/>
      <c r="AL289" s="303"/>
      <c r="AM289" s="303"/>
      <c r="AN289" s="303"/>
      <c r="AO289" s="303"/>
      <c r="AP289" s="303"/>
      <c r="AQ289" s="303"/>
      <c r="AR289" s="303"/>
      <c r="AS289" s="303"/>
      <c r="AT289" s="303"/>
      <c r="AU289" s="303"/>
      <c r="AV289" s="303"/>
      <c r="AW289" s="303"/>
      <c r="AX289" s="303"/>
      <c r="AY289" s="303"/>
      <c r="AZ289" s="303"/>
    </row>
    <row r="290" spans="1:63" s="122" customFormat="1" ht="18.75" customHeight="1">
      <c r="A290" s="346"/>
      <c r="B290" s="303"/>
      <c r="C290" s="302"/>
      <c r="D290" s="302"/>
      <c r="E290" s="302"/>
      <c r="F290" s="302"/>
      <c r="G290" s="303"/>
      <c r="H290" s="99"/>
      <c r="I290" s="302"/>
      <c r="J290" s="302"/>
      <c r="K290" s="302"/>
      <c r="L290" s="302"/>
      <c r="M290" s="302"/>
      <c r="N290" s="302"/>
      <c r="O290" s="302"/>
      <c r="P290" s="302"/>
      <c r="Q290" s="302"/>
      <c r="R290" s="123"/>
      <c r="S290" s="302"/>
      <c r="T290" s="302"/>
      <c r="U290" s="302"/>
      <c r="V290" s="302"/>
      <c r="W290" s="302"/>
      <c r="X290" s="302"/>
      <c r="Y290" s="302"/>
      <c r="Z290" s="302"/>
      <c r="AA290" s="302"/>
      <c r="AB290" s="302"/>
      <c r="AC290" s="302"/>
      <c r="AD290" s="302"/>
      <c r="AE290" s="303"/>
      <c r="AF290" s="303"/>
      <c r="AG290" s="303"/>
      <c r="AH290" s="303"/>
      <c r="AI290" s="303"/>
      <c r="AJ290" s="303"/>
      <c r="AK290" s="303"/>
      <c r="AL290" s="303"/>
      <c r="AM290" s="303"/>
      <c r="AN290" s="303"/>
      <c r="AO290" s="303"/>
      <c r="AP290" s="303"/>
      <c r="AQ290" s="303"/>
      <c r="AR290" s="303"/>
      <c r="AS290" s="303"/>
      <c r="AT290" s="303"/>
      <c r="AU290" s="303"/>
      <c r="AV290" s="303"/>
      <c r="AW290" s="303"/>
      <c r="AX290" s="303"/>
      <c r="AY290" s="303"/>
      <c r="AZ290" s="303"/>
    </row>
    <row r="291" spans="1:63" s="122" customFormat="1" ht="18.75" customHeight="1">
      <c r="A291" s="346"/>
      <c r="B291" s="303"/>
      <c r="C291" s="302"/>
      <c r="D291" s="302"/>
      <c r="E291" s="302"/>
      <c r="F291" s="302"/>
      <c r="G291" s="303"/>
      <c r="H291" s="99"/>
      <c r="I291" s="302"/>
      <c r="J291" s="302"/>
      <c r="K291" s="302"/>
      <c r="L291" s="302"/>
      <c r="M291" s="302"/>
      <c r="N291" s="302"/>
      <c r="O291" s="302"/>
      <c r="P291" s="302"/>
      <c r="Q291" s="302"/>
      <c r="R291" s="123"/>
      <c r="S291" s="302"/>
      <c r="T291" s="302"/>
      <c r="U291" s="302"/>
      <c r="V291" s="302"/>
      <c r="W291" s="302"/>
      <c r="X291" s="302"/>
      <c r="Y291" s="302"/>
      <c r="Z291" s="302"/>
      <c r="AA291" s="302"/>
      <c r="AB291" s="302"/>
      <c r="AC291" s="302"/>
      <c r="AD291" s="302"/>
      <c r="AE291" s="303"/>
      <c r="AF291" s="303"/>
      <c r="AG291" s="303"/>
      <c r="AH291" s="303"/>
      <c r="AI291" s="303"/>
      <c r="AJ291" s="303"/>
      <c r="AK291" s="303"/>
      <c r="AL291" s="303"/>
      <c r="AM291" s="303"/>
      <c r="AN291" s="303"/>
      <c r="AO291" s="303"/>
      <c r="AP291" s="303"/>
      <c r="AQ291" s="303"/>
      <c r="AR291" s="303"/>
      <c r="AS291" s="303"/>
      <c r="AT291" s="303"/>
      <c r="AU291" s="303"/>
      <c r="AV291" s="303"/>
      <c r="AW291" s="303"/>
      <c r="AX291" s="303"/>
      <c r="AY291" s="303"/>
      <c r="AZ291" s="303"/>
    </row>
    <row r="292" spans="1:63" s="122" customFormat="1" ht="18.75" customHeight="1">
      <c r="A292" s="346"/>
      <c r="B292" s="303"/>
      <c r="C292" s="302"/>
      <c r="D292" s="302"/>
      <c r="E292" s="302"/>
      <c r="F292" s="302"/>
      <c r="G292" s="303"/>
      <c r="H292" s="99"/>
      <c r="I292" s="302" t="s">
        <v>553</v>
      </c>
      <c r="J292" s="302"/>
      <c r="K292" s="302"/>
      <c r="L292" s="302"/>
      <c r="M292" s="302"/>
      <c r="N292" s="302"/>
      <c r="O292" s="302"/>
      <c r="P292" s="302"/>
      <c r="Q292" s="302"/>
      <c r="R292" s="123"/>
      <c r="S292" s="302"/>
      <c r="T292" s="302"/>
      <c r="U292" s="302"/>
      <c r="V292" s="302"/>
      <c r="W292" s="302"/>
      <c r="X292" s="302"/>
      <c r="Y292" s="302"/>
      <c r="Z292" s="302"/>
      <c r="AA292" s="302"/>
      <c r="AB292" s="302"/>
      <c r="AC292" s="302"/>
      <c r="AD292" s="302"/>
      <c r="AE292" s="303"/>
      <c r="AF292" s="303"/>
      <c r="AG292" s="303"/>
      <c r="AH292" s="303"/>
      <c r="AI292" s="303"/>
      <c r="AJ292" s="303"/>
      <c r="AK292" s="303"/>
      <c r="AL292" s="303"/>
      <c r="AM292" s="303"/>
      <c r="AN292" s="303"/>
      <c r="AO292" s="303"/>
      <c r="AP292" s="303"/>
      <c r="AQ292" s="303"/>
      <c r="AR292" s="303"/>
      <c r="AS292" s="303"/>
      <c r="AT292" s="303"/>
      <c r="AU292" s="303"/>
      <c r="AV292" s="303"/>
      <c r="AW292" s="303"/>
      <c r="AX292" s="303"/>
      <c r="AY292" s="303"/>
      <c r="AZ292" s="303"/>
    </row>
    <row r="293" spans="1:63" s="122" customFormat="1" ht="18.75" customHeight="1">
      <c r="A293" s="346"/>
      <c r="B293" s="303"/>
      <c r="C293" s="302"/>
      <c r="D293" s="302"/>
      <c r="E293" s="302"/>
      <c r="F293" s="302"/>
      <c r="G293" s="303"/>
      <c r="H293" s="99"/>
      <c r="I293" s="302"/>
      <c r="J293" s="302"/>
      <c r="K293" s="302"/>
      <c r="L293" s="302"/>
      <c r="M293" s="302"/>
      <c r="N293" s="302"/>
      <c r="O293" s="302"/>
      <c r="P293" s="302"/>
      <c r="Q293" s="302"/>
      <c r="R293" s="123"/>
      <c r="S293" s="302"/>
      <c r="T293" s="302"/>
      <c r="U293" s="302"/>
      <c r="V293" s="302"/>
      <c r="W293" s="302"/>
      <c r="X293" s="302"/>
      <c r="Y293" s="302"/>
      <c r="Z293" s="302"/>
      <c r="AA293" s="302"/>
      <c r="AB293" s="302"/>
      <c r="AC293" s="302"/>
      <c r="AD293" s="302"/>
      <c r="AE293" s="303"/>
      <c r="AF293" s="303"/>
      <c r="AG293" s="303"/>
      <c r="AH293" s="303"/>
      <c r="AI293" s="303"/>
      <c r="AJ293" s="303"/>
      <c r="AK293" s="303"/>
      <c r="AL293" s="303"/>
      <c r="AM293" s="303"/>
      <c r="AN293" s="303"/>
      <c r="AO293" s="303"/>
      <c r="AP293" s="303"/>
      <c r="AQ293" s="303"/>
      <c r="AR293" s="303"/>
      <c r="AS293" s="303"/>
      <c r="AT293" s="303"/>
      <c r="AU293" s="303"/>
      <c r="AV293" s="303"/>
      <c r="AW293" s="303"/>
      <c r="AX293" s="303"/>
      <c r="AY293" s="303"/>
      <c r="AZ293" s="303"/>
    </row>
    <row r="294" spans="1:63" s="122" customFormat="1" ht="18.75" customHeight="1">
      <c r="A294" s="346"/>
      <c r="B294" s="303"/>
      <c r="C294" s="302"/>
      <c r="D294" s="302"/>
      <c r="E294" s="302"/>
      <c r="F294" s="302"/>
      <c r="G294" s="303"/>
      <c r="H294" s="99"/>
      <c r="I294" s="302"/>
      <c r="J294" s="302"/>
      <c r="K294" s="302"/>
      <c r="L294" s="302"/>
      <c r="M294" s="302"/>
      <c r="N294" s="302"/>
      <c r="O294" s="302"/>
      <c r="P294" s="302"/>
      <c r="Q294" s="302"/>
      <c r="R294" s="123"/>
      <c r="S294" s="302"/>
      <c r="T294" s="302"/>
      <c r="U294" s="302"/>
      <c r="V294" s="302"/>
      <c r="W294" s="302"/>
      <c r="X294" s="302"/>
      <c r="Y294" s="302"/>
      <c r="Z294" s="302"/>
      <c r="AA294" s="302"/>
      <c r="AB294" s="302"/>
      <c r="AC294" s="302"/>
      <c r="AD294" s="302"/>
      <c r="AE294" s="303"/>
      <c r="AF294" s="303"/>
      <c r="AG294" s="303"/>
      <c r="AH294" s="303"/>
      <c r="AI294" s="303"/>
      <c r="AJ294" s="303"/>
      <c r="AK294" s="303"/>
      <c r="AL294" s="303"/>
      <c r="AM294" s="303"/>
      <c r="AN294" s="303"/>
      <c r="AO294" s="303"/>
      <c r="AP294" s="303"/>
      <c r="AQ294" s="303"/>
      <c r="AR294" s="303"/>
      <c r="AS294" s="303"/>
      <c r="AT294" s="303"/>
      <c r="AU294" s="303"/>
      <c r="AV294" s="303"/>
      <c r="AW294" s="303"/>
      <c r="AX294" s="303"/>
      <c r="AY294" s="303"/>
      <c r="AZ294" s="303"/>
    </row>
    <row r="295" spans="1:63" s="122" customFormat="1" ht="18.75" customHeight="1">
      <c r="A295" s="346"/>
      <c r="B295" s="303"/>
      <c r="C295" s="302"/>
      <c r="D295" s="302"/>
      <c r="E295" s="302"/>
      <c r="F295" s="302"/>
      <c r="G295" s="303"/>
      <c r="H295" s="99"/>
      <c r="I295" s="302"/>
      <c r="J295" s="302"/>
      <c r="K295" s="302"/>
      <c r="L295" s="302"/>
      <c r="M295" s="302"/>
      <c r="N295" s="302"/>
      <c r="O295" s="302"/>
      <c r="P295" s="302"/>
      <c r="Q295" s="302"/>
      <c r="R295" s="302"/>
      <c r="S295" s="302"/>
      <c r="T295" s="302"/>
      <c r="U295" s="302"/>
      <c r="V295" s="302"/>
      <c r="W295" s="302"/>
      <c r="X295" s="302"/>
      <c r="Y295" s="302"/>
      <c r="Z295" s="302"/>
      <c r="AA295" s="302"/>
      <c r="AB295" s="302"/>
      <c r="AC295" s="302"/>
      <c r="AD295" s="302"/>
      <c r="AE295" s="303"/>
      <c r="AF295" s="303"/>
      <c r="AG295" s="303"/>
      <c r="AH295" s="303"/>
      <c r="AI295" s="303"/>
      <c r="AJ295" s="303"/>
      <c r="AK295" s="303"/>
      <c r="AL295" s="303"/>
      <c r="AM295" s="303"/>
      <c r="AN295" s="303"/>
      <c r="AO295" s="303"/>
      <c r="AP295" s="303"/>
      <c r="AQ295" s="303"/>
      <c r="AR295" s="303"/>
      <c r="AS295" s="303"/>
      <c r="AT295" s="303"/>
      <c r="AU295" s="303"/>
      <c r="AV295" s="303"/>
      <c r="AW295" s="303"/>
      <c r="AX295" s="303"/>
      <c r="AY295" s="303"/>
      <c r="AZ295" s="303"/>
    </row>
    <row r="296" spans="1:63" s="122" customFormat="1" ht="18.75" customHeight="1">
      <c r="A296" s="346"/>
      <c r="B296" s="303"/>
      <c r="C296" s="302"/>
      <c r="D296" s="302"/>
      <c r="E296" s="302"/>
      <c r="F296" s="302"/>
      <c r="G296" s="303"/>
      <c r="H296" s="99"/>
      <c r="I296" s="302"/>
      <c r="J296" s="302"/>
      <c r="K296" s="302"/>
      <c r="L296" s="302"/>
      <c r="M296" s="302"/>
      <c r="N296" s="302"/>
      <c r="O296" s="302"/>
      <c r="P296" s="302"/>
      <c r="Q296" s="302"/>
      <c r="R296" s="302"/>
      <c r="S296" s="302"/>
      <c r="T296" s="302"/>
      <c r="U296" s="302"/>
      <c r="V296" s="302"/>
      <c r="W296" s="302"/>
      <c r="X296" s="302"/>
      <c r="Y296" s="302"/>
      <c r="Z296" s="302"/>
      <c r="AA296" s="302"/>
      <c r="AB296" s="302"/>
      <c r="AC296" s="302"/>
      <c r="AD296" s="302"/>
      <c r="AE296" s="303"/>
      <c r="AF296" s="303"/>
      <c r="AG296" s="303"/>
      <c r="AH296" s="303"/>
      <c r="AI296" s="303"/>
      <c r="AJ296" s="303"/>
      <c r="AK296" s="303"/>
      <c r="AL296" s="303"/>
      <c r="AM296" s="303"/>
      <c r="AN296" s="303"/>
      <c r="AO296" s="303"/>
      <c r="AP296" s="303"/>
      <c r="AQ296" s="303"/>
      <c r="AR296" s="303"/>
      <c r="AS296" s="303"/>
      <c r="AT296" s="303"/>
      <c r="AU296" s="303"/>
      <c r="AV296" s="303"/>
      <c r="AW296" s="303"/>
      <c r="AX296" s="303"/>
      <c r="AY296" s="303"/>
      <c r="AZ296" s="303"/>
    </row>
    <row r="297" spans="1:63" s="122" customFormat="1" ht="18.75" customHeight="1">
      <c r="A297" s="303"/>
      <c r="B297" s="58" t="s">
        <v>647</v>
      </c>
      <c r="C297" s="302"/>
      <c r="D297" s="302"/>
      <c r="E297" s="302"/>
      <c r="F297" s="302"/>
      <c r="G297" s="302"/>
      <c r="H297" s="302"/>
      <c r="I297" s="302"/>
      <c r="J297" s="302"/>
      <c r="K297" s="302"/>
      <c r="L297" s="302"/>
      <c r="M297" s="302"/>
      <c r="N297" s="302"/>
      <c r="O297" s="302"/>
      <c r="P297" s="302"/>
      <c r="Q297" s="302"/>
      <c r="R297" s="302"/>
      <c r="S297" s="302"/>
      <c r="T297" s="302"/>
      <c r="U297" s="302"/>
      <c r="V297" s="302"/>
      <c r="W297" s="302"/>
      <c r="X297" s="302"/>
      <c r="Y297" s="302"/>
      <c r="Z297" s="302"/>
      <c r="AA297" s="302"/>
      <c r="AB297" s="302"/>
      <c r="AC297" s="302"/>
      <c r="AD297" s="302"/>
      <c r="AE297" s="302"/>
      <c r="AF297" s="302"/>
      <c r="AG297" s="302"/>
      <c r="AH297" s="302"/>
      <c r="AI297" s="302"/>
      <c r="AJ297" s="302"/>
      <c r="AK297" s="302"/>
      <c r="AL297" s="302"/>
      <c r="AM297" s="302"/>
      <c r="AN297" s="302"/>
      <c r="AO297" s="302"/>
      <c r="AP297" s="302"/>
      <c r="AQ297" s="302"/>
      <c r="AR297" s="302"/>
      <c r="AS297" s="302"/>
      <c r="AT297" s="302"/>
      <c r="AU297" s="302"/>
      <c r="AV297" s="302"/>
      <c r="AW297" s="302"/>
      <c r="AX297" s="302"/>
      <c r="AY297" s="302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</row>
    <row r="298" spans="1:63" s="122" customFormat="1" ht="18.75" customHeight="1">
      <c r="A298" s="346"/>
      <c r="B298" s="303"/>
      <c r="C298" s="304" t="s">
        <v>554</v>
      </c>
      <c r="D298" s="303"/>
      <c r="E298" s="303"/>
      <c r="F298" s="303"/>
      <c r="G298" s="303"/>
      <c r="H298" s="453" t="e">
        <f>H175</f>
        <v>#DIV/0!</v>
      </c>
      <c r="I298" s="454"/>
      <c r="J298" s="454"/>
      <c r="K298" s="306"/>
      <c r="L298" s="306"/>
      <c r="M298" s="303"/>
      <c r="N298" s="303"/>
      <c r="O298" s="303"/>
      <c r="P298" s="306"/>
      <c r="Q298" s="302"/>
      <c r="R298" s="302"/>
      <c r="S298" s="302"/>
      <c r="T298" s="302"/>
      <c r="U298" s="302"/>
      <c r="V298" s="302"/>
      <c r="W298" s="302"/>
      <c r="X298" s="302"/>
      <c r="Y298" s="302"/>
      <c r="Z298" s="302"/>
      <c r="AA298" s="302"/>
      <c r="AB298" s="302"/>
      <c r="AC298" s="302"/>
      <c r="AD298" s="302"/>
      <c r="AE298" s="302"/>
      <c r="AF298" s="302"/>
      <c r="AG298" s="302"/>
      <c r="AH298" s="302"/>
      <c r="AI298" s="302"/>
      <c r="AJ298" s="302"/>
      <c r="AK298" s="302"/>
      <c r="AL298" s="302"/>
      <c r="AM298" s="302"/>
      <c r="AN298" s="302"/>
      <c r="AO298" s="302"/>
      <c r="AP298" s="302"/>
      <c r="AQ298" s="302"/>
      <c r="AR298" s="302"/>
      <c r="AS298" s="302"/>
      <c r="AT298" s="302"/>
      <c r="AU298" s="302"/>
      <c r="AV298" s="302"/>
      <c r="AW298" s="302"/>
      <c r="AX298" s="302"/>
      <c r="AY298" s="302"/>
      <c r="AZ298" s="302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</row>
    <row r="299" spans="1:63" s="122" customFormat="1" ht="18.75" customHeight="1">
      <c r="A299" s="346"/>
      <c r="B299" s="303"/>
      <c r="C299" s="302" t="s">
        <v>555</v>
      </c>
      <c r="D299" s="302"/>
      <c r="E299" s="302"/>
      <c r="F299" s="302"/>
      <c r="G299" s="302"/>
      <c r="H299" s="302"/>
      <c r="I299" s="303"/>
      <c r="J299" s="302" t="s">
        <v>556</v>
      </c>
      <c r="K299" s="302"/>
      <c r="L299" s="302"/>
      <c r="M299" s="302"/>
      <c r="N299" s="302"/>
      <c r="O299" s="302"/>
      <c r="P299" s="302"/>
      <c r="Q299" s="302"/>
      <c r="R299" s="302"/>
      <c r="S299" s="302"/>
      <c r="T299" s="302"/>
      <c r="U299" s="302"/>
      <c r="V299" s="302"/>
      <c r="W299" s="302"/>
      <c r="X299" s="302"/>
      <c r="Y299" s="302"/>
      <c r="Z299" s="302"/>
      <c r="AA299" s="302"/>
      <c r="AB299" s="302"/>
      <c r="AC299" s="302"/>
      <c r="AD299" s="302"/>
      <c r="AE299" s="302"/>
      <c r="AF299" s="302"/>
      <c r="AG299" s="302"/>
      <c r="AH299" s="302"/>
      <c r="AI299" s="302"/>
      <c r="AJ299" s="303"/>
      <c r="AK299" s="303"/>
      <c r="AL299" s="303"/>
      <c r="AM299" s="303"/>
      <c r="AN299" s="302"/>
      <c r="AO299" s="302"/>
      <c r="AP299" s="302"/>
      <c r="AQ299" s="302"/>
      <c r="AR299" s="302"/>
      <c r="AS299" s="302"/>
      <c r="AT299" s="302"/>
      <c r="AU299" s="302"/>
      <c r="AV299" s="302"/>
      <c r="AW299" s="302"/>
      <c r="AX299" s="302"/>
      <c r="AY299" s="302"/>
      <c r="AZ299" s="302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</row>
    <row r="300" spans="1:63" s="122" customFormat="1" ht="18.75" customHeight="1">
      <c r="A300" s="346"/>
      <c r="B300" s="303"/>
      <c r="C300" s="302"/>
      <c r="D300" s="302"/>
      <c r="E300" s="302"/>
      <c r="F300" s="302"/>
      <c r="G300" s="302"/>
      <c r="H300" s="302"/>
      <c r="I300" s="303"/>
      <c r="K300" s="302" t="s">
        <v>656</v>
      </c>
      <c r="L300" s="302"/>
      <c r="M300" s="302"/>
      <c r="N300" s="302"/>
      <c r="O300" s="302"/>
      <c r="P300" s="302"/>
      <c r="Q300" s="302"/>
      <c r="R300" s="302"/>
      <c r="S300" s="302"/>
      <c r="T300" s="302"/>
      <c r="U300" s="302"/>
      <c r="V300" s="302"/>
      <c r="W300" s="302"/>
      <c r="X300" s="302"/>
      <c r="Y300" s="302"/>
      <c r="Z300" s="302"/>
      <c r="AA300" s="99" t="s">
        <v>557</v>
      </c>
      <c r="AB300" s="302"/>
      <c r="AC300" s="302"/>
      <c r="AD300" s="302"/>
      <c r="AE300" s="302"/>
      <c r="AF300" s="302"/>
      <c r="AG300" s="302"/>
      <c r="AH300" s="302"/>
      <c r="AI300" s="302"/>
      <c r="AJ300" s="303"/>
      <c r="AK300" s="303"/>
      <c r="AL300" s="303"/>
      <c r="AM300" s="303"/>
      <c r="AN300" s="302"/>
      <c r="AO300" s="302"/>
      <c r="AP300" s="302"/>
      <c r="AQ300" s="302"/>
      <c r="AR300" s="302"/>
      <c r="AS300" s="302"/>
      <c r="AT300" s="302"/>
      <c r="AU300" s="302"/>
      <c r="AV300" s="302"/>
      <c r="AW300" s="302"/>
      <c r="AX300" s="302"/>
      <c r="AY300" s="302"/>
      <c r="AZ300" s="302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</row>
    <row r="301" spans="1:63" s="122" customFormat="1" ht="18.75" customHeight="1">
      <c r="A301" s="346"/>
      <c r="B301" s="303"/>
      <c r="C301" s="302"/>
      <c r="D301" s="302"/>
      <c r="E301" s="302"/>
      <c r="F301" s="302"/>
      <c r="G301" s="302"/>
      <c r="H301" s="302"/>
      <c r="I301" s="303"/>
      <c r="J301" s="302" t="s">
        <v>558</v>
      </c>
      <c r="K301" s="302"/>
      <c r="L301" s="302"/>
      <c r="M301" s="302"/>
      <c r="N301" s="302"/>
      <c r="O301" s="302"/>
      <c r="P301" s="302"/>
      <c r="Q301" s="302"/>
      <c r="R301" s="302"/>
      <c r="S301" s="303"/>
      <c r="T301" s="455">
        <f>Calcu!G164</f>
        <v>0</v>
      </c>
      <c r="U301" s="455"/>
      <c r="V301" s="455"/>
      <c r="W301" s="302" t="s">
        <v>559</v>
      </c>
      <c r="X301" s="303"/>
      <c r="Y301" s="302"/>
      <c r="Z301" s="302"/>
      <c r="AA301" s="302"/>
      <c r="AB301" s="302"/>
      <c r="AC301" s="302"/>
      <c r="AD301" s="302"/>
      <c r="AE301" s="302"/>
      <c r="AF301" s="302"/>
      <c r="AG301" s="302"/>
      <c r="AH301" s="302"/>
      <c r="AI301" s="302"/>
      <c r="AJ301" s="303"/>
      <c r="AK301" s="303"/>
      <c r="AL301" s="303"/>
      <c r="AM301" s="303"/>
      <c r="AN301" s="302"/>
      <c r="AO301" s="302"/>
      <c r="AP301" s="302"/>
      <c r="AQ301" s="302"/>
      <c r="AR301" s="302"/>
      <c r="AS301" s="302"/>
      <c r="AT301" s="302"/>
      <c r="AU301" s="302"/>
      <c r="AV301" s="302"/>
      <c r="AW301" s="302"/>
      <c r="AX301" s="302"/>
      <c r="AY301" s="302"/>
      <c r="AZ301" s="302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</row>
    <row r="302" spans="1:63" s="122" customFormat="1" ht="18.75" customHeight="1">
      <c r="A302" s="346"/>
      <c r="B302" s="303"/>
      <c r="C302" s="302"/>
      <c r="D302" s="302"/>
      <c r="E302" s="302"/>
      <c r="F302" s="302"/>
      <c r="G302" s="302"/>
      <c r="H302" s="302"/>
      <c r="I302" s="303"/>
      <c r="J302" s="469" t="s">
        <v>661</v>
      </c>
      <c r="K302" s="469"/>
      <c r="L302" s="469"/>
      <c r="M302" s="469"/>
      <c r="N302" s="445" t="s">
        <v>447</v>
      </c>
      <c r="O302" s="352" t="s">
        <v>560</v>
      </c>
      <c r="P302" s="445" t="s">
        <v>561</v>
      </c>
      <c r="Q302" s="482">
        <f>T301</f>
        <v>0</v>
      </c>
      <c r="R302" s="482"/>
      <c r="S302" s="482"/>
      <c r="T302" s="445" t="s">
        <v>562</v>
      </c>
      <c r="U302" s="483">
        <f>Q302/2</f>
        <v>0</v>
      </c>
      <c r="V302" s="483"/>
      <c r="W302" s="483"/>
      <c r="X302" s="483"/>
      <c r="Y302" s="483"/>
      <c r="Z302" s="302"/>
      <c r="AA302" s="302"/>
      <c r="AB302" s="302"/>
      <c r="AC302" s="302"/>
      <c r="AD302" s="302"/>
      <c r="AE302" s="302"/>
      <c r="AF302" s="302"/>
      <c r="AG302" s="302"/>
      <c r="AH302" s="302"/>
      <c r="AI302" s="302"/>
      <c r="AJ302" s="303"/>
      <c r="AK302" s="303"/>
      <c r="AL302" s="303"/>
      <c r="AM302" s="303"/>
      <c r="AN302" s="302"/>
      <c r="AO302" s="302"/>
      <c r="AP302" s="302"/>
      <c r="AQ302" s="302"/>
      <c r="AR302" s="302"/>
      <c r="AS302" s="302"/>
      <c r="AT302" s="302"/>
      <c r="AU302" s="302"/>
      <c r="AV302" s="302"/>
      <c r="AW302" s="302"/>
      <c r="AX302" s="302"/>
      <c r="AY302" s="302"/>
      <c r="AZ302" s="302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</row>
    <row r="303" spans="1:63" s="122" customFormat="1" ht="18.75" customHeight="1">
      <c r="A303" s="346"/>
      <c r="B303" s="303"/>
      <c r="C303" s="302"/>
      <c r="D303" s="302"/>
      <c r="E303" s="302"/>
      <c r="F303" s="302"/>
      <c r="G303" s="302"/>
      <c r="H303" s="302"/>
      <c r="I303" s="303"/>
      <c r="J303" s="469"/>
      <c r="K303" s="469"/>
      <c r="L303" s="469"/>
      <c r="M303" s="469"/>
      <c r="N303" s="445"/>
      <c r="O303" s="301" t="s">
        <v>563</v>
      </c>
      <c r="P303" s="445"/>
      <c r="Q303" s="445">
        <v>2</v>
      </c>
      <c r="R303" s="445"/>
      <c r="S303" s="445"/>
      <c r="T303" s="445"/>
      <c r="U303" s="483"/>
      <c r="V303" s="483"/>
      <c r="W303" s="483"/>
      <c r="X303" s="483"/>
      <c r="Y303" s="483"/>
      <c r="Z303" s="302"/>
      <c r="AA303" s="302"/>
      <c r="AB303" s="302"/>
      <c r="AC303" s="302"/>
      <c r="AD303" s="302"/>
      <c r="AE303" s="302"/>
      <c r="AF303" s="302"/>
      <c r="AG303" s="302"/>
      <c r="AH303" s="302"/>
      <c r="AI303" s="302"/>
      <c r="AJ303" s="303"/>
      <c r="AK303" s="303"/>
      <c r="AL303" s="303"/>
      <c r="AM303" s="303"/>
      <c r="AN303" s="302"/>
      <c r="AO303" s="302"/>
      <c r="AP303" s="302"/>
      <c r="AQ303" s="302"/>
      <c r="AR303" s="302"/>
      <c r="AS303" s="302"/>
      <c r="AT303" s="302"/>
      <c r="AU303" s="302"/>
      <c r="AV303" s="302"/>
      <c r="AW303" s="302"/>
      <c r="AX303" s="302"/>
      <c r="AY303" s="302"/>
      <c r="AZ303" s="302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</row>
    <row r="304" spans="1:63" s="122" customFormat="1" ht="18.75" customHeight="1">
      <c r="A304" s="346"/>
      <c r="B304" s="303"/>
      <c r="C304" s="302"/>
      <c r="D304" s="302"/>
      <c r="E304" s="302"/>
      <c r="F304" s="302"/>
      <c r="G304" s="302"/>
      <c r="H304" s="302"/>
      <c r="I304" s="303"/>
      <c r="K304" s="302" t="s">
        <v>564</v>
      </c>
      <c r="L304" s="302"/>
      <c r="M304" s="302"/>
      <c r="N304" s="302"/>
      <c r="O304" s="302"/>
      <c r="P304" s="302"/>
      <c r="Q304" s="302"/>
      <c r="R304" s="302"/>
      <c r="S304" s="303"/>
      <c r="T304" s="331"/>
      <c r="U304" s="331"/>
      <c r="V304" s="331"/>
      <c r="W304" s="302"/>
      <c r="X304" s="302"/>
      <c r="Y304" s="302"/>
      <c r="Z304" s="302"/>
      <c r="AA304" s="302"/>
      <c r="AB304" s="302"/>
      <c r="AC304" s="302"/>
      <c r="AD304" s="302"/>
      <c r="AE304" s="302"/>
      <c r="AF304" s="302"/>
      <c r="AG304" s="302"/>
      <c r="AH304" s="302"/>
      <c r="AI304" s="302"/>
      <c r="AJ304" s="303"/>
      <c r="AK304" s="303"/>
      <c r="AL304" s="303"/>
      <c r="AM304" s="303"/>
      <c r="AN304" s="302"/>
      <c r="AO304" s="302"/>
      <c r="AP304" s="302"/>
      <c r="AQ304" s="302"/>
      <c r="AR304" s="302"/>
      <c r="AS304" s="302"/>
      <c r="AT304" s="302"/>
      <c r="AU304" s="302"/>
      <c r="AV304" s="302"/>
      <c r="AW304" s="302"/>
      <c r="AX304" s="302"/>
      <c r="AY304" s="302"/>
      <c r="AZ304" s="302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</row>
    <row r="305" spans="1:71" s="122" customFormat="1" ht="18.75" customHeight="1">
      <c r="A305" s="346"/>
      <c r="B305" s="303"/>
      <c r="C305" s="302"/>
      <c r="D305" s="302"/>
      <c r="E305" s="302"/>
      <c r="F305" s="302"/>
      <c r="G305" s="302"/>
      <c r="H305" s="302"/>
      <c r="I305" s="303"/>
      <c r="J305" s="302"/>
      <c r="K305" s="302"/>
      <c r="L305" s="302"/>
      <c r="M305" s="302"/>
      <c r="N305" s="302"/>
      <c r="O305" s="302"/>
      <c r="P305" s="302"/>
      <c r="Q305" s="302"/>
      <c r="R305" s="302"/>
      <c r="S305" s="303"/>
      <c r="T305" s="331"/>
      <c r="U305" s="331"/>
      <c r="V305" s="331"/>
      <c r="W305" s="302"/>
      <c r="X305" s="302"/>
      <c r="Y305" s="302"/>
      <c r="Z305" s="302"/>
      <c r="AA305" s="302"/>
      <c r="AB305" s="302"/>
      <c r="AC305" s="302"/>
      <c r="AD305" s="302"/>
      <c r="AE305" s="302"/>
      <c r="AF305" s="302"/>
      <c r="AG305" s="302"/>
      <c r="AH305" s="302"/>
      <c r="AI305" s="302"/>
      <c r="AJ305" s="303"/>
      <c r="AK305" s="303"/>
      <c r="AL305" s="303"/>
      <c r="AM305" s="303"/>
      <c r="AN305" s="302"/>
      <c r="AO305" s="302"/>
      <c r="AP305" s="302"/>
      <c r="AQ305" s="302"/>
      <c r="AR305" s="302"/>
      <c r="AS305" s="302"/>
      <c r="AT305" s="302"/>
      <c r="AU305" s="302"/>
      <c r="AV305" s="302"/>
      <c r="AW305" s="302"/>
      <c r="AX305" s="302"/>
      <c r="AY305" s="302"/>
      <c r="AZ305" s="302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</row>
    <row r="306" spans="1:71" s="122" customFormat="1" ht="18.75" customHeight="1">
      <c r="A306" s="346"/>
      <c r="B306" s="303"/>
      <c r="C306" s="302"/>
      <c r="D306" s="302"/>
      <c r="E306" s="302"/>
      <c r="F306" s="302"/>
      <c r="G306" s="302"/>
      <c r="H306" s="302"/>
      <c r="I306" s="303"/>
      <c r="J306" s="302" t="s">
        <v>657</v>
      </c>
      <c r="K306" s="302"/>
      <c r="L306" s="302"/>
      <c r="M306" s="302"/>
      <c r="N306" s="302"/>
      <c r="O306" s="302"/>
      <c r="P306" s="302"/>
      <c r="Q306" s="302"/>
      <c r="R306" s="302"/>
      <c r="S306" s="303"/>
      <c r="T306" s="331"/>
      <c r="U306" s="331"/>
      <c r="V306" s="331"/>
      <c r="W306" s="302"/>
      <c r="X306" s="302"/>
      <c r="Y306" s="302"/>
      <c r="Z306" s="302"/>
      <c r="AA306" s="302"/>
      <c r="AB306" s="302"/>
      <c r="AC306" s="302"/>
      <c r="AD306" s="302"/>
      <c r="AE306" s="302"/>
      <c r="AF306" s="302"/>
      <c r="AG306" s="302"/>
      <c r="AH306" s="302"/>
      <c r="AI306" s="302"/>
      <c r="AJ306" s="303"/>
      <c r="AK306" s="303"/>
      <c r="AL306" s="303"/>
      <c r="AM306" s="303"/>
      <c r="AN306" s="302"/>
      <c r="AO306" s="302"/>
      <c r="AP306" s="302"/>
      <c r="AQ306" s="302"/>
      <c r="AR306" s="302"/>
      <c r="AS306" s="302"/>
      <c r="AT306" s="302"/>
      <c r="AU306" s="302"/>
      <c r="AV306" s="302"/>
      <c r="AW306" s="302"/>
      <c r="AX306" s="302"/>
      <c r="AY306" s="302"/>
      <c r="AZ306" s="302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</row>
    <row r="307" spans="1:71" s="122" customFormat="1" ht="18.75" customHeight="1">
      <c r="A307" s="346"/>
      <c r="B307" s="303"/>
      <c r="C307" s="302"/>
      <c r="D307" s="302"/>
      <c r="E307" s="302"/>
      <c r="F307" s="302"/>
      <c r="G307" s="302"/>
      <c r="H307" s="302"/>
      <c r="I307" s="303"/>
      <c r="J307" s="469" t="s">
        <v>662</v>
      </c>
      <c r="K307" s="469"/>
      <c r="L307" s="469"/>
      <c r="M307" s="469"/>
      <c r="N307" s="445" t="s">
        <v>437</v>
      </c>
      <c r="O307" s="447">
        <v>0.05</v>
      </c>
      <c r="P307" s="447"/>
      <c r="Q307" s="447"/>
      <c r="R307" s="447"/>
      <c r="S307" s="445" t="s">
        <v>437</v>
      </c>
      <c r="T307" s="448">
        <f>O307/SQRT(3)</f>
        <v>2.8867513459481291E-2</v>
      </c>
      <c r="U307" s="448"/>
      <c r="V307" s="448"/>
      <c r="W307" s="448"/>
      <c r="X307" s="448"/>
      <c r="Y307" s="302"/>
      <c r="Z307" s="302"/>
      <c r="AA307" s="302"/>
      <c r="AB307" s="302"/>
      <c r="AC307" s="302"/>
      <c r="AD307" s="302"/>
      <c r="AE307" s="302"/>
      <c r="AF307" s="302"/>
      <c r="AG307" s="302"/>
      <c r="AH307" s="303"/>
      <c r="AI307" s="303"/>
      <c r="AJ307" s="303"/>
      <c r="AK307" s="303"/>
      <c r="AL307" s="302"/>
      <c r="AM307" s="302"/>
      <c r="AN307" s="302"/>
      <c r="AO307" s="302"/>
      <c r="AP307" s="302"/>
      <c r="AQ307" s="302"/>
      <c r="AR307" s="302"/>
      <c r="AS307" s="302"/>
      <c r="AT307" s="302"/>
      <c r="AU307" s="302"/>
      <c r="AV307" s="302"/>
      <c r="AW307" s="302"/>
      <c r="AX307" s="302"/>
      <c r="AY307" s="302"/>
      <c r="AZ307" s="302"/>
      <c r="BA307" s="59"/>
      <c r="BB307" s="59"/>
      <c r="BC307" s="59"/>
      <c r="BD307" s="59"/>
      <c r="BE307" s="59"/>
      <c r="BF307" s="59"/>
      <c r="BG307" s="59"/>
      <c r="BH307" s="59"/>
      <c r="BI307" s="59"/>
    </row>
    <row r="308" spans="1:71" s="122" customFormat="1" ht="18.75" customHeight="1">
      <c r="A308" s="346"/>
      <c r="B308" s="303"/>
      <c r="C308" s="302"/>
      <c r="D308" s="302"/>
      <c r="E308" s="302"/>
      <c r="F308" s="302"/>
      <c r="G308" s="302"/>
      <c r="H308" s="302"/>
      <c r="I308" s="303"/>
      <c r="J308" s="469"/>
      <c r="K308" s="469"/>
      <c r="L308" s="469"/>
      <c r="M308" s="469"/>
      <c r="N308" s="445"/>
      <c r="O308" s="449"/>
      <c r="P308" s="449"/>
      <c r="Q308" s="449"/>
      <c r="R308" s="449"/>
      <c r="S308" s="445"/>
      <c r="T308" s="448"/>
      <c r="U308" s="448"/>
      <c r="V308" s="448"/>
      <c r="W308" s="448"/>
      <c r="X308" s="448"/>
      <c r="Y308" s="302"/>
      <c r="Z308" s="302"/>
      <c r="AA308" s="302"/>
      <c r="AB308" s="302"/>
      <c r="AC308" s="302"/>
      <c r="AD308" s="302"/>
      <c r="AE308" s="302"/>
      <c r="AF308" s="302"/>
      <c r="AG308" s="302"/>
      <c r="AH308" s="303"/>
      <c r="AI308" s="303"/>
      <c r="AJ308" s="303"/>
      <c r="AK308" s="303"/>
      <c r="AL308" s="302"/>
      <c r="AM308" s="302"/>
      <c r="AN308" s="302"/>
      <c r="AO308" s="302"/>
      <c r="AP308" s="302"/>
      <c r="AQ308" s="302"/>
      <c r="AR308" s="302"/>
      <c r="AS308" s="302"/>
      <c r="AT308" s="302"/>
      <c r="AU308" s="302"/>
      <c r="AV308" s="302"/>
      <c r="AW308" s="302"/>
      <c r="AX308" s="302"/>
      <c r="AY308" s="302"/>
      <c r="AZ308" s="302"/>
      <c r="BA308" s="59"/>
      <c r="BB308" s="59"/>
      <c r="BC308" s="59"/>
      <c r="BD308" s="59"/>
      <c r="BE308" s="59"/>
      <c r="BF308" s="59"/>
      <c r="BG308" s="59"/>
      <c r="BH308" s="59"/>
      <c r="BI308" s="59"/>
    </row>
    <row r="309" spans="1:71" s="122" customFormat="1" ht="18.75" customHeight="1">
      <c r="A309" s="346"/>
      <c r="B309" s="303"/>
      <c r="C309" s="302"/>
      <c r="D309" s="302"/>
      <c r="E309" s="302"/>
      <c r="F309" s="302"/>
      <c r="G309" s="302"/>
      <c r="H309" s="302"/>
      <c r="I309" s="303"/>
      <c r="K309" s="302" t="s">
        <v>565</v>
      </c>
      <c r="L309" s="302"/>
      <c r="M309" s="302"/>
      <c r="N309" s="302"/>
      <c r="O309" s="302"/>
      <c r="P309" s="302"/>
      <c r="Q309" s="302"/>
      <c r="R309" s="302"/>
      <c r="S309" s="302"/>
      <c r="T309" s="302"/>
      <c r="U309" s="302"/>
      <c r="V309" s="302"/>
      <c r="W309" s="302"/>
      <c r="X309" s="302"/>
      <c r="Y309" s="302"/>
      <c r="Z309" s="302"/>
      <c r="AA309" s="302"/>
      <c r="AB309" s="302"/>
      <c r="AC309" s="302"/>
      <c r="AD309" s="302"/>
      <c r="AE309" s="302"/>
      <c r="AF309" s="302"/>
      <c r="AG309" s="302"/>
      <c r="AH309" s="302"/>
      <c r="AI309" s="302"/>
      <c r="AJ309" s="303"/>
      <c r="AK309" s="303"/>
      <c r="AL309" s="303"/>
      <c r="AM309" s="303"/>
      <c r="AN309" s="302"/>
      <c r="AO309" s="302"/>
      <c r="AP309" s="302"/>
      <c r="AQ309" s="302"/>
      <c r="AR309" s="302"/>
      <c r="AS309" s="302"/>
      <c r="AT309" s="302"/>
      <c r="AU309" s="302"/>
      <c r="AV309" s="302"/>
      <c r="AW309" s="302"/>
      <c r="AX309" s="302"/>
      <c r="AY309" s="302"/>
      <c r="AZ309" s="302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</row>
    <row r="310" spans="1:71" s="122" customFormat="1" ht="18.75" customHeight="1">
      <c r="A310" s="346"/>
      <c r="B310" s="303"/>
      <c r="C310" s="302"/>
      <c r="D310" s="302"/>
      <c r="E310" s="302"/>
      <c r="F310" s="302"/>
      <c r="G310" s="302"/>
      <c r="H310" s="302"/>
      <c r="I310" s="303"/>
      <c r="J310" s="302"/>
      <c r="K310" s="302"/>
      <c r="L310" s="302"/>
      <c r="M310" s="302"/>
      <c r="N310" s="302"/>
      <c r="O310" s="302"/>
      <c r="P310" s="302"/>
      <c r="Q310" s="302"/>
      <c r="R310" s="302"/>
      <c r="S310" s="302"/>
      <c r="T310" s="302"/>
      <c r="U310" s="302"/>
      <c r="V310" s="302"/>
      <c r="W310" s="302"/>
      <c r="X310" s="302"/>
      <c r="Y310" s="302"/>
      <c r="Z310" s="302"/>
      <c r="AA310" s="302"/>
      <c r="AB310" s="302"/>
      <c r="AC310" s="302"/>
      <c r="AD310" s="302"/>
      <c r="AE310" s="302"/>
      <c r="AF310" s="302"/>
      <c r="AG310" s="302"/>
      <c r="AH310" s="302"/>
      <c r="AI310" s="302"/>
      <c r="AJ310" s="303"/>
      <c r="AK310" s="303"/>
      <c r="AL310" s="303"/>
      <c r="AM310" s="303"/>
      <c r="AN310" s="302"/>
      <c r="AO310" s="302"/>
      <c r="AP310" s="302"/>
      <c r="AQ310" s="302"/>
      <c r="AR310" s="302"/>
      <c r="AS310" s="302"/>
      <c r="AT310" s="302"/>
      <c r="AU310" s="302"/>
      <c r="AV310" s="302"/>
      <c r="AW310" s="302"/>
      <c r="AX310" s="302"/>
      <c r="AY310" s="302"/>
      <c r="AZ310" s="302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</row>
    <row r="311" spans="1:71" s="122" customFormat="1" ht="18.75" customHeight="1">
      <c r="A311" s="346"/>
      <c r="B311" s="303"/>
      <c r="C311" s="302"/>
      <c r="D311" s="302"/>
      <c r="E311" s="302"/>
      <c r="F311" s="302"/>
      <c r="G311" s="302"/>
      <c r="H311" s="302"/>
      <c r="I311" s="303"/>
      <c r="J311" s="302" t="s">
        <v>658</v>
      </c>
      <c r="K311" s="302"/>
      <c r="L311" s="302"/>
      <c r="M311" s="302"/>
      <c r="N311" s="302"/>
      <c r="O311" s="302"/>
      <c r="P311" s="302"/>
      <c r="Q311" s="302"/>
      <c r="R311" s="302"/>
      <c r="S311" s="302"/>
      <c r="T311" s="302"/>
      <c r="U311" s="302"/>
      <c r="V311" s="302"/>
      <c r="W311" s="302"/>
      <c r="X311" s="302"/>
      <c r="Y311" s="302"/>
      <c r="Z311" s="302"/>
      <c r="AA311" s="302"/>
      <c r="AB311" s="302"/>
      <c r="AC311" s="302"/>
      <c r="AD311" s="302"/>
      <c r="AE311" s="302"/>
      <c r="AF311" s="302"/>
      <c r="AG311" s="302"/>
      <c r="AH311" s="302"/>
      <c r="AI311" s="302"/>
      <c r="AJ311" s="303"/>
      <c r="AK311" s="303"/>
      <c r="AL311" s="303"/>
      <c r="AM311" s="303"/>
      <c r="AN311" s="302"/>
      <c r="AO311" s="302"/>
      <c r="AP311" s="302"/>
      <c r="AQ311" s="302"/>
      <c r="AR311" s="302"/>
      <c r="AS311" s="302"/>
      <c r="AT311" s="302"/>
      <c r="AU311" s="302"/>
      <c r="AV311" s="302"/>
      <c r="AW311" s="302"/>
      <c r="AX311" s="302"/>
      <c r="AY311" s="302"/>
      <c r="AZ311" s="302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</row>
    <row r="312" spans="1:71" s="122" customFormat="1" ht="18.75" customHeight="1">
      <c r="A312" s="346"/>
      <c r="B312" s="303"/>
      <c r="C312" s="302"/>
      <c r="D312" s="302"/>
      <c r="E312" s="302"/>
      <c r="F312" s="302"/>
      <c r="G312" s="302"/>
      <c r="H312" s="302"/>
      <c r="I312" s="303"/>
      <c r="J312" s="469" t="s">
        <v>663</v>
      </c>
      <c r="K312" s="469"/>
      <c r="L312" s="469"/>
      <c r="M312" s="445" t="s">
        <v>447</v>
      </c>
      <c r="N312" s="447">
        <v>0.05</v>
      </c>
      <c r="O312" s="447"/>
      <c r="P312" s="447"/>
      <c r="Q312" s="447"/>
      <c r="R312" s="445" t="s">
        <v>561</v>
      </c>
      <c r="S312" s="448">
        <f>N312/SQRT(3)</f>
        <v>2.8867513459481291E-2</v>
      </c>
      <c r="T312" s="448"/>
      <c r="U312" s="448"/>
      <c r="V312" s="448"/>
      <c r="W312" s="448"/>
      <c r="X312" s="302"/>
      <c r="Y312" s="302"/>
      <c r="Z312" s="302"/>
      <c r="AA312" s="302"/>
      <c r="AB312" s="302"/>
      <c r="AC312" s="302"/>
      <c r="AD312" s="302"/>
      <c r="AE312" s="302"/>
      <c r="AF312" s="302"/>
      <c r="AG312" s="303"/>
      <c r="AH312" s="303"/>
      <c r="AI312" s="303"/>
      <c r="AJ312" s="303"/>
      <c r="AK312" s="302"/>
      <c r="AL312" s="302"/>
      <c r="AM312" s="302"/>
      <c r="AN312" s="302"/>
      <c r="AO312" s="302"/>
      <c r="AP312" s="302"/>
      <c r="AQ312" s="302"/>
      <c r="AR312" s="302"/>
      <c r="AS312" s="302"/>
      <c r="AT312" s="302"/>
      <c r="AU312" s="302"/>
      <c r="AV312" s="302"/>
      <c r="AW312" s="302"/>
      <c r="AX312" s="302"/>
      <c r="AY312" s="302"/>
      <c r="AZ312" s="59"/>
      <c r="BA312" s="59"/>
      <c r="BB312" s="59"/>
      <c r="BC312" s="59"/>
      <c r="BD312" s="59"/>
      <c r="BE312" s="59"/>
      <c r="BF312" s="59"/>
      <c r="BG312" s="59"/>
      <c r="BH312" s="59"/>
    </row>
    <row r="313" spans="1:71" s="122" customFormat="1" ht="18.75" customHeight="1">
      <c r="A313" s="346"/>
      <c r="B313" s="303"/>
      <c r="C313" s="302"/>
      <c r="D313" s="302"/>
      <c r="E313" s="302"/>
      <c r="F313" s="302"/>
      <c r="G313" s="302"/>
      <c r="H313" s="302"/>
      <c r="I313" s="303"/>
      <c r="J313" s="469"/>
      <c r="K313" s="469"/>
      <c r="L313" s="469"/>
      <c r="M313" s="445"/>
      <c r="N313" s="449"/>
      <c r="O313" s="449"/>
      <c r="P313" s="449"/>
      <c r="Q313" s="449"/>
      <c r="R313" s="445"/>
      <c r="S313" s="448"/>
      <c r="T313" s="448"/>
      <c r="U313" s="448"/>
      <c r="V313" s="448"/>
      <c r="W313" s="448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3"/>
      <c r="AH313" s="303"/>
      <c r="AI313" s="303"/>
      <c r="AJ313" s="303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/>
      <c r="AU313" s="302"/>
      <c r="AV313" s="302"/>
      <c r="AW313" s="302"/>
      <c r="AX313" s="302"/>
      <c r="AY313" s="302"/>
      <c r="AZ313" s="59"/>
      <c r="BA313" s="59"/>
      <c r="BB313" s="59"/>
      <c r="BC313" s="59"/>
      <c r="BD313" s="59"/>
      <c r="BE313" s="59"/>
      <c r="BF313" s="59"/>
      <c r="BG313" s="59"/>
      <c r="BH313" s="59"/>
    </row>
    <row r="314" spans="1:71" s="122" customFormat="1" ht="18.75" customHeight="1">
      <c r="A314" s="346"/>
      <c r="B314" s="303"/>
      <c r="C314" s="302"/>
      <c r="D314" s="302"/>
      <c r="E314" s="302"/>
      <c r="F314" s="302"/>
      <c r="G314" s="302"/>
      <c r="H314" s="302"/>
      <c r="I314" s="303"/>
      <c r="K314" s="302" t="s">
        <v>566</v>
      </c>
      <c r="L314" s="302"/>
      <c r="M314" s="302"/>
      <c r="N314" s="302"/>
      <c r="O314" s="302"/>
      <c r="P314" s="302"/>
      <c r="Q314" s="302"/>
      <c r="R314" s="302"/>
      <c r="S314" s="302"/>
      <c r="T314" s="302"/>
      <c r="U314" s="302"/>
      <c r="V314" s="302"/>
      <c r="W314" s="302"/>
      <c r="X314" s="302"/>
      <c r="Y314" s="302"/>
      <c r="Z314" s="302"/>
      <c r="AA314" s="302"/>
      <c r="AB314" s="302"/>
      <c r="AC314" s="302"/>
      <c r="AD314" s="302"/>
      <c r="AE314" s="302"/>
      <c r="AF314" s="302"/>
      <c r="AG314" s="302"/>
      <c r="AH314" s="302"/>
      <c r="AI314" s="302"/>
      <c r="AJ314" s="303"/>
      <c r="AK314" s="303"/>
      <c r="AL314" s="303"/>
      <c r="AM314" s="303"/>
      <c r="AN314" s="302"/>
      <c r="AO314" s="302"/>
      <c r="AP314" s="302"/>
      <c r="AQ314" s="302"/>
      <c r="AR314" s="302"/>
      <c r="AS314" s="302"/>
      <c r="AT314" s="302"/>
      <c r="AU314" s="302"/>
      <c r="AV314" s="302"/>
      <c r="AW314" s="302"/>
      <c r="AX314" s="302"/>
      <c r="AY314" s="302"/>
      <c r="AZ314" s="302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</row>
    <row r="315" spans="1:71" s="122" customFormat="1" ht="18.75" customHeight="1">
      <c r="A315" s="346"/>
      <c r="B315" s="303"/>
      <c r="C315" s="302"/>
      <c r="D315" s="302"/>
      <c r="E315" s="302"/>
      <c r="F315" s="302"/>
      <c r="G315" s="302"/>
      <c r="H315" s="302"/>
      <c r="I315" s="303"/>
      <c r="J315" s="302"/>
      <c r="K315" s="302"/>
      <c r="L315" s="302"/>
      <c r="M315" s="302"/>
      <c r="N315" s="302"/>
      <c r="O315" s="302"/>
      <c r="P315" s="302"/>
      <c r="Q315" s="302"/>
      <c r="R315" s="302"/>
      <c r="S315" s="302"/>
      <c r="T315" s="302"/>
      <c r="U315" s="302"/>
      <c r="V315" s="302"/>
      <c r="W315" s="302"/>
      <c r="X315" s="302"/>
      <c r="Y315" s="302"/>
      <c r="Z315" s="302"/>
      <c r="AA315" s="302"/>
      <c r="AB315" s="302"/>
      <c r="AC315" s="302"/>
      <c r="AD315" s="302"/>
      <c r="AE315" s="302"/>
      <c r="AF315" s="302"/>
      <c r="AG315" s="302"/>
      <c r="AH315" s="302"/>
      <c r="AI315" s="302"/>
      <c r="AJ315" s="303"/>
      <c r="AK315" s="303"/>
      <c r="AL315" s="303"/>
      <c r="AM315" s="303"/>
      <c r="AN315" s="302"/>
      <c r="AO315" s="302"/>
      <c r="AP315" s="302"/>
      <c r="AQ315" s="302"/>
      <c r="AR315" s="302"/>
      <c r="AS315" s="302"/>
      <c r="AT315" s="302"/>
      <c r="AU315" s="302"/>
      <c r="AV315" s="302"/>
      <c r="AW315" s="302"/>
      <c r="AX315" s="302"/>
      <c r="AY315" s="302"/>
      <c r="AZ315" s="302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</row>
    <row r="316" spans="1:71" s="122" customFormat="1" ht="18.75" customHeight="1">
      <c r="A316" s="346"/>
      <c r="B316" s="303"/>
      <c r="C316" s="302"/>
      <c r="D316" s="302"/>
      <c r="E316" s="302"/>
      <c r="F316" s="302"/>
      <c r="G316" s="302"/>
      <c r="H316" s="302"/>
      <c r="I316" s="302"/>
      <c r="J316" s="302" t="s">
        <v>659</v>
      </c>
      <c r="L316" s="302"/>
      <c r="M316" s="302"/>
      <c r="N316" s="302"/>
      <c r="O316" s="302"/>
      <c r="P316" s="302"/>
      <c r="Q316" s="302"/>
      <c r="R316" s="302"/>
      <c r="S316" s="302"/>
      <c r="T316" s="302"/>
      <c r="U316" s="302"/>
      <c r="V316" s="302"/>
      <c r="W316" s="302"/>
      <c r="X316" s="302"/>
      <c r="Y316" s="302"/>
      <c r="Z316" s="302"/>
      <c r="AA316" s="302"/>
      <c r="AB316" s="302"/>
      <c r="AC316" s="302"/>
      <c r="AD316" s="302"/>
      <c r="AE316" s="302"/>
      <c r="AF316" s="302"/>
      <c r="AG316" s="302"/>
      <c r="AH316" s="302"/>
      <c r="AI316" s="302"/>
      <c r="AJ316" s="302"/>
      <c r="AR316" s="302"/>
      <c r="AS316" s="302"/>
      <c r="AT316" s="302"/>
      <c r="AU316" s="302"/>
      <c r="AV316" s="302"/>
      <c r="AW316" s="302"/>
      <c r="AX316" s="302"/>
      <c r="AY316" s="302"/>
      <c r="AZ316" s="302"/>
      <c r="BA316" s="302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</row>
    <row r="317" spans="1:71" s="122" customFormat="1" ht="18.75" customHeight="1">
      <c r="A317" s="346"/>
      <c r="B317" s="303"/>
      <c r="C317" s="302"/>
      <c r="D317" s="302"/>
      <c r="E317" s="302"/>
      <c r="F317" s="302"/>
      <c r="G317" s="302"/>
      <c r="H317" s="302"/>
      <c r="I317" s="302"/>
      <c r="J317" s="303"/>
      <c r="K317" s="302"/>
      <c r="L317" s="302"/>
      <c r="M317" s="302"/>
      <c r="N317" s="450">
        <f>U302</f>
        <v>0</v>
      </c>
      <c r="O317" s="450"/>
      <c r="P317" s="450"/>
      <c r="R317" s="451">
        <f>T307</f>
        <v>2.8867513459481291E-2</v>
      </c>
      <c r="S317" s="451"/>
      <c r="T317" s="451"/>
      <c r="U317" s="125"/>
      <c r="V317" s="452">
        <f>S312</f>
        <v>2.8867513459481291E-2</v>
      </c>
      <c r="W317" s="452"/>
      <c r="X317" s="452"/>
      <c r="Y317" s="302"/>
      <c r="Z317" s="448">
        <f>O175</f>
        <v>4.0824829046386304E-2</v>
      </c>
      <c r="AA317" s="448"/>
      <c r="AB317" s="448"/>
      <c r="AC317" s="448"/>
      <c r="AD317" s="448"/>
      <c r="AE317" s="302"/>
      <c r="AF317" s="302"/>
      <c r="AG317" s="302"/>
      <c r="AH317" s="302"/>
      <c r="AI317" s="302"/>
      <c r="AJ317" s="302"/>
      <c r="AR317" s="302"/>
      <c r="AS317" s="302"/>
      <c r="AT317" s="302"/>
      <c r="AU317" s="302"/>
      <c r="AV317" s="302"/>
      <c r="AW317" s="302"/>
      <c r="AX317" s="302"/>
      <c r="AY317" s="302"/>
      <c r="AZ317" s="302"/>
      <c r="BA317" s="302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</row>
    <row r="318" spans="1:71" s="122" customFormat="1" ht="18.75" customHeight="1">
      <c r="A318" s="346"/>
      <c r="B318" s="303"/>
      <c r="C318" s="302" t="s">
        <v>567</v>
      </c>
      <c r="D318" s="302"/>
      <c r="E318" s="302"/>
      <c r="F318" s="302"/>
      <c r="G318" s="302"/>
      <c r="H318" s="302"/>
      <c r="I318" s="302" t="str">
        <f>Z175</f>
        <v>정규</v>
      </c>
      <c r="J318" s="302"/>
      <c r="K318" s="302"/>
      <c r="L318" s="302"/>
      <c r="M318" s="302"/>
      <c r="N318" s="302"/>
      <c r="O318" s="302"/>
      <c r="P318" s="302"/>
      <c r="Q318" s="302"/>
      <c r="R318" s="302"/>
      <c r="S318" s="302"/>
      <c r="T318" s="302"/>
      <c r="U318" s="302"/>
      <c r="V318" s="302"/>
      <c r="W318" s="302"/>
      <c r="X318" s="302"/>
      <c r="Y318" s="302"/>
      <c r="Z318" s="303"/>
      <c r="AA318" s="303"/>
      <c r="AB318" s="303"/>
      <c r="AC318" s="303"/>
      <c r="AD318" s="303"/>
      <c r="AE318" s="303"/>
      <c r="AF318" s="303"/>
      <c r="AG318" s="303"/>
      <c r="AH318" s="302"/>
      <c r="AI318" s="302"/>
      <c r="AJ318" s="302"/>
      <c r="AK318" s="302"/>
      <c r="AL318" s="302"/>
      <c r="AM318" s="302"/>
      <c r="AN318" s="302"/>
      <c r="AO318" s="302"/>
      <c r="AP318" s="302"/>
      <c r="AQ318" s="302"/>
      <c r="AR318" s="302"/>
      <c r="AS318" s="302"/>
      <c r="AT318" s="302"/>
      <c r="AU318" s="302"/>
      <c r="AV318" s="302"/>
      <c r="AW318" s="302"/>
      <c r="AX318" s="302"/>
      <c r="AY318" s="302"/>
      <c r="AZ318" s="302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</row>
    <row r="319" spans="1:71" s="122" customFormat="1" ht="18.75" customHeight="1">
      <c r="A319" s="346"/>
      <c r="B319" s="303"/>
      <c r="C319" s="462" t="s">
        <v>568</v>
      </c>
      <c r="D319" s="462"/>
      <c r="E319" s="462"/>
      <c r="F319" s="462"/>
      <c r="G319" s="462"/>
      <c r="H319" s="462"/>
      <c r="I319" s="302"/>
      <c r="J319" s="302"/>
      <c r="K319" s="302"/>
      <c r="L319" s="302"/>
      <c r="M319" s="302"/>
      <c r="N319" s="302"/>
      <c r="O319" s="303"/>
      <c r="Q319" s="462" t="e">
        <f>Calcu!O163</f>
        <v>#N/A</v>
      </c>
      <c r="R319" s="462"/>
      <c r="S319" s="462" t="s">
        <v>526</v>
      </c>
      <c r="T319" s="462"/>
      <c r="U319" s="462"/>
      <c r="V319" s="462"/>
      <c r="W319" s="462"/>
      <c r="X319" s="462"/>
      <c r="Y319" s="462"/>
      <c r="Z319" s="462"/>
      <c r="AA319" s="445" t="s">
        <v>496</v>
      </c>
      <c r="AB319" s="480" t="e">
        <f>AE175</f>
        <v>#N/A</v>
      </c>
      <c r="AC319" s="480"/>
      <c r="AD319" s="462" t="s">
        <v>569</v>
      </c>
      <c r="AE319" s="462"/>
      <c r="AF319" s="462"/>
      <c r="AG319" s="462"/>
      <c r="AH319" s="462"/>
      <c r="AI319" s="462"/>
      <c r="AJ319" s="462"/>
      <c r="AM319" s="303"/>
      <c r="AN319" s="303"/>
      <c r="AO319" s="302"/>
      <c r="AP319" s="302"/>
      <c r="AQ319" s="302"/>
      <c r="AR319" s="302"/>
      <c r="AS319" s="302"/>
      <c r="AT319" s="302"/>
      <c r="AU319" s="302"/>
      <c r="AV319" s="302"/>
      <c r="AW319" s="302"/>
      <c r="AX319" s="302"/>
      <c r="AY319" s="302"/>
      <c r="AZ319" s="302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</row>
    <row r="320" spans="1:71" s="122" customFormat="1" ht="18.75" customHeight="1">
      <c r="A320" s="346"/>
      <c r="B320" s="303"/>
      <c r="C320" s="462"/>
      <c r="D320" s="462"/>
      <c r="E320" s="462"/>
      <c r="F320" s="462"/>
      <c r="G320" s="462"/>
      <c r="H320" s="462"/>
      <c r="I320" s="302"/>
      <c r="J320" s="302"/>
      <c r="K320" s="302"/>
      <c r="L320" s="302"/>
      <c r="M320" s="302"/>
      <c r="N320" s="302"/>
      <c r="O320" s="302"/>
      <c r="P320" s="302"/>
      <c r="Q320" s="462"/>
      <c r="R320" s="462"/>
      <c r="S320" s="462"/>
      <c r="T320" s="462"/>
      <c r="U320" s="462"/>
      <c r="V320" s="462"/>
      <c r="W320" s="462"/>
      <c r="X320" s="462"/>
      <c r="Y320" s="462"/>
      <c r="Z320" s="462"/>
      <c r="AA320" s="445"/>
      <c r="AB320" s="480"/>
      <c r="AC320" s="480"/>
      <c r="AD320" s="462"/>
      <c r="AE320" s="462"/>
      <c r="AF320" s="462"/>
      <c r="AG320" s="462"/>
      <c r="AH320" s="462"/>
      <c r="AI320" s="462"/>
      <c r="AJ320" s="462"/>
      <c r="AM320" s="303"/>
      <c r="AN320" s="303"/>
      <c r="AO320" s="302"/>
      <c r="AP320" s="302"/>
      <c r="AQ320" s="302"/>
      <c r="AR320" s="302"/>
      <c r="AS320" s="302"/>
      <c r="AT320" s="302"/>
      <c r="AU320" s="302"/>
      <c r="AV320" s="302"/>
      <c r="AW320" s="302"/>
      <c r="AX320" s="302"/>
      <c r="AY320" s="302"/>
      <c r="AZ320" s="302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</row>
    <row r="321" spans="1:70" s="122" customFormat="1" ht="18.75" customHeight="1">
      <c r="A321" s="346"/>
      <c r="B321" s="303"/>
      <c r="C321" s="302" t="s">
        <v>570</v>
      </c>
      <c r="D321" s="302"/>
      <c r="E321" s="302"/>
      <c r="F321" s="302"/>
      <c r="G321" s="302"/>
      <c r="H321" s="302"/>
      <c r="I321" s="302"/>
      <c r="J321" s="303"/>
      <c r="K321" s="303" t="s">
        <v>444</v>
      </c>
      <c r="L321" s="462" t="e">
        <f>AB319</f>
        <v>#N/A</v>
      </c>
      <c r="M321" s="462"/>
      <c r="N321" s="462"/>
      <c r="O321" s="462" t="s">
        <v>571</v>
      </c>
      <c r="P321" s="462"/>
      <c r="Q321" s="462"/>
      <c r="R321" s="462"/>
      <c r="S321" s="462"/>
      <c r="T321" s="303" t="s">
        <v>547</v>
      </c>
      <c r="U321" s="468">
        <f>Z317</f>
        <v>4.0824829046386304E-2</v>
      </c>
      <c r="V321" s="468"/>
      <c r="W321" s="468"/>
      <c r="X321" s="468"/>
      <c r="Y321" s="303" t="s">
        <v>572</v>
      </c>
      <c r="Z321" s="122" t="s">
        <v>573</v>
      </c>
      <c r="AA321" s="481" t="e">
        <f>AN175</f>
        <v>#N/A</v>
      </c>
      <c r="AB321" s="481"/>
      <c r="AC321" s="302" t="s">
        <v>518</v>
      </c>
      <c r="AF321" s="303"/>
      <c r="AG321" s="303"/>
      <c r="AH321" s="303"/>
      <c r="AI321" s="302"/>
      <c r="AJ321" s="302"/>
      <c r="AK321" s="302"/>
      <c r="AL321" s="302"/>
      <c r="AM321" s="329"/>
      <c r="AN321" s="329"/>
      <c r="AO321" s="329"/>
      <c r="AP321" s="302"/>
      <c r="AQ321" s="302"/>
      <c r="AR321" s="302"/>
      <c r="AS321" s="302"/>
      <c r="AT321" s="302"/>
      <c r="AU321" s="302"/>
      <c r="AV321" s="302"/>
      <c r="AW321" s="302"/>
      <c r="AX321" s="302"/>
      <c r="AY321" s="302"/>
      <c r="AZ321" s="302"/>
      <c r="BA321" s="59"/>
      <c r="BB321" s="59"/>
      <c r="BC321" s="59"/>
      <c r="BD321" s="59"/>
      <c r="BE321" s="59"/>
      <c r="BF321" s="59"/>
      <c r="BG321" s="59"/>
      <c r="BH321" s="59"/>
    </row>
    <row r="322" spans="1:70" s="122" customFormat="1" ht="18.75" customHeight="1">
      <c r="A322" s="346"/>
      <c r="B322" s="303"/>
      <c r="C322" s="302" t="s">
        <v>574</v>
      </c>
      <c r="D322" s="302"/>
      <c r="E322" s="302"/>
      <c r="F322" s="302"/>
      <c r="G322" s="303"/>
      <c r="H322" s="99"/>
      <c r="I322" s="302"/>
      <c r="J322" s="302"/>
      <c r="K322" s="302"/>
      <c r="L322" s="302"/>
      <c r="M322" s="302"/>
      <c r="N322" s="302"/>
      <c r="O322" s="302"/>
      <c r="P322" s="302"/>
      <c r="Q322" s="302"/>
      <c r="R322" s="302"/>
      <c r="S322" s="302"/>
      <c r="T322" s="302"/>
      <c r="U322" s="302"/>
      <c r="V322" s="302"/>
      <c r="W322" s="445" t="s">
        <v>496</v>
      </c>
      <c r="X322" s="446">
        <f>Z317</f>
        <v>4.0824829046386304E-2</v>
      </c>
      <c r="Y322" s="446"/>
      <c r="Z322" s="446"/>
      <c r="AA322" s="446"/>
      <c r="AB322" s="446"/>
      <c r="AC322" s="446"/>
      <c r="AD322" s="446"/>
      <c r="AE322" s="446"/>
      <c r="AF322" s="446"/>
      <c r="AG322" s="446"/>
      <c r="AH322" s="446"/>
      <c r="AI322" s="446"/>
      <c r="AJ322" s="446"/>
      <c r="AK322" s="446"/>
      <c r="AL322" s="445" t="s">
        <v>575</v>
      </c>
      <c r="AM322" s="464" t="str">
        <f>TRIM(TEXT(AY175,"# ### ###"))</f>
        <v>24</v>
      </c>
      <c r="AN322" s="464"/>
      <c r="AO322" s="464"/>
      <c r="AP322" s="464"/>
      <c r="AQ322" s="464"/>
      <c r="AR322" s="303"/>
      <c r="AS322" s="303"/>
      <c r="AT322" s="303"/>
      <c r="AU322" s="303"/>
      <c r="AV322" s="303"/>
      <c r="AW322" s="303"/>
      <c r="AX322" s="303"/>
      <c r="AY322" s="303"/>
      <c r="AZ322" s="303"/>
      <c r="BE322" s="59"/>
      <c r="BF322" s="59"/>
      <c r="BG322" s="59"/>
      <c r="BH322" s="59"/>
      <c r="BM322" s="59"/>
      <c r="BP322" s="59"/>
      <c r="BQ322" s="59"/>
      <c r="BR322" s="59"/>
    </row>
    <row r="323" spans="1:70" s="122" customFormat="1" ht="18.75" customHeight="1">
      <c r="A323" s="346"/>
      <c r="B323" s="303"/>
      <c r="C323" s="302"/>
      <c r="D323" s="302"/>
      <c r="E323" s="302"/>
      <c r="F323" s="302"/>
      <c r="G323" s="303"/>
      <c r="H323" s="99"/>
      <c r="I323" s="302"/>
      <c r="J323" s="302"/>
      <c r="K323" s="302"/>
      <c r="L323" s="302"/>
      <c r="M323" s="302"/>
      <c r="N323" s="302"/>
      <c r="O323" s="302"/>
      <c r="P323" s="302"/>
      <c r="Q323" s="302"/>
      <c r="R323" s="302"/>
      <c r="S323" s="302"/>
      <c r="T323" s="302"/>
      <c r="U323" s="302"/>
      <c r="V323" s="302"/>
      <c r="W323" s="445"/>
      <c r="X323" s="465">
        <f>U302</f>
        <v>0</v>
      </c>
      <c r="Y323" s="465"/>
      <c r="Z323" s="465"/>
      <c r="AA323" s="465"/>
      <c r="AB323" s="449" t="s">
        <v>498</v>
      </c>
      <c r="AC323" s="465">
        <f>T307</f>
        <v>2.8867513459481291E-2</v>
      </c>
      <c r="AD323" s="465"/>
      <c r="AE323" s="465"/>
      <c r="AF323" s="465"/>
      <c r="AG323" s="467" t="s">
        <v>576</v>
      </c>
      <c r="AH323" s="465">
        <f>S312</f>
        <v>2.8867513459481291E-2</v>
      </c>
      <c r="AI323" s="465"/>
      <c r="AJ323" s="465"/>
      <c r="AK323" s="465"/>
      <c r="AL323" s="445"/>
      <c r="AM323" s="464"/>
      <c r="AN323" s="464"/>
      <c r="AO323" s="464"/>
      <c r="AP323" s="464"/>
      <c r="AQ323" s="464"/>
      <c r="AR323" s="303"/>
      <c r="AS323" s="303"/>
      <c r="AT323" s="303"/>
      <c r="AU323" s="303"/>
      <c r="AV323" s="303"/>
      <c r="AW323" s="303"/>
      <c r="AX323" s="303"/>
      <c r="AY323" s="303"/>
      <c r="AZ323" s="303"/>
      <c r="BE323" s="59"/>
      <c r="BF323" s="59"/>
      <c r="BG323" s="59"/>
      <c r="BH323" s="59"/>
      <c r="BM323" s="59"/>
      <c r="BP323" s="59"/>
      <c r="BQ323" s="59"/>
      <c r="BR323" s="59"/>
    </row>
    <row r="324" spans="1:70" s="122" customFormat="1" ht="18.75" customHeight="1">
      <c r="A324" s="346"/>
      <c r="B324" s="303"/>
      <c r="C324" s="302"/>
      <c r="D324" s="302"/>
      <c r="E324" s="302"/>
      <c r="F324" s="302"/>
      <c r="G324" s="303"/>
      <c r="H324" s="99"/>
      <c r="I324" s="302"/>
      <c r="J324" s="302"/>
      <c r="K324" s="302"/>
      <c r="L324" s="302"/>
      <c r="M324" s="302"/>
      <c r="N324" s="302"/>
      <c r="O324" s="302"/>
      <c r="P324" s="302"/>
      <c r="Q324" s="302"/>
      <c r="R324" s="302"/>
      <c r="S324" s="302"/>
      <c r="T324" s="302"/>
      <c r="U324" s="302"/>
      <c r="V324" s="302"/>
      <c r="W324" s="302"/>
      <c r="X324" s="445">
        <v>12</v>
      </c>
      <c r="Y324" s="445"/>
      <c r="Z324" s="445"/>
      <c r="AA324" s="445"/>
      <c r="AB324" s="466"/>
      <c r="AC324" s="466">
        <v>12</v>
      </c>
      <c r="AD324" s="466"/>
      <c r="AE324" s="466"/>
      <c r="AF324" s="466"/>
      <c r="AG324" s="468"/>
      <c r="AH324" s="445">
        <v>12</v>
      </c>
      <c r="AI324" s="445"/>
      <c r="AJ324" s="445"/>
      <c r="AK324" s="445"/>
      <c r="AN324" s="303"/>
      <c r="AO324" s="303"/>
      <c r="AP324" s="303"/>
      <c r="AQ324" s="303"/>
      <c r="AR324" s="303"/>
      <c r="AS324" s="303"/>
      <c r="AT324" s="303"/>
      <c r="AU324" s="303"/>
      <c r="AV324" s="303"/>
      <c r="AW324" s="303"/>
      <c r="AX324" s="303"/>
      <c r="AY324" s="303"/>
      <c r="AZ324" s="303"/>
      <c r="BE324" s="59"/>
      <c r="BF324" s="59"/>
      <c r="BG324" s="59"/>
      <c r="BH324" s="59"/>
      <c r="BM324" s="59"/>
      <c r="BP324" s="59"/>
      <c r="BQ324" s="59"/>
      <c r="BR324" s="59"/>
    </row>
    <row r="325" spans="1:70" s="122" customFormat="1" ht="18.75" customHeight="1">
      <c r="A325" s="346"/>
      <c r="B325" s="303"/>
      <c r="C325" s="302"/>
      <c r="D325" s="302"/>
      <c r="E325" s="302"/>
      <c r="F325" s="302"/>
      <c r="G325" s="303"/>
      <c r="H325" s="302"/>
      <c r="I325" s="302"/>
      <c r="J325" s="302"/>
      <c r="K325" s="302"/>
      <c r="L325" s="302"/>
      <c r="M325" s="302"/>
      <c r="N325" s="302"/>
      <c r="O325" s="302"/>
      <c r="P325" s="302"/>
      <c r="Q325" s="302"/>
      <c r="R325" s="302"/>
      <c r="S325" s="302"/>
      <c r="T325" s="302"/>
      <c r="U325" s="302"/>
      <c r="V325" s="302"/>
      <c r="W325" s="302"/>
      <c r="X325" s="302"/>
      <c r="Y325" s="302"/>
      <c r="Z325" s="302"/>
      <c r="AA325" s="302"/>
      <c r="AB325" s="302"/>
      <c r="AC325" s="302"/>
      <c r="AD325" s="302"/>
      <c r="AE325" s="303"/>
      <c r="AF325" s="303"/>
      <c r="AG325" s="303"/>
      <c r="AH325" s="303"/>
      <c r="AI325" s="303"/>
      <c r="AJ325" s="303"/>
      <c r="AK325" s="303"/>
      <c r="AL325" s="303"/>
      <c r="AM325" s="303"/>
      <c r="AN325" s="303"/>
      <c r="AO325" s="303"/>
      <c r="AP325" s="303"/>
      <c r="AQ325" s="303"/>
      <c r="AR325" s="303"/>
      <c r="AS325" s="303"/>
      <c r="AT325" s="303"/>
      <c r="AU325" s="303"/>
      <c r="AV325" s="303"/>
      <c r="AW325" s="303"/>
      <c r="AX325" s="303"/>
      <c r="AY325" s="303"/>
      <c r="AZ325" s="303"/>
    </row>
    <row r="326" spans="1:70" s="122" customFormat="1" ht="18.75" customHeight="1">
      <c r="A326" s="303"/>
      <c r="B326" s="58" t="s">
        <v>648</v>
      </c>
      <c r="C326" s="302"/>
      <c r="D326" s="302"/>
      <c r="E326" s="302"/>
      <c r="F326" s="302"/>
      <c r="G326" s="302"/>
      <c r="H326" s="302"/>
      <c r="I326" s="302"/>
      <c r="J326" s="302"/>
      <c r="K326" s="302"/>
      <c r="L326" s="302"/>
      <c r="M326" s="302"/>
      <c r="N326" s="302"/>
      <c r="O326" s="302"/>
      <c r="P326" s="302"/>
      <c r="Q326" s="302"/>
      <c r="R326" s="302"/>
      <c r="S326" s="302"/>
      <c r="T326" s="302"/>
      <c r="U326" s="302"/>
      <c r="V326" s="302"/>
      <c r="W326" s="302"/>
      <c r="X326" s="302"/>
      <c r="Y326" s="302"/>
      <c r="Z326" s="302"/>
      <c r="AA326" s="302"/>
      <c r="AB326" s="302"/>
      <c r="AC326" s="302"/>
      <c r="AD326" s="302"/>
      <c r="AE326" s="302"/>
      <c r="AF326" s="302"/>
      <c r="AG326" s="302"/>
      <c r="AH326" s="302"/>
      <c r="AI326" s="302"/>
      <c r="AJ326" s="302"/>
      <c r="AK326" s="302"/>
      <c r="AL326" s="302"/>
      <c r="AM326" s="302"/>
      <c r="AN326" s="302"/>
      <c r="AO326" s="303"/>
      <c r="AP326" s="303"/>
      <c r="AQ326" s="303"/>
      <c r="AR326" s="303"/>
      <c r="AS326" s="302"/>
      <c r="AT326" s="302"/>
      <c r="AU326" s="302"/>
      <c r="AV326" s="302"/>
      <c r="AW326" s="302"/>
      <c r="AX326" s="302"/>
      <c r="AY326" s="302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</row>
    <row r="327" spans="1:70" s="122" customFormat="1" ht="18.75" customHeight="1">
      <c r="A327" s="346"/>
      <c r="B327" s="303"/>
      <c r="C327" s="304" t="s">
        <v>577</v>
      </c>
      <c r="D327" s="302"/>
      <c r="E327" s="302"/>
      <c r="F327" s="302"/>
      <c r="G327" s="302"/>
      <c r="H327" s="471">
        <f>G176</f>
        <v>0</v>
      </c>
      <c r="I327" s="471"/>
      <c r="J327" s="471"/>
      <c r="K327" s="471"/>
      <c r="L327" s="471"/>
      <c r="M327" s="471"/>
      <c r="N327" s="471"/>
      <c r="O327" s="471"/>
      <c r="P327" s="471"/>
      <c r="Q327" s="302"/>
      <c r="R327" s="302"/>
      <c r="S327" s="302"/>
      <c r="T327" s="302"/>
      <c r="U327" s="302"/>
      <c r="V327" s="302"/>
      <c r="W327" s="302"/>
      <c r="X327" s="302"/>
      <c r="Y327" s="302"/>
      <c r="Z327" s="302"/>
      <c r="AA327" s="302"/>
      <c r="AB327" s="302"/>
      <c r="AC327" s="302"/>
      <c r="AD327" s="302"/>
      <c r="AE327" s="302"/>
      <c r="AF327" s="302"/>
      <c r="AG327" s="302"/>
      <c r="AH327" s="302"/>
      <c r="AI327" s="302"/>
      <c r="AJ327" s="303"/>
      <c r="AK327" s="303"/>
      <c r="AL327" s="303"/>
      <c r="AM327" s="303"/>
      <c r="AN327" s="302"/>
      <c r="AO327" s="302"/>
      <c r="AP327" s="302"/>
      <c r="AQ327" s="302"/>
      <c r="AR327" s="302"/>
      <c r="AS327" s="302"/>
      <c r="AT327" s="302"/>
      <c r="AU327" s="302"/>
      <c r="AV327" s="302"/>
      <c r="AW327" s="302"/>
      <c r="AX327" s="302"/>
      <c r="AY327" s="302"/>
      <c r="AZ327" s="302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</row>
    <row r="328" spans="1:70" s="122" customFormat="1" ht="18.75" customHeight="1">
      <c r="A328" s="346"/>
      <c r="B328" s="303"/>
      <c r="C328" s="302" t="s">
        <v>578</v>
      </c>
      <c r="D328" s="302"/>
      <c r="E328" s="302"/>
      <c r="F328" s="302"/>
      <c r="G328" s="302"/>
      <c r="H328" s="302"/>
      <c r="I328" s="302"/>
      <c r="J328" s="469" t="s">
        <v>664</v>
      </c>
      <c r="K328" s="469"/>
      <c r="L328" s="469"/>
      <c r="M328" s="351" t="s">
        <v>665</v>
      </c>
      <c r="N328" s="302" t="s">
        <v>579</v>
      </c>
      <c r="O328" s="302"/>
      <c r="P328" s="302"/>
      <c r="Q328" s="302"/>
      <c r="R328" s="302"/>
      <c r="S328" s="302"/>
      <c r="T328" s="302"/>
      <c r="U328" s="302"/>
      <c r="V328" s="302"/>
      <c r="W328" s="302"/>
      <c r="X328" s="302"/>
      <c r="Y328" s="302"/>
      <c r="Z328" s="302"/>
      <c r="AA328" s="302"/>
      <c r="AB328" s="302"/>
      <c r="AC328" s="302"/>
      <c r="AD328" s="302"/>
      <c r="AE328" s="302"/>
      <c r="AF328" s="302"/>
      <c r="AG328" s="302"/>
      <c r="AH328" s="302"/>
      <c r="AI328" s="302"/>
      <c r="AJ328" s="303"/>
      <c r="AK328" s="303"/>
      <c r="AL328" s="303"/>
      <c r="AM328" s="303"/>
      <c r="AN328" s="302"/>
      <c r="AO328" s="302"/>
      <c r="AP328" s="302"/>
      <c r="AQ328" s="302"/>
      <c r="AR328" s="302"/>
      <c r="AS328" s="302"/>
      <c r="AT328" s="302"/>
      <c r="AU328" s="302"/>
      <c r="AV328" s="302"/>
      <c r="AW328" s="302"/>
      <c r="AX328" s="302"/>
      <c r="AY328" s="302"/>
      <c r="AZ328" s="302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</row>
    <row r="329" spans="1:70" s="122" customFormat="1" ht="18.75" customHeight="1">
      <c r="A329" s="346"/>
      <c r="B329" s="303"/>
      <c r="C329" s="462" t="s">
        <v>580</v>
      </c>
      <c r="D329" s="462"/>
      <c r="E329" s="462"/>
      <c r="F329" s="462"/>
      <c r="G329" s="462"/>
      <c r="H329" s="462"/>
      <c r="I329" s="302"/>
      <c r="J329" s="302"/>
      <c r="K329" s="302"/>
      <c r="L329" s="302"/>
      <c r="M329" s="302"/>
      <c r="N329" s="302"/>
      <c r="O329" s="303"/>
      <c r="P329" s="302"/>
      <c r="Q329" s="302"/>
      <c r="R329" s="302"/>
      <c r="S329" s="302"/>
      <c r="T329" s="302"/>
      <c r="U329" s="302"/>
      <c r="V329" s="302"/>
      <c r="W329" s="302"/>
      <c r="X329" s="302"/>
      <c r="Y329" s="302"/>
      <c r="Z329" s="302"/>
      <c r="AA329" s="302"/>
      <c r="AB329" s="302"/>
      <c r="AC329" s="302"/>
      <c r="AD329" s="302"/>
      <c r="AE329" s="303"/>
      <c r="AF329" s="303"/>
      <c r="AG329" s="303"/>
      <c r="AH329" s="303"/>
      <c r="AI329" s="303"/>
      <c r="AJ329" s="303"/>
      <c r="AK329" s="303"/>
      <c r="AL329" s="303"/>
      <c r="AM329" s="303"/>
      <c r="AN329" s="303"/>
      <c r="AO329" s="302"/>
      <c r="AP329" s="302"/>
      <c r="AQ329" s="302"/>
      <c r="AR329" s="302"/>
      <c r="AS329" s="302"/>
      <c r="AT329" s="302"/>
      <c r="AU329" s="302"/>
      <c r="AV329" s="302"/>
      <c r="AW329" s="302"/>
      <c r="AX329" s="302"/>
      <c r="AY329" s="302"/>
      <c r="AZ329" s="302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</row>
    <row r="330" spans="1:70" s="122" customFormat="1" ht="18.75" customHeight="1">
      <c r="A330" s="346"/>
      <c r="B330" s="303"/>
      <c r="C330" s="462"/>
      <c r="D330" s="462"/>
      <c r="E330" s="462"/>
      <c r="F330" s="462"/>
      <c r="G330" s="462"/>
      <c r="H330" s="462"/>
      <c r="I330" s="302"/>
      <c r="J330" s="302"/>
      <c r="K330" s="302"/>
      <c r="L330" s="302"/>
      <c r="M330" s="302"/>
      <c r="N330" s="302"/>
      <c r="O330" s="302"/>
      <c r="P330" s="302"/>
      <c r="U330" s="302"/>
      <c r="V330" s="302"/>
      <c r="W330" s="302"/>
      <c r="X330" s="302"/>
      <c r="Y330" s="302"/>
      <c r="Z330" s="302"/>
      <c r="AA330" s="302"/>
      <c r="AB330" s="302"/>
      <c r="AC330" s="302"/>
      <c r="AD330" s="302"/>
      <c r="AE330" s="302"/>
      <c r="AF330" s="302"/>
      <c r="AG330" s="302"/>
      <c r="AH330" s="302"/>
      <c r="AI330" s="302"/>
      <c r="AJ330" s="302"/>
      <c r="AK330" s="302"/>
      <c r="AL330" s="303"/>
      <c r="AM330" s="303"/>
      <c r="AN330" s="303"/>
      <c r="AO330" s="302"/>
      <c r="AP330" s="302"/>
      <c r="AQ330" s="302"/>
      <c r="AR330" s="302"/>
      <c r="AS330" s="302"/>
      <c r="AT330" s="302"/>
      <c r="AU330" s="302"/>
      <c r="AV330" s="302"/>
      <c r="AW330" s="302"/>
      <c r="AX330" s="302"/>
      <c r="AY330" s="302"/>
      <c r="AZ330" s="302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</row>
    <row r="331" spans="1:70" s="122" customFormat="1" ht="18.75" customHeight="1">
      <c r="A331" s="346"/>
      <c r="B331" s="303"/>
      <c r="C331" s="302" t="s">
        <v>581</v>
      </c>
      <c r="D331" s="302"/>
      <c r="E331" s="302"/>
      <c r="F331" s="302"/>
      <c r="G331" s="302"/>
      <c r="H331" s="302"/>
      <c r="I331" s="302"/>
      <c r="J331" s="303"/>
      <c r="K331" s="333" t="s">
        <v>444</v>
      </c>
      <c r="L331" s="303">
        <v>1</v>
      </c>
      <c r="M331" s="303" t="s">
        <v>547</v>
      </c>
      <c r="N331" s="472">
        <v>5</v>
      </c>
      <c r="O331" s="472"/>
      <c r="P331" s="472"/>
      <c r="Q331" s="303" t="s">
        <v>582</v>
      </c>
      <c r="R331" s="303" t="s">
        <v>439</v>
      </c>
      <c r="S331" s="473">
        <f>N331*1</f>
        <v>5</v>
      </c>
      <c r="T331" s="473"/>
      <c r="U331" s="473"/>
      <c r="V331" s="320"/>
      <c r="W331" s="303"/>
      <c r="X331" s="303"/>
      <c r="Y331" s="303"/>
      <c r="Z331" s="303"/>
      <c r="AA331" s="303"/>
      <c r="AB331" s="303"/>
      <c r="AC331" s="303"/>
      <c r="AD331" s="303"/>
      <c r="AE331" s="303"/>
      <c r="AF331" s="303"/>
      <c r="AG331" s="303"/>
      <c r="AH331" s="303"/>
      <c r="AI331" s="303"/>
      <c r="AJ331" s="303"/>
      <c r="AK331" s="303"/>
      <c r="AL331" s="303"/>
      <c r="AM331" s="303"/>
      <c r="AN331" s="303"/>
      <c r="AO331" s="302"/>
      <c r="AP331" s="302"/>
      <c r="AQ331" s="302"/>
      <c r="AR331" s="302"/>
      <c r="AS331" s="302"/>
      <c r="AT331" s="302"/>
      <c r="AU331" s="302"/>
      <c r="AV331" s="302"/>
      <c r="AW331" s="302"/>
      <c r="AX331" s="302"/>
      <c r="AY331" s="302"/>
      <c r="AZ331" s="302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</row>
    <row r="332" spans="1:70" s="122" customFormat="1" ht="18.75" customHeight="1">
      <c r="A332" s="346"/>
      <c r="B332" s="303"/>
      <c r="C332" s="462" t="s">
        <v>583</v>
      </c>
      <c r="D332" s="462"/>
      <c r="E332" s="462"/>
      <c r="F332" s="462"/>
      <c r="G332" s="462"/>
      <c r="H332" s="99"/>
      <c r="I332" s="302"/>
      <c r="J332" s="302"/>
      <c r="K332" s="302"/>
      <c r="L332" s="302"/>
      <c r="M332" s="302"/>
      <c r="N332" s="126"/>
      <c r="O332" s="126"/>
      <c r="P332" s="126"/>
      <c r="Q332" s="126"/>
      <c r="R332" s="302"/>
      <c r="S332" s="302"/>
      <c r="T332" s="302"/>
      <c r="U332" s="302"/>
      <c r="V332" s="302"/>
      <c r="W332" s="302"/>
      <c r="X332" s="302"/>
      <c r="Y332" s="302"/>
      <c r="Z332" s="302"/>
      <c r="AA332" s="302"/>
      <c r="AB332" s="302"/>
      <c r="AC332" s="302"/>
      <c r="AD332" s="302"/>
      <c r="AE332" s="302"/>
      <c r="AF332" s="302"/>
      <c r="AG332" s="302"/>
      <c r="AH332" s="302"/>
      <c r="AI332" s="302"/>
      <c r="AJ332" s="302"/>
      <c r="AK332" s="302"/>
      <c r="AL332" s="302"/>
      <c r="AM332" s="302"/>
      <c r="AN332" s="302"/>
      <c r="AO332" s="302"/>
      <c r="AP332" s="302"/>
      <c r="AQ332" s="302"/>
      <c r="AR332" s="302"/>
      <c r="AS332" s="302"/>
      <c r="AT332" s="302"/>
      <c r="AU332" s="302"/>
      <c r="AV332" s="302"/>
      <c r="AW332" s="302"/>
      <c r="AX332" s="302"/>
      <c r="AY332" s="302"/>
      <c r="AZ332" s="302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</row>
    <row r="333" spans="1:70" s="122" customFormat="1" ht="18.75" customHeight="1">
      <c r="A333" s="346"/>
      <c r="B333" s="303"/>
      <c r="C333" s="462"/>
      <c r="D333" s="462"/>
      <c r="E333" s="462"/>
      <c r="F333" s="462"/>
      <c r="G333" s="462"/>
      <c r="H333" s="99"/>
      <c r="I333" s="302"/>
      <c r="J333" s="302"/>
      <c r="K333" s="302"/>
      <c r="L333" s="302"/>
      <c r="M333" s="302"/>
      <c r="N333" s="126"/>
      <c r="O333" s="126"/>
      <c r="P333" s="126"/>
      <c r="Q333" s="126"/>
      <c r="R333" s="302"/>
      <c r="S333" s="302"/>
      <c r="T333" s="302"/>
      <c r="U333" s="302"/>
      <c r="V333" s="302"/>
      <c r="W333" s="302"/>
      <c r="X333" s="302"/>
      <c r="Y333" s="302"/>
      <c r="Z333" s="302"/>
      <c r="AA333" s="302"/>
      <c r="AB333" s="302"/>
      <c r="AC333" s="302"/>
      <c r="AD333" s="302"/>
      <c r="AE333" s="302"/>
      <c r="AF333" s="302"/>
      <c r="AG333" s="302"/>
      <c r="AH333" s="302"/>
      <c r="AI333" s="302"/>
      <c r="AJ333" s="302"/>
      <c r="AK333" s="302"/>
      <c r="AL333" s="302"/>
      <c r="AM333" s="302"/>
      <c r="AN333" s="302"/>
      <c r="AO333" s="302"/>
      <c r="AP333" s="302"/>
      <c r="AQ333" s="302"/>
      <c r="AR333" s="302"/>
      <c r="AS333" s="302"/>
      <c r="AT333" s="302"/>
      <c r="AU333" s="302"/>
      <c r="AV333" s="302"/>
      <c r="AW333" s="302"/>
      <c r="AX333" s="302"/>
      <c r="AY333" s="302"/>
      <c r="AZ333" s="302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</row>
    <row r="334" spans="1:70" s="122" customFormat="1" ht="18.75" customHeight="1">
      <c r="A334" s="346"/>
      <c r="B334" s="303"/>
      <c r="C334" s="304"/>
      <c r="D334" s="304"/>
      <c r="E334" s="304"/>
      <c r="F334" s="304"/>
      <c r="G334" s="303"/>
      <c r="H334" s="302"/>
      <c r="I334" s="302"/>
      <c r="J334" s="302"/>
      <c r="K334" s="302"/>
      <c r="L334" s="302"/>
      <c r="M334" s="302"/>
      <c r="N334" s="302"/>
      <c r="O334" s="302"/>
      <c r="P334" s="302"/>
      <c r="Q334" s="302"/>
      <c r="R334" s="302"/>
      <c r="S334" s="302"/>
      <c r="T334" s="302"/>
      <c r="U334" s="302"/>
      <c r="V334" s="302"/>
      <c r="W334" s="302"/>
      <c r="X334" s="302"/>
      <c r="Y334" s="302"/>
      <c r="Z334" s="302"/>
      <c r="AA334" s="302"/>
      <c r="AB334" s="302"/>
      <c r="AC334" s="302"/>
      <c r="AD334" s="302"/>
      <c r="AE334" s="303"/>
      <c r="AF334" s="303"/>
      <c r="AG334" s="303"/>
      <c r="AH334" s="303"/>
      <c r="AI334" s="303"/>
      <c r="AJ334" s="303"/>
      <c r="AK334" s="303"/>
      <c r="AL334" s="303"/>
      <c r="AM334" s="303"/>
      <c r="AN334" s="303"/>
      <c r="AO334" s="303"/>
      <c r="AP334" s="303"/>
      <c r="AQ334" s="303"/>
      <c r="AR334" s="303"/>
      <c r="AS334" s="303"/>
      <c r="AT334" s="303"/>
      <c r="AU334" s="303"/>
      <c r="AV334" s="303"/>
      <c r="AW334" s="303"/>
      <c r="AX334" s="303"/>
      <c r="AY334" s="303"/>
      <c r="AZ334" s="303"/>
    </row>
    <row r="335" spans="1:70" s="122" customFormat="1" ht="18.75" customHeight="1">
      <c r="A335" s="58" t="s">
        <v>584</v>
      </c>
      <c r="B335" s="303"/>
      <c r="C335" s="303"/>
      <c r="D335" s="303"/>
      <c r="E335" s="303"/>
      <c r="F335" s="303"/>
      <c r="G335" s="303"/>
      <c r="H335" s="303"/>
      <c r="I335" s="303"/>
      <c r="J335" s="303"/>
      <c r="K335" s="303"/>
      <c r="L335" s="303"/>
      <c r="M335" s="303"/>
      <c r="N335" s="303"/>
      <c r="O335" s="303"/>
      <c r="P335" s="303"/>
      <c r="Q335" s="303"/>
      <c r="R335" s="303"/>
      <c r="S335" s="303"/>
      <c r="T335" s="303"/>
      <c r="U335" s="303"/>
      <c r="V335" s="303"/>
      <c r="W335" s="303"/>
      <c r="X335" s="303"/>
      <c r="Y335" s="303"/>
      <c r="Z335" s="303"/>
      <c r="AA335" s="303"/>
      <c r="AB335" s="303"/>
      <c r="AC335" s="303"/>
      <c r="AD335" s="303"/>
      <c r="AE335" s="303"/>
      <c r="AF335" s="303"/>
      <c r="AG335" s="303"/>
      <c r="AH335" s="303"/>
      <c r="AI335" s="303"/>
      <c r="AJ335" s="303"/>
      <c r="AK335" s="303"/>
      <c r="AL335" s="303"/>
      <c r="AM335" s="303"/>
      <c r="AN335" s="303"/>
      <c r="AO335" s="303"/>
      <c r="AP335" s="303"/>
      <c r="AQ335" s="303"/>
      <c r="AR335" s="303"/>
      <c r="AS335" s="303"/>
      <c r="AT335" s="303"/>
      <c r="AU335" s="303"/>
      <c r="AV335" s="303"/>
      <c r="AW335" s="303"/>
      <c r="AX335" s="303"/>
      <c r="AY335" s="303"/>
    </row>
    <row r="336" spans="1:70" s="122" customFormat="1" ht="18.75" customHeight="1">
      <c r="A336" s="303"/>
      <c r="B336" s="303"/>
      <c r="C336" s="303"/>
      <c r="D336" s="303"/>
      <c r="E336" s="303"/>
      <c r="F336" s="303"/>
      <c r="G336" s="303"/>
      <c r="H336" s="303"/>
      <c r="I336" s="303"/>
      <c r="J336" s="303"/>
      <c r="K336" s="303"/>
      <c r="L336" s="303"/>
      <c r="M336" s="303"/>
      <c r="N336" s="303"/>
      <c r="O336" s="303"/>
      <c r="P336" s="303"/>
      <c r="Q336" s="303"/>
      <c r="R336" s="303"/>
      <c r="S336" s="303"/>
      <c r="T336" s="303"/>
      <c r="U336" s="303"/>
      <c r="V336" s="303"/>
      <c r="W336" s="303"/>
      <c r="X336" s="303"/>
      <c r="Y336" s="303"/>
      <c r="Z336" s="303"/>
      <c r="AA336" s="303"/>
      <c r="AB336" s="303"/>
      <c r="AC336" s="303"/>
      <c r="AD336" s="303"/>
      <c r="AE336" s="303"/>
      <c r="AF336" s="303"/>
      <c r="AG336" s="303"/>
      <c r="AH336" s="303"/>
      <c r="AI336" s="303"/>
      <c r="AJ336" s="303"/>
      <c r="AK336" s="303"/>
      <c r="AL336" s="303"/>
      <c r="AM336" s="303"/>
      <c r="AN336" s="303"/>
      <c r="AO336" s="303"/>
      <c r="AP336" s="303"/>
      <c r="AQ336" s="303"/>
      <c r="AR336" s="303"/>
      <c r="AS336" s="303"/>
      <c r="AT336" s="303"/>
      <c r="AU336" s="303"/>
      <c r="AV336" s="303"/>
      <c r="AW336" s="303"/>
      <c r="AX336" s="303"/>
      <c r="AY336" s="303"/>
    </row>
    <row r="337" spans="1:81" s="59" customFormat="1" ht="18.75" customHeight="1">
      <c r="A337" s="302"/>
      <c r="B337"/>
      <c r="C337" s="302"/>
      <c r="D337" s="303" t="s">
        <v>562</v>
      </c>
      <c r="E337" s="457" t="e">
        <f>AO167</f>
        <v>#N/A</v>
      </c>
      <c r="F337" s="457"/>
      <c r="G337" s="302" t="s">
        <v>585</v>
      </c>
      <c r="H337" s="302"/>
      <c r="I337" s="302"/>
      <c r="J337" s="303" t="s">
        <v>586</v>
      </c>
      <c r="K337" s="459" t="e">
        <f>AQ167</f>
        <v>#N/A</v>
      </c>
      <c r="L337" s="459"/>
      <c r="M337" s="459"/>
      <c r="N337" s="302" t="s">
        <v>587</v>
      </c>
      <c r="O337" s="306"/>
      <c r="P337" s="302"/>
      <c r="Q337" s="302"/>
      <c r="R337" s="445" t="s">
        <v>586</v>
      </c>
      <c r="S337" s="445"/>
      <c r="T337" s="444">
        <f ca="1">AN168</f>
        <v>0</v>
      </c>
      <c r="U337" s="444"/>
      <c r="V337" s="302" t="s">
        <v>588</v>
      </c>
      <c r="W337" s="302"/>
      <c r="X337" s="302"/>
      <c r="Y337" s="124" t="s">
        <v>589</v>
      </c>
      <c r="Z337" s="443">
        <f>AN169</f>
        <v>3.1622776601683773</v>
      </c>
      <c r="AA337" s="443"/>
      <c r="AB337" s="302" t="s">
        <v>590</v>
      </c>
      <c r="AC337" s="302"/>
      <c r="AD337" s="302"/>
      <c r="AE337" s="124" t="s">
        <v>589</v>
      </c>
      <c r="AF337" s="444">
        <f>AN170</f>
        <v>0</v>
      </c>
      <c r="AG337" s="444"/>
      <c r="AH337" s="302" t="s">
        <v>585</v>
      </c>
      <c r="AI337" s="302"/>
      <c r="AJ337" s="302"/>
      <c r="AK337" s="124" t="s">
        <v>589</v>
      </c>
      <c r="AL337" s="443" t="e">
        <f ca="1">AN171</f>
        <v>#N/A</v>
      </c>
      <c r="AM337" s="443"/>
      <c r="AN337" s="302" t="s">
        <v>429</v>
      </c>
      <c r="AO337" s="302"/>
      <c r="AP337" s="302"/>
      <c r="AQ337" s="302" t="s">
        <v>591</v>
      </c>
      <c r="AR337" s="458" t="e">
        <f>AN172</f>
        <v>#DIV/0!</v>
      </c>
      <c r="AS337" s="458"/>
      <c r="AT337" s="458"/>
      <c r="AU337" s="302" t="s">
        <v>592</v>
      </c>
      <c r="AV337" s="302"/>
      <c r="AW337" s="302"/>
      <c r="AX337" s="302"/>
      <c r="AY337" s="302"/>
      <c r="AZ337" s="302"/>
    </row>
    <row r="338" spans="1:81" s="59" customFormat="1" ht="18.75" customHeight="1">
      <c r="A338" s="302"/>
      <c r="B338"/>
      <c r="C338" s="302"/>
      <c r="D338" s="302"/>
      <c r="E338" s="303" t="s">
        <v>593</v>
      </c>
      <c r="F338" s="458" t="e">
        <f>AN173</f>
        <v>#N/A</v>
      </c>
      <c r="G338" s="459"/>
      <c r="H338" s="459"/>
      <c r="I338" s="302" t="s">
        <v>594</v>
      </c>
      <c r="J338" s="306"/>
      <c r="K338" s="302"/>
      <c r="L338" s="302"/>
      <c r="M338" s="445" t="s">
        <v>595</v>
      </c>
      <c r="N338" s="445"/>
      <c r="O338" s="458" t="e">
        <f>AN174</f>
        <v>#DIV/0!</v>
      </c>
      <c r="P338" s="459"/>
      <c r="Q338" s="459"/>
      <c r="R338" s="302" t="s">
        <v>592</v>
      </c>
      <c r="S338" s="306"/>
      <c r="T338" s="302"/>
      <c r="U338" s="302"/>
      <c r="V338" s="445" t="s">
        <v>596</v>
      </c>
      <c r="W338" s="445"/>
      <c r="X338" s="458" t="e">
        <f>AN175</f>
        <v>#N/A</v>
      </c>
      <c r="Y338" s="459"/>
      <c r="Z338" s="459"/>
      <c r="AA338" s="302" t="s">
        <v>597</v>
      </c>
      <c r="AB338" s="306"/>
      <c r="AC338" s="302"/>
      <c r="AD338" s="302"/>
      <c r="AE338" s="445" t="s">
        <v>598</v>
      </c>
      <c r="AF338" s="445"/>
      <c r="AG338" s="444">
        <f>AN176</f>
        <v>5</v>
      </c>
      <c r="AH338" s="444"/>
      <c r="AI338" s="302" t="s">
        <v>429</v>
      </c>
      <c r="AJ338" s="302"/>
      <c r="AK338" s="302"/>
      <c r="AL338" s="302"/>
      <c r="AM338" s="302"/>
      <c r="AN338" s="302"/>
      <c r="AO338" s="302"/>
      <c r="AP338" s="302"/>
      <c r="AQ338" s="302"/>
      <c r="AR338" s="302"/>
      <c r="AS338" s="302"/>
      <c r="AT338" s="302"/>
      <c r="AU338" s="302"/>
      <c r="AV338" s="302"/>
      <c r="AW338" s="302"/>
      <c r="AX338" s="302"/>
      <c r="AY338" s="302"/>
      <c r="AZ338" s="302"/>
    </row>
    <row r="339" spans="1:81" s="59" customFormat="1" ht="18.75" customHeight="1">
      <c r="A339" s="302"/>
      <c r="B339"/>
      <c r="C339" s="302"/>
      <c r="D339" s="303" t="s">
        <v>561</v>
      </c>
      <c r="E339" s="456" t="e">
        <f>AO177</f>
        <v>#N/A</v>
      </c>
      <c r="F339" s="457"/>
      <c r="G339" s="302" t="s">
        <v>599</v>
      </c>
      <c r="H339" s="302"/>
      <c r="I339" s="302"/>
      <c r="J339" s="302" t="s">
        <v>600</v>
      </c>
      <c r="K339" s="458" t="e">
        <f>AQ177</f>
        <v>#N/A</v>
      </c>
      <c r="L339" s="459"/>
      <c r="M339" s="459"/>
      <c r="N339" s="302" t="s">
        <v>601</v>
      </c>
      <c r="O339" s="306"/>
      <c r="P339" s="302"/>
      <c r="Q339" s="302"/>
      <c r="R339" s="302"/>
      <c r="S339" s="302"/>
      <c r="T339" s="302"/>
      <c r="U339" s="302"/>
      <c r="V339" s="334"/>
      <c r="W339" s="334"/>
      <c r="X339" s="334"/>
      <c r="Y339" s="302"/>
      <c r="Z339" s="302"/>
      <c r="AA339" s="302"/>
      <c r="AB339" s="302"/>
      <c r="AC339" s="302"/>
      <c r="AD339" s="335"/>
      <c r="AE339" s="335"/>
      <c r="AF339" s="302"/>
      <c r="AG339" s="302"/>
      <c r="AH339" s="302"/>
      <c r="AI339" s="302"/>
      <c r="AJ339" s="302"/>
      <c r="AK339" s="302"/>
      <c r="AL339" s="302"/>
      <c r="AM339" s="302"/>
      <c r="AN339" s="302"/>
      <c r="AO339" s="302"/>
      <c r="AP339" s="302"/>
      <c r="AQ339" s="302"/>
      <c r="AR339" s="302"/>
      <c r="AS339" s="302"/>
      <c r="AT339" s="302"/>
      <c r="AU339" s="302"/>
      <c r="AV339" s="302"/>
      <c r="AW339" s="302"/>
      <c r="AX339" s="302"/>
      <c r="AY339" s="302"/>
      <c r="AZ339" s="302"/>
    </row>
    <row r="340" spans="1:81" s="59" customFormat="1" ht="18.75" customHeight="1">
      <c r="A340" s="302"/>
      <c r="B340"/>
      <c r="C340" s="302"/>
      <c r="D340" s="302"/>
      <c r="E340" s="354"/>
      <c r="F340" s="336"/>
      <c r="G340" s="124"/>
      <c r="H340" s="302"/>
      <c r="I340" s="302"/>
      <c r="J340" s="302"/>
      <c r="K340" s="302"/>
      <c r="L340" s="337"/>
      <c r="M340" s="309"/>
      <c r="N340" s="309"/>
      <c r="O340" s="306"/>
      <c r="P340" s="306"/>
      <c r="Q340" s="302"/>
      <c r="R340" s="302"/>
      <c r="S340" s="302"/>
      <c r="T340" s="302"/>
      <c r="U340" s="302"/>
      <c r="V340" s="302"/>
      <c r="W340" s="302"/>
      <c r="X340" s="302"/>
      <c r="Y340" s="302"/>
      <c r="Z340" s="302"/>
      <c r="AA340" s="302"/>
      <c r="AB340" s="302"/>
      <c r="AC340" s="302"/>
      <c r="AD340" s="302"/>
      <c r="AE340" s="302"/>
      <c r="AF340" s="302"/>
      <c r="AG340" s="302"/>
      <c r="AH340" s="302"/>
      <c r="AI340" s="302"/>
      <c r="AJ340" s="302"/>
      <c r="AK340" s="302"/>
      <c r="AL340" s="302"/>
      <c r="AM340" s="302"/>
      <c r="AN340" s="302"/>
      <c r="AO340" s="302"/>
      <c r="AP340" s="302"/>
      <c r="AQ340" s="302"/>
      <c r="AR340" s="302"/>
      <c r="AS340" s="302"/>
      <c r="AT340" s="302"/>
      <c r="AU340" s="302"/>
      <c r="AV340" s="302"/>
      <c r="AW340" s="302"/>
      <c r="AX340" s="302"/>
      <c r="AY340" s="302"/>
      <c r="AZ340" s="302"/>
      <c r="BA340" s="302"/>
    </row>
    <row r="341" spans="1:81" s="122" customFormat="1" ht="18.75" customHeight="1">
      <c r="A341" s="303"/>
      <c r="B341" s="303"/>
      <c r="C341" s="303"/>
      <c r="D341" s="332" t="s">
        <v>671</v>
      </c>
      <c r="E341" s="353" t="s">
        <v>439</v>
      </c>
      <c r="G341" s="460" t="e">
        <f>E339</f>
        <v>#N/A</v>
      </c>
      <c r="H341" s="450"/>
      <c r="I341" s="461" t="e">
        <f>K339</f>
        <v>#N/A</v>
      </c>
      <c r="J341" s="461"/>
      <c r="K341" s="461"/>
      <c r="L341" s="306"/>
      <c r="M341" s="306"/>
      <c r="N341" s="306"/>
      <c r="O341" s="462" t="s">
        <v>599</v>
      </c>
      <c r="P341" s="462"/>
      <c r="Q341" s="303"/>
      <c r="R341" s="302"/>
      <c r="S341" s="303"/>
      <c r="T341" s="303"/>
      <c r="U341" s="303"/>
      <c r="V341" s="303"/>
      <c r="W341" s="303"/>
      <c r="X341" s="303"/>
      <c r="Y341" s="303"/>
      <c r="Z341" s="303"/>
      <c r="AA341" s="303"/>
      <c r="AB341" s="303"/>
      <c r="AC341" s="303"/>
      <c r="AD341" s="303"/>
      <c r="AE341" s="303"/>
      <c r="AF341" s="303"/>
      <c r="AG341" s="303"/>
      <c r="AH341" s="303"/>
      <c r="AI341" s="303"/>
      <c r="AJ341" s="303"/>
      <c r="AK341" s="303"/>
      <c r="AL341" s="303"/>
      <c r="AM341" s="303"/>
      <c r="AN341" s="303"/>
      <c r="AO341" s="303"/>
      <c r="AP341" s="303"/>
      <c r="AQ341" s="303"/>
      <c r="AR341" s="303"/>
      <c r="AS341" s="303"/>
      <c r="AT341" s="303"/>
      <c r="AU341" s="303"/>
      <c r="AV341" s="303"/>
      <c r="AW341" s="303"/>
      <c r="AX341" s="303"/>
      <c r="AY341" s="303"/>
      <c r="AZ341" s="303"/>
      <c r="BA341" s="303"/>
    </row>
    <row r="342" spans="1:81" s="59" customFormat="1" ht="18.75" customHeight="1">
      <c r="A342" s="302"/>
      <c r="B342" s="302"/>
      <c r="C342" s="302"/>
      <c r="D342" s="302"/>
      <c r="E342" s="354"/>
      <c r="F342" s="302"/>
      <c r="G342" s="302"/>
      <c r="H342" s="302"/>
      <c r="I342" s="302"/>
      <c r="J342" s="302"/>
      <c r="K342" s="302"/>
      <c r="L342" s="302"/>
      <c r="M342" s="302"/>
      <c r="N342" s="302"/>
      <c r="O342" s="302"/>
      <c r="P342" s="302"/>
      <c r="Q342" s="302"/>
      <c r="R342" s="302"/>
      <c r="S342" s="302"/>
      <c r="T342" s="302"/>
      <c r="U342" s="302"/>
      <c r="V342" s="302"/>
      <c r="W342" s="302"/>
      <c r="X342" s="302"/>
      <c r="Y342" s="302"/>
      <c r="Z342" s="302"/>
      <c r="AA342" s="302"/>
      <c r="AB342" s="302"/>
      <c r="AC342" s="302"/>
      <c r="AD342" s="302"/>
      <c r="AE342" s="302"/>
      <c r="AF342" s="302"/>
      <c r="AG342" s="302"/>
      <c r="AH342" s="302"/>
      <c r="AI342" s="302"/>
      <c r="AJ342" s="302"/>
      <c r="AK342" s="302"/>
      <c r="AL342" s="302"/>
      <c r="AM342" s="302"/>
      <c r="AN342" s="302"/>
      <c r="AO342" s="302"/>
      <c r="AP342" s="302"/>
      <c r="AQ342" s="302"/>
      <c r="AR342" s="302"/>
      <c r="AS342" s="302"/>
      <c r="AT342" s="302"/>
      <c r="AU342" s="302"/>
      <c r="AV342" s="302"/>
      <c r="AW342" s="302"/>
      <c r="AX342" s="302"/>
      <c r="AY342" s="302"/>
      <c r="AZ342" s="302"/>
    </row>
    <row r="343" spans="1:81" ht="17.25" customHeight="1">
      <c r="A343" s="58" t="s">
        <v>602</v>
      </c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</row>
    <row r="344" spans="1:81" ht="17.2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463" t="e">
        <f>Calcu!Y168</f>
        <v>#N/A</v>
      </c>
      <c r="K344" s="463"/>
      <c r="L344" s="463"/>
      <c r="M344" s="463"/>
      <c r="N344" s="463"/>
      <c r="O344" s="463"/>
      <c r="P344" s="463"/>
      <c r="Q344" s="463"/>
      <c r="R344" s="463"/>
      <c r="S344" s="463"/>
      <c r="T344" s="463"/>
      <c r="U344" s="463"/>
      <c r="V344" s="463"/>
      <c r="W344" s="463"/>
      <c r="X344" s="463"/>
      <c r="Y344" s="463"/>
      <c r="Z344" s="463"/>
      <c r="AA344" s="463"/>
      <c r="AB344" s="463"/>
      <c r="AC344" s="463"/>
      <c r="AD344" s="463"/>
      <c r="AE344" s="463"/>
      <c r="AF344" s="463"/>
      <c r="AG344" s="463"/>
      <c r="AH344" s="463"/>
      <c r="AI344" s="463"/>
      <c r="AJ344" s="463"/>
      <c r="AK344" s="463"/>
      <c r="AL344" s="463"/>
      <c r="AM344" s="463"/>
      <c r="AN344" s="463"/>
      <c r="AO344" s="463"/>
      <c r="AP344" s="463"/>
      <c r="AQ344" s="463"/>
      <c r="AR344" s="463"/>
      <c r="AS344" s="463"/>
      <c r="AT344" s="463"/>
      <c r="AU344" s="463"/>
      <c r="AV344" s="463"/>
      <c r="AW344" s="463"/>
      <c r="AX344" s="470" t="s">
        <v>603</v>
      </c>
      <c r="AY344" s="474" t="e">
        <f ca="1">AY177</f>
        <v>#N/A</v>
      </c>
      <c r="AZ344" s="474"/>
      <c r="BA344" s="474"/>
      <c r="BB344" s="474"/>
      <c r="BC344" s="302"/>
      <c r="BG344" s="59"/>
      <c r="BH344" s="59"/>
      <c r="BI344" s="59"/>
      <c r="BJ344" s="59"/>
      <c r="BK344" s="59"/>
      <c r="BL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</row>
    <row r="345" spans="1:81" ht="17.2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475" t="e">
        <f>Calcu!Y153</f>
        <v>#N/A</v>
      </c>
      <c r="K345" s="475"/>
      <c r="L345" s="475"/>
      <c r="M345" s="476" t="s">
        <v>604</v>
      </c>
      <c r="N345" s="475">
        <f ca="1">Calcu!Y154</f>
        <v>0</v>
      </c>
      <c r="O345" s="475"/>
      <c r="P345" s="475"/>
      <c r="Q345" s="476" t="s">
        <v>589</v>
      </c>
      <c r="R345" s="477">
        <f>Calcu!Y155</f>
        <v>3.1622776601683773</v>
      </c>
      <c r="S345" s="477"/>
      <c r="T345" s="477"/>
      <c r="U345" s="476" t="s">
        <v>605</v>
      </c>
      <c r="V345" s="475">
        <f>Calcu!Y156</f>
        <v>0</v>
      </c>
      <c r="W345" s="475"/>
      <c r="X345" s="475"/>
      <c r="Y345" s="476" t="s">
        <v>606</v>
      </c>
      <c r="Z345" s="477" t="e">
        <f ca="1">Calcu!Y157</f>
        <v>#N/A</v>
      </c>
      <c r="AA345" s="477"/>
      <c r="AB345" s="477"/>
      <c r="AC345" s="476" t="s">
        <v>607</v>
      </c>
      <c r="AD345" s="475" t="e">
        <f>Calcu!Y160</f>
        <v>#DIV/0!</v>
      </c>
      <c r="AE345" s="475"/>
      <c r="AF345" s="475"/>
      <c r="AG345" s="476" t="s">
        <v>606</v>
      </c>
      <c r="AH345" s="475" t="e">
        <f>Calcu!Y161</f>
        <v>#N/A</v>
      </c>
      <c r="AI345" s="475"/>
      <c r="AJ345" s="475"/>
      <c r="AK345" s="476" t="s">
        <v>608</v>
      </c>
      <c r="AL345" s="475" t="e">
        <f>Calcu!Y162</f>
        <v>#DIV/0!</v>
      </c>
      <c r="AM345" s="475"/>
      <c r="AN345" s="475"/>
      <c r="AO345" s="476" t="s">
        <v>606</v>
      </c>
      <c r="AP345" s="475">
        <f>Calcu!AC162</f>
        <v>0</v>
      </c>
      <c r="AQ345" s="475"/>
      <c r="AR345" s="475"/>
      <c r="AS345" s="475"/>
      <c r="AT345" s="476" t="s">
        <v>609</v>
      </c>
      <c r="AU345" s="475">
        <f>Calcu!Y167</f>
        <v>5</v>
      </c>
      <c r="AV345" s="478"/>
      <c r="AW345" s="478"/>
      <c r="AX345" s="470"/>
      <c r="AY345" s="474"/>
      <c r="AZ345" s="474"/>
      <c r="BA345" s="474"/>
      <c r="BB345" s="474"/>
    </row>
    <row r="346" spans="1:81" ht="17.2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479" t="str">
        <f>AY167</f>
        <v>∞</v>
      </c>
      <c r="K346" s="479"/>
      <c r="L346" s="479"/>
      <c r="M346" s="476"/>
      <c r="N346" s="445">
        <f>AY168</f>
        <v>12</v>
      </c>
      <c r="O346" s="445"/>
      <c r="P346" s="445"/>
      <c r="Q346" s="476"/>
      <c r="R346" s="445">
        <f>AY169</f>
        <v>90</v>
      </c>
      <c r="S346" s="445"/>
      <c r="T346" s="445"/>
      <c r="U346" s="476"/>
      <c r="V346" s="445" t="str">
        <f>AY170</f>
        <v>∞</v>
      </c>
      <c r="W346" s="445"/>
      <c r="X346" s="445"/>
      <c r="Y346" s="476"/>
      <c r="Z346" s="445" t="e">
        <f ca="1">AY171</f>
        <v>#N/A</v>
      </c>
      <c r="AA346" s="445"/>
      <c r="AB346" s="445"/>
      <c r="AC346" s="476"/>
      <c r="AD346" s="445">
        <f>AY172</f>
        <v>100.00000000000004</v>
      </c>
      <c r="AE346" s="445"/>
      <c r="AF346" s="445"/>
      <c r="AG346" s="476"/>
      <c r="AH346" s="445">
        <f>AY173</f>
        <v>12</v>
      </c>
      <c r="AI346" s="445"/>
      <c r="AJ346" s="445"/>
      <c r="AK346" s="476"/>
      <c r="AL346" s="445">
        <f>AY174</f>
        <v>100.00000000000004</v>
      </c>
      <c r="AM346" s="445"/>
      <c r="AN346" s="445"/>
      <c r="AO346" s="476"/>
      <c r="AP346" s="449">
        <f>AY175</f>
        <v>24</v>
      </c>
      <c r="AQ346" s="449"/>
      <c r="AR346" s="449"/>
      <c r="AS346" s="449"/>
      <c r="AT346" s="476"/>
      <c r="AU346" s="445">
        <f>AY176</f>
        <v>5</v>
      </c>
      <c r="AV346" s="445"/>
      <c r="AW346" s="445"/>
      <c r="AX346" s="127"/>
      <c r="AY346" s="127"/>
      <c r="AZ346" s="127"/>
    </row>
    <row r="347" spans="1:81" ht="17.2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</row>
    <row r="348" spans="1:81" ht="18.75" customHeight="1">
      <c r="A348" s="58" t="s">
        <v>610</v>
      </c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</row>
    <row r="349" spans="1:81" ht="18.75" customHeight="1">
      <c r="A349" s="338" t="s">
        <v>611</v>
      </c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</row>
    <row r="350" spans="1:81" ht="18.75" customHeight="1">
      <c r="A350" s="57"/>
      <c r="B350" s="57"/>
      <c r="C350" s="57"/>
      <c r="D350" s="60"/>
      <c r="E350" s="57"/>
      <c r="F350" s="308" t="s">
        <v>612</v>
      </c>
      <c r="G350" s="466">
        <f ca="1">Calcu!B173</f>
        <v>2</v>
      </c>
      <c r="H350" s="466"/>
      <c r="I350" s="122" t="s">
        <v>613</v>
      </c>
      <c r="J350" s="122"/>
      <c r="K350" s="460" t="e">
        <f>G341</f>
        <v>#N/A</v>
      </c>
      <c r="L350" s="450"/>
      <c r="M350" s="461" t="e">
        <f>I341</f>
        <v>#N/A</v>
      </c>
      <c r="N350" s="461"/>
      <c r="O350" s="461"/>
      <c r="P350" s="306"/>
      <c r="Q350" s="306"/>
      <c r="R350" s="306"/>
      <c r="S350" s="462" t="s">
        <v>599</v>
      </c>
      <c r="T350" s="462"/>
      <c r="U350" s="339" t="s">
        <v>614</v>
      </c>
      <c r="V350" s="122"/>
      <c r="W350" s="460" t="e">
        <f ca="1">Calcu!D172</f>
        <v>#N/A</v>
      </c>
      <c r="X350" s="450"/>
      <c r="Y350" s="461" t="e">
        <f ca="1">Calcu!E172</f>
        <v>#N/A</v>
      </c>
      <c r="Z350" s="461"/>
      <c r="AA350" s="461"/>
      <c r="AB350" s="306"/>
      <c r="AC350" s="306"/>
      <c r="AD350" s="306"/>
      <c r="AE350" s="462" t="s">
        <v>615</v>
      </c>
      <c r="AF350" s="462"/>
      <c r="AG350" s="57"/>
      <c r="AH350" s="340" t="s">
        <v>616</v>
      </c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M350" s="341"/>
      <c r="BN350" s="341"/>
      <c r="BO350" s="341"/>
      <c r="BP350" s="342"/>
      <c r="BQ350" s="342"/>
      <c r="BR350" s="342"/>
      <c r="BS350" s="321"/>
      <c r="BT350" s="321"/>
      <c r="BU350" s="303"/>
      <c r="BV350" s="303"/>
      <c r="BW350" s="57"/>
      <c r="BX350" s="57"/>
      <c r="BY350" s="57"/>
      <c r="BZ350" s="57"/>
      <c r="CA350" s="57"/>
      <c r="CB350" s="57"/>
      <c r="CC350" s="57"/>
    </row>
    <row r="351" spans="1:81" ht="18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</row>
    <row r="352" spans="1:81" ht="18.75" customHeight="1">
      <c r="A352" s="58" t="s">
        <v>617</v>
      </c>
      <c r="B352" s="340"/>
      <c r="C352" s="340"/>
      <c r="D352" s="340"/>
      <c r="E352" s="340"/>
      <c r="F352" s="340"/>
      <c r="G352" s="340"/>
      <c r="H352" s="340"/>
      <c r="I352" s="340"/>
      <c r="J352" s="340"/>
      <c r="K352" s="340"/>
      <c r="L352" s="340"/>
      <c r="M352" s="340"/>
      <c r="N352" s="340"/>
      <c r="O352" s="340"/>
      <c r="P352" s="340"/>
      <c r="Q352" s="340"/>
      <c r="R352" s="340"/>
      <c r="S352" s="340"/>
      <c r="T352" s="340"/>
      <c r="U352" s="340"/>
      <c r="V352" s="340"/>
      <c r="W352" s="340"/>
      <c r="X352" s="340"/>
      <c r="Y352" s="340"/>
      <c r="Z352" s="340"/>
      <c r="AA352" s="340"/>
      <c r="AB352" s="340"/>
      <c r="AC352" s="340"/>
      <c r="AD352" s="340"/>
      <c r="AE352" s="340"/>
      <c r="AF352" s="340"/>
      <c r="AG352" s="340"/>
      <c r="AH352" s="340"/>
      <c r="AI352" s="340"/>
      <c r="AJ352" s="340"/>
      <c r="AK352" s="340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BM352" s="341"/>
      <c r="BN352" s="341"/>
      <c r="BO352" s="341"/>
      <c r="BP352" s="342"/>
      <c r="BQ352" s="342"/>
      <c r="BR352" s="342"/>
      <c r="BS352" s="321"/>
      <c r="BT352" s="321"/>
      <c r="BU352" s="303"/>
      <c r="BV352" s="303"/>
      <c r="BW352" s="57"/>
      <c r="BX352" s="57"/>
      <c r="BY352" s="57"/>
      <c r="BZ352" s="57"/>
      <c r="CA352" s="57"/>
      <c r="CB352" s="57"/>
      <c r="CC352" s="57"/>
    </row>
    <row r="353" spans="1:59" ht="18.75" customHeight="1">
      <c r="A353" s="340"/>
      <c r="B353" s="340" t="e">
        <f>"100 mm 피교정 게이지 블록의 길이는 "&amp;TEXT(H177,"0.000 00")&amp;" mm 이며, 신뢰수준 약 95 %,"</f>
        <v>#N/A</v>
      </c>
      <c r="C353" s="340"/>
      <c r="D353" s="340"/>
      <c r="E353" s="340"/>
      <c r="F353" s="340"/>
      <c r="G353" s="340"/>
      <c r="H353" s="340"/>
      <c r="I353" s="340"/>
      <c r="J353" s="340"/>
      <c r="K353" s="340"/>
      <c r="L353" s="340"/>
      <c r="M353" s="340"/>
      <c r="N353" s="340"/>
      <c r="O353" s="340"/>
      <c r="P353" s="340"/>
      <c r="Q353" s="340"/>
      <c r="R353" s="340"/>
      <c r="S353" s="340"/>
      <c r="T353" s="340"/>
      <c r="U353" s="340"/>
      <c r="V353" s="340"/>
      <c r="W353" s="340"/>
      <c r="X353" s="340"/>
      <c r="Y353" s="340"/>
      <c r="Z353" s="57"/>
      <c r="AA353" s="57"/>
      <c r="AB353" s="57"/>
      <c r="AC353" s="57"/>
      <c r="AD353" s="57"/>
      <c r="AE353" s="57"/>
      <c r="AG353" s="340" t="s">
        <v>618</v>
      </c>
      <c r="AH353" s="340"/>
      <c r="AI353" s="340"/>
      <c r="AJ353" s="340"/>
      <c r="AK353" s="340"/>
      <c r="AL353" s="340" t="e">
        <f ca="1">TEXT(Calcu!H172/1000,"0.00")&amp;" μm 이다."</f>
        <v>#N/A</v>
      </c>
      <c r="AM353" s="340"/>
      <c r="AN353" s="340"/>
      <c r="AO353" s="340"/>
      <c r="AP353" s="340"/>
      <c r="AQ353" s="57"/>
      <c r="AR353" s="57"/>
      <c r="AS353" s="57"/>
      <c r="AT353" s="57"/>
      <c r="AU353" s="57"/>
      <c r="AV353" s="57"/>
      <c r="AW353" s="57"/>
      <c r="AX353" s="57"/>
      <c r="AY353" s="57"/>
    </row>
    <row r="354" spans="1:59" ht="18.75" customHeight="1">
      <c r="A354" s="340"/>
      <c r="B354" s="340"/>
      <c r="C354" s="340"/>
      <c r="D354" s="332" t="s">
        <v>619</v>
      </c>
      <c r="E354" s="442" t="e">
        <f>H177</f>
        <v>#N/A</v>
      </c>
      <c r="F354" s="442"/>
      <c r="G354" s="442"/>
      <c r="H354" s="442"/>
      <c r="I354" s="442"/>
      <c r="J354" s="442"/>
      <c r="K354" s="442"/>
      <c r="L354" s="340" t="e">
        <f ca="1">"± "&amp;TEXT(Calcu!H172/1000,"0.00")&amp;" μm"</f>
        <v>#N/A</v>
      </c>
      <c r="M354" s="57"/>
      <c r="N354" s="57"/>
      <c r="O354" s="57"/>
      <c r="P354" s="57"/>
      <c r="Q354" s="57" t="s">
        <v>620</v>
      </c>
      <c r="R354" s="340"/>
      <c r="S354" s="340"/>
      <c r="T354" s="340"/>
      <c r="U354" s="57"/>
      <c r="V354" s="57"/>
      <c r="W354" s="57"/>
      <c r="X354" s="57"/>
      <c r="Y354" s="57"/>
      <c r="Z354" s="57"/>
      <c r="AA354" s="340"/>
      <c r="AB354" s="340"/>
      <c r="AC354" s="340"/>
      <c r="AD354" s="340"/>
      <c r="AE354" s="340"/>
      <c r="AF354" s="340"/>
      <c r="AG354" s="340"/>
      <c r="AH354" s="340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</row>
    <row r="355" spans="1:59" s="122" customFormat="1" ht="18.75" customHeight="1">
      <c r="B355" s="303"/>
      <c r="C355" s="302"/>
      <c r="D355" s="302"/>
      <c r="E355" s="302"/>
      <c r="F355" s="302"/>
      <c r="G355" s="303"/>
      <c r="H355" s="302"/>
      <c r="I355" s="302"/>
      <c r="J355" s="302"/>
      <c r="K355" s="302"/>
      <c r="L355" s="302"/>
      <c r="M355" s="302"/>
      <c r="N355" s="302"/>
      <c r="O355" s="302"/>
      <c r="P355" s="302"/>
      <c r="Q355" s="302"/>
      <c r="R355" s="302"/>
      <c r="S355" s="302"/>
      <c r="T355" s="302"/>
      <c r="U355" s="302"/>
      <c r="V355" s="302"/>
      <c r="W355" s="302"/>
      <c r="X355" s="302"/>
      <c r="Y355" s="302"/>
      <c r="Z355" s="302"/>
      <c r="AA355" s="302"/>
      <c r="AB355" s="302"/>
      <c r="AC355" s="302"/>
      <c r="AD355" s="302"/>
      <c r="AE355" s="303"/>
      <c r="AF355" s="302"/>
      <c r="AG355" s="303"/>
      <c r="AH355" s="303"/>
      <c r="AI355" s="303"/>
      <c r="AJ355" s="303"/>
      <c r="AK355" s="303"/>
      <c r="AL355" s="303"/>
      <c r="AM355" s="303"/>
      <c r="AN355" s="303"/>
      <c r="AO355" s="303"/>
      <c r="AP355" s="303"/>
      <c r="AQ355" s="303"/>
      <c r="AR355" s="303"/>
      <c r="AS355" s="303"/>
      <c r="AT355" s="303"/>
      <c r="AU355" s="303"/>
      <c r="AV355" s="303"/>
      <c r="AW355" s="303"/>
      <c r="AX355" s="303"/>
      <c r="AY355" s="303"/>
      <c r="AZ355" s="303"/>
      <c r="BA355" s="303"/>
      <c r="BB355" s="303"/>
      <c r="BC355" s="303"/>
      <c r="BD355" s="303"/>
      <c r="BE355" s="303"/>
      <c r="BF355" s="303"/>
      <c r="BG355" s="303"/>
    </row>
  </sheetData>
  <mergeCells count="1570">
    <mergeCell ref="B111:F111"/>
    <mergeCell ref="G111:K111"/>
    <mergeCell ref="L111:P111"/>
    <mergeCell ref="Q111:U111"/>
    <mergeCell ref="V111:Z111"/>
    <mergeCell ref="J328:L328"/>
    <mergeCell ref="G87:K87"/>
    <mergeCell ref="L87:P87"/>
    <mergeCell ref="Q87:U87"/>
    <mergeCell ref="V87:Z87"/>
    <mergeCell ref="V97:Z97"/>
    <mergeCell ref="L124:P124"/>
    <mergeCell ref="Q124:U124"/>
    <mergeCell ref="V124:Z124"/>
    <mergeCell ref="B114:F114"/>
    <mergeCell ref="B116:F116"/>
    <mergeCell ref="B71:F71"/>
    <mergeCell ref="B77:F77"/>
    <mergeCell ref="Q77:U77"/>
    <mergeCell ref="V77:Z77"/>
    <mergeCell ref="B81:F81"/>
    <mergeCell ref="G81:K81"/>
    <mergeCell ref="L81:P81"/>
    <mergeCell ref="Q81:U81"/>
    <mergeCell ref="V81:Z81"/>
    <mergeCell ref="B83:F83"/>
    <mergeCell ref="G83:K83"/>
    <mergeCell ref="L83:P83"/>
    <mergeCell ref="Q83:U83"/>
    <mergeCell ref="V83:Z83"/>
    <mergeCell ref="B90:F90"/>
    <mergeCell ref="G90:K90"/>
    <mergeCell ref="AO111:AU111"/>
    <mergeCell ref="V123:Z123"/>
    <mergeCell ref="AO60:AU60"/>
    <mergeCell ref="AO62:AU62"/>
    <mergeCell ref="AO67:AU67"/>
    <mergeCell ref="Q71:U71"/>
    <mergeCell ref="V71:Z71"/>
    <mergeCell ref="AA71:AG71"/>
    <mergeCell ref="G114:K114"/>
    <mergeCell ref="L114:P114"/>
    <mergeCell ref="Q114:U114"/>
    <mergeCell ref="V114:Z114"/>
    <mergeCell ref="G116:K116"/>
    <mergeCell ref="L116:P116"/>
    <mergeCell ref="Q116:U116"/>
    <mergeCell ref="V116:Z116"/>
    <mergeCell ref="AA111:AG111"/>
    <mergeCell ref="AH111:AN111"/>
    <mergeCell ref="V109:Z109"/>
    <mergeCell ref="G77:K77"/>
    <mergeCell ref="L77:P77"/>
    <mergeCell ref="AH71:AN71"/>
    <mergeCell ref="AO71:AU71"/>
    <mergeCell ref="AA83:AG83"/>
    <mergeCell ref="AH83:AN83"/>
    <mergeCell ref="AO83:AU83"/>
    <mergeCell ref="AA87:AG87"/>
    <mergeCell ref="AH87:AN87"/>
    <mergeCell ref="G71:K71"/>
    <mergeCell ref="L71:P71"/>
    <mergeCell ref="AA77:AG77"/>
    <mergeCell ref="AH77:AN77"/>
    <mergeCell ref="AV111:BB111"/>
    <mergeCell ref="B112:F112"/>
    <mergeCell ref="G112:K112"/>
    <mergeCell ref="L112:P112"/>
    <mergeCell ref="Q112:U112"/>
    <mergeCell ref="V112:Z112"/>
    <mergeCell ref="G5:K5"/>
    <mergeCell ref="L5:P5"/>
    <mergeCell ref="Q5:U5"/>
    <mergeCell ref="V5:Z5"/>
    <mergeCell ref="B6:F6"/>
    <mergeCell ref="G6:K6"/>
    <mergeCell ref="L6:P6"/>
    <mergeCell ref="Q6:U6"/>
    <mergeCell ref="V6:Z6"/>
    <mergeCell ref="B4:F5"/>
    <mergeCell ref="G4:Z4"/>
    <mergeCell ref="AA4:AG5"/>
    <mergeCell ref="B21:F21"/>
    <mergeCell ref="B23:F23"/>
    <mergeCell ref="B25:F25"/>
    <mergeCell ref="G25:K25"/>
    <mergeCell ref="B27:F27"/>
    <mergeCell ref="G27:K27"/>
    <mergeCell ref="B29:F29"/>
    <mergeCell ref="G29:K29"/>
    <mergeCell ref="V54:Z54"/>
    <mergeCell ref="AA54:AG54"/>
    <mergeCell ref="V52:Z52"/>
    <mergeCell ref="G109:K109"/>
    <mergeCell ref="L109:P109"/>
    <mergeCell ref="Q109:U109"/>
    <mergeCell ref="V53:Z53"/>
    <mergeCell ref="AA53:AG53"/>
    <mergeCell ref="B16:F16"/>
    <mergeCell ref="G16:K16"/>
    <mergeCell ref="L16:P16"/>
    <mergeCell ref="B19:F19"/>
    <mergeCell ref="G19:K19"/>
    <mergeCell ref="L19:P19"/>
    <mergeCell ref="Q19:U19"/>
    <mergeCell ref="V19:Z19"/>
    <mergeCell ref="AA19:AG19"/>
    <mergeCell ref="Q16:U16"/>
    <mergeCell ref="V16:Z16"/>
    <mergeCell ref="AA16:AG16"/>
    <mergeCell ref="B35:F35"/>
    <mergeCell ref="G35:K35"/>
    <mergeCell ref="L35:P35"/>
    <mergeCell ref="Q35:U35"/>
    <mergeCell ref="V35:Z35"/>
    <mergeCell ref="G37:K37"/>
    <mergeCell ref="L37:P37"/>
    <mergeCell ref="Q37:U37"/>
    <mergeCell ref="V37:Z37"/>
    <mergeCell ref="AA37:AG37"/>
    <mergeCell ref="B41:F41"/>
    <mergeCell ref="G41:K41"/>
    <mergeCell ref="L41:P41"/>
    <mergeCell ref="Q41:U41"/>
    <mergeCell ref="V41:Z41"/>
    <mergeCell ref="AA41:AG41"/>
    <mergeCell ref="B45:F45"/>
    <mergeCell ref="G45:K45"/>
    <mergeCell ref="B69:F69"/>
    <mergeCell ref="G69:K69"/>
    <mergeCell ref="L69:P69"/>
    <mergeCell ref="Q69:U69"/>
    <mergeCell ref="B60:F60"/>
    <mergeCell ref="G60:K60"/>
    <mergeCell ref="L60:P60"/>
    <mergeCell ref="Q60:U60"/>
    <mergeCell ref="V60:Z60"/>
    <mergeCell ref="AA60:AG60"/>
    <mergeCell ref="AH23:AN23"/>
    <mergeCell ref="AO23:AU23"/>
    <mergeCell ref="B31:F31"/>
    <mergeCell ref="G31:K31"/>
    <mergeCell ref="L31:P31"/>
    <mergeCell ref="Q31:U31"/>
    <mergeCell ref="V31:Z31"/>
    <mergeCell ref="AH60:AN60"/>
    <mergeCell ref="B62:F62"/>
    <mergeCell ref="G62:K62"/>
    <mergeCell ref="L62:P62"/>
    <mergeCell ref="Q62:U62"/>
    <mergeCell ref="V62:Z62"/>
    <mergeCell ref="AA62:AG62"/>
    <mergeCell ref="AH62:AN62"/>
    <mergeCell ref="V67:Z67"/>
    <mergeCell ref="AA67:AG67"/>
    <mergeCell ref="AH67:AN67"/>
    <mergeCell ref="AA35:AG35"/>
    <mergeCell ref="AH35:AN35"/>
    <mergeCell ref="AO35:AU35"/>
    <mergeCell ref="B37:F37"/>
    <mergeCell ref="B8:F8"/>
    <mergeCell ref="G8:K8"/>
    <mergeCell ref="L8:P8"/>
    <mergeCell ref="Q8:U8"/>
    <mergeCell ref="V8:Z8"/>
    <mergeCell ref="AA8:AG8"/>
    <mergeCell ref="AH8:AN8"/>
    <mergeCell ref="AO8:AU8"/>
    <mergeCell ref="AV8:BB8"/>
    <mergeCell ref="AH4:AN5"/>
    <mergeCell ref="AO4:AU5"/>
    <mergeCell ref="AV4:BB5"/>
    <mergeCell ref="AA6:AG6"/>
    <mergeCell ref="AH6:AN6"/>
    <mergeCell ref="AO6:AU6"/>
    <mergeCell ref="AV6:BB6"/>
    <mergeCell ref="B7:F7"/>
    <mergeCell ref="G7:K7"/>
    <mergeCell ref="L7:P7"/>
    <mergeCell ref="Q7:U7"/>
    <mergeCell ref="V7:Z7"/>
    <mergeCell ref="AA7:AG7"/>
    <mergeCell ref="AH7:AN7"/>
    <mergeCell ref="AO7:AU7"/>
    <mergeCell ref="AV7:BB7"/>
    <mergeCell ref="B10:F10"/>
    <mergeCell ref="G10:K10"/>
    <mergeCell ref="L10:P10"/>
    <mergeCell ref="Q10:U10"/>
    <mergeCell ref="V10:Z10"/>
    <mergeCell ref="AA10:AG10"/>
    <mergeCell ref="AH10:AN10"/>
    <mergeCell ref="AO10:AU10"/>
    <mergeCell ref="AV10:BB10"/>
    <mergeCell ref="B9:F9"/>
    <mergeCell ref="G9:K9"/>
    <mergeCell ref="L9:P9"/>
    <mergeCell ref="Q9:U9"/>
    <mergeCell ref="V9:Z9"/>
    <mergeCell ref="AA9:AG9"/>
    <mergeCell ref="AH9:AN9"/>
    <mergeCell ref="AO9:AU9"/>
    <mergeCell ref="AV9:BB9"/>
    <mergeCell ref="B12:F12"/>
    <mergeCell ref="G12:K12"/>
    <mergeCell ref="L12:P12"/>
    <mergeCell ref="Q12:U12"/>
    <mergeCell ref="V12:Z12"/>
    <mergeCell ref="AA12:AG12"/>
    <mergeCell ref="AH12:AN12"/>
    <mergeCell ref="AO12:AU12"/>
    <mergeCell ref="AV12:BB12"/>
    <mergeCell ref="B11:F11"/>
    <mergeCell ref="G11:K11"/>
    <mergeCell ref="L11:P11"/>
    <mergeCell ref="Q11:U11"/>
    <mergeCell ref="V11:Z11"/>
    <mergeCell ref="AA11:AG11"/>
    <mergeCell ref="AH11:AN11"/>
    <mergeCell ref="AO11:AU11"/>
    <mergeCell ref="AV11:BB11"/>
    <mergeCell ref="B14:F14"/>
    <mergeCell ref="G14:K14"/>
    <mergeCell ref="L14:P14"/>
    <mergeCell ref="Q14:U14"/>
    <mergeCell ref="V14:Z14"/>
    <mergeCell ref="AA14:AG14"/>
    <mergeCell ref="AH14:AN14"/>
    <mergeCell ref="AO14:AU14"/>
    <mergeCell ref="AV14:BB14"/>
    <mergeCell ref="B13:F13"/>
    <mergeCell ref="G13:K13"/>
    <mergeCell ref="L13:P13"/>
    <mergeCell ref="Q13:U13"/>
    <mergeCell ref="V13:Z13"/>
    <mergeCell ref="AA13:AG13"/>
    <mergeCell ref="AH13:AN13"/>
    <mergeCell ref="AO13:AU13"/>
    <mergeCell ref="AV13:BB13"/>
    <mergeCell ref="AH16:AN16"/>
    <mergeCell ref="AO16:AU16"/>
    <mergeCell ref="AV16:BB16"/>
    <mergeCell ref="B17:F17"/>
    <mergeCell ref="G17:K17"/>
    <mergeCell ref="L17:P17"/>
    <mergeCell ref="Q17:U17"/>
    <mergeCell ref="V17:Z17"/>
    <mergeCell ref="AA17:AG17"/>
    <mergeCell ref="AH17:AN17"/>
    <mergeCell ref="AO17:AU17"/>
    <mergeCell ref="AV17:BB17"/>
    <mergeCell ref="B15:F15"/>
    <mergeCell ref="G15:K15"/>
    <mergeCell ref="L15:P15"/>
    <mergeCell ref="Q15:U15"/>
    <mergeCell ref="V15:Z15"/>
    <mergeCell ref="AA15:AG15"/>
    <mergeCell ref="AH15:AN15"/>
    <mergeCell ref="AO15:AU15"/>
    <mergeCell ref="AV15:BB15"/>
    <mergeCell ref="AV19:BB19"/>
    <mergeCell ref="B20:F20"/>
    <mergeCell ref="G20:K20"/>
    <mergeCell ref="L20:P20"/>
    <mergeCell ref="Q20:U20"/>
    <mergeCell ref="V20:Z20"/>
    <mergeCell ref="AA20:AG20"/>
    <mergeCell ref="AH20:AN20"/>
    <mergeCell ref="AO20:AU20"/>
    <mergeCell ref="AV20:BB20"/>
    <mergeCell ref="B18:F18"/>
    <mergeCell ref="G18:K18"/>
    <mergeCell ref="L18:P18"/>
    <mergeCell ref="Q18:U18"/>
    <mergeCell ref="V18:Z18"/>
    <mergeCell ref="AA18:AG18"/>
    <mergeCell ref="AH18:AN18"/>
    <mergeCell ref="AO18:AU18"/>
    <mergeCell ref="AV18:BB18"/>
    <mergeCell ref="AH19:AN19"/>
    <mergeCell ref="AO19:AU19"/>
    <mergeCell ref="AV23:BB23"/>
    <mergeCell ref="B24:F24"/>
    <mergeCell ref="G24:K24"/>
    <mergeCell ref="L24:P24"/>
    <mergeCell ref="Q24:U24"/>
    <mergeCell ref="V24:Z24"/>
    <mergeCell ref="AA24:AG24"/>
    <mergeCell ref="AH24:AN24"/>
    <mergeCell ref="AO24:AU24"/>
    <mergeCell ref="AV24:BB24"/>
    <mergeCell ref="AV21:BB21"/>
    <mergeCell ref="B22:F22"/>
    <mergeCell ref="G22:K22"/>
    <mergeCell ref="L22:P22"/>
    <mergeCell ref="Q22:U22"/>
    <mergeCell ref="V22:Z22"/>
    <mergeCell ref="AA22:AG22"/>
    <mergeCell ref="AH22:AN22"/>
    <mergeCell ref="AO22:AU22"/>
    <mergeCell ref="AV22:BB22"/>
    <mergeCell ref="G21:K21"/>
    <mergeCell ref="L21:P21"/>
    <mergeCell ref="Q21:U21"/>
    <mergeCell ref="V21:Z21"/>
    <mergeCell ref="AA21:AG21"/>
    <mergeCell ref="AH21:AN21"/>
    <mergeCell ref="AO21:AU21"/>
    <mergeCell ref="G23:K23"/>
    <mergeCell ref="L23:P23"/>
    <mergeCell ref="Q23:U23"/>
    <mergeCell ref="V23:Z23"/>
    <mergeCell ref="AA23:AG23"/>
    <mergeCell ref="AV27:BB27"/>
    <mergeCell ref="B28:F28"/>
    <mergeCell ref="G28:K28"/>
    <mergeCell ref="L28:P28"/>
    <mergeCell ref="Q28:U28"/>
    <mergeCell ref="V28:Z28"/>
    <mergeCell ref="AA28:AG28"/>
    <mergeCell ref="AH28:AN28"/>
    <mergeCell ref="AO28:AU28"/>
    <mergeCell ref="AV28:BB28"/>
    <mergeCell ref="AV25:BB25"/>
    <mergeCell ref="B26:F26"/>
    <mergeCell ref="G26:K26"/>
    <mergeCell ref="L26:P26"/>
    <mergeCell ref="Q26:U26"/>
    <mergeCell ref="V26:Z26"/>
    <mergeCell ref="AA26:AG26"/>
    <mergeCell ref="AH26:AN26"/>
    <mergeCell ref="AO26:AU26"/>
    <mergeCell ref="AV26:BB26"/>
    <mergeCell ref="L25:P25"/>
    <mergeCell ref="Q25:U25"/>
    <mergeCell ref="V25:Z25"/>
    <mergeCell ref="AA25:AG25"/>
    <mergeCell ref="AH25:AN25"/>
    <mergeCell ref="AO25:AU25"/>
    <mergeCell ref="L27:P27"/>
    <mergeCell ref="Q27:U27"/>
    <mergeCell ref="V27:Z27"/>
    <mergeCell ref="AA27:AG27"/>
    <mergeCell ref="AH27:AN27"/>
    <mergeCell ref="AO27:AU27"/>
    <mergeCell ref="AV31:BB31"/>
    <mergeCell ref="B32:F32"/>
    <mergeCell ref="G32:K32"/>
    <mergeCell ref="L32:P32"/>
    <mergeCell ref="Q32:U32"/>
    <mergeCell ref="V32:Z32"/>
    <mergeCell ref="AA32:AG32"/>
    <mergeCell ref="AH32:AN32"/>
    <mergeCell ref="AO32:AU32"/>
    <mergeCell ref="AV32:BB32"/>
    <mergeCell ref="L29:P29"/>
    <mergeCell ref="Q29:U29"/>
    <mergeCell ref="V29:Z29"/>
    <mergeCell ref="AA29:AG29"/>
    <mergeCell ref="AH29:AN29"/>
    <mergeCell ref="AO29:AU29"/>
    <mergeCell ref="AV29:BB29"/>
    <mergeCell ref="B30:F30"/>
    <mergeCell ref="G30:K30"/>
    <mergeCell ref="L30:P30"/>
    <mergeCell ref="Q30:U30"/>
    <mergeCell ref="V30:Z30"/>
    <mergeCell ref="AA30:AG30"/>
    <mergeCell ref="AH30:AN30"/>
    <mergeCell ref="AO30:AU30"/>
    <mergeCell ref="AV30:BB30"/>
    <mergeCell ref="AA31:AG31"/>
    <mergeCell ref="AH31:AN31"/>
    <mergeCell ref="AO31:AU31"/>
    <mergeCell ref="AV35:BB35"/>
    <mergeCell ref="AV33:BB33"/>
    <mergeCell ref="B34:F34"/>
    <mergeCell ref="G34:K34"/>
    <mergeCell ref="L34:P34"/>
    <mergeCell ref="Q34:U34"/>
    <mergeCell ref="V34:Z34"/>
    <mergeCell ref="AA34:AG34"/>
    <mergeCell ref="AH34:AN34"/>
    <mergeCell ref="AO34:AU34"/>
    <mergeCell ref="AV34:BB34"/>
    <mergeCell ref="B33:F33"/>
    <mergeCell ref="G33:K33"/>
    <mergeCell ref="L33:P33"/>
    <mergeCell ref="Q33:U33"/>
    <mergeCell ref="V33:Z33"/>
    <mergeCell ref="AA33:AG33"/>
    <mergeCell ref="AH33:AN33"/>
    <mergeCell ref="AO33:AU33"/>
    <mergeCell ref="AH37:AN37"/>
    <mergeCell ref="AO37:AU37"/>
    <mergeCell ref="AV37:BB37"/>
    <mergeCell ref="B36:F36"/>
    <mergeCell ref="G36:K36"/>
    <mergeCell ref="L36:P36"/>
    <mergeCell ref="Q36:U36"/>
    <mergeCell ref="V36:Z36"/>
    <mergeCell ref="AA36:AG36"/>
    <mergeCell ref="AH36:AN36"/>
    <mergeCell ref="AO36:AU36"/>
    <mergeCell ref="AV36:BB36"/>
    <mergeCell ref="B39:F39"/>
    <mergeCell ref="G39:K39"/>
    <mergeCell ref="L39:P39"/>
    <mergeCell ref="Q39:U39"/>
    <mergeCell ref="V39:Z39"/>
    <mergeCell ref="AA39:AG39"/>
    <mergeCell ref="AH39:AN39"/>
    <mergeCell ref="AO39:AU39"/>
    <mergeCell ref="AV39:BB39"/>
    <mergeCell ref="B38:F38"/>
    <mergeCell ref="G38:K38"/>
    <mergeCell ref="L38:P38"/>
    <mergeCell ref="Q38:U38"/>
    <mergeCell ref="V38:Z38"/>
    <mergeCell ref="AA38:AG38"/>
    <mergeCell ref="AH38:AN38"/>
    <mergeCell ref="AO38:AU38"/>
    <mergeCell ref="AV38:BB38"/>
    <mergeCell ref="AH41:AN41"/>
    <mergeCell ref="AO41:AU41"/>
    <mergeCell ref="AV41:BB41"/>
    <mergeCell ref="B40:F40"/>
    <mergeCell ref="G40:K40"/>
    <mergeCell ref="L40:P40"/>
    <mergeCell ref="Q40:U40"/>
    <mergeCell ref="V40:Z40"/>
    <mergeCell ref="AA40:AG40"/>
    <mergeCell ref="AH40:AN40"/>
    <mergeCell ref="AO40:AU40"/>
    <mergeCell ref="AV40:BB40"/>
    <mergeCell ref="B43:F43"/>
    <mergeCell ref="G43:K43"/>
    <mergeCell ref="L43:P43"/>
    <mergeCell ref="Q43:U43"/>
    <mergeCell ref="V43:Z43"/>
    <mergeCell ref="AA43:AG43"/>
    <mergeCell ref="AH43:AN43"/>
    <mergeCell ref="AO43:AU43"/>
    <mergeCell ref="AV43:BB43"/>
    <mergeCell ref="B42:F42"/>
    <mergeCell ref="G42:K42"/>
    <mergeCell ref="L42:P42"/>
    <mergeCell ref="Q42:U42"/>
    <mergeCell ref="V42:Z42"/>
    <mergeCell ref="AA42:AG42"/>
    <mergeCell ref="AH42:AN42"/>
    <mergeCell ref="AO42:AU42"/>
    <mergeCell ref="AV42:BB42"/>
    <mergeCell ref="L45:P45"/>
    <mergeCell ref="Q45:U45"/>
    <mergeCell ref="V45:Z45"/>
    <mergeCell ref="AA45:AG45"/>
    <mergeCell ref="AH45:AN45"/>
    <mergeCell ref="AO45:AU45"/>
    <mergeCell ref="AV45:BB45"/>
    <mergeCell ref="B44:F44"/>
    <mergeCell ref="G44:K44"/>
    <mergeCell ref="L44:P44"/>
    <mergeCell ref="Q44:U44"/>
    <mergeCell ref="V44:Z44"/>
    <mergeCell ref="AA44:AG44"/>
    <mergeCell ref="AH44:AN44"/>
    <mergeCell ref="AO44:AU44"/>
    <mergeCell ref="AV44:BB44"/>
    <mergeCell ref="B47:F47"/>
    <mergeCell ref="G47:K47"/>
    <mergeCell ref="L47:P47"/>
    <mergeCell ref="Q47:U47"/>
    <mergeCell ref="V47:Z47"/>
    <mergeCell ref="AA47:AG47"/>
    <mergeCell ref="AH47:AN47"/>
    <mergeCell ref="AO47:AU47"/>
    <mergeCell ref="AV47:BB47"/>
    <mergeCell ref="B46:F46"/>
    <mergeCell ref="G46:K46"/>
    <mergeCell ref="L46:P46"/>
    <mergeCell ref="Q46:U46"/>
    <mergeCell ref="V46:Z46"/>
    <mergeCell ref="AA46:AG46"/>
    <mergeCell ref="AH46:AN46"/>
    <mergeCell ref="AO46:AU46"/>
    <mergeCell ref="AV46:BB46"/>
    <mergeCell ref="B49:F49"/>
    <mergeCell ref="G49:K49"/>
    <mergeCell ref="L49:P49"/>
    <mergeCell ref="Q49:U49"/>
    <mergeCell ref="V49:Z49"/>
    <mergeCell ref="AA49:AG49"/>
    <mergeCell ref="AH49:AN49"/>
    <mergeCell ref="AO49:AU49"/>
    <mergeCell ref="AV49:BB49"/>
    <mergeCell ref="B48:F48"/>
    <mergeCell ref="G48:K48"/>
    <mergeCell ref="L48:P48"/>
    <mergeCell ref="Q48:U48"/>
    <mergeCell ref="V48:Z48"/>
    <mergeCell ref="AA48:AG48"/>
    <mergeCell ref="AH48:AN48"/>
    <mergeCell ref="AO48:AU48"/>
    <mergeCell ref="AV48:BB48"/>
    <mergeCell ref="B51:F51"/>
    <mergeCell ref="G51:K51"/>
    <mergeCell ref="L51:P51"/>
    <mergeCell ref="Q51:U51"/>
    <mergeCell ref="AH51:AN51"/>
    <mergeCell ref="AO51:AU51"/>
    <mergeCell ref="AV51:BB51"/>
    <mergeCell ref="B52:F52"/>
    <mergeCell ref="G52:K52"/>
    <mergeCell ref="L52:P52"/>
    <mergeCell ref="Q52:U52"/>
    <mergeCell ref="AH52:AN52"/>
    <mergeCell ref="AO52:AU52"/>
    <mergeCell ref="AV52:BB52"/>
    <mergeCell ref="B50:F50"/>
    <mergeCell ref="G50:K50"/>
    <mergeCell ref="L50:P50"/>
    <mergeCell ref="Q50:U50"/>
    <mergeCell ref="V50:Z50"/>
    <mergeCell ref="AA50:AG50"/>
    <mergeCell ref="AH50:AN50"/>
    <mergeCell ref="AO50:AU50"/>
    <mergeCell ref="AV50:BB50"/>
    <mergeCell ref="V51:Z51"/>
    <mergeCell ref="AA51:AG51"/>
    <mergeCell ref="AA52:AG52"/>
    <mergeCell ref="B55:F55"/>
    <mergeCell ref="G55:K55"/>
    <mergeCell ref="L55:P55"/>
    <mergeCell ref="Q55:U55"/>
    <mergeCell ref="AH55:AN55"/>
    <mergeCell ref="AO55:AU55"/>
    <mergeCell ref="AV55:BB55"/>
    <mergeCell ref="B56:F56"/>
    <mergeCell ref="G56:K56"/>
    <mergeCell ref="L56:P56"/>
    <mergeCell ref="Q56:U56"/>
    <mergeCell ref="AH56:AN56"/>
    <mergeCell ref="AO56:AU56"/>
    <mergeCell ref="AV56:BB56"/>
    <mergeCell ref="B53:F53"/>
    <mergeCell ref="G53:K53"/>
    <mergeCell ref="L53:P53"/>
    <mergeCell ref="Q53:U53"/>
    <mergeCell ref="AH53:AN53"/>
    <mergeCell ref="AO53:AU53"/>
    <mergeCell ref="AV53:BB53"/>
    <mergeCell ref="B54:F54"/>
    <mergeCell ref="G54:K54"/>
    <mergeCell ref="L54:P54"/>
    <mergeCell ref="Q54:U54"/>
    <mergeCell ref="AH54:AN54"/>
    <mergeCell ref="AO54:AU54"/>
    <mergeCell ref="AV54:BB54"/>
    <mergeCell ref="V55:Z55"/>
    <mergeCell ref="AA55:AG55"/>
    <mergeCell ref="V56:Z56"/>
    <mergeCell ref="AA56:AG56"/>
    <mergeCell ref="AV60:BB60"/>
    <mergeCell ref="AV57:BB57"/>
    <mergeCell ref="B58:F58"/>
    <mergeCell ref="G58:K58"/>
    <mergeCell ref="L58:P58"/>
    <mergeCell ref="Q58:U58"/>
    <mergeCell ref="AH58:AN58"/>
    <mergeCell ref="AO58:AU58"/>
    <mergeCell ref="AV58:BB58"/>
    <mergeCell ref="B59:F59"/>
    <mergeCell ref="G59:K59"/>
    <mergeCell ref="L59:P59"/>
    <mergeCell ref="Q59:U59"/>
    <mergeCell ref="AH59:AN59"/>
    <mergeCell ref="AO59:AU59"/>
    <mergeCell ref="AV59:BB59"/>
    <mergeCell ref="V57:Z57"/>
    <mergeCell ref="AA57:AG57"/>
    <mergeCell ref="V59:Z59"/>
    <mergeCell ref="AA59:AG59"/>
    <mergeCell ref="V58:Z58"/>
    <mergeCell ref="AA58:AG58"/>
    <mergeCell ref="B57:F57"/>
    <mergeCell ref="G57:K57"/>
    <mergeCell ref="L57:P57"/>
    <mergeCell ref="Q57:U57"/>
    <mergeCell ref="AH57:AN57"/>
    <mergeCell ref="AO57:AU57"/>
    <mergeCell ref="AV62:BB62"/>
    <mergeCell ref="B61:F61"/>
    <mergeCell ref="G61:K61"/>
    <mergeCell ref="L61:P61"/>
    <mergeCell ref="Q61:U61"/>
    <mergeCell ref="V61:Z61"/>
    <mergeCell ref="AA61:AG61"/>
    <mergeCell ref="AH61:AN61"/>
    <mergeCell ref="AO61:AU61"/>
    <mergeCell ref="AV61:BB61"/>
    <mergeCell ref="B64:F64"/>
    <mergeCell ref="G64:K64"/>
    <mergeCell ref="L64:P64"/>
    <mergeCell ref="Q64:U64"/>
    <mergeCell ref="V64:Z64"/>
    <mergeCell ref="AA64:AG64"/>
    <mergeCell ref="AH64:AN64"/>
    <mergeCell ref="AO64:AU64"/>
    <mergeCell ref="AV64:BB64"/>
    <mergeCell ref="B63:F63"/>
    <mergeCell ref="G63:K63"/>
    <mergeCell ref="L63:P63"/>
    <mergeCell ref="Q63:U63"/>
    <mergeCell ref="V63:Z63"/>
    <mergeCell ref="AA63:AG63"/>
    <mergeCell ref="AH63:AN63"/>
    <mergeCell ref="AO63:AU63"/>
    <mergeCell ref="AV63:BB63"/>
    <mergeCell ref="AV67:BB67"/>
    <mergeCell ref="B68:F68"/>
    <mergeCell ref="G68:K68"/>
    <mergeCell ref="L68:P68"/>
    <mergeCell ref="Q68:U68"/>
    <mergeCell ref="V68:Z68"/>
    <mergeCell ref="AA68:AG68"/>
    <mergeCell ref="AH68:AN68"/>
    <mergeCell ref="AO68:AU68"/>
    <mergeCell ref="AV68:BB68"/>
    <mergeCell ref="AV65:BB65"/>
    <mergeCell ref="B66:F66"/>
    <mergeCell ref="G66:K66"/>
    <mergeCell ref="L66:P66"/>
    <mergeCell ref="Q66:U66"/>
    <mergeCell ref="V66:Z66"/>
    <mergeCell ref="AA66:AG66"/>
    <mergeCell ref="AH66:AN66"/>
    <mergeCell ref="AO66:AU66"/>
    <mergeCell ref="AV66:BB66"/>
    <mergeCell ref="B65:F65"/>
    <mergeCell ref="B67:F67"/>
    <mergeCell ref="G67:K67"/>
    <mergeCell ref="L67:P67"/>
    <mergeCell ref="Q67:U67"/>
    <mergeCell ref="G65:K65"/>
    <mergeCell ref="L65:P65"/>
    <mergeCell ref="Q65:U65"/>
    <mergeCell ref="V65:Z65"/>
    <mergeCell ref="AA65:AG65"/>
    <mergeCell ref="AH65:AN65"/>
    <mergeCell ref="AO65:AU65"/>
    <mergeCell ref="AV71:BB71"/>
    <mergeCell ref="V69:Z69"/>
    <mergeCell ref="AA69:AG69"/>
    <mergeCell ref="AH69:AN69"/>
    <mergeCell ref="AO69:AU69"/>
    <mergeCell ref="AV69:BB69"/>
    <mergeCell ref="B70:F70"/>
    <mergeCell ref="G70:K70"/>
    <mergeCell ref="L70:P70"/>
    <mergeCell ref="Q70:U70"/>
    <mergeCell ref="V70:Z70"/>
    <mergeCell ref="AA70:AG70"/>
    <mergeCell ref="AH70:AN70"/>
    <mergeCell ref="AO70:AU70"/>
    <mergeCell ref="AV70:BB70"/>
    <mergeCell ref="B73:F73"/>
    <mergeCell ref="G73:K73"/>
    <mergeCell ref="L73:P73"/>
    <mergeCell ref="Q73:U73"/>
    <mergeCell ref="V73:Z73"/>
    <mergeCell ref="AA73:AG73"/>
    <mergeCell ref="AH73:AN73"/>
    <mergeCell ref="AO73:AU73"/>
    <mergeCell ref="AV73:BB73"/>
    <mergeCell ref="B72:F72"/>
    <mergeCell ref="G72:K72"/>
    <mergeCell ref="L72:P72"/>
    <mergeCell ref="Q72:U72"/>
    <mergeCell ref="V72:Z72"/>
    <mergeCell ref="AA72:AG72"/>
    <mergeCell ref="AH72:AN72"/>
    <mergeCell ref="AO72:AU72"/>
    <mergeCell ref="AV72:BB72"/>
    <mergeCell ref="B75:F75"/>
    <mergeCell ref="G75:K75"/>
    <mergeCell ref="L75:P75"/>
    <mergeCell ref="Q75:U75"/>
    <mergeCell ref="V75:Z75"/>
    <mergeCell ref="AA75:AG75"/>
    <mergeCell ref="AH75:AN75"/>
    <mergeCell ref="AO75:AU75"/>
    <mergeCell ref="AV75:BB75"/>
    <mergeCell ref="B74:F74"/>
    <mergeCell ref="G74:K74"/>
    <mergeCell ref="L74:P74"/>
    <mergeCell ref="Q74:U74"/>
    <mergeCell ref="V74:Z74"/>
    <mergeCell ref="AA74:AG74"/>
    <mergeCell ref="AH74:AN74"/>
    <mergeCell ref="AO74:AU74"/>
    <mergeCell ref="AV74:BB74"/>
    <mergeCell ref="AV77:BB77"/>
    <mergeCell ref="B76:F76"/>
    <mergeCell ref="G76:K76"/>
    <mergeCell ref="L76:P76"/>
    <mergeCell ref="Q76:U76"/>
    <mergeCell ref="V76:Z76"/>
    <mergeCell ref="AA76:AG76"/>
    <mergeCell ref="AH76:AN76"/>
    <mergeCell ref="AO76:AU76"/>
    <mergeCell ref="AV76:BB76"/>
    <mergeCell ref="B79:F79"/>
    <mergeCell ref="G79:K79"/>
    <mergeCell ref="L79:P79"/>
    <mergeCell ref="Q79:U79"/>
    <mergeCell ref="V79:Z79"/>
    <mergeCell ref="AA79:AG79"/>
    <mergeCell ref="AH79:AN79"/>
    <mergeCell ref="AO79:AU79"/>
    <mergeCell ref="AV79:BB79"/>
    <mergeCell ref="B78:F78"/>
    <mergeCell ref="G78:K78"/>
    <mergeCell ref="L78:P78"/>
    <mergeCell ref="Q78:U78"/>
    <mergeCell ref="V78:Z78"/>
    <mergeCell ref="AA78:AG78"/>
    <mergeCell ref="AH78:AN78"/>
    <mergeCell ref="AO78:AU78"/>
    <mergeCell ref="AV78:BB78"/>
    <mergeCell ref="AO77:AU77"/>
    <mergeCell ref="AA81:AG81"/>
    <mergeCell ref="AH81:AN81"/>
    <mergeCell ref="AO81:AU81"/>
    <mergeCell ref="AV81:BB81"/>
    <mergeCell ref="B80:F80"/>
    <mergeCell ref="G80:K80"/>
    <mergeCell ref="L80:P80"/>
    <mergeCell ref="Q80:U80"/>
    <mergeCell ref="V80:Z80"/>
    <mergeCell ref="AA80:AG80"/>
    <mergeCell ref="AH80:AN80"/>
    <mergeCell ref="AO80:AU80"/>
    <mergeCell ref="AV80:BB80"/>
    <mergeCell ref="AV83:BB83"/>
    <mergeCell ref="B84:F84"/>
    <mergeCell ref="G84:K84"/>
    <mergeCell ref="L84:P84"/>
    <mergeCell ref="Q84:U84"/>
    <mergeCell ref="V84:Z84"/>
    <mergeCell ref="AA84:AG84"/>
    <mergeCell ref="AH84:AN84"/>
    <mergeCell ref="AO84:AU84"/>
    <mergeCell ref="AV84:BB84"/>
    <mergeCell ref="B82:F82"/>
    <mergeCell ref="G82:K82"/>
    <mergeCell ref="L82:P82"/>
    <mergeCell ref="Q82:U82"/>
    <mergeCell ref="V82:Z82"/>
    <mergeCell ref="AA82:AG82"/>
    <mergeCell ref="AH82:AN82"/>
    <mergeCell ref="AO82:AU82"/>
    <mergeCell ref="AV82:BB82"/>
    <mergeCell ref="AO87:AU87"/>
    <mergeCell ref="AV87:BB87"/>
    <mergeCell ref="B88:F88"/>
    <mergeCell ref="G88:K88"/>
    <mergeCell ref="L88:P88"/>
    <mergeCell ref="Q88:U88"/>
    <mergeCell ref="V88:Z88"/>
    <mergeCell ref="AA88:AG88"/>
    <mergeCell ref="AH88:AN88"/>
    <mergeCell ref="AO88:AU88"/>
    <mergeCell ref="AV88:BB88"/>
    <mergeCell ref="AA85:AG85"/>
    <mergeCell ref="AH85:AN85"/>
    <mergeCell ref="AO85:AU85"/>
    <mergeCell ref="AV85:BB85"/>
    <mergeCell ref="B86:F86"/>
    <mergeCell ref="G86:K86"/>
    <mergeCell ref="L86:P86"/>
    <mergeCell ref="Q86:U86"/>
    <mergeCell ref="V86:Z86"/>
    <mergeCell ref="AA86:AG86"/>
    <mergeCell ref="AH86:AN86"/>
    <mergeCell ref="AO86:AU86"/>
    <mergeCell ref="AV86:BB86"/>
    <mergeCell ref="B85:F85"/>
    <mergeCell ref="G85:K85"/>
    <mergeCell ref="L85:P85"/>
    <mergeCell ref="Q85:U85"/>
    <mergeCell ref="V85:Z85"/>
    <mergeCell ref="B87:F87"/>
    <mergeCell ref="L90:P90"/>
    <mergeCell ref="Q90:U90"/>
    <mergeCell ref="V90:Z90"/>
    <mergeCell ref="AA90:AG90"/>
    <mergeCell ref="AH90:AN90"/>
    <mergeCell ref="AO90:AU90"/>
    <mergeCell ref="AV90:BB90"/>
    <mergeCell ref="B89:F89"/>
    <mergeCell ref="G89:K89"/>
    <mergeCell ref="L89:P89"/>
    <mergeCell ref="Q89:U89"/>
    <mergeCell ref="V89:Z89"/>
    <mergeCell ref="AA89:AG89"/>
    <mergeCell ref="AH89:AN89"/>
    <mergeCell ref="AO89:AU89"/>
    <mergeCell ref="AV89:BB89"/>
    <mergeCell ref="B92:F92"/>
    <mergeCell ref="G92:K92"/>
    <mergeCell ref="L92:P92"/>
    <mergeCell ref="Q92:U92"/>
    <mergeCell ref="V92:Z92"/>
    <mergeCell ref="AA92:AG92"/>
    <mergeCell ref="AH92:AN92"/>
    <mergeCell ref="AO92:AU92"/>
    <mergeCell ref="AV92:BB92"/>
    <mergeCell ref="B91:F91"/>
    <mergeCell ref="G91:K91"/>
    <mergeCell ref="L91:P91"/>
    <mergeCell ref="Q91:U91"/>
    <mergeCell ref="V91:Z91"/>
    <mergeCell ref="AA91:AG91"/>
    <mergeCell ref="AH91:AN91"/>
    <mergeCell ref="AO91:AU91"/>
    <mergeCell ref="AV91:BB91"/>
    <mergeCell ref="B94:F94"/>
    <mergeCell ref="G94:K94"/>
    <mergeCell ref="L94:P94"/>
    <mergeCell ref="Q94:U94"/>
    <mergeCell ref="V94:Z94"/>
    <mergeCell ref="AA94:AG94"/>
    <mergeCell ref="AH94:AN94"/>
    <mergeCell ref="AO94:AU94"/>
    <mergeCell ref="AV94:BB94"/>
    <mergeCell ref="B93:F93"/>
    <mergeCell ref="G93:K93"/>
    <mergeCell ref="L93:P93"/>
    <mergeCell ref="Q93:U93"/>
    <mergeCell ref="V93:Z93"/>
    <mergeCell ref="AA93:AG93"/>
    <mergeCell ref="AH93:AN93"/>
    <mergeCell ref="AO93:AU93"/>
    <mergeCell ref="AV93:BB93"/>
    <mergeCell ref="B96:F96"/>
    <mergeCell ref="G96:K96"/>
    <mergeCell ref="L96:P96"/>
    <mergeCell ref="Q96:U96"/>
    <mergeCell ref="V96:Z96"/>
    <mergeCell ref="AA96:AG96"/>
    <mergeCell ref="AH96:AN96"/>
    <mergeCell ref="AO96:AU96"/>
    <mergeCell ref="AV96:BB96"/>
    <mergeCell ref="B95:F95"/>
    <mergeCell ref="G95:K95"/>
    <mergeCell ref="L95:P95"/>
    <mergeCell ref="Q95:U95"/>
    <mergeCell ref="V95:Z95"/>
    <mergeCell ref="AA95:AG95"/>
    <mergeCell ref="AH95:AN95"/>
    <mergeCell ref="AO95:AU95"/>
    <mergeCell ref="AV95:BB95"/>
    <mergeCell ref="B99:F99"/>
    <mergeCell ref="G99:K99"/>
    <mergeCell ref="L99:P99"/>
    <mergeCell ref="Q99:U99"/>
    <mergeCell ref="V99:Z99"/>
    <mergeCell ref="AA99:AG99"/>
    <mergeCell ref="AH99:AN99"/>
    <mergeCell ref="AO99:AU99"/>
    <mergeCell ref="AV99:BB99"/>
    <mergeCell ref="B97:F97"/>
    <mergeCell ref="G97:K97"/>
    <mergeCell ref="L97:P97"/>
    <mergeCell ref="Q97:U97"/>
    <mergeCell ref="AA97:AG97"/>
    <mergeCell ref="AH97:AN97"/>
    <mergeCell ref="AO97:AU97"/>
    <mergeCell ref="AV97:BB97"/>
    <mergeCell ref="B98:F98"/>
    <mergeCell ref="G98:K98"/>
    <mergeCell ref="L98:P98"/>
    <mergeCell ref="Q98:U98"/>
    <mergeCell ref="V98:Z98"/>
    <mergeCell ref="AA98:AG98"/>
    <mergeCell ref="AH98:AN98"/>
    <mergeCell ref="AO98:AU98"/>
    <mergeCell ref="AV98:BB98"/>
    <mergeCell ref="B101:F101"/>
    <mergeCell ref="G101:K101"/>
    <mergeCell ref="L101:P101"/>
    <mergeCell ref="Q101:U101"/>
    <mergeCell ref="V101:Z101"/>
    <mergeCell ref="AA101:AG101"/>
    <mergeCell ref="AH101:AN101"/>
    <mergeCell ref="AO101:AU101"/>
    <mergeCell ref="AV101:BB101"/>
    <mergeCell ref="B100:F100"/>
    <mergeCell ref="G100:K100"/>
    <mergeCell ref="L100:P100"/>
    <mergeCell ref="Q100:U100"/>
    <mergeCell ref="V100:Z100"/>
    <mergeCell ref="AA100:AG100"/>
    <mergeCell ref="AH100:AN100"/>
    <mergeCell ref="AO100:AU100"/>
    <mergeCell ref="AV100:BB100"/>
    <mergeCell ref="B103:F103"/>
    <mergeCell ref="G103:K103"/>
    <mergeCell ref="L103:P103"/>
    <mergeCell ref="Q103:U103"/>
    <mergeCell ref="V103:Z103"/>
    <mergeCell ref="AA103:AG103"/>
    <mergeCell ref="AH103:AN103"/>
    <mergeCell ref="AO103:AU103"/>
    <mergeCell ref="AV103:BB103"/>
    <mergeCell ref="B102:F102"/>
    <mergeCell ref="G102:K102"/>
    <mergeCell ref="L102:P102"/>
    <mergeCell ref="Q102:U102"/>
    <mergeCell ref="V102:Z102"/>
    <mergeCell ref="AA102:AG102"/>
    <mergeCell ref="AH102:AN102"/>
    <mergeCell ref="AO102:AU102"/>
    <mergeCell ref="AV102:BB102"/>
    <mergeCell ref="AA105:AG105"/>
    <mergeCell ref="AH105:AN105"/>
    <mergeCell ref="AO105:AU105"/>
    <mergeCell ref="AV105:BB105"/>
    <mergeCell ref="B106:F106"/>
    <mergeCell ref="G106:K106"/>
    <mergeCell ref="L106:P106"/>
    <mergeCell ref="Q106:U106"/>
    <mergeCell ref="V106:Z106"/>
    <mergeCell ref="AA106:AG106"/>
    <mergeCell ref="AH106:AN106"/>
    <mergeCell ref="AO106:AU106"/>
    <mergeCell ref="AV106:BB106"/>
    <mergeCell ref="B104:F104"/>
    <mergeCell ref="G104:K104"/>
    <mergeCell ref="L104:P104"/>
    <mergeCell ref="Q104:U104"/>
    <mergeCell ref="V104:Z104"/>
    <mergeCell ref="AA104:AG104"/>
    <mergeCell ref="AH104:AN104"/>
    <mergeCell ref="AO104:AU104"/>
    <mergeCell ref="AV104:BB104"/>
    <mergeCell ref="B105:F105"/>
    <mergeCell ref="G105:K105"/>
    <mergeCell ref="L105:P105"/>
    <mergeCell ref="Q105:U105"/>
    <mergeCell ref="V105:Z105"/>
    <mergeCell ref="AA109:AG109"/>
    <mergeCell ref="AH109:AN109"/>
    <mergeCell ref="AO109:AU109"/>
    <mergeCell ref="AV109:BB109"/>
    <mergeCell ref="B110:F110"/>
    <mergeCell ref="G110:K110"/>
    <mergeCell ref="L110:P110"/>
    <mergeCell ref="Q110:U110"/>
    <mergeCell ref="AA110:AG110"/>
    <mergeCell ref="AH110:AN110"/>
    <mergeCell ref="AO110:AU110"/>
    <mergeCell ref="AV110:BB110"/>
    <mergeCell ref="AA107:AG107"/>
    <mergeCell ref="AH107:AN107"/>
    <mergeCell ref="AO107:AU107"/>
    <mergeCell ref="AV107:BB107"/>
    <mergeCell ref="B108:F108"/>
    <mergeCell ref="G108:K108"/>
    <mergeCell ref="L108:P108"/>
    <mergeCell ref="Q108:U108"/>
    <mergeCell ref="V108:Z108"/>
    <mergeCell ref="AA108:AG108"/>
    <mergeCell ref="AH108:AN108"/>
    <mergeCell ref="AO108:AU108"/>
    <mergeCell ref="AV108:BB108"/>
    <mergeCell ref="V110:Z110"/>
    <mergeCell ref="B107:F107"/>
    <mergeCell ref="G107:K107"/>
    <mergeCell ref="L107:P107"/>
    <mergeCell ref="Q107:U107"/>
    <mergeCell ref="V107:Z107"/>
    <mergeCell ref="B109:F109"/>
    <mergeCell ref="AA114:AG114"/>
    <mergeCell ref="AH114:AN114"/>
    <mergeCell ref="AO114:AU114"/>
    <mergeCell ref="AV114:BB114"/>
    <mergeCell ref="AA112:AG112"/>
    <mergeCell ref="AH112:AN112"/>
    <mergeCell ref="AO112:AU112"/>
    <mergeCell ref="AV112:BB112"/>
    <mergeCell ref="B113:F113"/>
    <mergeCell ref="G113:K113"/>
    <mergeCell ref="L113:P113"/>
    <mergeCell ref="Q113:U113"/>
    <mergeCell ref="V113:Z113"/>
    <mergeCell ref="AA113:AG113"/>
    <mergeCell ref="AH113:AN113"/>
    <mergeCell ref="AO113:AU113"/>
    <mergeCell ref="AV113:BB113"/>
    <mergeCell ref="AA116:AG116"/>
    <mergeCell ref="AH116:AN116"/>
    <mergeCell ref="AO116:AU116"/>
    <mergeCell ref="AV116:BB116"/>
    <mergeCell ref="B115:F115"/>
    <mergeCell ref="G115:K115"/>
    <mergeCell ref="L115:P115"/>
    <mergeCell ref="Q115:U115"/>
    <mergeCell ref="V115:Z115"/>
    <mergeCell ref="AA115:AG115"/>
    <mergeCell ref="AH115:AN115"/>
    <mergeCell ref="AO115:AU115"/>
    <mergeCell ref="AV115:BB115"/>
    <mergeCell ref="B118:F118"/>
    <mergeCell ref="G118:K118"/>
    <mergeCell ref="L118:P118"/>
    <mergeCell ref="Q118:U118"/>
    <mergeCell ref="V118:Z118"/>
    <mergeCell ref="AA118:AG118"/>
    <mergeCell ref="AH118:AN118"/>
    <mergeCell ref="AO118:AU118"/>
    <mergeCell ref="AV118:BB118"/>
    <mergeCell ref="B117:F117"/>
    <mergeCell ref="G117:K117"/>
    <mergeCell ref="L117:P117"/>
    <mergeCell ref="Q117:U117"/>
    <mergeCell ref="V117:Z117"/>
    <mergeCell ref="AA117:AG117"/>
    <mergeCell ref="AH117:AN117"/>
    <mergeCell ref="AO117:AU117"/>
    <mergeCell ref="AV117:BB117"/>
    <mergeCell ref="AA120:AG120"/>
    <mergeCell ref="AH120:AN120"/>
    <mergeCell ref="AO120:AU120"/>
    <mergeCell ref="AV120:BB120"/>
    <mergeCell ref="B121:F121"/>
    <mergeCell ref="G121:K121"/>
    <mergeCell ref="L121:P121"/>
    <mergeCell ref="Q121:U121"/>
    <mergeCell ref="V121:Z121"/>
    <mergeCell ref="AA121:AG121"/>
    <mergeCell ref="AH121:AN121"/>
    <mergeCell ref="AO121:AU121"/>
    <mergeCell ref="AV121:BB121"/>
    <mergeCell ref="B119:F119"/>
    <mergeCell ref="G119:K119"/>
    <mergeCell ref="L119:P119"/>
    <mergeCell ref="Q119:U119"/>
    <mergeCell ref="V119:Z119"/>
    <mergeCell ref="AA119:AG119"/>
    <mergeCell ref="AH119:AN119"/>
    <mergeCell ref="AO119:AU119"/>
    <mergeCell ref="AV119:BB119"/>
    <mergeCell ref="B120:F120"/>
    <mergeCell ref="G120:K120"/>
    <mergeCell ref="L120:P120"/>
    <mergeCell ref="Q120:U120"/>
    <mergeCell ref="V120:Z120"/>
    <mergeCell ref="AA124:AG124"/>
    <mergeCell ref="AH124:AN124"/>
    <mergeCell ref="AO124:AU124"/>
    <mergeCell ref="AV124:BB124"/>
    <mergeCell ref="B125:F125"/>
    <mergeCell ref="G125:K125"/>
    <mergeCell ref="L125:P125"/>
    <mergeCell ref="Q125:U125"/>
    <mergeCell ref="V125:Z125"/>
    <mergeCell ref="AA125:AG125"/>
    <mergeCell ref="AH125:AN125"/>
    <mergeCell ref="AO125:AU125"/>
    <mergeCell ref="AV125:BB125"/>
    <mergeCell ref="AA122:AG122"/>
    <mergeCell ref="AH122:AN122"/>
    <mergeCell ref="AO122:AU122"/>
    <mergeCell ref="AV122:BB122"/>
    <mergeCell ref="B123:F123"/>
    <mergeCell ref="G123:K123"/>
    <mergeCell ref="L123:P123"/>
    <mergeCell ref="Q123:U123"/>
    <mergeCell ref="AA123:AG123"/>
    <mergeCell ref="AH123:AN123"/>
    <mergeCell ref="AO123:AU123"/>
    <mergeCell ref="AV123:BB123"/>
    <mergeCell ref="B122:F122"/>
    <mergeCell ref="G122:K122"/>
    <mergeCell ref="L122:P122"/>
    <mergeCell ref="Q122:U122"/>
    <mergeCell ref="V122:Z122"/>
    <mergeCell ref="B124:F124"/>
    <mergeCell ref="G124:K124"/>
    <mergeCell ref="B127:F127"/>
    <mergeCell ref="G127:K127"/>
    <mergeCell ref="L127:P127"/>
    <mergeCell ref="Q127:U127"/>
    <mergeCell ref="V127:Z127"/>
    <mergeCell ref="AA127:AG127"/>
    <mergeCell ref="AH127:AN127"/>
    <mergeCell ref="AO127:AU127"/>
    <mergeCell ref="AV127:BB127"/>
    <mergeCell ref="B126:F126"/>
    <mergeCell ref="G126:K126"/>
    <mergeCell ref="L126:P126"/>
    <mergeCell ref="Q126:U126"/>
    <mergeCell ref="V126:Z126"/>
    <mergeCell ref="AA126:AG126"/>
    <mergeCell ref="AH126:AN126"/>
    <mergeCell ref="AO126:AU126"/>
    <mergeCell ref="AV126:BB126"/>
    <mergeCell ref="B129:F129"/>
    <mergeCell ref="G129:K129"/>
    <mergeCell ref="L129:P129"/>
    <mergeCell ref="Q129:U129"/>
    <mergeCell ref="V129:Z129"/>
    <mergeCell ref="AA129:AG129"/>
    <mergeCell ref="AH129:AN129"/>
    <mergeCell ref="AO129:AU129"/>
    <mergeCell ref="AV129:BB129"/>
    <mergeCell ref="B128:F128"/>
    <mergeCell ref="G128:K128"/>
    <mergeCell ref="L128:P128"/>
    <mergeCell ref="Q128:U128"/>
    <mergeCell ref="V128:Z128"/>
    <mergeCell ref="AA128:AG128"/>
    <mergeCell ref="AH128:AN128"/>
    <mergeCell ref="AO128:AU128"/>
    <mergeCell ref="AV128:BB128"/>
    <mergeCell ref="B131:F131"/>
    <mergeCell ref="G131:K131"/>
    <mergeCell ref="L131:P131"/>
    <mergeCell ref="Q131:U131"/>
    <mergeCell ref="V131:Z131"/>
    <mergeCell ref="AA131:AG131"/>
    <mergeCell ref="AH131:AN131"/>
    <mergeCell ref="AO131:AU131"/>
    <mergeCell ref="AV131:BB131"/>
    <mergeCell ref="B130:F130"/>
    <mergeCell ref="G130:K130"/>
    <mergeCell ref="L130:P130"/>
    <mergeCell ref="Q130:U130"/>
    <mergeCell ref="V130:Z130"/>
    <mergeCell ref="AA130:AG130"/>
    <mergeCell ref="AH130:AN130"/>
    <mergeCell ref="AO130:AU130"/>
    <mergeCell ref="AV130:BB130"/>
    <mergeCell ref="B133:F133"/>
    <mergeCell ref="G133:K133"/>
    <mergeCell ref="L133:P133"/>
    <mergeCell ref="Q133:U133"/>
    <mergeCell ref="V133:Z133"/>
    <mergeCell ref="AA133:AG133"/>
    <mergeCell ref="AH133:AN133"/>
    <mergeCell ref="AO133:AU133"/>
    <mergeCell ref="AV133:BB133"/>
    <mergeCell ref="B132:F132"/>
    <mergeCell ref="G132:K132"/>
    <mergeCell ref="L132:P132"/>
    <mergeCell ref="Q132:U132"/>
    <mergeCell ref="V132:Z132"/>
    <mergeCell ref="AA132:AG132"/>
    <mergeCell ref="AH132:AN132"/>
    <mergeCell ref="AO132:AU132"/>
    <mergeCell ref="AV132:BB132"/>
    <mergeCell ref="B135:F135"/>
    <mergeCell ref="G135:K135"/>
    <mergeCell ref="L135:P135"/>
    <mergeCell ref="Q135:U135"/>
    <mergeCell ref="V135:Z135"/>
    <mergeCell ref="AA135:AG135"/>
    <mergeCell ref="AH135:AN135"/>
    <mergeCell ref="AO135:AU135"/>
    <mergeCell ref="AV135:BB135"/>
    <mergeCell ref="B134:F134"/>
    <mergeCell ref="G134:K134"/>
    <mergeCell ref="L134:P134"/>
    <mergeCell ref="Q134:U134"/>
    <mergeCell ref="V134:Z134"/>
    <mergeCell ref="AA134:AG134"/>
    <mergeCell ref="AH134:AN134"/>
    <mergeCell ref="AO134:AU134"/>
    <mergeCell ref="AV134:BB134"/>
    <mergeCell ref="C149:E149"/>
    <mergeCell ref="C150:E150"/>
    <mergeCell ref="C151:E151"/>
    <mergeCell ref="B164:C166"/>
    <mergeCell ref="D164:G164"/>
    <mergeCell ref="H164:N164"/>
    <mergeCell ref="O164:Y164"/>
    <mergeCell ref="Z164:AD164"/>
    <mergeCell ref="AE164:AM164"/>
    <mergeCell ref="D166:G166"/>
    <mergeCell ref="H166:N166"/>
    <mergeCell ref="O166:Y166"/>
    <mergeCell ref="Z166:AD166"/>
    <mergeCell ref="AE166:AM166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AN166:AX166"/>
    <mergeCell ref="AY166:BB166"/>
    <mergeCell ref="B167:C167"/>
    <mergeCell ref="D167:G167"/>
    <mergeCell ref="H167:L167"/>
    <mergeCell ref="M167:N167"/>
    <mergeCell ref="P167:Q167"/>
    <mergeCell ref="R167:T167"/>
    <mergeCell ref="X167:Y167"/>
    <mergeCell ref="Z167:AD167"/>
    <mergeCell ref="AE167:AM167"/>
    <mergeCell ref="AO167:AP167"/>
    <mergeCell ref="AQ167:AS167"/>
    <mergeCell ref="AW167:AX167"/>
    <mergeCell ref="AY167:BB167"/>
    <mergeCell ref="AN164:AX164"/>
    <mergeCell ref="AY164:BB164"/>
    <mergeCell ref="D165:G165"/>
    <mergeCell ref="H165:N165"/>
    <mergeCell ref="O165:Y165"/>
    <mergeCell ref="Z165:AD165"/>
    <mergeCell ref="AE165:AM165"/>
    <mergeCell ref="AN165:AX165"/>
    <mergeCell ref="AY165:BB165"/>
    <mergeCell ref="AY168:BB168"/>
    <mergeCell ref="B169:C169"/>
    <mergeCell ref="D169:G169"/>
    <mergeCell ref="H169:L169"/>
    <mergeCell ref="M169:N169"/>
    <mergeCell ref="O169:T169"/>
    <mergeCell ref="U169:Y169"/>
    <mergeCell ref="Z169:AD169"/>
    <mergeCell ref="AE169:AM169"/>
    <mergeCell ref="AN169:AS169"/>
    <mergeCell ref="AT169:AX169"/>
    <mergeCell ref="AY169:BB169"/>
    <mergeCell ref="B168:C168"/>
    <mergeCell ref="D168:G168"/>
    <mergeCell ref="H168:N168"/>
    <mergeCell ref="O168:T168"/>
    <mergeCell ref="U168:Y168"/>
    <mergeCell ref="Z168:AD168"/>
    <mergeCell ref="AE168:AM168"/>
    <mergeCell ref="AN168:AS168"/>
    <mergeCell ref="AT168:AX168"/>
    <mergeCell ref="AY170:BB170"/>
    <mergeCell ref="B171:C171"/>
    <mergeCell ref="D171:G171"/>
    <mergeCell ref="H171:N171"/>
    <mergeCell ref="O171:T171"/>
    <mergeCell ref="U171:Y171"/>
    <mergeCell ref="Z171:AD171"/>
    <mergeCell ref="AE171:AM171"/>
    <mergeCell ref="AN171:AS171"/>
    <mergeCell ref="AT171:AX171"/>
    <mergeCell ref="AY171:BB171"/>
    <mergeCell ref="B170:C170"/>
    <mergeCell ref="D170:G170"/>
    <mergeCell ref="H170:N170"/>
    <mergeCell ref="O170:T170"/>
    <mergeCell ref="U170:Y170"/>
    <mergeCell ref="Z170:AD170"/>
    <mergeCell ref="AE170:AM170"/>
    <mergeCell ref="AN170:AS170"/>
    <mergeCell ref="AT170:AX170"/>
    <mergeCell ref="AN172:AS172"/>
    <mergeCell ref="AT172:AX172"/>
    <mergeCell ref="AY172:BB172"/>
    <mergeCell ref="B173:C173"/>
    <mergeCell ref="D173:G173"/>
    <mergeCell ref="H173:K173"/>
    <mergeCell ref="L173:N173"/>
    <mergeCell ref="O173:T173"/>
    <mergeCell ref="U173:Y173"/>
    <mergeCell ref="Z173:AD173"/>
    <mergeCell ref="AE173:AH173"/>
    <mergeCell ref="AI173:AM173"/>
    <mergeCell ref="AN173:AS173"/>
    <mergeCell ref="AT173:AX173"/>
    <mergeCell ref="AY173:BB173"/>
    <mergeCell ref="B172:C172"/>
    <mergeCell ref="D172:G172"/>
    <mergeCell ref="H172:J172"/>
    <mergeCell ref="K172:N172"/>
    <mergeCell ref="O172:S172"/>
    <mergeCell ref="T172:Y172"/>
    <mergeCell ref="Z172:AD172"/>
    <mergeCell ref="AE172:AH172"/>
    <mergeCell ref="AI172:AM172"/>
    <mergeCell ref="AE176:AM176"/>
    <mergeCell ref="AN176:AS176"/>
    <mergeCell ref="AN174:AS174"/>
    <mergeCell ref="AT174:AX174"/>
    <mergeCell ref="AY174:BB174"/>
    <mergeCell ref="B175:C175"/>
    <mergeCell ref="D175:G175"/>
    <mergeCell ref="H175:K175"/>
    <mergeCell ref="L175:N175"/>
    <mergeCell ref="O175:T175"/>
    <mergeCell ref="U175:Y175"/>
    <mergeCell ref="Z175:AD175"/>
    <mergeCell ref="AE175:AH175"/>
    <mergeCell ref="AI175:AM175"/>
    <mergeCell ref="AN175:AS175"/>
    <mergeCell ref="AT175:AX175"/>
    <mergeCell ref="AY175:BB175"/>
    <mergeCell ref="B174:C174"/>
    <mergeCell ref="D174:G174"/>
    <mergeCell ref="H174:J174"/>
    <mergeCell ref="K174:N174"/>
    <mergeCell ref="O174:S174"/>
    <mergeCell ref="T174:Y174"/>
    <mergeCell ref="Z174:AD174"/>
    <mergeCell ref="AE174:AH174"/>
    <mergeCell ref="AI174:AM174"/>
    <mergeCell ref="H181:Q181"/>
    <mergeCell ref="AF182:AG182"/>
    <mergeCell ref="AH182:AK182"/>
    <mergeCell ref="AM182:AN182"/>
    <mergeCell ref="P184:P185"/>
    <mergeCell ref="Q184:R184"/>
    <mergeCell ref="S184:V184"/>
    <mergeCell ref="X184:Y184"/>
    <mergeCell ref="Z184:AA185"/>
    <mergeCell ref="AB184:AC185"/>
    <mergeCell ref="AD184:AG185"/>
    <mergeCell ref="AI184:AJ185"/>
    <mergeCell ref="Q185:Y185"/>
    <mergeCell ref="AT176:AX176"/>
    <mergeCell ref="AY176:BB176"/>
    <mergeCell ref="B177:C177"/>
    <mergeCell ref="D177:G177"/>
    <mergeCell ref="H177:L177"/>
    <mergeCell ref="M177:N177"/>
    <mergeCell ref="Z177:AD177"/>
    <mergeCell ref="AE177:AM177"/>
    <mergeCell ref="AO177:AP177"/>
    <mergeCell ref="AQ177:AS177"/>
    <mergeCell ref="AW177:AX177"/>
    <mergeCell ref="AY177:BB177"/>
    <mergeCell ref="B176:C176"/>
    <mergeCell ref="D176:G176"/>
    <mergeCell ref="H176:L176"/>
    <mergeCell ref="M176:N176"/>
    <mergeCell ref="O176:T176"/>
    <mergeCell ref="U176:Y176"/>
    <mergeCell ref="Z176:AD176"/>
    <mergeCell ref="O195:P195"/>
    <mergeCell ref="S195:S196"/>
    <mergeCell ref="T195:V196"/>
    <mergeCell ref="O196:R196"/>
    <mergeCell ref="C198:H199"/>
    <mergeCell ref="N200:P200"/>
    <mergeCell ref="S200:U200"/>
    <mergeCell ref="C201:G202"/>
    <mergeCell ref="C187:H188"/>
    <mergeCell ref="N189:P189"/>
    <mergeCell ref="Q189:S189"/>
    <mergeCell ref="V189:W189"/>
    <mergeCell ref="Z189:AB189"/>
    <mergeCell ref="AC189:AE189"/>
    <mergeCell ref="AH189:AI189"/>
    <mergeCell ref="H193:Q193"/>
    <mergeCell ref="AC194:AD194"/>
    <mergeCell ref="AD232:AH232"/>
    <mergeCell ref="AJ232:AK232"/>
    <mergeCell ref="C234:H235"/>
    <mergeCell ref="H213:J213"/>
    <mergeCell ref="K213:L213"/>
    <mergeCell ref="H216:Q216"/>
    <mergeCell ref="AG217:AH217"/>
    <mergeCell ref="O218:O219"/>
    <mergeCell ref="P218:S218"/>
    <mergeCell ref="T218:T219"/>
    <mergeCell ref="U218:Y219"/>
    <mergeCell ref="P219:S219"/>
    <mergeCell ref="H205:Q205"/>
    <mergeCell ref="T206:W206"/>
    <mergeCell ref="M207:P207"/>
    <mergeCell ref="Q207:Q208"/>
    <mergeCell ref="R207:V208"/>
    <mergeCell ref="C210:H211"/>
    <mergeCell ref="N212:Q212"/>
    <mergeCell ref="T212:W212"/>
    <mergeCell ref="N236:Q236"/>
    <mergeCell ref="T236:W236"/>
    <mergeCell ref="L241:L242"/>
    <mergeCell ref="O241:Q241"/>
    <mergeCell ref="T241:T242"/>
    <mergeCell ref="U241:V242"/>
    <mergeCell ref="M242:O242"/>
    <mergeCell ref="P242:P243"/>
    <mergeCell ref="Q242:S242"/>
    <mergeCell ref="M243:O243"/>
    <mergeCell ref="Q243:S243"/>
    <mergeCell ref="C221:H222"/>
    <mergeCell ref="N223:P223"/>
    <mergeCell ref="S223:U223"/>
    <mergeCell ref="H227:Q227"/>
    <mergeCell ref="J228:S229"/>
    <mergeCell ref="Y232:AB232"/>
    <mergeCell ref="L258:M258"/>
    <mergeCell ref="N258:Q258"/>
    <mergeCell ref="S258:W258"/>
    <mergeCell ref="Z258:AA258"/>
    <mergeCell ref="H268:K268"/>
    <mergeCell ref="N270:Q270"/>
    <mergeCell ref="R270:R271"/>
    <mergeCell ref="S270:X271"/>
    <mergeCell ref="N271:Q271"/>
    <mergeCell ref="J270:L271"/>
    <mergeCell ref="M270:M271"/>
    <mergeCell ref="H247:J247"/>
    <mergeCell ref="J248:V249"/>
    <mergeCell ref="J250:Z251"/>
    <mergeCell ref="AA250:AE250"/>
    <mergeCell ref="AF250:AF251"/>
    <mergeCell ref="AG250:AL251"/>
    <mergeCell ref="C256:H257"/>
    <mergeCell ref="P256:Q257"/>
    <mergeCell ref="R256:W257"/>
    <mergeCell ref="X256:X257"/>
    <mergeCell ref="Y256:Z257"/>
    <mergeCell ref="AA256:AG257"/>
    <mergeCell ref="H280:J280"/>
    <mergeCell ref="C286:H287"/>
    <mergeCell ref="Q286:R287"/>
    <mergeCell ref="S286:X287"/>
    <mergeCell ref="Y286:Y287"/>
    <mergeCell ref="Z286:AC287"/>
    <mergeCell ref="J302:M303"/>
    <mergeCell ref="N302:N303"/>
    <mergeCell ref="J307:M308"/>
    <mergeCell ref="N307:N308"/>
    <mergeCell ref="AD286:AH287"/>
    <mergeCell ref="L288:O288"/>
    <mergeCell ref="P288:S288"/>
    <mergeCell ref="U288:Y288"/>
    <mergeCell ref="AB288:AC288"/>
    <mergeCell ref="C273:H274"/>
    <mergeCell ref="P273:R274"/>
    <mergeCell ref="S273:Z274"/>
    <mergeCell ref="AA273:AA274"/>
    <mergeCell ref="AB273:AD274"/>
    <mergeCell ref="AE273:AJ274"/>
    <mergeCell ref="L275:N275"/>
    <mergeCell ref="O275:S275"/>
    <mergeCell ref="U275:X275"/>
    <mergeCell ref="AA275:AB275"/>
    <mergeCell ref="AC324:AF324"/>
    <mergeCell ref="AH324:AK324"/>
    <mergeCell ref="C319:H320"/>
    <mergeCell ref="Q319:R320"/>
    <mergeCell ref="S319:Z320"/>
    <mergeCell ref="AA319:AA320"/>
    <mergeCell ref="AB319:AC320"/>
    <mergeCell ref="AD319:AJ320"/>
    <mergeCell ref="L321:N321"/>
    <mergeCell ref="O321:S321"/>
    <mergeCell ref="U321:X321"/>
    <mergeCell ref="AA321:AB321"/>
    <mergeCell ref="P302:P303"/>
    <mergeCell ref="Q302:S302"/>
    <mergeCell ref="T302:T303"/>
    <mergeCell ref="U302:Y303"/>
    <mergeCell ref="Q303:S303"/>
    <mergeCell ref="O307:R307"/>
    <mergeCell ref="S307:S308"/>
    <mergeCell ref="T307:X308"/>
    <mergeCell ref="O308:R308"/>
    <mergeCell ref="J312:L313"/>
    <mergeCell ref="M312:M313"/>
    <mergeCell ref="AY344:BB345"/>
    <mergeCell ref="J345:L345"/>
    <mergeCell ref="M345:M346"/>
    <mergeCell ref="N345:P345"/>
    <mergeCell ref="Q345:Q346"/>
    <mergeCell ref="R345:T345"/>
    <mergeCell ref="U345:U346"/>
    <mergeCell ref="V345:X345"/>
    <mergeCell ref="Y345:Y346"/>
    <mergeCell ref="Z345:AB345"/>
    <mergeCell ref="AC345:AC346"/>
    <mergeCell ref="AD345:AF345"/>
    <mergeCell ref="AG345:AG346"/>
    <mergeCell ref="AH345:AJ345"/>
    <mergeCell ref="AK345:AK346"/>
    <mergeCell ref="AL345:AN345"/>
    <mergeCell ref="AO345:AO346"/>
    <mergeCell ref="AP345:AS345"/>
    <mergeCell ref="AT345:AT346"/>
    <mergeCell ref="AU345:AW345"/>
    <mergeCell ref="J346:L346"/>
    <mergeCell ref="N346:P346"/>
    <mergeCell ref="R346:T346"/>
    <mergeCell ref="V346:X346"/>
    <mergeCell ref="Z346:AB346"/>
    <mergeCell ref="AD346:AF346"/>
    <mergeCell ref="AH346:AJ346"/>
    <mergeCell ref="AL346:AN346"/>
    <mergeCell ref="AP346:AS346"/>
    <mergeCell ref="AU346:AW346"/>
    <mergeCell ref="N184:N185"/>
    <mergeCell ref="K184:M185"/>
    <mergeCell ref="J195:M196"/>
    <mergeCell ref="N195:N196"/>
    <mergeCell ref="J207:K208"/>
    <mergeCell ref="L207:L208"/>
    <mergeCell ref="J218:L219"/>
    <mergeCell ref="M218:M219"/>
    <mergeCell ref="C248:I249"/>
    <mergeCell ref="G350:H350"/>
    <mergeCell ref="K350:L350"/>
    <mergeCell ref="M350:O350"/>
    <mergeCell ref="S350:T350"/>
    <mergeCell ref="W350:X350"/>
    <mergeCell ref="Y350:AA350"/>
    <mergeCell ref="AE350:AF350"/>
    <mergeCell ref="AX344:AX345"/>
    <mergeCell ref="AL337:AM337"/>
    <mergeCell ref="AR337:AT337"/>
    <mergeCell ref="F338:H338"/>
    <mergeCell ref="M338:N338"/>
    <mergeCell ref="O338:Q338"/>
    <mergeCell ref="V338:W338"/>
    <mergeCell ref="X338:Z338"/>
    <mergeCell ref="AE338:AF338"/>
    <mergeCell ref="AG338:AH338"/>
    <mergeCell ref="H327:P327"/>
    <mergeCell ref="C329:H330"/>
    <mergeCell ref="N331:P331"/>
    <mergeCell ref="S331:U331"/>
    <mergeCell ref="C332:G333"/>
    <mergeCell ref="E337:F337"/>
    <mergeCell ref="E354:K354"/>
    <mergeCell ref="Z337:AA337"/>
    <mergeCell ref="AF337:AG337"/>
    <mergeCell ref="W322:W323"/>
    <mergeCell ref="X322:AK322"/>
    <mergeCell ref="N312:Q312"/>
    <mergeCell ref="R312:R313"/>
    <mergeCell ref="S312:W313"/>
    <mergeCell ref="N313:Q313"/>
    <mergeCell ref="N317:P317"/>
    <mergeCell ref="R317:T317"/>
    <mergeCell ref="V317:X317"/>
    <mergeCell ref="Z317:AD317"/>
    <mergeCell ref="H298:J298"/>
    <mergeCell ref="T301:V301"/>
    <mergeCell ref="E339:F339"/>
    <mergeCell ref="K339:M339"/>
    <mergeCell ref="G341:H341"/>
    <mergeCell ref="I341:K341"/>
    <mergeCell ref="O341:P341"/>
    <mergeCell ref="J344:AW344"/>
    <mergeCell ref="K337:M337"/>
    <mergeCell ref="R337:S337"/>
    <mergeCell ref="T337:U337"/>
    <mergeCell ref="AL322:AL323"/>
    <mergeCell ref="AM322:AQ323"/>
    <mergeCell ref="X323:AA323"/>
    <mergeCell ref="AB323:AB324"/>
    <mergeCell ref="AC323:AF323"/>
    <mergeCell ref="AG323:AG324"/>
    <mergeCell ref="AH323:AK323"/>
    <mergeCell ref="X324:AA324"/>
  </mergeCells>
  <phoneticPr fontId="4" type="noConversion"/>
  <pageMargins left="0.39370078740157483" right="0.39370078740157483" top="0.39370078740157483" bottom="0.39370078740157483" header="0.19685039370078741" footer="0.19685039370078741"/>
  <pageSetup paperSize="9" fitToHeight="10" orientation="portrait" r:id="rId1"/>
  <headerFooter alignWithMargins="0">
    <oddFooter>&amp;L&amp;10F-02P-04-001 (Rev.00)&amp;C&amp;10&amp;P of &amp;N&amp;R&amp;"돋움,굵게"&amp;9(주)에이치시티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2486" r:id="rId4">
          <objectPr defaultSize="0" autoPict="0" r:id="rId5">
            <anchor moveWithCells="1">
              <from>
                <xdr:col>1</xdr:col>
                <xdr:colOff>9525</xdr:colOff>
                <xdr:row>137</xdr:row>
                <xdr:rowOff>0</xdr:rowOff>
              </from>
              <to>
                <xdr:col>37</xdr:col>
                <xdr:colOff>104775</xdr:colOff>
                <xdr:row>139</xdr:row>
                <xdr:rowOff>9525</xdr:rowOff>
              </to>
            </anchor>
          </objectPr>
        </oleObject>
      </mc:Choice>
      <mc:Fallback>
        <oleObject progId="Equation.3" shapeId="2486" r:id="rId4"/>
      </mc:Fallback>
    </mc:AlternateContent>
    <mc:AlternateContent xmlns:mc="http://schemas.openxmlformats.org/markup-compatibility/2006">
      <mc:Choice Requires="x14">
        <oleObject progId="Equation.3" shapeId="2487" r:id="rId6">
          <objectPr defaultSize="0" r:id="rId7">
            <anchor moveWithCells="1">
              <from>
                <xdr:col>4</xdr:col>
                <xdr:colOff>85725</xdr:colOff>
                <xdr:row>171</xdr:row>
                <xdr:rowOff>19050</xdr:rowOff>
              </from>
              <to>
                <xdr:col>5</xdr:col>
                <xdr:colOff>76200</xdr:colOff>
                <xdr:row>172</xdr:row>
                <xdr:rowOff>0</xdr:rowOff>
              </to>
            </anchor>
          </objectPr>
        </oleObject>
      </mc:Choice>
      <mc:Fallback>
        <oleObject progId="Equation.3" shapeId="2487" r:id="rId6"/>
      </mc:Fallback>
    </mc:AlternateContent>
    <mc:AlternateContent xmlns:mc="http://schemas.openxmlformats.org/markup-compatibility/2006">
      <mc:Choice Requires="x14">
        <oleObject progId="Equation.3" shapeId="2488" r:id="rId8">
          <objectPr defaultSize="0" r:id="rId9">
            <anchor moveWithCells="1">
              <from>
                <xdr:col>14</xdr:col>
                <xdr:colOff>47625</xdr:colOff>
                <xdr:row>165</xdr:row>
                <xdr:rowOff>228600</xdr:rowOff>
              </from>
              <to>
                <xdr:col>22</xdr:col>
                <xdr:colOff>38100</xdr:colOff>
                <xdr:row>167</xdr:row>
                <xdr:rowOff>19050</xdr:rowOff>
              </to>
            </anchor>
          </objectPr>
        </oleObject>
      </mc:Choice>
      <mc:Fallback>
        <oleObject progId="Equation.3" shapeId="2488" r:id="rId8"/>
      </mc:Fallback>
    </mc:AlternateContent>
    <mc:AlternateContent xmlns:mc="http://schemas.openxmlformats.org/markup-compatibility/2006">
      <mc:Choice Requires="x14">
        <oleObject progId="Equation.3" shapeId="2489" r:id="rId10">
          <objectPr defaultSize="0" r:id="rId9">
            <anchor moveWithCells="1">
              <from>
                <xdr:col>39</xdr:col>
                <xdr:colOff>47625</xdr:colOff>
                <xdr:row>165</xdr:row>
                <xdr:rowOff>228600</xdr:rowOff>
              </from>
              <to>
                <xdr:col>47</xdr:col>
                <xdr:colOff>38100</xdr:colOff>
                <xdr:row>167</xdr:row>
                <xdr:rowOff>19050</xdr:rowOff>
              </to>
            </anchor>
          </objectPr>
        </oleObject>
      </mc:Choice>
      <mc:Fallback>
        <oleObject progId="Equation.3" shapeId="2489" r:id="rId10"/>
      </mc:Fallback>
    </mc:AlternateContent>
    <mc:AlternateContent xmlns:mc="http://schemas.openxmlformats.org/markup-compatibility/2006">
      <mc:Choice Requires="x14">
        <oleObject progId="Equation.3" shapeId="2490" r:id="rId11">
          <objectPr defaultSize="0" r:id="rId12">
            <anchor moveWithCells="1">
              <from>
                <xdr:col>2</xdr:col>
                <xdr:colOff>76200</xdr:colOff>
                <xdr:row>145</xdr:row>
                <xdr:rowOff>19050</xdr:rowOff>
              </from>
              <to>
                <xdr:col>3</xdr:col>
                <xdr:colOff>76200</xdr:colOff>
                <xdr:row>146</xdr:row>
                <xdr:rowOff>47625</xdr:rowOff>
              </to>
            </anchor>
          </objectPr>
        </oleObject>
      </mc:Choice>
      <mc:Fallback>
        <oleObject progId="Equation.3" shapeId="2490" r:id="rId11"/>
      </mc:Fallback>
    </mc:AlternateContent>
    <mc:AlternateContent xmlns:mc="http://schemas.openxmlformats.org/markup-compatibility/2006">
      <mc:Choice Requires="x14">
        <oleObject progId="Equation.DSMT4" shapeId="2491" r:id="rId13">
          <objectPr defaultSize="0" r:id="rId14">
            <anchor moveWithCells="1">
              <from>
                <xdr:col>2</xdr:col>
                <xdr:colOff>0</xdr:colOff>
                <xdr:row>153</xdr:row>
                <xdr:rowOff>114300</xdr:rowOff>
              </from>
              <to>
                <xdr:col>47</xdr:col>
                <xdr:colOff>28575</xdr:colOff>
                <xdr:row>155</xdr:row>
                <xdr:rowOff>200025</xdr:rowOff>
              </to>
            </anchor>
          </objectPr>
        </oleObject>
      </mc:Choice>
      <mc:Fallback>
        <oleObject progId="Equation.DSMT4" shapeId="2491" r:id="rId13"/>
      </mc:Fallback>
    </mc:AlternateContent>
    <mc:AlternateContent xmlns:mc="http://schemas.openxmlformats.org/markup-compatibility/2006">
      <mc:Choice Requires="x14">
        <oleObject progId="Equation.DSMT4" shapeId="2492" r:id="rId15">
          <objectPr defaultSize="0" r:id="rId16">
            <anchor moveWithCells="1">
              <from>
                <xdr:col>3</xdr:col>
                <xdr:colOff>28575</xdr:colOff>
                <xdr:row>157</xdr:row>
                <xdr:rowOff>28575</xdr:rowOff>
              </from>
              <to>
                <xdr:col>42</xdr:col>
                <xdr:colOff>142875</xdr:colOff>
                <xdr:row>160</xdr:row>
                <xdr:rowOff>228600</xdr:rowOff>
              </to>
            </anchor>
          </objectPr>
        </oleObject>
      </mc:Choice>
      <mc:Fallback>
        <oleObject progId="Equation.DSMT4" shapeId="2492" r:id="rId15"/>
      </mc:Fallback>
    </mc:AlternateContent>
    <mc:AlternateContent xmlns:mc="http://schemas.openxmlformats.org/markup-compatibility/2006">
      <mc:Choice Requires="x14">
        <oleObject progId="Equation.3" shapeId="2493" r:id="rId17">
          <objectPr defaultSize="0" r:id="rId9">
            <anchor moveWithCells="1">
              <from>
                <xdr:col>39</xdr:col>
                <xdr:colOff>47625</xdr:colOff>
                <xdr:row>175</xdr:row>
                <xdr:rowOff>228600</xdr:rowOff>
              </from>
              <to>
                <xdr:col>47</xdr:col>
                <xdr:colOff>38100</xdr:colOff>
                <xdr:row>177</xdr:row>
                <xdr:rowOff>19050</xdr:rowOff>
              </to>
            </anchor>
          </objectPr>
        </oleObject>
      </mc:Choice>
      <mc:Fallback>
        <oleObject progId="Equation.3" shapeId="2493" r:id="rId17"/>
      </mc:Fallback>
    </mc:AlternateContent>
    <mc:AlternateContent xmlns:mc="http://schemas.openxmlformats.org/markup-compatibility/2006">
      <mc:Choice Requires="x14">
        <oleObject progId="Equation.3" shapeId="2494" r:id="rId18">
          <objectPr defaultSize="0" r:id="rId19">
            <anchor moveWithCells="1">
              <from>
                <xdr:col>1</xdr:col>
                <xdr:colOff>28575</xdr:colOff>
                <xdr:row>343</xdr:row>
                <xdr:rowOff>9525</xdr:rowOff>
              </from>
              <to>
                <xdr:col>8</xdr:col>
                <xdr:colOff>133350</xdr:colOff>
                <xdr:row>345</xdr:row>
                <xdr:rowOff>171450</xdr:rowOff>
              </to>
            </anchor>
          </objectPr>
        </oleObject>
      </mc:Choice>
      <mc:Fallback>
        <oleObject progId="Equation.3" shapeId="2494" r:id="rId18"/>
      </mc:Fallback>
    </mc:AlternateContent>
    <mc:AlternateContent xmlns:mc="http://schemas.openxmlformats.org/markup-compatibility/2006">
      <mc:Choice Requires="x14">
        <oleObject progId="Equation.DSMT4" shapeId="2495" r:id="rId20">
          <objectPr defaultSize="0" r:id="rId21">
            <anchor moveWithCells="1">
              <from>
                <xdr:col>8</xdr:col>
                <xdr:colOff>0</xdr:colOff>
                <xdr:row>186</xdr:row>
                <xdr:rowOff>57150</xdr:rowOff>
              </from>
              <to>
                <xdr:col>12</xdr:col>
                <xdr:colOff>38100</xdr:colOff>
                <xdr:row>187</xdr:row>
                <xdr:rowOff>200025</xdr:rowOff>
              </to>
            </anchor>
          </objectPr>
        </oleObject>
      </mc:Choice>
      <mc:Fallback>
        <oleObject progId="Equation.DSMT4" shapeId="2495" r:id="rId20"/>
      </mc:Fallback>
    </mc:AlternateContent>
    <mc:AlternateContent xmlns:mc="http://schemas.openxmlformats.org/markup-compatibility/2006">
      <mc:Choice Requires="x14">
        <oleObject progId="Equation.DSMT4" shapeId="2496" r:id="rId22">
          <objectPr defaultSize="0" r:id="rId23">
            <anchor moveWithCells="1">
              <from>
                <xdr:col>8</xdr:col>
                <xdr:colOff>0</xdr:colOff>
                <xdr:row>209</xdr:row>
                <xdr:rowOff>57150</xdr:rowOff>
              </from>
              <to>
                <xdr:col>13</xdr:col>
                <xdr:colOff>85725</xdr:colOff>
                <xdr:row>211</xdr:row>
                <xdr:rowOff>57150</xdr:rowOff>
              </to>
            </anchor>
          </objectPr>
        </oleObject>
      </mc:Choice>
      <mc:Fallback>
        <oleObject progId="Equation.DSMT4" shapeId="2496" r:id="rId22"/>
      </mc:Fallback>
    </mc:AlternateContent>
    <mc:AlternateContent xmlns:mc="http://schemas.openxmlformats.org/markup-compatibility/2006">
      <mc:Choice Requires="x14">
        <oleObject progId="Equation.DSMT4" shapeId="2497" r:id="rId24">
          <objectPr defaultSize="0" r:id="rId25">
            <anchor moveWithCells="1">
              <from>
                <xdr:col>13</xdr:col>
                <xdr:colOff>47625</xdr:colOff>
                <xdr:row>207</xdr:row>
                <xdr:rowOff>9525</xdr:rowOff>
              </from>
              <to>
                <xdr:col>14</xdr:col>
                <xdr:colOff>95250</xdr:colOff>
                <xdr:row>207</xdr:row>
                <xdr:rowOff>200025</xdr:rowOff>
              </to>
            </anchor>
          </objectPr>
        </oleObject>
      </mc:Choice>
      <mc:Fallback>
        <oleObject progId="Equation.DSMT4" shapeId="2497" r:id="rId24"/>
      </mc:Fallback>
    </mc:AlternateContent>
    <mc:AlternateContent xmlns:mc="http://schemas.openxmlformats.org/markup-compatibility/2006">
      <mc:Choice Requires="x14">
        <oleObject progId="Equation.DSMT4" shapeId="2498" r:id="rId26">
          <objectPr defaultSize="0" r:id="rId27">
            <anchor moveWithCells="1">
              <from>
                <xdr:col>8</xdr:col>
                <xdr:colOff>19050</xdr:colOff>
                <xdr:row>255</xdr:row>
                <xdr:rowOff>57150</xdr:rowOff>
              </from>
              <to>
                <xdr:col>14</xdr:col>
                <xdr:colOff>142875</xdr:colOff>
                <xdr:row>256</xdr:row>
                <xdr:rowOff>171450</xdr:rowOff>
              </to>
            </anchor>
          </objectPr>
        </oleObject>
      </mc:Choice>
      <mc:Fallback>
        <oleObject progId="Equation.DSMT4" shapeId="2498" r:id="rId26"/>
      </mc:Fallback>
    </mc:AlternateContent>
    <mc:AlternateContent xmlns:mc="http://schemas.openxmlformats.org/markup-compatibility/2006">
      <mc:Choice Requires="x14">
        <oleObject progId="Equation.DSMT4" shapeId="2499" r:id="rId28">
          <objectPr defaultSize="0" r:id="rId29">
            <anchor moveWithCells="1">
              <from>
                <xdr:col>22</xdr:col>
                <xdr:colOff>9525</xdr:colOff>
                <xdr:row>247</xdr:row>
                <xdr:rowOff>76200</xdr:rowOff>
              </from>
              <to>
                <xdr:col>30</xdr:col>
                <xdr:colOff>133350</xdr:colOff>
                <xdr:row>248</xdr:row>
                <xdr:rowOff>152400</xdr:rowOff>
              </to>
            </anchor>
          </objectPr>
        </oleObject>
      </mc:Choice>
      <mc:Fallback>
        <oleObject progId="Equation.DSMT4" shapeId="2499" r:id="rId28"/>
      </mc:Fallback>
    </mc:AlternateContent>
    <mc:AlternateContent xmlns:mc="http://schemas.openxmlformats.org/markup-compatibility/2006">
      <mc:Choice Requires="x14">
        <oleObject progId="Equation.DSMT4" shapeId="2500" r:id="rId30">
          <objectPr defaultSize="0" r:id="rId31">
            <anchor moveWithCells="1">
              <from>
                <xdr:col>27</xdr:col>
                <xdr:colOff>133350</xdr:colOff>
                <xdr:row>250</xdr:row>
                <xdr:rowOff>28575</xdr:rowOff>
              </from>
              <to>
                <xdr:col>29</xdr:col>
                <xdr:colOff>28575</xdr:colOff>
                <xdr:row>250</xdr:row>
                <xdr:rowOff>219075</xdr:rowOff>
              </to>
            </anchor>
          </objectPr>
        </oleObject>
      </mc:Choice>
      <mc:Fallback>
        <oleObject progId="Equation.DSMT4" shapeId="2500" r:id="rId30"/>
      </mc:Fallback>
    </mc:AlternateContent>
    <mc:AlternateContent xmlns:mc="http://schemas.openxmlformats.org/markup-compatibility/2006">
      <mc:Choice Requires="x14">
        <oleObject progId="Equation.DSMT4" shapeId="2501" r:id="rId32">
          <objectPr defaultSize="0" r:id="rId33">
            <anchor moveWithCells="1">
              <from>
                <xdr:col>10</xdr:col>
                <xdr:colOff>9525</xdr:colOff>
                <xdr:row>252</xdr:row>
                <xdr:rowOff>47625</xdr:rowOff>
              </from>
              <to>
                <xdr:col>30</xdr:col>
                <xdr:colOff>9525</xdr:colOff>
                <xdr:row>253</xdr:row>
                <xdr:rowOff>152400</xdr:rowOff>
              </to>
            </anchor>
          </objectPr>
        </oleObject>
      </mc:Choice>
      <mc:Fallback>
        <oleObject progId="Equation.DSMT4" shapeId="2501" r:id="rId32"/>
      </mc:Fallback>
    </mc:AlternateContent>
    <mc:AlternateContent xmlns:mc="http://schemas.openxmlformats.org/markup-compatibility/2006">
      <mc:Choice Requires="x14">
        <oleObject progId="Equation.DSMT4" shapeId="2502" r:id="rId34">
          <objectPr defaultSize="0" r:id="rId35">
            <anchor moveWithCells="1">
              <from>
                <xdr:col>8</xdr:col>
                <xdr:colOff>9525</xdr:colOff>
                <xdr:row>272</xdr:row>
                <xdr:rowOff>57150</xdr:rowOff>
              </from>
              <to>
                <xdr:col>15</xdr:col>
                <xdr:colOff>0</xdr:colOff>
                <xdr:row>273</xdr:row>
                <xdr:rowOff>171450</xdr:rowOff>
              </to>
            </anchor>
          </objectPr>
        </oleObject>
      </mc:Choice>
      <mc:Fallback>
        <oleObject progId="Equation.DSMT4" shapeId="2502" r:id="rId34"/>
      </mc:Fallback>
    </mc:AlternateContent>
    <mc:AlternateContent xmlns:mc="http://schemas.openxmlformats.org/markup-compatibility/2006">
      <mc:Choice Requires="x14">
        <oleObject progId="Equation.DSMT4" shapeId="2503" r:id="rId36">
          <objectPr defaultSize="0" r:id="rId37">
            <anchor moveWithCells="1">
              <from>
                <xdr:col>8</xdr:col>
                <xdr:colOff>28575</xdr:colOff>
                <xdr:row>285</xdr:row>
                <xdr:rowOff>57150</xdr:rowOff>
              </from>
              <to>
                <xdr:col>15</xdr:col>
                <xdr:colOff>133350</xdr:colOff>
                <xdr:row>286</xdr:row>
                <xdr:rowOff>171450</xdr:rowOff>
              </to>
            </anchor>
          </objectPr>
        </oleObject>
      </mc:Choice>
      <mc:Fallback>
        <oleObject progId="Equation.DSMT4" shapeId="2503" r:id="rId36"/>
      </mc:Fallback>
    </mc:AlternateContent>
    <mc:AlternateContent xmlns:mc="http://schemas.openxmlformats.org/markup-compatibility/2006">
      <mc:Choice Requires="x14">
        <oleObject progId="Equation.DSMT4" shapeId="2504" r:id="rId38">
          <objectPr defaultSize="0" r:id="rId39">
            <anchor moveWithCells="1">
              <from>
                <xdr:col>8</xdr:col>
                <xdr:colOff>9525</xdr:colOff>
                <xdr:row>318</xdr:row>
                <xdr:rowOff>57150</xdr:rowOff>
              </from>
              <to>
                <xdr:col>15</xdr:col>
                <xdr:colOff>85725</xdr:colOff>
                <xdr:row>319</xdr:row>
                <xdr:rowOff>171450</xdr:rowOff>
              </to>
            </anchor>
          </objectPr>
        </oleObject>
      </mc:Choice>
      <mc:Fallback>
        <oleObject progId="Equation.DSMT4" shapeId="2504" r:id="rId38"/>
      </mc:Fallback>
    </mc:AlternateContent>
    <mc:AlternateContent xmlns:mc="http://schemas.openxmlformats.org/markup-compatibility/2006">
      <mc:Choice Requires="x14">
        <oleObject progId="Equation.DSMT4" shapeId="2505" r:id="rId40">
          <objectPr defaultSize="0" r:id="rId41">
            <anchor moveWithCells="1">
              <from>
                <xdr:col>30</xdr:col>
                <xdr:colOff>104775</xdr:colOff>
                <xdr:row>180</xdr:row>
                <xdr:rowOff>219075</xdr:rowOff>
              </from>
              <to>
                <xdr:col>38</xdr:col>
                <xdr:colOff>0</xdr:colOff>
                <xdr:row>182</xdr:row>
                <xdr:rowOff>0</xdr:rowOff>
              </to>
            </anchor>
          </objectPr>
        </oleObject>
      </mc:Choice>
      <mc:Fallback>
        <oleObject progId="Equation.DSMT4" shapeId="2505" r:id="rId40"/>
      </mc:Fallback>
    </mc:AlternateContent>
    <mc:AlternateContent xmlns:mc="http://schemas.openxmlformats.org/markup-compatibility/2006">
      <mc:Choice Requires="x14">
        <oleObject progId="Equation.DSMT4" shapeId="2506" r:id="rId42">
          <objectPr defaultSize="0" r:id="rId43">
            <anchor moveWithCells="1">
              <from>
                <xdr:col>9</xdr:col>
                <xdr:colOff>9525</xdr:colOff>
                <xdr:row>282</xdr:row>
                <xdr:rowOff>228600</xdr:rowOff>
              </from>
              <to>
                <xdr:col>28</xdr:col>
                <xdr:colOff>76200</xdr:colOff>
                <xdr:row>283</xdr:row>
                <xdr:rowOff>209550</xdr:rowOff>
              </to>
            </anchor>
          </objectPr>
        </oleObject>
      </mc:Choice>
      <mc:Fallback>
        <oleObject progId="Equation.DSMT4" shapeId="2506" r:id="rId42"/>
      </mc:Fallback>
    </mc:AlternateContent>
    <mc:AlternateContent xmlns:mc="http://schemas.openxmlformats.org/markup-compatibility/2006">
      <mc:Choice Requires="x14">
        <oleObject progId="Equation.DSMT4" shapeId="2507" r:id="rId44">
          <objectPr defaultSize="0" r:id="rId45">
            <anchor moveWithCells="1">
              <from>
                <xdr:col>15</xdr:col>
                <xdr:colOff>104775</xdr:colOff>
                <xdr:row>182</xdr:row>
                <xdr:rowOff>219075</xdr:rowOff>
              </from>
              <to>
                <xdr:col>23</xdr:col>
                <xdr:colOff>0</xdr:colOff>
                <xdr:row>184</xdr:row>
                <xdr:rowOff>0</xdr:rowOff>
              </to>
            </anchor>
          </objectPr>
        </oleObject>
      </mc:Choice>
      <mc:Fallback>
        <oleObject progId="Equation.DSMT4" shapeId="2507" r:id="rId44"/>
      </mc:Fallback>
    </mc:AlternateContent>
    <mc:AlternateContent xmlns:mc="http://schemas.openxmlformats.org/markup-compatibility/2006">
      <mc:Choice Requires="x14">
        <oleObject progId="Equation.DSMT4" shapeId="2508" r:id="rId46">
          <objectPr defaultSize="0" r:id="rId47">
            <anchor moveWithCells="1">
              <from>
                <xdr:col>26</xdr:col>
                <xdr:colOff>95250</xdr:colOff>
                <xdr:row>183</xdr:row>
                <xdr:rowOff>95250</xdr:rowOff>
              </from>
              <to>
                <xdr:col>33</xdr:col>
                <xdr:colOff>142875</xdr:colOff>
                <xdr:row>184</xdr:row>
                <xdr:rowOff>114300</xdr:rowOff>
              </to>
            </anchor>
          </objectPr>
        </oleObject>
      </mc:Choice>
      <mc:Fallback>
        <oleObject progId="Equation.DSMT4" shapeId="2508" r:id="rId46"/>
      </mc:Fallback>
    </mc:AlternateContent>
    <mc:AlternateContent xmlns:mc="http://schemas.openxmlformats.org/markup-compatibility/2006">
      <mc:Choice Requires="x14">
        <oleObject progId="Equation.DSMT4" shapeId="2509" r:id="rId48">
          <objectPr defaultSize="0" r:id="rId49">
            <anchor moveWithCells="1">
              <from>
                <xdr:col>10</xdr:col>
                <xdr:colOff>19050</xdr:colOff>
                <xdr:row>315</xdr:row>
                <xdr:rowOff>228600</xdr:rowOff>
              </from>
              <to>
                <xdr:col>25</xdr:col>
                <xdr:colOff>9525</xdr:colOff>
                <xdr:row>316</xdr:row>
                <xdr:rowOff>209550</xdr:rowOff>
              </to>
            </anchor>
          </objectPr>
        </oleObject>
      </mc:Choice>
      <mc:Fallback>
        <oleObject progId="Equation.DSMT4" shapeId="2509" r:id="rId48"/>
      </mc:Fallback>
    </mc:AlternateContent>
    <mc:AlternateContent xmlns:mc="http://schemas.openxmlformats.org/markup-compatibility/2006">
      <mc:Choice Requires="x14">
        <oleObject progId="Equation.DSMT4" shapeId="2510" r:id="rId50">
          <objectPr defaultSize="0" r:id="rId51">
            <anchor moveWithCells="1">
              <from>
                <xdr:col>1</xdr:col>
                <xdr:colOff>28575</xdr:colOff>
                <xdr:row>335</xdr:row>
                <xdr:rowOff>9525</xdr:rowOff>
              </from>
              <to>
                <xdr:col>48</xdr:col>
                <xdr:colOff>57150</xdr:colOff>
                <xdr:row>336</xdr:row>
                <xdr:rowOff>0</xdr:rowOff>
              </to>
            </anchor>
          </objectPr>
        </oleObject>
      </mc:Choice>
      <mc:Fallback>
        <oleObject progId="Equation.DSMT4" shapeId="2510" r:id="rId50"/>
      </mc:Fallback>
    </mc:AlternateContent>
    <mc:AlternateContent xmlns:mc="http://schemas.openxmlformats.org/markup-compatibility/2006">
      <mc:Choice Requires="x14">
        <oleObject progId="Equation.3" shapeId="2511" r:id="rId52">
          <objectPr defaultSize="0" r:id="rId53">
            <anchor moveWithCells="1">
              <from>
                <xdr:col>4</xdr:col>
                <xdr:colOff>9525</xdr:colOff>
                <xdr:row>336</xdr:row>
                <xdr:rowOff>0</xdr:rowOff>
              </from>
              <to>
                <xdr:col>8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11" r:id="rId52"/>
      </mc:Fallback>
    </mc:AlternateContent>
    <mc:AlternateContent xmlns:mc="http://schemas.openxmlformats.org/markup-compatibility/2006">
      <mc:Choice Requires="x14">
        <oleObject progId="Equation.3" shapeId="2512" r:id="rId54">
          <objectPr defaultSize="0" r:id="rId55">
            <anchor moveWithCells="1">
              <from>
                <xdr:col>10</xdr:col>
                <xdr:colOff>66675</xdr:colOff>
                <xdr:row>336</xdr:row>
                <xdr:rowOff>0</xdr:rowOff>
              </from>
              <to>
                <xdr:col>17</xdr:col>
                <xdr:colOff>38100</xdr:colOff>
                <xdr:row>336</xdr:row>
                <xdr:rowOff>219075</xdr:rowOff>
              </to>
            </anchor>
          </objectPr>
        </oleObject>
      </mc:Choice>
      <mc:Fallback>
        <oleObject progId="Equation.3" shapeId="2512" r:id="rId54"/>
      </mc:Fallback>
    </mc:AlternateContent>
    <mc:AlternateContent xmlns:mc="http://schemas.openxmlformats.org/markup-compatibility/2006">
      <mc:Choice Requires="x14">
        <oleObject progId="Equation.3" shapeId="2513" r:id="rId56">
          <objectPr defaultSize="0" r:id="rId57">
            <anchor moveWithCells="1">
              <from>
                <xdr:col>13</xdr:col>
                <xdr:colOff>9525</xdr:colOff>
                <xdr:row>187</xdr:row>
                <xdr:rowOff>200025</xdr:rowOff>
              </from>
              <to>
                <xdr:col>20</xdr:col>
                <xdr:colOff>95250</xdr:colOff>
                <xdr:row>188</xdr:row>
                <xdr:rowOff>228600</xdr:rowOff>
              </to>
            </anchor>
          </objectPr>
        </oleObject>
      </mc:Choice>
      <mc:Fallback>
        <oleObject progId="Equation.3" shapeId="2513" r:id="rId56"/>
      </mc:Fallback>
    </mc:AlternateContent>
    <mc:AlternateContent xmlns:mc="http://schemas.openxmlformats.org/markup-compatibility/2006">
      <mc:Choice Requires="x14">
        <oleObject progId="Equation.DSMT4" shapeId="2514" r:id="rId58">
          <objectPr defaultSize="0" r:id="rId59">
            <anchor moveWithCells="1">
              <from>
                <xdr:col>8</xdr:col>
                <xdr:colOff>0</xdr:colOff>
                <xdr:row>197</xdr:row>
                <xdr:rowOff>57150</xdr:rowOff>
              </from>
              <to>
                <xdr:col>14</xdr:col>
                <xdr:colOff>9525</xdr:colOff>
                <xdr:row>198</xdr:row>
                <xdr:rowOff>209550</xdr:rowOff>
              </to>
            </anchor>
          </objectPr>
        </oleObject>
      </mc:Choice>
      <mc:Fallback>
        <oleObject progId="Equation.DSMT4" shapeId="2514" r:id="rId58"/>
      </mc:Fallback>
    </mc:AlternateContent>
    <mc:AlternateContent xmlns:mc="http://schemas.openxmlformats.org/markup-compatibility/2006">
      <mc:Choice Requires="x14">
        <oleObject progId="Equation.DSMT4" shapeId="2515" r:id="rId60">
          <objectPr defaultSize="0" r:id="rId61">
            <anchor moveWithCells="1">
              <from>
                <xdr:col>15</xdr:col>
                <xdr:colOff>47625</xdr:colOff>
                <xdr:row>195</xdr:row>
                <xdr:rowOff>19050</xdr:rowOff>
              </from>
              <to>
                <xdr:col>16</xdr:col>
                <xdr:colOff>95250</xdr:colOff>
                <xdr:row>195</xdr:row>
                <xdr:rowOff>209550</xdr:rowOff>
              </to>
            </anchor>
          </objectPr>
        </oleObject>
      </mc:Choice>
      <mc:Fallback>
        <oleObject progId="Equation.DSMT4" shapeId="2515" r:id="rId60"/>
      </mc:Fallback>
    </mc:AlternateContent>
    <mc:AlternateContent xmlns:mc="http://schemas.openxmlformats.org/markup-compatibility/2006">
      <mc:Choice Requires="x14">
        <oleObject progId="Equation.DSMT4" shapeId="2516" r:id="rId62">
          <objectPr defaultSize="0" r:id="rId63">
            <anchor moveWithCells="1">
              <from>
                <xdr:col>7</xdr:col>
                <xdr:colOff>47625</xdr:colOff>
                <xdr:row>200</xdr:row>
                <xdr:rowOff>28575</xdr:rowOff>
              </from>
              <to>
                <xdr:col>15</xdr:col>
                <xdr:colOff>133350</xdr:colOff>
                <xdr:row>201</xdr:row>
                <xdr:rowOff>180975</xdr:rowOff>
              </to>
            </anchor>
          </objectPr>
        </oleObject>
      </mc:Choice>
      <mc:Fallback>
        <oleObject progId="Equation.DSMT4" shapeId="2516" r:id="rId62"/>
      </mc:Fallback>
    </mc:AlternateContent>
    <mc:AlternateContent xmlns:mc="http://schemas.openxmlformats.org/markup-compatibility/2006">
      <mc:Choice Requires="x14">
        <oleObject progId="Equation.DSMT4" shapeId="2517" r:id="rId64">
          <objectPr defaultSize="0" r:id="rId65">
            <anchor moveWithCells="1">
              <from>
                <xdr:col>8</xdr:col>
                <xdr:colOff>0</xdr:colOff>
                <xdr:row>220</xdr:row>
                <xdr:rowOff>57150</xdr:rowOff>
              </from>
              <to>
                <xdr:col>13</xdr:col>
                <xdr:colOff>0</xdr:colOff>
                <xdr:row>221</xdr:row>
                <xdr:rowOff>200025</xdr:rowOff>
              </to>
            </anchor>
          </objectPr>
        </oleObject>
      </mc:Choice>
      <mc:Fallback>
        <oleObject progId="Equation.DSMT4" shapeId="2517" r:id="rId64"/>
      </mc:Fallback>
    </mc:AlternateContent>
    <mc:AlternateContent xmlns:mc="http://schemas.openxmlformats.org/markup-compatibility/2006">
      <mc:Choice Requires="x14">
        <oleObject progId="Equation.DSMT4" shapeId="2518" r:id="rId66">
          <objectPr defaultSize="0" r:id="rId67">
            <anchor moveWithCells="1">
              <from>
                <xdr:col>8</xdr:col>
                <xdr:colOff>0</xdr:colOff>
                <xdr:row>233</xdr:row>
                <xdr:rowOff>57150</xdr:rowOff>
              </from>
              <to>
                <xdr:col>13</xdr:col>
                <xdr:colOff>28575</xdr:colOff>
                <xdr:row>234</xdr:row>
                <xdr:rowOff>200025</xdr:rowOff>
              </to>
            </anchor>
          </objectPr>
        </oleObject>
      </mc:Choice>
      <mc:Fallback>
        <oleObject progId="Equation.DSMT4" shapeId="2518" r:id="rId66"/>
      </mc:Fallback>
    </mc:AlternateContent>
    <mc:AlternateContent xmlns:mc="http://schemas.openxmlformats.org/markup-compatibility/2006">
      <mc:Choice Requires="x14">
        <oleObject progId="Equation.DSMT4" shapeId="2519" r:id="rId68">
          <objectPr defaultSize="0" r:id="rId69">
            <anchor moveWithCells="1">
              <from>
                <xdr:col>18</xdr:col>
                <xdr:colOff>38100</xdr:colOff>
                <xdr:row>227</xdr:row>
                <xdr:rowOff>47625</xdr:rowOff>
              </from>
              <to>
                <xdr:col>31</xdr:col>
                <xdr:colOff>114300</xdr:colOff>
                <xdr:row>228</xdr:row>
                <xdr:rowOff>180975</xdr:rowOff>
              </to>
            </anchor>
          </objectPr>
        </oleObject>
      </mc:Choice>
      <mc:Fallback>
        <oleObject progId="Equation.DSMT4" shapeId="2519" r:id="rId68"/>
      </mc:Fallback>
    </mc:AlternateContent>
    <mc:AlternateContent xmlns:mc="http://schemas.openxmlformats.org/markup-compatibility/2006">
      <mc:Choice Requires="x14">
        <oleObject progId="Equation.DSMT4" shapeId="2520" r:id="rId70">
          <objectPr defaultSize="0" r:id="rId71">
            <anchor moveWithCells="1">
              <from>
                <xdr:col>9</xdr:col>
                <xdr:colOff>9525</xdr:colOff>
                <xdr:row>230</xdr:row>
                <xdr:rowOff>209550</xdr:rowOff>
              </from>
              <to>
                <xdr:col>34</xdr:col>
                <xdr:colOff>133350</xdr:colOff>
                <xdr:row>232</xdr:row>
                <xdr:rowOff>0</xdr:rowOff>
              </to>
            </anchor>
          </objectPr>
        </oleObject>
      </mc:Choice>
      <mc:Fallback>
        <oleObject progId="Equation.DSMT4" shapeId="2520" r:id="rId70"/>
      </mc:Fallback>
    </mc:AlternateContent>
    <mc:AlternateContent xmlns:mc="http://schemas.openxmlformats.org/markup-compatibility/2006">
      <mc:Choice Requires="x14">
        <oleObject progId="Equation.DSMT4" shapeId="2521" r:id="rId72">
          <objectPr defaultSize="0" r:id="rId73">
            <anchor moveWithCells="1">
              <from>
                <xdr:col>9</xdr:col>
                <xdr:colOff>9525</xdr:colOff>
                <xdr:row>237</xdr:row>
                <xdr:rowOff>28575</xdr:rowOff>
              </from>
              <to>
                <xdr:col>14</xdr:col>
                <xdr:colOff>19050</xdr:colOff>
                <xdr:row>238</xdr:row>
                <xdr:rowOff>180975</xdr:rowOff>
              </to>
            </anchor>
          </objectPr>
        </oleObject>
      </mc:Choice>
      <mc:Fallback>
        <oleObject progId="Equation.DSMT4" shapeId="2521" r:id="rId72"/>
      </mc:Fallback>
    </mc:AlternateContent>
    <mc:AlternateContent xmlns:mc="http://schemas.openxmlformats.org/markup-compatibility/2006">
      <mc:Choice Requires="x14">
        <oleObject progId="Equation.DSMT4" shapeId="2522" r:id="rId74">
          <objectPr defaultSize="0" r:id="rId75">
            <anchor moveWithCells="1">
              <from>
                <xdr:col>8</xdr:col>
                <xdr:colOff>76200</xdr:colOff>
                <xdr:row>240</xdr:row>
                <xdr:rowOff>142875</xdr:rowOff>
              </from>
              <to>
                <xdr:col>11</xdr:col>
                <xdr:colOff>0</xdr:colOff>
                <xdr:row>241</xdr:row>
                <xdr:rowOff>95250</xdr:rowOff>
              </to>
            </anchor>
          </objectPr>
        </oleObject>
      </mc:Choice>
      <mc:Fallback>
        <oleObject progId="Equation.DSMT4" shapeId="2522" r:id="rId74"/>
      </mc:Fallback>
    </mc:AlternateContent>
    <mc:AlternateContent xmlns:mc="http://schemas.openxmlformats.org/markup-compatibility/2006">
      <mc:Choice Requires="x14">
        <oleObject progId="Equation.DSMT4" shapeId="2523" r:id="rId76">
          <objectPr defaultSize="0" r:id="rId77">
            <anchor moveWithCells="1">
              <from>
                <xdr:col>8</xdr:col>
                <xdr:colOff>9525</xdr:colOff>
                <xdr:row>259</xdr:row>
                <xdr:rowOff>28575</xdr:rowOff>
              </from>
              <to>
                <xdr:col>13</xdr:col>
                <xdr:colOff>19050</xdr:colOff>
                <xdr:row>260</xdr:row>
                <xdr:rowOff>180975</xdr:rowOff>
              </to>
            </anchor>
          </objectPr>
        </oleObject>
      </mc:Choice>
      <mc:Fallback>
        <oleObject progId="Equation.DSMT4" shapeId="2523" r:id="rId76"/>
      </mc:Fallback>
    </mc:AlternateContent>
    <mc:AlternateContent xmlns:mc="http://schemas.openxmlformats.org/markup-compatibility/2006">
      <mc:Choice Requires="x14">
        <oleObject progId="Equation.DSMT4" shapeId="2524" r:id="rId78">
          <objectPr defaultSize="0" r:id="rId79">
            <anchor moveWithCells="1">
              <from>
                <xdr:col>8</xdr:col>
                <xdr:colOff>66675</xdr:colOff>
                <xdr:row>262</xdr:row>
                <xdr:rowOff>28575</xdr:rowOff>
              </from>
              <to>
                <xdr:col>39</xdr:col>
                <xdr:colOff>57150</xdr:colOff>
                <xdr:row>265</xdr:row>
                <xdr:rowOff>152400</xdr:rowOff>
              </to>
            </anchor>
          </objectPr>
        </oleObject>
      </mc:Choice>
      <mc:Fallback>
        <oleObject progId="Equation.DSMT4" shapeId="2524" r:id="rId78"/>
      </mc:Fallback>
    </mc:AlternateContent>
    <mc:AlternateContent xmlns:mc="http://schemas.openxmlformats.org/markup-compatibility/2006">
      <mc:Choice Requires="x14">
        <oleObject progId="Equation.DSMT4" shapeId="2525" r:id="rId80">
          <objectPr defaultSize="0" r:id="rId81">
            <anchor moveWithCells="1">
              <from>
                <xdr:col>8</xdr:col>
                <xdr:colOff>9525</xdr:colOff>
                <xdr:row>289</xdr:row>
                <xdr:rowOff>38100</xdr:rowOff>
              </from>
              <to>
                <xdr:col>13</xdr:col>
                <xdr:colOff>19050</xdr:colOff>
                <xdr:row>290</xdr:row>
                <xdr:rowOff>190500</xdr:rowOff>
              </to>
            </anchor>
          </objectPr>
        </oleObject>
      </mc:Choice>
      <mc:Fallback>
        <oleObject progId="Equation.DSMT4" shapeId="2525" r:id="rId80"/>
      </mc:Fallback>
    </mc:AlternateContent>
    <mc:AlternateContent xmlns:mc="http://schemas.openxmlformats.org/markup-compatibility/2006">
      <mc:Choice Requires="x14">
        <oleObject progId="Equation.DSMT4" shapeId="2526" r:id="rId82">
          <objectPr defaultSize="0" r:id="rId83">
            <anchor moveWithCells="1">
              <from>
                <xdr:col>8</xdr:col>
                <xdr:colOff>9525</xdr:colOff>
                <xdr:row>292</xdr:row>
                <xdr:rowOff>0</xdr:rowOff>
              </from>
              <to>
                <xdr:col>32</xdr:col>
                <xdr:colOff>0</xdr:colOff>
                <xdr:row>295</xdr:row>
                <xdr:rowOff>47625</xdr:rowOff>
              </to>
            </anchor>
          </objectPr>
        </oleObject>
      </mc:Choice>
      <mc:Fallback>
        <oleObject progId="Equation.DSMT4" shapeId="2526" r:id="rId82"/>
      </mc:Fallback>
    </mc:AlternateContent>
    <mc:AlternateContent xmlns:mc="http://schemas.openxmlformats.org/markup-compatibility/2006">
      <mc:Choice Requires="x14">
        <oleObject progId="Equation.DSMT4" shapeId="2527" r:id="rId84">
          <objectPr defaultSize="0" r:id="rId85">
            <anchor moveWithCells="1">
              <from>
                <xdr:col>14</xdr:col>
                <xdr:colOff>38100</xdr:colOff>
                <xdr:row>270</xdr:row>
                <xdr:rowOff>19050</xdr:rowOff>
              </from>
              <to>
                <xdr:col>15</xdr:col>
                <xdr:colOff>85725</xdr:colOff>
                <xdr:row>270</xdr:row>
                <xdr:rowOff>209550</xdr:rowOff>
              </to>
            </anchor>
          </objectPr>
        </oleObject>
      </mc:Choice>
      <mc:Fallback>
        <oleObject progId="Equation.DSMT4" shapeId="2527" r:id="rId84"/>
      </mc:Fallback>
    </mc:AlternateContent>
    <mc:AlternateContent xmlns:mc="http://schemas.openxmlformats.org/markup-compatibility/2006">
      <mc:Choice Requires="x14">
        <oleObject progId="Equation.DSMT4" shapeId="2528" r:id="rId86">
          <objectPr defaultSize="0" r:id="rId87">
            <anchor moveWithCells="1">
              <from>
                <xdr:col>15</xdr:col>
                <xdr:colOff>66675</xdr:colOff>
                <xdr:row>307</xdr:row>
                <xdr:rowOff>19050</xdr:rowOff>
              </from>
              <to>
                <xdr:col>16</xdr:col>
                <xdr:colOff>114300</xdr:colOff>
                <xdr:row>307</xdr:row>
                <xdr:rowOff>209550</xdr:rowOff>
              </to>
            </anchor>
          </objectPr>
        </oleObject>
      </mc:Choice>
      <mc:Fallback>
        <oleObject progId="Equation.DSMT4" shapeId="2528" r:id="rId86"/>
      </mc:Fallback>
    </mc:AlternateContent>
    <mc:AlternateContent xmlns:mc="http://schemas.openxmlformats.org/markup-compatibility/2006">
      <mc:Choice Requires="x14">
        <oleObject progId="Equation.DSMT4" shapeId="2529" r:id="rId88">
          <objectPr defaultSize="0" r:id="rId89">
            <anchor moveWithCells="1">
              <from>
                <xdr:col>32</xdr:col>
                <xdr:colOff>9525</xdr:colOff>
                <xdr:row>307</xdr:row>
                <xdr:rowOff>152400</xdr:rowOff>
              </from>
              <to>
                <xdr:col>37</xdr:col>
                <xdr:colOff>19050</xdr:colOff>
                <xdr:row>309</xdr:row>
                <xdr:rowOff>66675</xdr:rowOff>
              </to>
            </anchor>
          </objectPr>
        </oleObject>
      </mc:Choice>
      <mc:Fallback>
        <oleObject progId="Equation.DSMT4" shapeId="2529" r:id="rId88"/>
      </mc:Fallback>
    </mc:AlternateContent>
    <mc:AlternateContent xmlns:mc="http://schemas.openxmlformats.org/markup-compatibility/2006">
      <mc:Choice Requires="x14">
        <oleObject progId="Equation.DSMT4" shapeId="2530" r:id="rId90">
          <objectPr defaultSize="0" r:id="rId91">
            <anchor moveWithCells="1">
              <from>
                <xdr:col>14</xdr:col>
                <xdr:colOff>66675</xdr:colOff>
                <xdr:row>312</xdr:row>
                <xdr:rowOff>19050</xdr:rowOff>
              </from>
              <to>
                <xdr:col>15</xdr:col>
                <xdr:colOff>114300</xdr:colOff>
                <xdr:row>312</xdr:row>
                <xdr:rowOff>209550</xdr:rowOff>
              </to>
            </anchor>
          </objectPr>
        </oleObject>
      </mc:Choice>
      <mc:Fallback>
        <oleObject progId="Equation.DSMT4" shapeId="2530" r:id="rId90"/>
      </mc:Fallback>
    </mc:AlternateContent>
    <mc:AlternateContent xmlns:mc="http://schemas.openxmlformats.org/markup-compatibility/2006">
      <mc:Choice Requires="x14">
        <oleObject progId="Equation.DSMT4" shapeId="2531" r:id="rId92">
          <objectPr defaultSize="0" r:id="rId93">
            <anchor moveWithCells="1">
              <from>
                <xdr:col>8</xdr:col>
                <xdr:colOff>9525</xdr:colOff>
                <xdr:row>321</xdr:row>
                <xdr:rowOff>38100</xdr:rowOff>
              </from>
              <to>
                <xdr:col>21</xdr:col>
                <xdr:colOff>114300</xdr:colOff>
                <xdr:row>323</xdr:row>
                <xdr:rowOff>123825</xdr:rowOff>
              </to>
            </anchor>
          </objectPr>
        </oleObject>
      </mc:Choice>
      <mc:Fallback>
        <oleObject progId="Equation.DSMT4" shapeId="2531" r:id="rId92"/>
      </mc:Fallback>
    </mc:AlternateContent>
    <mc:AlternateContent xmlns:mc="http://schemas.openxmlformats.org/markup-compatibility/2006">
      <mc:Choice Requires="x14">
        <oleObject progId="Equation.DSMT4" shapeId="2532" r:id="rId94">
          <objectPr defaultSize="0" r:id="rId95">
            <anchor moveWithCells="1">
              <from>
                <xdr:col>8</xdr:col>
                <xdr:colOff>9525</xdr:colOff>
                <xdr:row>328</xdr:row>
                <xdr:rowOff>66675</xdr:rowOff>
              </from>
              <to>
                <xdr:col>12</xdr:col>
                <xdr:colOff>114300</xdr:colOff>
                <xdr:row>329</xdr:row>
                <xdr:rowOff>209550</xdr:rowOff>
              </to>
            </anchor>
          </objectPr>
        </oleObject>
      </mc:Choice>
      <mc:Fallback>
        <oleObject progId="Equation.DSMT4" shapeId="2532" r:id="rId94"/>
      </mc:Fallback>
    </mc:AlternateContent>
    <mc:AlternateContent xmlns:mc="http://schemas.openxmlformats.org/markup-compatibility/2006">
      <mc:Choice Requires="x14">
        <oleObject progId="Equation.DSMT4" shapeId="2533" r:id="rId96">
          <objectPr defaultSize="0" r:id="rId97">
            <anchor moveWithCells="1">
              <from>
                <xdr:col>7</xdr:col>
                <xdr:colOff>9525</xdr:colOff>
                <xdr:row>331</xdr:row>
                <xdr:rowOff>28575</xdr:rowOff>
              </from>
              <to>
                <xdr:col>14</xdr:col>
                <xdr:colOff>76200</xdr:colOff>
                <xdr:row>332</xdr:row>
                <xdr:rowOff>180975</xdr:rowOff>
              </to>
            </anchor>
          </objectPr>
        </oleObject>
      </mc:Choice>
      <mc:Fallback>
        <oleObject progId="Equation.DSMT4" shapeId="2533" r:id="rId96"/>
      </mc:Fallback>
    </mc:AlternateContent>
    <mc:AlternateContent xmlns:mc="http://schemas.openxmlformats.org/markup-compatibility/2006">
      <mc:Choice Requires="x14">
        <oleObject progId="Equation.3" shapeId="2534" r:id="rId98">
          <objectPr defaultSize="0" r:id="rId99">
            <anchor moveWithCells="1">
              <from>
                <xdr:col>27</xdr:col>
                <xdr:colOff>95250</xdr:colOff>
                <xdr:row>342</xdr:row>
                <xdr:rowOff>209550</xdr:rowOff>
              </from>
              <to>
                <xdr:col>30</xdr:col>
                <xdr:colOff>95250</xdr:colOff>
                <xdr:row>343</xdr:row>
                <xdr:rowOff>190500</xdr:rowOff>
              </to>
            </anchor>
          </objectPr>
        </oleObject>
      </mc:Choice>
      <mc:Fallback>
        <oleObject progId="Equation.3" shapeId="2534" r:id="rId98"/>
      </mc:Fallback>
    </mc:AlternateContent>
    <mc:AlternateContent xmlns:mc="http://schemas.openxmlformats.org/markup-compatibility/2006">
      <mc:Choice Requires="x14">
        <oleObject progId="Equation.DSMT4" shapeId="2535" r:id="rId100">
          <objectPr defaultSize="0" r:id="rId101">
            <anchor moveWithCells="1">
              <from>
                <xdr:col>14</xdr:col>
                <xdr:colOff>28575</xdr:colOff>
                <xdr:row>240</xdr:row>
                <xdr:rowOff>0</xdr:rowOff>
              </from>
              <to>
                <xdr:col>17</xdr:col>
                <xdr:colOff>28575</xdr:colOff>
                <xdr:row>241</xdr:row>
                <xdr:rowOff>0</xdr:rowOff>
              </to>
            </anchor>
          </objectPr>
        </oleObject>
      </mc:Choice>
      <mc:Fallback>
        <oleObject progId="Equation.DSMT4" shapeId="2535" r:id="rId100"/>
      </mc:Fallback>
    </mc:AlternateContent>
    <mc:AlternateContent xmlns:mc="http://schemas.openxmlformats.org/markup-compatibility/2006">
      <mc:Choice Requires="x14">
        <oleObject progId="Equation.3" shapeId="2536" r:id="rId102">
          <objectPr defaultSize="0" r:id="rId7">
            <anchor moveWithCells="1">
              <from>
                <xdr:col>23</xdr:col>
                <xdr:colOff>28575</xdr:colOff>
                <xdr:row>244</xdr:row>
                <xdr:rowOff>0</xdr:rowOff>
              </from>
              <to>
                <xdr:col>24</xdr:col>
                <xdr:colOff>19050</xdr:colOff>
                <xdr:row>244</xdr:row>
                <xdr:rowOff>219075</xdr:rowOff>
              </to>
            </anchor>
          </objectPr>
        </oleObject>
      </mc:Choice>
      <mc:Fallback>
        <oleObject progId="Equation.3" shapeId="2536" r:id="rId102"/>
      </mc:Fallback>
    </mc:AlternateContent>
    <mc:AlternateContent xmlns:mc="http://schemas.openxmlformats.org/markup-compatibility/2006">
      <mc:Choice Requires="x14">
        <oleObject progId="Equation.3" shapeId="2537" r:id="rId103">
          <objectPr defaultSize="0" r:id="rId104">
            <anchor moveWithCells="1">
              <from>
                <xdr:col>17</xdr:col>
                <xdr:colOff>9525</xdr:colOff>
                <xdr:row>245</xdr:row>
                <xdr:rowOff>9525</xdr:rowOff>
              </from>
              <to>
                <xdr:col>22</xdr:col>
                <xdr:colOff>133350</xdr:colOff>
                <xdr:row>245</xdr:row>
                <xdr:rowOff>228600</xdr:rowOff>
              </to>
            </anchor>
          </objectPr>
        </oleObject>
      </mc:Choice>
      <mc:Fallback>
        <oleObject progId="Equation.3" shapeId="2537" r:id="rId103"/>
      </mc:Fallback>
    </mc:AlternateContent>
    <mc:AlternateContent xmlns:mc="http://schemas.openxmlformats.org/markup-compatibility/2006">
      <mc:Choice Requires="x14">
        <oleObject progId="Equation.3" shapeId="2538" r:id="rId105">
          <objectPr defaultSize="0" r:id="rId57">
            <anchor moveWithCells="1">
              <from>
                <xdr:col>25</xdr:col>
                <xdr:colOff>9525</xdr:colOff>
                <xdr:row>187</xdr:row>
                <xdr:rowOff>200025</xdr:rowOff>
              </from>
              <to>
                <xdr:col>32</xdr:col>
                <xdr:colOff>95250</xdr:colOff>
                <xdr:row>188</xdr:row>
                <xdr:rowOff>228600</xdr:rowOff>
              </to>
            </anchor>
          </objectPr>
        </oleObject>
      </mc:Choice>
      <mc:Fallback>
        <oleObject progId="Equation.3" shapeId="2538" r:id="rId105"/>
      </mc:Fallback>
    </mc:AlternateContent>
    <mc:AlternateContent xmlns:mc="http://schemas.openxmlformats.org/markup-compatibility/2006">
      <mc:Choice Requires="x14">
        <oleObject progId="Equation.DSMT4" shapeId="2539" r:id="rId106">
          <objectPr defaultSize="0" r:id="rId89">
            <anchor moveWithCells="1">
              <from>
                <xdr:col>30</xdr:col>
                <xdr:colOff>66675</xdr:colOff>
                <xdr:row>312</xdr:row>
                <xdr:rowOff>161925</xdr:rowOff>
              </from>
              <to>
                <xdr:col>35</xdr:col>
                <xdr:colOff>76200</xdr:colOff>
                <xdr:row>314</xdr:row>
                <xdr:rowOff>76200</xdr:rowOff>
              </to>
            </anchor>
          </objectPr>
        </oleObject>
      </mc:Choice>
      <mc:Fallback>
        <oleObject progId="Equation.DSMT4" shapeId="2539" r:id="rId106"/>
      </mc:Fallback>
    </mc:AlternateContent>
    <mc:AlternateContent xmlns:mc="http://schemas.openxmlformats.org/markup-compatibility/2006">
      <mc:Choice Requires="x14">
        <oleObject progId="Equation.DSMT4" shapeId="2540" r:id="rId107">
          <objectPr defaultSize="0" r:id="rId108">
            <anchor moveWithCells="1">
              <from>
                <xdr:col>27</xdr:col>
                <xdr:colOff>95250</xdr:colOff>
                <xdr:row>321</xdr:row>
                <xdr:rowOff>19050</xdr:rowOff>
              </from>
              <to>
                <xdr:col>32</xdr:col>
                <xdr:colOff>9525</xdr:colOff>
                <xdr:row>322</xdr:row>
                <xdr:rowOff>19050</xdr:rowOff>
              </to>
            </anchor>
          </objectPr>
        </oleObject>
      </mc:Choice>
      <mc:Fallback>
        <oleObject progId="Equation.DSMT4" shapeId="2540" r:id="rId107"/>
      </mc:Fallback>
    </mc:AlternateContent>
    <mc:AlternateContent xmlns:mc="http://schemas.openxmlformats.org/markup-compatibility/2006">
      <mc:Choice Requires="x14">
        <oleObject progId="Equation.DSMT4" shapeId="2541" r:id="rId109">
          <objectPr defaultSize="0" r:id="rId101">
            <anchor moveWithCells="1">
              <from>
                <xdr:col>12</xdr:col>
                <xdr:colOff>28575</xdr:colOff>
                <xdr:row>241</xdr:row>
                <xdr:rowOff>0</xdr:rowOff>
              </from>
              <to>
                <xdr:col>15</xdr:col>
                <xdr:colOff>28575</xdr:colOff>
                <xdr:row>242</xdr:row>
                <xdr:rowOff>0</xdr:rowOff>
              </to>
            </anchor>
          </objectPr>
        </oleObject>
      </mc:Choice>
      <mc:Fallback>
        <oleObject progId="Equation.DSMT4" shapeId="2541" r:id="rId109"/>
      </mc:Fallback>
    </mc:AlternateContent>
    <mc:AlternateContent xmlns:mc="http://schemas.openxmlformats.org/markup-compatibility/2006">
      <mc:Choice Requires="x14">
        <oleObject progId="Equation.DSMT4" shapeId="2542" r:id="rId110">
          <objectPr defaultSize="0" r:id="rId101">
            <anchor moveWithCells="1">
              <from>
                <xdr:col>16</xdr:col>
                <xdr:colOff>28575</xdr:colOff>
                <xdr:row>241</xdr:row>
                <xdr:rowOff>0</xdr:rowOff>
              </from>
              <to>
                <xdr:col>19</xdr:col>
                <xdr:colOff>28575</xdr:colOff>
                <xdr:row>242</xdr:row>
                <xdr:rowOff>0</xdr:rowOff>
              </to>
            </anchor>
          </objectPr>
        </oleObject>
      </mc:Choice>
      <mc:Fallback>
        <oleObject progId="Equation.DSMT4" shapeId="2542" r:id="rId110"/>
      </mc:Fallback>
    </mc:AlternateContent>
    <mc:AlternateContent xmlns:mc="http://schemas.openxmlformats.org/markup-compatibility/2006">
      <mc:Choice Requires="x14">
        <oleObject progId="Equation.DSMT4" shapeId="2543" r:id="rId111">
          <objectPr defaultSize="0" r:id="rId108">
            <anchor moveWithCells="1">
              <from>
                <xdr:col>23</xdr:col>
                <xdr:colOff>0</xdr:colOff>
                <xdr:row>322</xdr:row>
                <xdr:rowOff>0</xdr:rowOff>
              </from>
              <to>
                <xdr:col>27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3" r:id="rId111"/>
      </mc:Fallback>
    </mc:AlternateContent>
    <mc:AlternateContent xmlns:mc="http://schemas.openxmlformats.org/markup-compatibility/2006">
      <mc:Choice Requires="x14">
        <oleObject progId="Equation.DSMT4" shapeId="2544" r:id="rId112">
          <objectPr defaultSize="0" r:id="rId108">
            <anchor moveWithCells="1">
              <from>
                <xdr:col>28</xdr:col>
                <xdr:colOff>0</xdr:colOff>
                <xdr:row>322</xdr:row>
                <xdr:rowOff>0</xdr:rowOff>
              </from>
              <to>
                <xdr:col>32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4" r:id="rId112"/>
      </mc:Fallback>
    </mc:AlternateContent>
    <mc:AlternateContent xmlns:mc="http://schemas.openxmlformats.org/markup-compatibility/2006">
      <mc:Choice Requires="x14">
        <oleObject progId="Equation.DSMT4" shapeId="2545" r:id="rId113">
          <objectPr defaultSize="0" r:id="rId108">
            <anchor moveWithCells="1">
              <from>
                <xdr:col>33</xdr:col>
                <xdr:colOff>0</xdr:colOff>
                <xdr:row>322</xdr:row>
                <xdr:rowOff>0</xdr:rowOff>
              </from>
              <to>
                <xdr:col>37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5" r:id="rId113"/>
      </mc:Fallback>
    </mc:AlternateContent>
    <mc:AlternateContent xmlns:mc="http://schemas.openxmlformats.org/markup-compatibility/2006">
      <mc:Choice Requires="x14">
        <oleObject progId="Equation.3" shapeId="2546" r:id="rId114">
          <objectPr defaultSize="0" r:id="rId53">
            <anchor moveWithCells="1">
              <from>
                <xdr:col>19</xdr:col>
                <xdr:colOff>9525</xdr:colOff>
                <xdr:row>336</xdr:row>
                <xdr:rowOff>0</xdr:rowOff>
              </from>
              <to>
                <xdr:col>23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6" r:id="rId114"/>
      </mc:Fallback>
    </mc:AlternateContent>
    <mc:AlternateContent xmlns:mc="http://schemas.openxmlformats.org/markup-compatibility/2006">
      <mc:Choice Requires="x14">
        <oleObject progId="Equation.3" shapeId="2547" r:id="rId115">
          <objectPr defaultSize="0" r:id="rId53">
            <anchor moveWithCells="1">
              <from>
                <xdr:col>25</xdr:col>
                <xdr:colOff>9525</xdr:colOff>
                <xdr:row>336</xdr:row>
                <xdr:rowOff>0</xdr:rowOff>
              </from>
              <to>
                <xdr:col>29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7" r:id="rId115"/>
      </mc:Fallback>
    </mc:AlternateContent>
    <mc:AlternateContent xmlns:mc="http://schemas.openxmlformats.org/markup-compatibility/2006">
      <mc:Choice Requires="x14">
        <oleObject progId="Equation.3" shapeId="2548" r:id="rId116">
          <objectPr defaultSize="0" r:id="rId53">
            <anchor moveWithCells="1">
              <from>
                <xdr:col>31</xdr:col>
                <xdr:colOff>9525</xdr:colOff>
                <xdr:row>336</xdr:row>
                <xdr:rowOff>0</xdr:rowOff>
              </from>
              <to>
                <xdr:col>35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8" r:id="rId116"/>
      </mc:Fallback>
    </mc:AlternateContent>
    <mc:AlternateContent xmlns:mc="http://schemas.openxmlformats.org/markup-compatibility/2006">
      <mc:Choice Requires="x14">
        <oleObject progId="Equation.3" shapeId="2549" r:id="rId117">
          <objectPr defaultSize="0" r:id="rId53">
            <anchor moveWithCells="1">
              <from>
                <xdr:col>37</xdr:col>
                <xdr:colOff>9525</xdr:colOff>
                <xdr:row>336</xdr:row>
                <xdr:rowOff>0</xdr:rowOff>
              </from>
              <to>
                <xdr:col>41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9" r:id="rId117"/>
      </mc:Fallback>
    </mc:AlternateContent>
    <mc:AlternateContent xmlns:mc="http://schemas.openxmlformats.org/markup-compatibility/2006">
      <mc:Choice Requires="x14">
        <oleObject progId="Equation.3" shapeId="2550" r:id="rId118">
          <objectPr defaultSize="0" r:id="rId55">
            <anchor moveWithCells="1">
              <from>
                <xdr:col>43</xdr:col>
                <xdr:colOff>66675</xdr:colOff>
                <xdr:row>336</xdr:row>
                <xdr:rowOff>0</xdr:rowOff>
              </from>
              <to>
                <xdr:col>50</xdr:col>
                <xdr:colOff>38100</xdr:colOff>
                <xdr:row>336</xdr:row>
                <xdr:rowOff>219075</xdr:rowOff>
              </to>
            </anchor>
          </objectPr>
        </oleObject>
      </mc:Choice>
      <mc:Fallback>
        <oleObject progId="Equation.3" shapeId="2550" r:id="rId118"/>
      </mc:Fallback>
    </mc:AlternateContent>
    <mc:AlternateContent xmlns:mc="http://schemas.openxmlformats.org/markup-compatibility/2006">
      <mc:Choice Requires="x14">
        <oleObject progId="Equation.3" shapeId="2551" r:id="rId119">
          <objectPr defaultSize="0" r:id="rId55">
            <anchor moveWithCells="1">
              <from>
                <xdr:col>5</xdr:col>
                <xdr:colOff>66675</xdr:colOff>
                <xdr:row>337</xdr:row>
                <xdr:rowOff>0</xdr:rowOff>
              </from>
              <to>
                <xdr:col>12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1" r:id="rId119"/>
      </mc:Fallback>
    </mc:AlternateContent>
    <mc:AlternateContent xmlns:mc="http://schemas.openxmlformats.org/markup-compatibility/2006">
      <mc:Choice Requires="x14">
        <oleObject progId="Equation.3" shapeId="2552" r:id="rId120">
          <objectPr defaultSize="0" r:id="rId55">
            <anchor moveWithCells="1">
              <from>
                <xdr:col>14</xdr:col>
                <xdr:colOff>66675</xdr:colOff>
                <xdr:row>337</xdr:row>
                <xdr:rowOff>0</xdr:rowOff>
              </from>
              <to>
                <xdr:col>21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2" r:id="rId120"/>
      </mc:Fallback>
    </mc:AlternateContent>
    <mc:AlternateContent xmlns:mc="http://schemas.openxmlformats.org/markup-compatibility/2006">
      <mc:Choice Requires="x14">
        <oleObject progId="Equation.3" shapeId="2553" r:id="rId121">
          <objectPr defaultSize="0" r:id="rId55">
            <anchor moveWithCells="1">
              <from>
                <xdr:col>23</xdr:col>
                <xdr:colOff>66675</xdr:colOff>
                <xdr:row>337</xdr:row>
                <xdr:rowOff>0</xdr:rowOff>
              </from>
              <to>
                <xdr:col>30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3" r:id="rId121"/>
      </mc:Fallback>
    </mc:AlternateContent>
    <mc:AlternateContent xmlns:mc="http://schemas.openxmlformats.org/markup-compatibility/2006">
      <mc:Choice Requires="x14">
        <oleObject progId="Equation.3" shapeId="2554" r:id="rId122">
          <objectPr defaultSize="0" r:id="rId53">
            <anchor moveWithCells="1">
              <from>
                <xdr:col>32</xdr:col>
                <xdr:colOff>9525</xdr:colOff>
                <xdr:row>337</xdr:row>
                <xdr:rowOff>0</xdr:rowOff>
              </from>
              <to>
                <xdr:col>36</xdr:col>
                <xdr:colOff>76200</xdr:colOff>
                <xdr:row>337</xdr:row>
                <xdr:rowOff>219075</xdr:rowOff>
              </to>
            </anchor>
          </objectPr>
        </oleObject>
      </mc:Choice>
      <mc:Fallback>
        <oleObject progId="Equation.3" shapeId="2554" r:id="rId122"/>
      </mc:Fallback>
    </mc:AlternateContent>
    <mc:AlternateContent xmlns:mc="http://schemas.openxmlformats.org/markup-compatibility/2006">
      <mc:Choice Requires="x14">
        <oleObject progId="Equation.3" shapeId="2555" r:id="rId123">
          <objectPr defaultSize="0" r:id="rId53">
            <anchor moveWithCells="1">
              <from>
                <xdr:col>4</xdr:col>
                <xdr:colOff>9525</xdr:colOff>
                <xdr:row>338</xdr:row>
                <xdr:rowOff>0</xdr:rowOff>
              </from>
              <to>
                <xdr:col>8</xdr:col>
                <xdr:colOff>76200</xdr:colOff>
                <xdr:row>338</xdr:row>
                <xdr:rowOff>219075</xdr:rowOff>
              </to>
            </anchor>
          </objectPr>
        </oleObject>
      </mc:Choice>
      <mc:Fallback>
        <oleObject progId="Equation.3" shapeId="2555" r:id="rId123"/>
      </mc:Fallback>
    </mc:AlternateContent>
    <mc:AlternateContent xmlns:mc="http://schemas.openxmlformats.org/markup-compatibility/2006">
      <mc:Choice Requires="x14">
        <oleObject progId="Equation.3" shapeId="2556" r:id="rId124">
          <objectPr defaultSize="0" r:id="rId55">
            <anchor moveWithCells="1">
              <from>
                <xdr:col>10</xdr:col>
                <xdr:colOff>66675</xdr:colOff>
                <xdr:row>338</xdr:row>
                <xdr:rowOff>0</xdr:rowOff>
              </from>
              <to>
                <xdr:col>17</xdr:col>
                <xdr:colOff>38100</xdr:colOff>
                <xdr:row>338</xdr:row>
                <xdr:rowOff>219075</xdr:rowOff>
              </to>
            </anchor>
          </objectPr>
        </oleObject>
      </mc:Choice>
      <mc:Fallback>
        <oleObject progId="Equation.3" shapeId="2556" r:id="rId124"/>
      </mc:Fallback>
    </mc:AlternateContent>
    <mc:AlternateContent xmlns:mc="http://schemas.openxmlformats.org/markup-compatibility/2006">
      <mc:Choice Requires="x14">
        <oleObject progId="Equation.3" shapeId="2557" r:id="rId125">
          <objectPr defaultSize="0" r:id="rId9">
            <anchor moveWithCells="1">
              <from>
                <xdr:col>5</xdr:col>
                <xdr:colOff>47625</xdr:colOff>
                <xdr:row>339</xdr:row>
                <xdr:rowOff>209550</xdr:rowOff>
              </from>
              <to>
                <xdr:col>13</xdr:col>
                <xdr:colOff>38100</xdr:colOff>
                <xdr:row>341</xdr:row>
                <xdr:rowOff>0</xdr:rowOff>
              </to>
            </anchor>
          </objectPr>
        </oleObject>
      </mc:Choice>
      <mc:Fallback>
        <oleObject progId="Equation.3" shapeId="2557" r:id="rId125"/>
      </mc:Fallback>
    </mc:AlternateContent>
    <mc:AlternateContent xmlns:mc="http://schemas.openxmlformats.org/markup-compatibility/2006">
      <mc:Choice Requires="x14">
        <oleObject progId="Equation.3" shapeId="2558" r:id="rId126">
          <objectPr defaultSize="0" r:id="rId99">
            <anchor moveWithCells="1">
              <from>
                <xdr:col>9</xdr:col>
                <xdr:colOff>28575</xdr:colOff>
                <xdr:row>343</xdr:row>
                <xdr:rowOff>209550</xdr:rowOff>
              </from>
              <to>
                <xdr:col>12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58" r:id="rId126"/>
      </mc:Fallback>
    </mc:AlternateContent>
    <mc:AlternateContent xmlns:mc="http://schemas.openxmlformats.org/markup-compatibility/2006">
      <mc:Choice Requires="x14">
        <oleObject progId="Equation.3" shapeId="2559" r:id="rId127">
          <objectPr defaultSize="0" r:id="rId99">
            <anchor moveWithCells="1">
              <from>
                <xdr:col>13</xdr:col>
                <xdr:colOff>28575</xdr:colOff>
                <xdr:row>343</xdr:row>
                <xdr:rowOff>209550</xdr:rowOff>
              </from>
              <to>
                <xdr:col>16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59" r:id="rId127"/>
      </mc:Fallback>
    </mc:AlternateContent>
    <mc:AlternateContent xmlns:mc="http://schemas.openxmlformats.org/markup-compatibility/2006">
      <mc:Choice Requires="x14">
        <oleObject progId="Equation.3" shapeId="2560" r:id="rId128">
          <objectPr defaultSize="0" r:id="rId99">
            <anchor moveWithCells="1">
              <from>
                <xdr:col>17</xdr:col>
                <xdr:colOff>28575</xdr:colOff>
                <xdr:row>343</xdr:row>
                <xdr:rowOff>209550</xdr:rowOff>
              </from>
              <to>
                <xdr:col>20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0" r:id="rId128"/>
      </mc:Fallback>
    </mc:AlternateContent>
    <mc:AlternateContent xmlns:mc="http://schemas.openxmlformats.org/markup-compatibility/2006">
      <mc:Choice Requires="x14">
        <oleObject progId="Equation.3" shapeId="2561" r:id="rId129">
          <objectPr defaultSize="0" r:id="rId99">
            <anchor moveWithCells="1">
              <from>
                <xdr:col>21</xdr:col>
                <xdr:colOff>28575</xdr:colOff>
                <xdr:row>343</xdr:row>
                <xdr:rowOff>209550</xdr:rowOff>
              </from>
              <to>
                <xdr:col>24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1" r:id="rId129"/>
      </mc:Fallback>
    </mc:AlternateContent>
    <mc:AlternateContent xmlns:mc="http://schemas.openxmlformats.org/markup-compatibility/2006">
      <mc:Choice Requires="x14">
        <oleObject progId="Equation.3" shapeId="2562" r:id="rId130">
          <objectPr defaultSize="0" r:id="rId99">
            <anchor moveWithCells="1">
              <from>
                <xdr:col>25</xdr:col>
                <xdr:colOff>28575</xdr:colOff>
                <xdr:row>343</xdr:row>
                <xdr:rowOff>209550</xdr:rowOff>
              </from>
              <to>
                <xdr:col>28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2" r:id="rId130"/>
      </mc:Fallback>
    </mc:AlternateContent>
    <mc:AlternateContent xmlns:mc="http://schemas.openxmlformats.org/markup-compatibility/2006">
      <mc:Choice Requires="x14">
        <oleObject progId="Equation.3" shapeId="2563" r:id="rId131">
          <objectPr defaultSize="0" r:id="rId99">
            <anchor moveWithCells="1">
              <from>
                <xdr:col>29</xdr:col>
                <xdr:colOff>28575</xdr:colOff>
                <xdr:row>343</xdr:row>
                <xdr:rowOff>209550</xdr:rowOff>
              </from>
              <to>
                <xdr:col>32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3" r:id="rId131"/>
      </mc:Fallback>
    </mc:AlternateContent>
    <mc:AlternateContent xmlns:mc="http://schemas.openxmlformats.org/markup-compatibility/2006">
      <mc:Choice Requires="x14">
        <oleObject progId="Equation.3" shapeId="2564" r:id="rId132">
          <objectPr defaultSize="0" r:id="rId99">
            <anchor moveWithCells="1">
              <from>
                <xdr:col>33</xdr:col>
                <xdr:colOff>28575</xdr:colOff>
                <xdr:row>343</xdr:row>
                <xdr:rowOff>209550</xdr:rowOff>
              </from>
              <to>
                <xdr:col>36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4" r:id="rId132"/>
      </mc:Fallback>
    </mc:AlternateContent>
    <mc:AlternateContent xmlns:mc="http://schemas.openxmlformats.org/markup-compatibility/2006">
      <mc:Choice Requires="x14">
        <oleObject progId="Equation.3" shapeId="2565" r:id="rId133">
          <objectPr defaultSize="0" r:id="rId99">
            <anchor moveWithCells="1">
              <from>
                <xdr:col>37</xdr:col>
                <xdr:colOff>38100</xdr:colOff>
                <xdr:row>343</xdr:row>
                <xdr:rowOff>209550</xdr:rowOff>
              </from>
              <to>
                <xdr:col>40</xdr:col>
                <xdr:colOff>38100</xdr:colOff>
                <xdr:row>344</xdr:row>
                <xdr:rowOff>190500</xdr:rowOff>
              </to>
            </anchor>
          </objectPr>
        </oleObject>
      </mc:Choice>
      <mc:Fallback>
        <oleObject progId="Equation.3" shapeId="2565" r:id="rId133"/>
      </mc:Fallback>
    </mc:AlternateContent>
    <mc:AlternateContent xmlns:mc="http://schemas.openxmlformats.org/markup-compatibility/2006">
      <mc:Choice Requires="x14">
        <oleObject progId="Equation.3" shapeId="2566" r:id="rId134">
          <objectPr defaultSize="0" r:id="rId99">
            <anchor moveWithCells="1">
              <from>
                <xdr:col>41</xdr:col>
                <xdr:colOff>114300</xdr:colOff>
                <xdr:row>343</xdr:row>
                <xdr:rowOff>209550</xdr:rowOff>
              </from>
              <to>
                <xdr:col>44</xdr:col>
                <xdr:colOff>114300</xdr:colOff>
                <xdr:row>344</xdr:row>
                <xdr:rowOff>190500</xdr:rowOff>
              </to>
            </anchor>
          </objectPr>
        </oleObject>
      </mc:Choice>
      <mc:Fallback>
        <oleObject progId="Equation.3" shapeId="2566" r:id="rId134"/>
      </mc:Fallback>
    </mc:AlternateContent>
    <mc:AlternateContent xmlns:mc="http://schemas.openxmlformats.org/markup-compatibility/2006">
      <mc:Choice Requires="x14">
        <oleObject progId="Equation.3" shapeId="2567" r:id="rId135">
          <objectPr defaultSize="0" r:id="rId99">
            <anchor moveWithCells="1">
              <from>
                <xdr:col>46</xdr:col>
                <xdr:colOff>28575</xdr:colOff>
                <xdr:row>343</xdr:row>
                <xdr:rowOff>209550</xdr:rowOff>
              </from>
              <to>
                <xdr:col>49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7" r:id="rId135"/>
      </mc:Fallback>
    </mc:AlternateContent>
    <mc:AlternateContent xmlns:mc="http://schemas.openxmlformats.org/markup-compatibility/2006">
      <mc:Choice Requires="x14">
        <oleObject progId="Equation.3" shapeId="2568" r:id="rId136">
          <objectPr defaultSize="0" r:id="rId9">
            <anchor moveWithCells="1">
              <from>
                <xdr:col>9</xdr:col>
                <xdr:colOff>47625</xdr:colOff>
                <xdr:row>348</xdr:row>
                <xdr:rowOff>209550</xdr:rowOff>
              </from>
              <to>
                <xdr:col>17</xdr:col>
                <xdr:colOff>38100</xdr:colOff>
                <xdr:row>350</xdr:row>
                <xdr:rowOff>0</xdr:rowOff>
              </to>
            </anchor>
          </objectPr>
        </oleObject>
      </mc:Choice>
      <mc:Fallback>
        <oleObject progId="Equation.3" shapeId="2568" r:id="rId136"/>
      </mc:Fallback>
    </mc:AlternateContent>
    <mc:AlternateContent xmlns:mc="http://schemas.openxmlformats.org/markup-compatibility/2006">
      <mc:Choice Requires="x14">
        <oleObject progId="Equation.3" shapeId="2569" r:id="rId137">
          <objectPr defaultSize="0" r:id="rId9">
            <anchor moveWithCells="1">
              <from>
                <xdr:col>21</xdr:col>
                <xdr:colOff>47625</xdr:colOff>
                <xdr:row>348</xdr:row>
                <xdr:rowOff>209550</xdr:rowOff>
              </from>
              <to>
                <xdr:col>29</xdr:col>
                <xdr:colOff>38100</xdr:colOff>
                <xdr:row>350</xdr:row>
                <xdr:rowOff>0</xdr:rowOff>
              </to>
            </anchor>
          </objectPr>
        </oleObject>
      </mc:Choice>
      <mc:Fallback>
        <oleObject progId="Equation.3" shapeId="2569" r:id="rId137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203"/>
  <sheetViews>
    <sheetView showGridLines="0" zoomScaleNormal="100" workbookViewId="0"/>
  </sheetViews>
  <sheetFormatPr defaultColWidth="8.77734375" defaultRowHeight="18" customHeight="1"/>
  <cols>
    <col min="1" max="1" width="3.77734375" style="110" customWidth="1"/>
    <col min="2" max="4" width="8.77734375" style="112" customWidth="1"/>
    <col min="5" max="21" width="8.77734375" style="111" customWidth="1"/>
    <col min="22" max="26" width="8.77734375" style="110" customWidth="1"/>
    <col min="27" max="27" width="8.77734375" style="110"/>
    <col min="28" max="30" width="8.77734375" style="110" customWidth="1"/>
    <col min="31" max="16384" width="8.77734375" style="110"/>
  </cols>
  <sheetData>
    <row r="1" spans="1:26" ht="15" customHeight="1">
      <c r="A1" s="107" t="s">
        <v>83</v>
      </c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 s="110"/>
      <c r="S1" s="110"/>
      <c r="T1" s="110"/>
      <c r="U1" s="110"/>
    </row>
    <row r="2" spans="1:26" ht="13.5">
      <c r="B2" s="164" t="s">
        <v>184</v>
      </c>
      <c r="C2" s="164" t="s">
        <v>255</v>
      </c>
      <c r="D2" s="164" t="s">
        <v>267</v>
      </c>
      <c r="E2" s="164" t="s">
        <v>264</v>
      </c>
      <c r="F2" s="164" t="s">
        <v>265</v>
      </c>
      <c r="G2" s="164" t="s">
        <v>266</v>
      </c>
      <c r="H2" s="164" t="s">
        <v>290</v>
      </c>
      <c r="I2" s="164" t="s">
        <v>84</v>
      </c>
      <c r="J2" s="164" t="s">
        <v>291</v>
      </c>
      <c r="K2" s="164" t="s">
        <v>78</v>
      </c>
      <c r="L2" s="139" t="s">
        <v>85</v>
      </c>
      <c r="M2" s="139" t="s">
        <v>86</v>
      </c>
      <c r="N2" s="164" t="s">
        <v>339</v>
      </c>
      <c r="O2" s="164" t="s">
        <v>345</v>
      </c>
      <c r="P2" s="110"/>
      <c r="Q2" s="110"/>
      <c r="R2" s="110"/>
      <c r="S2" s="110"/>
      <c r="T2" s="110"/>
      <c r="U2" s="110"/>
    </row>
    <row r="3" spans="1:26" ht="15" customHeight="1">
      <c r="B3" s="132" t="e">
        <f>AVERAGE(기본정보!B12:B13)</f>
        <v>#DIV/0!</v>
      </c>
      <c r="C3" s="132" t="e">
        <f>B3</f>
        <v>#DIV/0!</v>
      </c>
      <c r="D3" s="132" t="e">
        <f>AVERAGE(D8,H8)</f>
        <v>#N/A</v>
      </c>
      <c r="E3" s="132" t="e">
        <f>B3-C3</f>
        <v>#DIV/0!</v>
      </c>
      <c r="F3" s="132" t="e">
        <f>H8-D8</f>
        <v>#N/A</v>
      </c>
      <c r="G3" s="132" t="e">
        <f>B3-20</f>
        <v>#DIV/0!</v>
      </c>
      <c r="H3" s="132">
        <f>MAX(C19:C148)</f>
        <v>0</v>
      </c>
      <c r="I3" s="132">
        <f>Length_4!C4</f>
        <v>0</v>
      </c>
      <c r="J3" s="132">
        <f>Length_4!D4</f>
        <v>0</v>
      </c>
      <c r="K3" s="132">
        <f>Length_4!E4</f>
        <v>0</v>
      </c>
      <c r="L3" s="116" t="e">
        <f ca="1">IF(H173&gt;K172,"초과","")</f>
        <v>#N/A</v>
      </c>
      <c r="M3" s="232" t="str">
        <f>IF(TYPE(MATCH("FAIL",Z19:Z148,0))=16,"PASS","FAIL")</f>
        <v>PASS</v>
      </c>
      <c r="N3" s="132" t="e">
        <f>VLOOKUP(H7,T7:U11,2,FALSE)</f>
        <v>#N/A</v>
      </c>
      <c r="O3" s="132" t="e">
        <f ca="1">OFFSET(Length_4!AC136,IFERROR(IFERROR(MATCH("1",Length_4!AC137:AC266,0),MATCH("0",Length_4!AC137:AC266,0)),MATCH("K",Length_4!AC137:AC266,0)),0)</f>
        <v>#N/A</v>
      </c>
      <c r="P3" s="110"/>
      <c r="Q3" s="110"/>
      <c r="R3" s="110"/>
      <c r="S3" s="110"/>
      <c r="T3" s="110"/>
      <c r="U3" s="110"/>
    </row>
    <row r="4" spans="1:26" ht="15" customHeight="1"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</row>
    <row r="5" spans="1:26" ht="15" customHeight="1">
      <c r="A5" s="107" t="s">
        <v>185</v>
      </c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T5" s="179" t="s">
        <v>186</v>
      </c>
      <c r="V5" s="109"/>
      <c r="W5" s="109"/>
      <c r="X5" s="109"/>
    </row>
    <row r="6" spans="1:26" ht="15" customHeight="1">
      <c r="B6" s="570" t="s">
        <v>187</v>
      </c>
      <c r="C6" s="570"/>
      <c r="D6" s="570"/>
      <c r="E6" s="571"/>
      <c r="F6" s="572" t="s">
        <v>188</v>
      </c>
      <c r="G6" s="570"/>
      <c r="H6" s="570"/>
      <c r="I6" s="571"/>
      <c r="J6" s="572" t="s">
        <v>189</v>
      </c>
      <c r="K6" s="570"/>
      <c r="L6" s="570"/>
      <c r="M6" s="570"/>
      <c r="N6" s="570"/>
      <c r="O6" s="571"/>
      <c r="T6" s="140" t="s">
        <v>157</v>
      </c>
      <c r="U6" s="140" t="s">
        <v>157</v>
      </c>
      <c r="V6" s="140" t="s">
        <v>168</v>
      </c>
      <c r="W6" s="140" t="s">
        <v>281</v>
      </c>
      <c r="X6" s="140" t="s">
        <v>190</v>
      </c>
    </row>
    <row r="7" spans="1:26" ht="15" customHeight="1">
      <c r="B7" s="566" t="s">
        <v>157</v>
      </c>
      <c r="C7" s="567"/>
      <c r="D7" s="573">
        <f>Length_4!AB137</f>
        <v>0</v>
      </c>
      <c r="E7" s="574"/>
      <c r="F7" s="566" t="s">
        <v>157</v>
      </c>
      <c r="G7" s="567"/>
      <c r="H7" s="573">
        <f>Length_4!M4</f>
        <v>0</v>
      </c>
      <c r="I7" s="574"/>
      <c r="J7" s="566" t="s">
        <v>156</v>
      </c>
      <c r="K7" s="567"/>
      <c r="L7" s="568" t="s">
        <v>191</v>
      </c>
      <c r="M7" s="569"/>
      <c r="N7" s="132"/>
      <c r="O7" s="132"/>
      <c r="T7" s="142" t="s">
        <v>192</v>
      </c>
      <c r="U7" s="142" t="s">
        <v>334</v>
      </c>
      <c r="V7" s="143">
        <f>10.8*10^-6</f>
        <v>1.08E-5</v>
      </c>
      <c r="W7" s="143">
        <v>0.3</v>
      </c>
      <c r="X7" s="143">
        <f>2.1*10^11</f>
        <v>210000000000</v>
      </c>
    </row>
    <row r="8" spans="1:26" ht="15" customHeight="1">
      <c r="B8" s="566" t="s">
        <v>256</v>
      </c>
      <c r="C8" s="567"/>
      <c r="D8" s="132" t="e">
        <f>VLOOKUP(D$7,$T$7:$X$11,3,FALSE)</f>
        <v>#N/A</v>
      </c>
      <c r="E8" s="132" t="s">
        <v>193</v>
      </c>
      <c r="F8" s="566" t="s">
        <v>258</v>
      </c>
      <c r="G8" s="567"/>
      <c r="H8" s="132" t="e">
        <f>VLOOKUP(H$7,$T$7:$X$11,3,FALSE)</f>
        <v>#N/A</v>
      </c>
      <c r="I8" s="132" t="s">
        <v>193</v>
      </c>
      <c r="J8" s="566" t="s">
        <v>260</v>
      </c>
      <c r="K8" s="567"/>
      <c r="L8" s="132">
        <f>VLOOKUP(L$7,$T$7:$X$11,4,FALSE)</f>
        <v>0.2</v>
      </c>
      <c r="M8" s="132" t="s">
        <v>194</v>
      </c>
      <c r="N8" s="132"/>
      <c r="O8" s="132"/>
      <c r="T8" s="142" t="s">
        <v>191</v>
      </c>
      <c r="U8" s="142" t="s">
        <v>335</v>
      </c>
      <c r="V8" s="143">
        <f>4.2*10^-6</f>
        <v>4.1999999999999996E-6</v>
      </c>
      <c r="W8" s="143">
        <v>0.2</v>
      </c>
      <c r="X8" s="143">
        <f>6.2*10^11</f>
        <v>620000000000</v>
      </c>
    </row>
    <row r="9" spans="1:26" ht="15" customHeight="1">
      <c r="B9" s="566" t="s">
        <v>279</v>
      </c>
      <c r="C9" s="567"/>
      <c r="D9" s="132" t="e">
        <f>VLOOKUP(D$7,$T$7:$X$11,4,FALSE)</f>
        <v>#N/A</v>
      </c>
      <c r="E9" s="132" t="s">
        <v>194</v>
      </c>
      <c r="F9" s="566" t="s">
        <v>280</v>
      </c>
      <c r="G9" s="567"/>
      <c r="H9" s="132" t="e">
        <f>VLOOKUP(H$7,$T$7:$X$11,4,FALSE)</f>
        <v>#N/A</v>
      </c>
      <c r="I9" s="132" t="s">
        <v>194</v>
      </c>
      <c r="J9" s="566" t="s">
        <v>261</v>
      </c>
      <c r="K9" s="567"/>
      <c r="L9" s="132">
        <f>VLOOKUP(L$7,$T$7:$X$11,5,FALSE)</f>
        <v>620000000000</v>
      </c>
      <c r="M9" s="132" t="s">
        <v>195</v>
      </c>
      <c r="N9" s="132"/>
      <c r="O9" s="132"/>
      <c r="T9" s="142" t="s">
        <v>196</v>
      </c>
      <c r="U9" s="142" t="s">
        <v>336</v>
      </c>
      <c r="V9" s="143">
        <f>8.4*10^-6</f>
        <v>8.3999999999999992E-6</v>
      </c>
      <c r="W9" s="143">
        <v>0.28000000000000003</v>
      </c>
      <c r="X9" s="143">
        <f>2.8*10^11</f>
        <v>280000000000</v>
      </c>
    </row>
    <row r="10" spans="1:26" ht="15" customHeight="1">
      <c r="B10" s="566" t="s">
        <v>257</v>
      </c>
      <c r="C10" s="567"/>
      <c r="D10" s="132" t="e">
        <f>VLOOKUP(D$7,$T$7:$X$11,5,FALSE)</f>
        <v>#N/A</v>
      </c>
      <c r="E10" s="132" t="s">
        <v>195</v>
      </c>
      <c r="F10" s="566" t="s">
        <v>259</v>
      </c>
      <c r="G10" s="567"/>
      <c r="H10" s="132" t="e">
        <f>VLOOKUP(H$7,$T$7:$X$11,5,FALSE)</f>
        <v>#N/A</v>
      </c>
      <c r="I10" s="132" t="s">
        <v>195</v>
      </c>
      <c r="J10" s="566" t="s">
        <v>197</v>
      </c>
      <c r="K10" s="567"/>
      <c r="L10" s="180">
        <v>1.5</v>
      </c>
      <c r="M10" s="180" t="s">
        <v>198</v>
      </c>
      <c r="N10" s="152">
        <f>L10*2*10^-3</f>
        <v>3.0000000000000001E-3</v>
      </c>
      <c r="O10" s="152" t="s">
        <v>272</v>
      </c>
      <c r="T10" s="142" t="s">
        <v>199</v>
      </c>
      <c r="U10" s="142" t="s">
        <v>338</v>
      </c>
      <c r="V10" s="143">
        <f>10*10^-6</f>
        <v>9.9999999999999991E-6</v>
      </c>
      <c r="W10" s="143">
        <v>0.3</v>
      </c>
      <c r="X10" s="143">
        <f>2.06*10^11</f>
        <v>206000000000</v>
      </c>
    </row>
    <row r="11" spans="1:26" ht="15" customHeight="1">
      <c r="B11" s="566" t="s">
        <v>200</v>
      </c>
      <c r="C11" s="567"/>
      <c r="D11" s="132">
        <f ca="1">변동폭!H2</f>
        <v>0</v>
      </c>
      <c r="E11" s="132" t="s">
        <v>201</v>
      </c>
      <c r="F11" s="566" t="s">
        <v>154</v>
      </c>
      <c r="G11" s="567"/>
      <c r="H11" s="575">
        <f>Length_4!L4</f>
        <v>0</v>
      </c>
      <c r="I11" s="576"/>
      <c r="J11" s="566" t="s">
        <v>202</v>
      </c>
      <c r="K11" s="567"/>
      <c r="L11" s="180">
        <v>45.9</v>
      </c>
      <c r="M11" s="180" t="s">
        <v>203</v>
      </c>
      <c r="N11" s="149">
        <f>L$11*0.00980665</f>
        <v>0.45012523500000001</v>
      </c>
      <c r="O11" s="152" t="s">
        <v>282</v>
      </c>
      <c r="T11" s="142" t="s">
        <v>204</v>
      </c>
      <c r="U11" s="142" t="s">
        <v>337</v>
      </c>
      <c r="V11" s="143">
        <f>0.8*10^-6</f>
        <v>7.9999999999999996E-7</v>
      </c>
      <c r="W11" s="143">
        <v>0.09</v>
      </c>
      <c r="X11" s="143">
        <f>12.6*10^11</f>
        <v>1260000000000</v>
      </c>
    </row>
    <row r="12" spans="1:26" ht="15" customHeight="1">
      <c r="B12" s="566" t="s">
        <v>205</v>
      </c>
      <c r="C12" s="567"/>
      <c r="D12" s="132" t="e">
        <f ca="1">OFFSET(변동폭!Q6,COUNTIF(변동폭!P6:P21,"&lt;"&amp;100),IF(O3="K",1,IF(O3="0",3,5)))</f>
        <v>#N/A</v>
      </c>
      <c r="E12" s="132" t="s">
        <v>201</v>
      </c>
      <c r="F12" s="566" t="s">
        <v>206</v>
      </c>
      <c r="G12" s="567"/>
      <c r="H12" s="132">
        <f ca="1">OFFSET(변동폭!S6,COUNTIF(변동폭!P6:P21,"&lt;"&amp;100),IF(H11="0급",1,IF(H11="1급",3,5)))</f>
        <v>0.35</v>
      </c>
      <c r="I12" s="132" t="s">
        <v>201</v>
      </c>
      <c r="J12" s="566" t="s">
        <v>207</v>
      </c>
      <c r="K12" s="567"/>
      <c r="L12" s="180">
        <v>20.399999999999999</v>
      </c>
      <c r="M12" s="180" t="s">
        <v>203</v>
      </c>
      <c r="N12" s="149">
        <f>L$12*0.00980665</f>
        <v>0.20005566</v>
      </c>
      <c r="O12" s="152" t="s">
        <v>282</v>
      </c>
      <c r="P12" s="109"/>
      <c r="Q12" s="109"/>
      <c r="R12" s="109"/>
      <c r="S12" s="109"/>
      <c r="T12" s="109"/>
      <c r="U12" s="109"/>
      <c r="V12" s="109"/>
      <c r="W12" s="109"/>
    </row>
    <row r="13" spans="1:26" ht="15" customHeight="1">
      <c r="B13" s="181"/>
      <c r="C13" s="181"/>
      <c r="D13" s="181"/>
      <c r="E13" s="181"/>
      <c r="F13" s="181"/>
      <c r="G13" s="181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</row>
    <row r="14" spans="1:26" ht="15" customHeight="1">
      <c r="A14" s="107" t="s">
        <v>149</v>
      </c>
      <c r="C14" s="108"/>
      <c r="D14" s="108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P14" s="113"/>
      <c r="Q14" s="113"/>
      <c r="R14" s="118"/>
      <c r="S14" s="113"/>
      <c r="T14" s="113"/>
      <c r="U14" s="113"/>
    </row>
    <row r="15" spans="1:26" ht="15" customHeight="1">
      <c r="B15" s="564" t="s">
        <v>79</v>
      </c>
      <c r="C15" s="566" t="s">
        <v>187</v>
      </c>
      <c r="D15" s="583"/>
      <c r="E15" s="567"/>
      <c r="F15" s="588" t="s">
        <v>263</v>
      </c>
      <c r="G15" s="589"/>
      <c r="H15" s="589"/>
      <c r="I15" s="590"/>
      <c r="J15" s="564" t="s">
        <v>292</v>
      </c>
      <c r="K15" s="566" t="s">
        <v>271</v>
      </c>
      <c r="L15" s="583"/>
      <c r="M15" s="583"/>
      <c r="N15" s="583"/>
      <c r="O15" s="567"/>
      <c r="P15" s="566" t="s">
        <v>188</v>
      </c>
      <c r="Q15" s="567"/>
      <c r="R15" s="566" t="s">
        <v>283</v>
      </c>
      <c r="S15" s="583"/>
      <c r="T15" s="583"/>
      <c r="U15" s="567"/>
      <c r="V15" s="113"/>
      <c r="W15" s="577" t="s">
        <v>666</v>
      </c>
      <c r="X15" s="577"/>
      <c r="Y15" s="578" t="s">
        <v>667</v>
      </c>
      <c r="Z15" s="579"/>
    </row>
    <row r="16" spans="1:26" ht="36">
      <c r="B16" s="565"/>
      <c r="C16" s="164" t="s">
        <v>246</v>
      </c>
      <c r="D16" s="564" t="s">
        <v>269</v>
      </c>
      <c r="E16" s="141" t="s">
        <v>72</v>
      </c>
      <c r="F16" s="584" t="s">
        <v>70</v>
      </c>
      <c r="G16" s="586" t="s">
        <v>81</v>
      </c>
      <c r="H16" s="584" t="s">
        <v>76</v>
      </c>
      <c r="I16" s="165" t="s">
        <v>270</v>
      </c>
      <c r="J16" s="565"/>
      <c r="K16" s="229" t="s">
        <v>284</v>
      </c>
      <c r="L16" s="229" t="s">
        <v>285</v>
      </c>
      <c r="M16" s="229" t="s">
        <v>286</v>
      </c>
      <c r="N16" s="229" t="s">
        <v>287</v>
      </c>
      <c r="O16" s="229" t="s">
        <v>273</v>
      </c>
      <c r="P16" s="164" t="s">
        <v>288</v>
      </c>
      <c r="Q16" s="164" t="s">
        <v>269</v>
      </c>
      <c r="R16" s="566" t="s">
        <v>87</v>
      </c>
      <c r="S16" s="583"/>
      <c r="T16" s="583"/>
      <c r="U16" s="567"/>
      <c r="V16" s="113"/>
      <c r="W16" s="577"/>
      <c r="X16" s="577"/>
      <c r="Y16" s="580"/>
      <c r="Z16" s="581"/>
    </row>
    <row r="17" spans="2:26" ht="15" customHeight="1">
      <c r="B17" s="565"/>
      <c r="C17" s="164" t="s">
        <v>254</v>
      </c>
      <c r="D17" s="582"/>
      <c r="E17" s="164" t="s">
        <v>268</v>
      </c>
      <c r="F17" s="585"/>
      <c r="G17" s="587"/>
      <c r="H17" s="585"/>
      <c r="I17" s="165" t="s">
        <v>135</v>
      </c>
      <c r="J17" s="582"/>
      <c r="K17" s="229" t="s">
        <v>274</v>
      </c>
      <c r="L17" s="229" t="s">
        <v>275</v>
      </c>
      <c r="M17" s="229" t="s">
        <v>276</v>
      </c>
      <c r="N17" s="229" t="s">
        <v>277</v>
      </c>
      <c r="O17" s="229" t="s">
        <v>278</v>
      </c>
      <c r="P17" s="164" t="s">
        <v>82</v>
      </c>
      <c r="Q17" s="164" t="s">
        <v>289</v>
      </c>
      <c r="R17" s="164" t="s">
        <v>343</v>
      </c>
      <c r="S17" s="566" t="s">
        <v>269</v>
      </c>
      <c r="T17" s="567"/>
      <c r="U17" s="164" t="s">
        <v>680</v>
      </c>
      <c r="V17" s="113"/>
      <c r="W17" s="165" t="s">
        <v>668</v>
      </c>
      <c r="X17" s="165" t="s">
        <v>669</v>
      </c>
      <c r="Y17" s="165" t="s">
        <v>670</v>
      </c>
      <c r="Z17" s="355" t="s">
        <v>88</v>
      </c>
    </row>
    <row r="18" spans="2:26" ht="15" customHeight="1">
      <c r="B18" s="582"/>
      <c r="C18" s="164" t="s">
        <v>101</v>
      </c>
      <c r="D18" s="236" t="s">
        <v>77</v>
      </c>
      <c r="E18" s="164" t="s">
        <v>101</v>
      </c>
      <c r="F18" s="140" t="s">
        <v>77</v>
      </c>
      <c r="G18" s="140" t="s">
        <v>77</v>
      </c>
      <c r="H18" s="140" t="s">
        <v>77</v>
      </c>
      <c r="I18" s="140" t="s">
        <v>77</v>
      </c>
      <c r="J18" s="140" t="s">
        <v>101</v>
      </c>
      <c r="K18" s="229" t="s">
        <v>272</v>
      </c>
      <c r="L18" s="229" t="s">
        <v>272</v>
      </c>
      <c r="M18" s="229" t="s">
        <v>272</v>
      </c>
      <c r="N18" s="229" t="s">
        <v>272</v>
      </c>
      <c r="O18" s="229" t="s">
        <v>101</v>
      </c>
      <c r="P18" s="229" t="s">
        <v>101</v>
      </c>
      <c r="Q18" s="140" t="s">
        <v>77</v>
      </c>
      <c r="R18" s="229" t="s">
        <v>101</v>
      </c>
      <c r="S18" s="229" t="s">
        <v>101</v>
      </c>
      <c r="T18" s="140" t="s">
        <v>77</v>
      </c>
      <c r="U18" s="140" t="s">
        <v>681</v>
      </c>
      <c r="V18" s="113"/>
      <c r="W18" s="165"/>
      <c r="X18" s="165"/>
      <c r="Y18" s="165"/>
      <c r="Z18" s="165"/>
    </row>
    <row r="19" spans="2:26" ht="15" customHeight="1">
      <c r="B19" s="143" t="b">
        <f>IF(TRIM(Length_4!A4)="",FALSE,TRUE)</f>
        <v>0</v>
      </c>
      <c r="C19" s="143" t="str">
        <f>IF(B19=FALSE,"",VALUE(Length_4!A4))</f>
        <v/>
      </c>
      <c r="D19" s="143" t="str">
        <f>IF(B19=FALSE,"",Length_4!R137)</f>
        <v/>
      </c>
      <c r="E19" s="144" t="str">
        <f>IF(B19=FALSE,"",C19+D19/1000)</f>
        <v/>
      </c>
      <c r="F19" s="142" t="str">
        <f>IF(B19=FALSE,"",Length_4!I4)</f>
        <v/>
      </c>
      <c r="G19" s="142" t="str">
        <f>IF(B19=FALSE,"",Length_4!J4)</f>
        <v/>
      </c>
      <c r="H19" s="142" t="str">
        <f>IF(B19=FALSE,"",Length_4!K4)</f>
        <v/>
      </c>
      <c r="I19" s="142" t="str">
        <f t="shared" ref="I19" si="0">IF(B19=FALSE,"",IF(F19="-","-",AVERAGE(F19:H19)))</f>
        <v/>
      </c>
      <c r="J19" s="233" t="str">
        <f>IF(B19=FALSE,"",(D$3*E$3+F$3*G$3)*C19)</f>
        <v/>
      </c>
      <c r="K19" s="231" t="str">
        <f>IF(B19=FALSE,"",(N$11^(2/3)/2)*((3*PI())^2/N$10*((1-L$8^2)/(PI()*L$9)+(1-H$9^2)/(PI()*H$10))^2)^(1/3))</f>
        <v/>
      </c>
      <c r="L19" s="231" t="str">
        <f>IF(B19=FALSE,"",(N$11^(2/3)/2)*((3*PI())^2/N$10*((1-L$8^2)/(PI()*L$9)+(1-D$9^2)/(PI()*D$10))^2)^(1/3))</f>
        <v/>
      </c>
      <c r="M19" s="231" t="str">
        <f>IF(B19=FALSE,"",(N$12^(2/3)/2)*((3*PI())^2/N$10*((1-L$8^2)/(PI()*L$9)+(1-H$9^2)/(PI()*H$10))^2)^(1/3))</f>
        <v/>
      </c>
      <c r="N19" s="231" t="str">
        <f>IF(B19=FALSE,"",(N$12^(2/3)/2)*((3*PI())^2/N$10*((1-L$8^2)/(PI()*L$9)+(1-D$9^2)/(PI()*D$10))^2)^(1/3))</f>
        <v/>
      </c>
      <c r="O19" s="230" t="str">
        <f>IF(B19=FALSE,"",((K19-L19)+(M19-N19))*1000)</f>
        <v/>
      </c>
      <c r="P19" s="234" t="str">
        <f t="shared" ref="P19" si="1">IF(B19=FALSE,"",IF(F19="-","-",ROUND(E19+(I19/1000)-J19+O19,5)))</f>
        <v/>
      </c>
      <c r="Q19" s="145" t="str">
        <f t="shared" ref="Q19" si="2">IF(B19=FALSE,"",IF(F19="-","-",(P19-C19)*1000))</f>
        <v/>
      </c>
      <c r="R19" s="243" t="str">
        <f t="shared" ref="R19:R82" si="3">TEXT(P19,"0.00000")</f>
        <v/>
      </c>
      <c r="S19" s="243" t="str">
        <f>IF($B19=TRUE,IF(F19="-","-",TEXT(ROUND(Q19,2)/1000,T$177)),"")</f>
        <v/>
      </c>
      <c r="T19" s="132" t="str">
        <f t="shared" ref="T19:T50" si="4">IF($B19=TRUE,IF(F19="-","-",TEXT(ROUND(Q19,2),M$172)),"")</f>
        <v/>
      </c>
      <c r="U19" s="132" t="str">
        <f t="shared" ref="U19:U50" si="5">IF(B19=FALSE,"",ROUNDUP(SQRT(SUMSQ(I$172,J$172*C19))/10^6,5))</f>
        <v/>
      </c>
      <c r="V19" s="113"/>
      <c r="W19" s="132">
        <f>Length_4!F4</f>
        <v>0</v>
      </c>
      <c r="X19" s="132">
        <f>Length_4!G4</f>
        <v>0</v>
      </c>
      <c r="Y19" s="132" t="str">
        <f t="shared" ref="Y19:Y50" si="6">IF(B19=FALSE,"",IF(F19="-","-","±"&amp;TEXT((X19-C19),"0.00000")))</f>
        <v/>
      </c>
      <c r="Z19" s="132" t="str">
        <f t="shared" ref="Z19:Z50" si="7">IF(B19=FALSE,"",IF(F19="-","-",IF(AND(W19&lt;=P19,P19&lt;=X19),"PASS","FAIL")))</f>
        <v/>
      </c>
    </row>
    <row r="20" spans="2:26" ht="15" customHeight="1">
      <c r="B20" s="143" t="b">
        <f>IF(TRIM(Length_4!A5)="",FALSE,TRUE)</f>
        <v>0</v>
      </c>
      <c r="C20" s="143" t="str">
        <f>IF(B20=FALSE,"",VALUE(Length_4!A5))</f>
        <v/>
      </c>
      <c r="D20" s="143" t="str">
        <f>IF(B20=FALSE,"",Length_4!R138)</f>
        <v/>
      </c>
      <c r="E20" s="144" t="str">
        <f t="shared" ref="E20:E83" si="8">IF(B20=FALSE,"",C20+D20/1000)</f>
        <v/>
      </c>
      <c r="F20" s="142" t="str">
        <f>IF(B20=FALSE,"",Length_4!I5)</f>
        <v/>
      </c>
      <c r="G20" s="142" t="str">
        <f>IF(B20=FALSE,"",Length_4!J5)</f>
        <v/>
      </c>
      <c r="H20" s="142" t="str">
        <f>IF(B20=FALSE,"",Length_4!K5)</f>
        <v/>
      </c>
      <c r="I20" s="142" t="str">
        <f>IF(B20=FALSE,"",IF(F20="-","-",AVERAGE(F20:H20)))</f>
        <v/>
      </c>
      <c r="J20" s="233" t="str">
        <f t="shared" ref="J20:J83" si="9">IF(B20=FALSE,"",(D$3*E$3+F$3*G$3)*C20)</f>
        <v/>
      </c>
      <c r="K20" s="231" t="str">
        <f t="shared" ref="K20:K83" si="10">IF(B20=FALSE,"",(N$11^(2/3)/2)*((3*PI())^2/N$10*((1-L$8^2)/(PI()*L$9)+(1-H$9^2)/(PI()*H$10))^2)^(1/3))</f>
        <v/>
      </c>
      <c r="L20" s="231" t="str">
        <f t="shared" ref="L20:L83" si="11">IF(B20=FALSE,"",(N$11^(2/3)/2)*((3*PI())^2/N$10*((1-L$8^2)/(PI()*L$9)+(1-D$9^2)/(PI()*D$10))^2)^(1/3))</f>
        <v/>
      </c>
      <c r="M20" s="231" t="str">
        <f t="shared" ref="M20:M83" si="12">IF(B20=FALSE,"",(N$12^(2/3)/2)*((3*PI())^2/N$10*((1-L$8^2)/(PI()*L$9)+(1-H$9^2)/(PI()*H$10))^2)^(1/3))</f>
        <v/>
      </c>
      <c r="N20" s="231" t="str">
        <f t="shared" ref="N20:N83" si="13">IF(B20=FALSE,"",(N$12^(2/3)/2)*((3*PI())^2/N$10*((1-L$8^2)/(PI()*L$9)+(1-D$9^2)/(PI()*D$10))^2)^(1/3))</f>
        <v/>
      </c>
      <c r="O20" s="230" t="str">
        <f t="shared" ref="O20:O83" si="14">IF(B20=FALSE,"",((K20-L20)+(M20-N20))*1000)</f>
        <v/>
      </c>
      <c r="P20" s="234" t="str">
        <f>IF(B20=FALSE,"",IF(F20="-","-",ROUND(E20+(I20/1000)-J20+O20,5)))</f>
        <v/>
      </c>
      <c r="Q20" s="145" t="str">
        <f>IF(B20=FALSE,"",IF(F20="-","-",(P20-C20)*1000))</f>
        <v/>
      </c>
      <c r="R20" s="243" t="str">
        <f t="shared" si="3"/>
        <v/>
      </c>
      <c r="S20" s="243" t="str">
        <f t="shared" ref="S20:S83" si="15">IF($B20=TRUE,IF(F20="-","-",TEXT(ROUND(Q20,2)/1000,T$177)),"")</f>
        <v/>
      </c>
      <c r="T20" s="132" t="str">
        <f t="shared" si="4"/>
        <v/>
      </c>
      <c r="U20" s="132" t="str">
        <f t="shared" si="5"/>
        <v/>
      </c>
      <c r="V20" s="113"/>
      <c r="W20" s="132">
        <f>Length_4!F5</f>
        <v>0</v>
      </c>
      <c r="X20" s="132">
        <f>Length_4!G5</f>
        <v>0</v>
      </c>
      <c r="Y20" s="132" t="str">
        <f t="shared" si="6"/>
        <v/>
      </c>
      <c r="Z20" s="132" t="str">
        <f t="shared" si="7"/>
        <v/>
      </c>
    </row>
    <row r="21" spans="2:26" ht="15" customHeight="1">
      <c r="B21" s="143" t="b">
        <f>IF(TRIM(Length_4!A6)="",FALSE,TRUE)</f>
        <v>0</v>
      </c>
      <c r="C21" s="143" t="str">
        <f>IF(B21=FALSE,"",VALUE(Length_4!A6))</f>
        <v/>
      </c>
      <c r="D21" s="143" t="str">
        <f>IF(B21=FALSE,"",Length_4!R139)</f>
        <v/>
      </c>
      <c r="E21" s="144" t="str">
        <f t="shared" si="8"/>
        <v/>
      </c>
      <c r="F21" s="142" t="str">
        <f>IF(B21=FALSE,"",Length_4!I6)</f>
        <v/>
      </c>
      <c r="G21" s="142" t="str">
        <f>IF(B21=FALSE,"",Length_4!J6)</f>
        <v/>
      </c>
      <c r="H21" s="142" t="str">
        <f>IF(B21=FALSE,"",Length_4!K6)</f>
        <v/>
      </c>
      <c r="I21" s="142" t="str">
        <f t="shared" ref="I21:I84" si="16">IF(B21=FALSE,"",IF(F21="-","-",AVERAGE(F21:H21)))</f>
        <v/>
      </c>
      <c r="J21" s="233" t="str">
        <f t="shared" si="9"/>
        <v/>
      </c>
      <c r="K21" s="231" t="str">
        <f t="shared" si="10"/>
        <v/>
      </c>
      <c r="L21" s="231" t="str">
        <f t="shared" si="11"/>
        <v/>
      </c>
      <c r="M21" s="231" t="str">
        <f t="shared" si="12"/>
        <v/>
      </c>
      <c r="N21" s="231" t="str">
        <f t="shared" si="13"/>
        <v/>
      </c>
      <c r="O21" s="230" t="str">
        <f t="shared" si="14"/>
        <v/>
      </c>
      <c r="P21" s="234" t="str">
        <f t="shared" ref="P21:P84" si="17">IF(B21=FALSE,"",IF(F21="-","-",ROUND(E21+(I21/1000)-J21+O21,5)))</f>
        <v/>
      </c>
      <c r="Q21" s="145" t="str">
        <f t="shared" ref="Q21:Q84" si="18">IF(B21=FALSE,"",IF(F21="-","-",(P21-C21)*1000))</f>
        <v/>
      </c>
      <c r="R21" s="243" t="str">
        <f t="shared" si="3"/>
        <v/>
      </c>
      <c r="S21" s="243" t="str">
        <f t="shared" si="15"/>
        <v/>
      </c>
      <c r="T21" s="132" t="str">
        <f t="shared" si="4"/>
        <v/>
      </c>
      <c r="U21" s="132" t="str">
        <f t="shared" si="5"/>
        <v/>
      </c>
      <c r="V21" s="113"/>
      <c r="W21" s="132">
        <f>Length_4!F6</f>
        <v>0</v>
      </c>
      <c r="X21" s="132">
        <f>Length_4!G6</f>
        <v>0</v>
      </c>
      <c r="Y21" s="132" t="str">
        <f t="shared" si="6"/>
        <v/>
      </c>
      <c r="Z21" s="132" t="str">
        <f t="shared" si="7"/>
        <v/>
      </c>
    </row>
    <row r="22" spans="2:26" ht="15" customHeight="1">
      <c r="B22" s="143" t="b">
        <f>IF(TRIM(Length_4!A7)="",FALSE,TRUE)</f>
        <v>0</v>
      </c>
      <c r="C22" s="143" t="str">
        <f>IF(B22=FALSE,"",VALUE(Length_4!A7))</f>
        <v/>
      </c>
      <c r="D22" s="143" t="str">
        <f>IF(B22=FALSE,"",Length_4!R140)</f>
        <v/>
      </c>
      <c r="E22" s="144" t="str">
        <f t="shared" si="8"/>
        <v/>
      </c>
      <c r="F22" s="142" t="str">
        <f>IF(B22=FALSE,"",Length_4!I7)</f>
        <v/>
      </c>
      <c r="G22" s="142" t="str">
        <f>IF(B22=FALSE,"",Length_4!J7)</f>
        <v/>
      </c>
      <c r="H22" s="142" t="str">
        <f>IF(B22=FALSE,"",Length_4!K7)</f>
        <v/>
      </c>
      <c r="I22" s="142" t="str">
        <f t="shared" si="16"/>
        <v/>
      </c>
      <c r="J22" s="233" t="str">
        <f t="shared" si="9"/>
        <v/>
      </c>
      <c r="K22" s="231" t="str">
        <f t="shared" si="10"/>
        <v/>
      </c>
      <c r="L22" s="231" t="str">
        <f t="shared" si="11"/>
        <v/>
      </c>
      <c r="M22" s="231" t="str">
        <f t="shared" si="12"/>
        <v/>
      </c>
      <c r="N22" s="231" t="str">
        <f t="shared" si="13"/>
        <v/>
      </c>
      <c r="O22" s="230" t="str">
        <f t="shared" si="14"/>
        <v/>
      </c>
      <c r="P22" s="234" t="str">
        <f t="shared" si="17"/>
        <v/>
      </c>
      <c r="Q22" s="145" t="str">
        <f t="shared" si="18"/>
        <v/>
      </c>
      <c r="R22" s="243" t="str">
        <f t="shared" si="3"/>
        <v/>
      </c>
      <c r="S22" s="243" t="str">
        <f t="shared" si="15"/>
        <v/>
      </c>
      <c r="T22" s="132" t="str">
        <f t="shared" si="4"/>
        <v/>
      </c>
      <c r="U22" s="132" t="str">
        <f t="shared" si="5"/>
        <v/>
      </c>
      <c r="V22" s="113"/>
      <c r="W22" s="132">
        <f>Length_4!F7</f>
        <v>0</v>
      </c>
      <c r="X22" s="132">
        <f>Length_4!G7</f>
        <v>0</v>
      </c>
      <c r="Y22" s="132" t="str">
        <f t="shared" si="6"/>
        <v/>
      </c>
      <c r="Z22" s="132" t="str">
        <f t="shared" si="7"/>
        <v/>
      </c>
    </row>
    <row r="23" spans="2:26" ht="15" customHeight="1">
      <c r="B23" s="143" t="b">
        <f>IF(TRIM(Length_4!A8)="",FALSE,TRUE)</f>
        <v>0</v>
      </c>
      <c r="C23" s="143" t="str">
        <f>IF(B23=FALSE,"",VALUE(Length_4!A8))</f>
        <v/>
      </c>
      <c r="D23" s="143" t="str">
        <f>IF(B23=FALSE,"",Length_4!R141)</f>
        <v/>
      </c>
      <c r="E23" s="144" t="str">
        <f t="shared" si="8"/>
        <v/>
      </c>
      <c r="F23" s="142" t="str">
        <f>IF(B23=FALSE,"",Length_4!I8)</f>
        <v/>
      </c>
      <c r="G23" s="142" t="str">
        <f>IF(B23=FALSE,"",Length_4!J8)</f>
        <v/>
      </c>
      <c r="H23" s="142" t="str">
        <f>IF(B23=FALSE,"",Length_4!K8)</f>
        <v/>
      </c>
      <c r="I23" s="142" t="str">
        <f t="shared" si="16"/>
        <v/>
      </c>
      <c r="J23" s="233" t="str">
        <f t="shared" si="9"/>
        <v/>
      </c>
      <c r="K23" s="231" t="str">
        <f t="shared" si="10"/>
        <v/>
      </c>
      <c r="L23" s="231" t="str">
        <f t="shared" si="11"/>
        <v/>
      </c>
      <c r="M23" s="231" t="str">
        <f t="shared" si="12"/>
        <v/>
      </c>
      <c r="N23" s="231" t="str">
        <f t="shared" si="13"/>
        <v/>
      </c>
      <c r="O23" s="230" t="str">
        <f t="shared" si="14"/>
        <v/>
      </c>
      <c r="P23" s="234" t="str">
        <f t="shared" si="17"/>
        <v/>
      </c>
      <c r="Q23" s="145" t="str">
        <f t="shared" si="18"/>
        <v/>
      </c>
      <c r="R23" s="243" t="str">
        <f t="shared" si="3"/>
        <v/>
      </c>
      <c r="S23" s="243" t="str">
        <f t="shared" si="15"/>
        <v/>
      </c>
      <c r="T23" s="132" t="str">
        <f t="shared" si="4"/>
        <v/>
      </c>
      <c r="U23" s="132" t="str">
        <f t="shared" si="5"/>
        <v/>
      </c>
      <c r="V23" s="113"/>
      <c r="W23" s="132">
        <f>Length_4!F8</f>
        <v>0</v>
      </c>
      <c r="X23" s="132">
        <f>Length_4!G8</f>
        <v>0</v>
      </c>
      <c r="Y23" s="132" t="str">
        <f t="shared" si="6"/>
        <v/>
      </c>
      <c r="Z23" s="132" t="str">
        <f t="shared" si="7"/>
        <v/>
      </c>
    </row>
    <row r="24" spans="2:26" ht="15" customHeight="1">
      <c r="B24" s="143" t="b">
        <f>IF(TRIM(Length_4!A9)="",FALSE,TRUE)</f>
        <v>0</v>
      </c>
      <c r="C24" s="143" t="str">
        <f>IF(B24=FALSE,"",VALUE(Length_4!A9))</f>
        <v/>
      </c>
      <c r="D24" s="143" t="str">
        <f>IF(B24=FALSE,"",Length_4!R142)</f>
        <v/>
      </c>
      <c r="E24" s="144" t="str">
        <f t="shared" si="8"/>
        <v/>
      </c>
      <c r="F24" s="142" t="str">
        <f>IF(B24=FALSE,"",Length_4!I9)</f>
        <v/>
      </c>
      <c r="G24" s="142" t="str">
        <f>IF(B24=FALSE,"",Length_4!J9)</f>
        <v/>
      </c>
      <c r="H24" s="142" t="str">
        <f>IF(B24=FALSE,"",Length_4!K9)</f>
        <v/>
      </c>
      <c r="I24" s="142" t="str">
        <f t="shared" si="16"/>
        <v/>
      </c>
      <c r="J24" s="233" t="str">
        <f t="shared" si="9"/>
        <v/>
      </c>
      <c r="K24" s="231" t="str">
        <f t="shared" si="10"/>
        <v/>
      </c>
      <c r="L24" s="231" t="str">
        <f t="shared" si="11"/>
        <v/>
      </c>
      <c r="M24" s="231" t="str">
        <f t="shared" si="12"/>
        <v/>
      </c>
      <c r="N24" s="231" t="str">
        <f t="shared" si="13"/>
        <v/>
      </c>
      <c r="O24" s="230" t="str">
        <f t="shared" si="14"/>
        <v/>
      </c>
      <c r="P24" s="234" t="str">
        <f t="shared" si="17"/>
        <v/>
      </c>
      <c r="Q24" s="145" t="str">
        <f t="shared" si="18"/>
        <v/>
      </c>
      <c r="R24" s="243" t="str">
        <f t="shared" si="3"/>
        <v/>
      </c>
      <c r="S24" s="243" t="str">
        <f t="shared" si="15"/>
        <v/>
      </c>
      <c r="T24" s="132" t="str">
        <f t="shared" si="4"/>
        <v/>
      </c>
      <c r="U24" s="132" t="str">
        <f t="shared" si="5"/>
        <v/>
      </c>
      <c r="V24" s="113"/>
      <c r="W24" s="132">
        <f>Length_4!F9</f>
        <v>0</v>
      </c>
      <c r="X24" s="132">
        <f>Length_4!G9</f>
        <v>0</v>
      </c>
      <c r="Y24" s="132" t="str">
        <f t="shared" si="6"/>
        <v/>
      </c>
      <c r="Z24" s="132" t="str">
        <f t="shared" si="7"/>
        <v/>
      </c>
    </row>
    <row r="25" spans="2:26" ht="15" customHeight="1">
      <c r="B25" s="143" t="b">
        <f>IF(TRIM(Length_4!A10)="",FALSE,TRUE)</f>
        <v>0</v>
      </c>
      <c r="C25" s="143" t="str">
        <f>IF(B25=FALSE,"",VALUE(Length_4!A10))</f>
        <v/>
      </c>
      <c r="D25" s="143" t="str">
        <f>IF(B25=FALSE,"",Length_4!R143)</f>
        <v/>
      </c>
      <c r="E25" s="144" t="str">
        <f t="shared" si="8"/>
        <v/>
      </c>
      <c r="F25" s="142" t="str">
        <f>IF(B25=FALSE,"",Length_4!I10)</f>
        <v/>
      </c>
      <c r="G25" s="142" t="str">
        <f>IF(B25=FALSE,"",Length_4!J10)</f>
        <v/>
      </c>
      <c r="H25" s="142" t="str">
        <f>IF(B25=FALSE,"",Length_4!K10)</f>
        <v/>
      </c>
      <c r="I25" s="142" t="str">
        <f t="shared" si="16"/>
        <v/>
      </c>
      <c r="J25" s="233" t="str">
        <f t="shared" si="9"/>
        <v/>
      </c>
      <c r="K25" s="231" t="str">
        <f t="shared" si="10"/>
        <v/>
      </c>
      <c r="L25" s="231" t="str">
        <f t="shared" si="11"/>
        <v/>
      </c>
      <c r="M25" s="231" t="str">
        <f t="shared" si="12"/>
        <v/>
      </c>
      <c r="N25" s="231" t="str">
        <f t="shared" si="13"/>
        <v/>
      </c>
      <c r="O25" s="230" t="str">
        <f t="shared" si="14"/>
        <v/>
      </c>
      <c r="P25" s="234" t="str">
        <f t="shared" si="17"/>
        <v/>
      </c>
      <c r="Q25" s="145" t="str">
        <f t="shared" si="18"/>
        <v/>
      </c>
      <c r="R25" s="243" t="str">
        <f t="shared" si="3"/>
        <v/>
      </c>
      <c r="S25" s="243" t="str">
        <f t="shared" si="15"/>
        <v/>
      </c>
      <c r="T25" s="132" t="str">
        <f t="shared" si="4"/>
        <v/>
      </c>
      <c r="U25" s="132" t="str">
        <f t="shared" si="5"/>
        <v/>
      </c>
      <c r="V25" s="113"/>
      <c r="W25" s="132">
        <f>Length_4!F10</f>
        <v>0</v>
      </c>
      <c r="X25" s="132">
        <f>Length_4!G10</f>
        <v>0</v>
      </c>
      <c r="Y25" s="132" t="str">
        <f t="shared" si="6"/>
        <v/>
      </c>
      <c r="Z25" s="132" t="str">
        <f t="shared" si="7"/>
        <v/>
      </c>
    </row>
    <row r="26" spans="2:26" ht="15" customHeight="1">
      <c r="B26" s="143" t="b">
        <f>IF(TRIM(Length_4!A11)="",FALSE,TRUE)</f>
        <v>0</v>
      </c>
      <c r="C26" s="143" t="str">
        <f>IF(B26=FALSE,"",VALUE(Length_4!A11))</f>
        <v/>
      </c>
      <c r="D26" s="143" t="str">
        <f>IF(B26=FALSE,"",Length_4!R144)</f>
        <v/>
      </c>
      <c r="E26" s="144" t="str">
        <f t="shared" si="8"/>
        <v/>
      </c>
      <c r="F26" s="142" t="str">
        <f>IF(B26=FALSE,"",Length_4!I11)</f>
        <v/>
      </c>
      <c r="G26" s="142" t="str">
        <f>IF(B26=FALSE,"",Length_4!J11)</f>
        <v/>
      </c>
      <c r="H26" s="142" t="str">
        <f>IF(B26=FALSE,"",Length_4!K11)</f>
        <v/>
      </c>
      <c r="I26" s="142" t="str">
        <f t="shared" si="16"/>
        <v/>
      </c>
      <c r="J26" s="233" t="str">
        <f t="shared" si="9"/>
        <v/>
      </c>
      <c r="K26" s="231" t="str">
        <f t="shared" si="10"/>
        <v/>
      </c>
      <c r="L26" s="231" t="str">
        <f t="shared" si="11"/>
        <v/>
      </c>
      <c r="M26" s="231" t="str">
        <f t="shared" si="12"/>
        <v/>
      </c>
      <c r="N26" s="231" t="str">
        <f t="shared" si="13"/>
        <v/>
      </c>
      <c r="O26" s="230" t="str">
        <f t="shared" si="14"/>
        <v/>
      </c>
      <c r="P26" s="234" t="str">
        <f t="shared" si="17"/>
        <v/>
      </c>
      <c r="Q26" s="145" t="str">
        <f t="shared" si="18"/>
        <v/>
      </c>
      <c r="R26" s="243" t="str">
        <f t="shared" si="3"/>
        <v/>
      </c>
      <c r="S26" s="243" t="str">
        <f t="shared" si="15"/>
        <v/>
      </c>
      <c r="T26" s="132" t="str">
        <f t="shared" si="4"/>
        <v/>
      </c>
      <c r="U26" s="132" t="str">
        <f t="shared" si="5"/>
        <v/>
      </c>
      <c r="V26" s="113"/>
      <c r="W26" s="132">
        <f>Length_4!F11</f>
        <v>0</v>
      </c>
      <c r="X26" s="132">
        <f>Length_4!G11</f>
        <v>0</v>
      </c>
      <c r="Y26" s="132" t="str">
        <f t="shared" si="6"/>
        <v/>
      </c>
      <c r="Z26" s="132" t="str">
        <f t="shared" si="7"/>
        <v/>
      </c>
    </row>
    <row r="27" spans="2:26" ht="15" customHeight="1">
      <c r="B27" s="143" t="b">
        <f>IF(TRIM(Length_4!A12)="",FALSE,TRUE)</f>
        <v>0</v>
      </c>
      <c r="C27" s="143" t="str">
        <f>IF(B27=FALSE,"",VALUE(Length_4!A12))</f>
        <v/>
      </c>
      <c r="D27" s="143" t="str">
        <f>IF(B27=FALSE,"",Length_4!R145)</f>
        <v/>
      </c>
      <c r="E27" s="144" t="str">
        <f t="shared" si="8"/>
        <v/>
      </c>
      <c r="F27" s="142" t="str">
        <f>IF(B27=FALSE,"",Length_4!I12)</f>
        <v/>
      </c>
      <c r="G27" s="142" t="str">
        <f>IF(B27=FALSE,"",Length_4!J12)</f>
        <v/>
      </c>
      <c r="H27" s="142" t="str">
        <f>IF(B27=FALSE,"",Length_4!K12)</f>
        <v/>
      </c>
      <c r="I27" s="142" t="str">
        <f t="shared" si="16"/>
        <v/>
      </c>
      <c r="J27" s="233" t="str">
        <f t="shared" si="9"/>
        <v/>
      </c>
      <c r="K27" s="231" t="str">
        <f t="shared" si="10"/>
        <v/>
      </c>
      <c r="L27" s="231" t="str">
        <f t="shared" si="11"/>
        <v/>
      </c>
      <c r="M27" s="231" t="str">
        <f t="shared" si="12"/>
        <v/>
      </c>
      <c r="N27" s="231" t="str">
        <f t="shared" si="13"/>
        <v/>
      </c>
      <c r="O27" s="230" t="str">
        <f t="shared" si="14"/>
        <v/>
      </c>
      <c r="P27" s="234" t="str">
        <f t="shared" si="17"/>
        <v/>
      </c>
      <c r="Q27" s="145" t="str">
        <f t="shared" si="18"/>
        <v/>
      </c>
      <c r="R27" s="243" t="str">
        <f t="shared" si="3"/>
        <v/>
      </c>
      <c r="S27" s="243" t="str">
        <f t="shared" si="15"/>
        <v/>
      </c>
      <c r="T27" s="132" t="str">
        <f t="shared" si="4"/>
        <v/>
      </c>
      <c r="U27" s="132" t="str">
        <f t="shared" si="5"/>
        <v/>
      </c>
      <c r="V27" s="113"/>
      <c r="W27" s="132">
        <f>Length_4!F12</f>
        <v>0</v>
      </c>
      <c r="X27" s="132">
        <f>Length_4!G12</f>
        <v>0</v>
      </c>
      <c r="Y27" s="132" t="str">
        <f t="shared" si="6"/>
        <v/>
      </c>
      <c r="Z27" s="132" t="str">
        <f t="shared" si="7"/>
        <v/>
      </c>
    </row>
    <row r="28" spans="2:26" ht="15" customHeight="1">
      <c r="B28" s="143" t="b">
        <f>IF(TRIM(Length_4!A13)="",FALSE,TRUE)</f>
        <v>0</v>
      </c>
      <c r="C28" s="143" t="str">
        <f>IF(B28=FALSE,"",VALUE(Length_4!A13))</f>
        <v/>
      </c>
      <c r="D28" s="143" t="str">
        <f>IF(B28=FALSE,"",Length_4!R146)</f>
        <v/>
      </c>
      <c r="E28" s="144" t="str">
        <f t="shared" si="8"/>
        <v/>
      </c>
      <c r="F28" s="142" t="str">
        <f>IF(B28=FALSE,"",Length_4!I13)</f>
        <v/>
      </c>
      <c r="G28" s="142" t="str">
        <f>IF(B28=FALSE,"",Length_4!J13)</f>
        <v/>
      </c>
      <c r="H28" s="142" t="str">
        <f>IF(B28=FALSE,"",Length_4!K13)</f>
        <v/>
      </c>
      <c r="I28" s="142" t="str">
        <f t="shared" si="16"/>
        <v/>
      </c>
      <c r="J28" s="233" t="str">
        <f t="shared" si="9"/>
        <v/>
      </c>
      <c r="K28" s="231" t="str">
        <f t="shared" si="10"/>
        <v/>
      </c>
      <c r="L28" s="231" t="str">
        <f t="shared" si="11"/>
        <v/>
      </c>
      <c r="M28" s="231" t="str">
        <f t="shared" si="12"/>
        <v/>
      </c>
      <c r="N28" s="231" t="str">
        <f t="shared" si="13"/>
        <v/>
      </c>
      <c r="O28" s="230" t="str">
        <f t="shared" si="14"/>
        <v/>
      </c>
      <c r="P28" s="234" t="str">
        <f t="shared" si="17"/>
        <v/>
      </c>
      <c r="Q28" s="145" t="str">
        <f t="shared" si="18"/>
        <v/>
      </c>
      <c r="R28" s="243" t="str">
        <f t="shared" si="3"/>
        <v/>
      </c>
      <c r="S28" s="243" t="str">
        <f t="shared" si="15"/>
        <v/>
      </c>
      <c r="T28" s="132" t="str">
        <f t="shared" si="4"/>
        <v/>
      </c>
      <c r="U28" s="132" t="str">
        <f t="shared" si="5"/>
        <v/>
      </c>
      <c r="V28" s="113"/>
      <c r="W28" s="132">
        <f>Length_4!F13</f>
        <v>0</v>
      </c>
      <c r="X28" s="132">
        <f>Length_4!G13</f>
        <v>0</v>
      </c>
      <c r="Y28" s="132" t="str">
        <f t="shared" si="6"/>
        <v/>
      </c>
      <c r="Z28" s="132" t="str">
        <f t="shared" si="7"/>
        <v/>
      </c>
    </row>
    <row r="29" spans="2:26" ht="15" customHeight="1">
      <c r="B29" s="143" t="b">
        <f>IF(TRIM(Length_4!A14)="",FALSE,TRUE)</f>
        <v>0</v>
      </c>
      <c r="C29" s="143" t="str">
        <f>IF(B29=FALSE,"",VALUE(Length_4!A14))</f>
        <v/>
      </c>
      <c r="D29" s="143" t="str">
        <f>IF(B29=FALSE,"",Length_4!R147)</f>
        <v/>
      </c>
      <c r="E29" s="144" t="str">
        <f t="shared" si="8"/>
        <v/>
      </c>
      <c r="F29" s="142" t="str">
        <f>IF(B29=FALSE,"",Length_4!I14)</f>
        <v/>
      </c>
      <c r="G29" s="142" t="str">
        <f>IF(B29=FALSE,"",Length_4!J14)</f>
        <v/>
      </c>
      <c r="H29" s="142" t="str">
        <f>IF(B29=FALSE,"",Length_4!K14)</f>
        <v/>
      </c>
      <c r="I29" s="142" t="str">
        <f t="shared" si="16"/>
        <v/>
      </c>
      <c r="J29" s="233" t="str">
        <f t="shared" si="9"/>
        <v/>
      </c>
      <c r="K29" s="231" t="str">
        <f t="shared" si="10"/>
        <v/>
      </c>
      <c r="L29" s="231" t="str">
        <f t="shared" si="11"/>
        <v/>
      </c>
      <c r="M29" s="231" t="str">
        <f t="shared" si="12"/>
        <v/>
      </c>
      <c r="N29" s="231" t="str">
        <f t="shared" si="13"/>
        <v/>
      </c>
      <c r="O29" s="230" t="str">
        <f t="shared" si="14"/>
        <v/>
      </c>
      <c r="P29" s="234" t="str">
        <f t="shared" si="17"/>
        <v/>
      </c>
      <c r="Q29" s="145" t="str">
        <f t="shared" si="18"/>
        <v/>
      </c>
      <c r="R29" s="243" t="str">
        <f t="shared" si="3"/>
        <v/>
      </c>
      <c r="S29" s="243" t="str">
        <f t="shared" si="15"/>
        <v/>
      </c>
      <c r="T29" s="132" t="str">
        <f t="shared" si="4"/>
        <v/>
      </c>
      <c r="U29" s="132" t="str">
        <f t="shared" si="5"/>
        <v/>
      </c>
      <c r="V29" s="113"/>
      <c r="W29" s="132">
        <f>Length_4!F14</f>
        <v>0</v>
      </c>
      <c r="X29" s="132">
        <f>Length_4!G14</f>
        <v>0</v>
      </c>
      <c r="Y29" s="132" t="str">
        <f t="shared" si="6"/>
        <v/>
      </c>
      <c r="Z29" s="132" t="str">
        <f t="shared" si="7"/>
        <v/>
      </c>
    </row>
    <row r="30" spans="2:26" ht="15" customHeight="1">
      <c r="B30" s="143" t="b">
        <f>IF(TRIM(Length_4!A15)="",FALSE,TRUE)</f>
        <v>0</v>
      </c>
      <c r="C30" s="143" t="str">
        <f>IF(B30=FALSE,"",VALUE(Length_4!A15))</f>
        <v/>
      </c>
      <c r="D30" s="143" t="str">
        <f>IF(B30=FALSE,"",Length_4!R148)</f>
        <v/>
      </c>
      <c r="E30" s="144" t="str">
        <f t="shared" si="8"/>
        <v/>
      </c>
      <c r="F30" s="142" t="str">
        <f>IF(B30=FALSE,"",Length_4!I15)</f>
        <v/>
      </c>
      <c r="G30" s="142" t="str">
        <f>IF(B30=FALSE,"",Length_4!J15)</f>
        <v/>
      </c>
      <c r="H30" s="142" t="str">
        <f>IF(B30=FALSE,"",Length_4!K15)</f>
        <v/>
      </c>
      <c r="I30" s="142" t="str">
        <f t="shared" si="16"/>
        <v/>
      </c>
      <c r="J30" s="233" t="str">
        <f t="shared" si="9"/>
        <v/>
      </c>
      <c r="K30" s="231" t="str">
        <f t="shared" si="10"/>
        <v/>
      </c>
      <c r="L30" s="231" t="str">
        <f t="shared" si="11"/>
        <v/>
      </c>
      <c r="M30" s="231" t="str">
        <f t="shared" si="12"/>
        <v/>
      </c>
      <c r="N30" s="231" t="str">
        <f t="shared" si="13"/>
        <v/>
      </c>
      <c r="O30" s="230" t="str">
        <f t="shared" si="14"/>
        <v/>
      </c>
      <c r="P30" s="234" t="str">
        <f t="shared" si="17"/>
        <v/>
      </c>
      <c r="Q30" s="145" t="str">
        <f t="shared" si="18"/>
        <v/>
      </c>
      <c r="R30" s="243" t="str">
        <f t="shared" si="3"/>
        <v/>
      </c>
      <c r="S30" s="243" t="str">
        <f t="shared" si="15"/>
        <v/>
      </c>
      <c r="T30" s="132" t="str">
        <f t="shared" si="4"/>
        <v/>
      </c>
      <c r="U30" s="132" t="str">
        <f t="shared" si="5"/>
        <v/>
      </c>
      <c r="V30" s="113"/>
      <c r="W30" s="132">
        <f>Length_4!F15</f>
        <v>0</v>
      </c>
      <c r="X30" s="132">
        <f>Length_4!G15</f>
        <v>0</v>
      </c>
      <c r="Y30" s="132" t="str">
        <f t="shared" si="6"/>
        <v/>
      </c>
      <c r="Z30" s="132" t="str">
        <f t="shared" si="7"/>
        <v/>
      </c>
    </row>
    <row r="31" spans="2:26" ht="15" customHeight="1">
      <c r="B31" s="143" t="b">
        <f>IF(TRIM(Length_4!A16)="",FALSE,TRUE)</f>
        <v>0</v>
      </c>
      <c r="C31" s="143" t="str">
        <f>IF(B31=FALSE,"",VALUE(Length_4!A16))</f>
        <v/>
      </c>
      <c r="D31" s="143" t="str">
        <f>IF(B31=FALSE,"",Length_4!R149)</f>
        <v/>
      </c>
      <c r="E31" s="144" t="str">
        <f t="shared" si="8"/>
        <v/>
      </c>
      <c r="F31" s="142" t="str">
        <f>IF(B31=FALSE,"",Length_4!I16)</f>
        <v/>
      </c>
      <c r="G31" s="142" t="str">
        <f>IF(B31=FALSE,"",Length_4!J16)</f>
        <v/>
      </c>
      <c r="H31" s="142" t="str">
        <f>IF(B31=FALSE,"",Length_4!K16)</f>
        <v/>
      </c>
      <c r="I31" s="142" t="str">
        <f t="shared" si="16"/>
        <v/>
      </c>
      <c r="J31" s="233" t="str">
        <f t="shared" si="9"/>
        <v/>
      </c>
      <c r="K31" s="231" t="str">
        <f t="shared" si="10"/>
        <v/>
      </c>
      <c r="L31" s="231" t="str">
        <f t="shared" si="11"/>
        <v/>
      </c>
      <c r="M31" s="231" t="str">
        <f t="shared" si="12"/>
        <v/>
      </c>
      <c r="N31" s="231" t="str">
        <f t="shared" si="13"/>
        <v/>
      </c>
      <c r="O31" s="230" t="str">
        <f t="shared" si="14"/>
        <v/>
      </c>
      <c r="P31" s="234" t="str">
        <f t="shared" si="17"/>
        <v/>
      </c>
      <c r="Q31" s="145" t="str">
        <f t="shared" si="18"/>
        <v/>
      </c>
      <c r="R31" s="243" t="str">
        <f t="shared" si="3"/>
        <v/>
      </c>
      <c r="S31" s="243" t="str">
        <f t="shared" si="15"/>
        <v/>
      </c>
      <c r="T31" s="132" t="str">
        <f t="shared" si="4"/>
        <v/>
      </c>
      <c r="U31" s="132" t="str">
        <f t="shared" si="5"/>
        <v/>
      </c>
      <c r="V31" s="113"/>
      <c r="W31" s="132">
        <f>Length_4!F16</f>
        <v>0</v>
      </c>
      <c r="X31" s="132">
        <f>Length_4!G16</f>
        <v>0</v>
      </c>
      <c r="Y31" s="132" t="str">
        <f t="shared" si="6"/>
        <v/>
      </c>
      <c r="Z31" s="132" t="str">
        <f t="shared" si="7"/>
        <v/>
      </c>
    </row>
    <row r="32" spans="2:26" ht="15" customHeight="1">
      <c r="B32" s="143" t="b">
        <f>IF(TRIM(Length_4!A17)="",FALSE,TRUE)</f>
        <v>0</v>
      </c>
      <c r="C32" s="143" t="str">
        <f>IF(B32=FALSE,"",VALUE(Length_4!A17))</f>
        <v/>
      </c>
      <c r="D32" s="143" t="str">
        <f>IF(B32=FALSE,"",Length_4!R150)</f>
        <v/>
      </c>
      <c r="E32" s="144" t="str">
        <f t="shared" si="8"/>
        <v/>
      </c>
      <c r="F32" s="142" t="str">
        <f>IF(B32=FALSE,"",Length_4!I17)</f>
        <v/>
      </c>
      <c r="G32" s="142" t="str">
        <f>IF(B32=FALSE,"",Length_4!J17)</f>
        <v/>
      </c>
      <c r="H32" s="142" t="str">
        <f>IF(B32=FALSE,"",Length_4!K17)</f>
        <v/>
      </c>
      <c r="I32" s="142" t="str">
        <f t="shared" si="16"/>
        <v/>
      </c>
      <c r="J32" s="233" t="str">
        <f t="shared" si="9"/>
        <v/>
      </c>
      <c r="K32" s="231" t="str">
        <f t="shared" si="10"/>
        <v/>
      </c>
      <c r="L32" s="231" t="str">
        <f t="shared" si="11"/>
        <v/>
      </c>
      <c r="M32" s="231" t="str">
        <f t="shared" si="12"/>
        <v/>
      </c>
      <c r="N32" s="231" t="str">
        <f t="shared" si="13"/>
        <v/>
      </c>
      <c r="O32" s="230" t="str">
        <f t="shared" si="14"/>
        <v/>
      </c>
      <c r="P32" s="234" t="str">
        <f t="shared" si="17"/>
        <v/>
      </c>
      <c r="Q32" s="145" t="str">
        <f t="shared" si="18"/>
        <v/>
      </c>
      <c r="R32" s="243" t="str">
        <f t="shared" si="3"/>
        <v/>
      </c>
      <c r="S32" s="243" t="str">
        <f t="shared" si="15"/>
        <v/>
      </c>
      <c r="T32" s="132" t="str">
        <f t="shared" si="4"/>
        <v/>
      </c>
      <c r="U32" s="132" t="str">
        <f t="shared" si="5"/>
        <v/>
      </c>
      <c r="V32" s="113"/>
      <c r="W32" s="132">
        <f>Length_4!F17</f>
        <v>0</v>
      </c>
      <c r="X32" s="132">
        <f>Length_4!G17</f>
        <v>0</v>
      </c>
      <c r="Y32" s="132" t="str">
        <f t="shared" si="6"/>
        <v/>
      </c>
      <c r="Z32" s="132" t="str">
        <f t="shared" si="7"/>
        <v/>
      </c>
    </row>
    <row r="33" spans="2:26" ht="15" customHeight="1">
      <c r="B33" s="143" t="b">
        <f>IF(TRIM(Length_4!A18)="",FALSE,TRUE)</f>
        <v>0</v>
      </c>
      <c r="C33" s="143" t="str">
        <f>IF(B33=FALSE,"",VALUE(Length_4!A18))</f>
        <v/>
      </c>
      <c r="D33" s="143" t="str">
        <f>IF(B33=FALSE,"",Length_4!R151)</f>
        <v/>
      </c>
      <c r="E33" s="144" t="str">
        <f t="shared" si="8"/>
        <v/>
      </c>
      <c r="F33" s="142" t="str">
        <f>IF(B33=FALSE,"",Length_4!I18)</f>
        <v/>
      </c>
      <c r="G33" s="142" t="str">
        <f>IF(B33=FALSE,"",Length_4!J18)</f>
        <v/>
      </c>
      <c r="H33" s="142" t="str">
        <f>IF(B33=FALSE,"",Length_4!K18)</f>
        <v/>
      </c>
      <c r="I33" s="142" t="str">
        <f t="shared" si="16"/>
        <v/>
      </c>
      <c r="J33" s="233" t="str">
        <f t="shared" si="9"/>
        <v/>
      </c>
      <c r="K33" s="231" t="str">
        <f t="shared" si="10"/>
        <v/>
      </c>
      <c r="L33" s="231" t="str">
        <f t="shared" si="11"/>
        <v/>
      </c>
      <c r="M33" s="231" t="str">
        <f t="shared" si="12"/>
        <v/>
      </c>
      <c r="N33" s="231" t="str">
        <f t="shared" si="13"/>
        <v/>
      </c>
      <c r="O33" s="230" t="str">
        <f t="shared" si="14"/>
        <v/>
      </c>
      <c r="P33" s="234" t="str">
        <f t="shared" si="17"/>
        <v/>
      </c>
      <c r="Q33" s="145" t="str">
        <f t="shared" si="18"/>
        <v/>
      </c>
      <c r="R33" s="243" t="str">
        <f t="shared" si="3"/>
        <v/>
      </c>
      <c r="S33" s="243" t="str">
        <f t="shared" si="15"/>
        <v/>
      </c>
      <c r="T33" s="132" t="str">
        <f t="shared" si="4"/>
        <v/>
      </c>
      <c r="U33" s="132" t="str">
        <f t="shared" si="5"/>
        <v/>
      </c>
      <c r="V33" s="113"/>
      <c r="W33" s="132">
        <f>Length_4!F18</f>
        <v>0</v>
      </c>
      <c r="X33" s="132">
        <f>Length_4!G18</f>
        <v>0</v>
      </c>
      <c r="Y33" s="132" t="str">
        <f t="shared" si="6"/>
        <v/>
      </c>
      <c r="Z33" s="132" t="str">
        <f t="shared" si="7"/>
        <v/>
      </c>
    </row>
    <row r="34" spans="2:26" ht="15" customHeight="1">
      <c r="B34" s="143" t="b">
        <f>IF(TRIM(Length_4!A19)="",FALSE,TRUE)</f>
        <v>0</v>
      </c>
      <c r="C34" s="143" t="str">
        <f>IF(B34=FALSE,"",VALUE(Length_4!A19))</f>
        <v/>
      </c>
      <c r="D34" s="143" t="str">
        <f>IF(B34=FALSE,"",Length_4!R152)</f>
        <v/>
      </c>
      <c r="E34" s="144" t="str">
        <f t="shared" si="8"/>
        <v/>
      </c>
      <c r="F34" s="142" t="str">
        <f>IF(B34=FALSE,"",Length_4!I19)</f>
        <v/>
      </c>
      <c r="G34" s="142" t="str">
        <f>IF(B34=FALSE,"",Length_4!J19)</f>
        <v/>
      </c>
      <c r="H34" s="142" t="str">
        <f>IF(B34=FALSE,"",Length_4!K19)</f>
        <v/>
      </c>
      <c r="I34" s="142" t="str">
        <f t="shared" si="16"/>
        <v/>
      </c>
      <c r="J34" s="233" t="str">
        <f t="shared" si="9"/>
        <v/>
      </c>
      <c r="K34" s="231" t="str">
        <f t="shared" si="10"/>
        <v/>
      </c>
      <c r="L34" s="231" t="str">
        <f t="shared" si="11"/>
        <v/>
      </c>
      <c r="M34" s="231" t="str">
        <f t="shared" si="12"/>
        <v/>
      </c>
      <c r="N34" s="231" t="str">
        <f t="shared" si="13"/>
        <v/>
      </c>
      <c r="O34" s="230" t="str">
        <f t="shared" si="14"/>
        <v/>
      </c>
      <c r="P34" s="234" t="str">
        <f t="shared" si="17"/>
        <v/>
      </c>
      <c r="Q34" s="145" t="str">
        <f t="shared" si="18"/>
        <v/>
      </c>
      <c r="R34" s="243" t="str">
        <f t="shared" si="3"/>
        <v/>
      </c>
      <c r="S34" s="243" t="str">
        <f t="shared" si="15"/>
        <v/>
      </c>
      <c r="T34" s="132" t="str">
        <f t="shared" si="4"/>
        <v/>
      </c>
      <c r="U34" s="132" t="str">
        <f t="shared" si="5"/>
        <v/>
      </c>
      <c r="V34" s="113"/>
      <c r="W34" s="132">
        <f>Length_4!F19</f>
        <v>0</v>
      </c>
      <c r="X34" s="132">
        <f>Length_4!G19</f>
        <v>0</v>
      </c>
      <c r="Y34" s="132" t="str">
        <f t="shared" si="6"/>
        <v/>
      </c>
      <c r="Z34" s="132" t="str">
        <f t="shared" si="7"/>
        <v/>
      </c>
    </row>
    <row r="35" spans="2:26" ht="15" customHeight="1">
      <c r="B35" s="143" t="b">
        <f>IF(TRIM(Length_4!A20)="",FALSE,TRUE)</f>
        <v>0</v>
      </c>
      <c r="C35" s="143" t="str">
        <f>IF(B35=FALSE,"",VALUE(Length_4!A20))</f>
        <v/>
      </c>
      <c r="D35" s="143" t="str">
        <f>IF(B35=FALSE,"",Length_4!R153)</f>
        <v/>
      </c>
      <c r="E35" s="144" t="str">
        <f t="shared" si="8"/>
        <v/>
      </c>
      <c r="F35" s="142" t="str">
        <f>IF(B35=FALSE,"",Length_4!I20)</f>
        <v/>
      </c>
      <c r="G35" s="142" t="str">
        <f>IF(B35=FALSE,"",Length_4!J20)</f>
        <v/>
      </c>
      <c r="H35" s="142" t="str">
        <f>IF(B35=FALSE,"",Length_4!K20)</f>
        <v/>
      </c>
      <c r="I35" s="142" t="str">
        <f t="shared" si="16"/>
        <v/>
      </c>
      <c r="J35" s="233" t="str">
        <f t="shared" si="9"/>
        <v/>
      </c>
      <c r="K35" s="231" t="str">
        <f t="shared" si="10"/>
        <v/>
      </c>
      <c r="L35" s="231" t="str">
        <f t="shared" si="11"/>
        <v/>
      </c>
      <c r="M35" s="231" t="str">
        <f t="shared" si="12"/>
        <v/>
      </c>
      <c r="N35" s="231" t="str">
        <f t="shared" si="13"/>
        <v/>
      </c>
      <c r="O35" s="230" t="str">
        <f t="shared" si="14"/>
        <v/>
      </c>
      <c r="P35" s="234" t="str">
        <f t="shared" si="17"/>
        <v/>
      </c>
      <c r="Q35" s="145" t="str">
        <f t="shared" si="18"/>
        <v/>
      </c>
      <c r="R35" s="243" t="str">
        <f t="shared" si="3"/>
        <v/>
      </c>
      <c r="S35" s="243" t="str">
        <f t="shared" si="15"/>
        <v/>
      </c>
      <c r="T35" s="132" t="str">
        <f t="shared" si="4"/>
        <v/>
      </c>
      <c r="U35" s="132" t="str">
        <f t="shared" si="5"/>
        <v/>
      </c>
      <c r="V35" s="113"/>
      <c r="W35" s="132">
        <f>Length_4!F20</f>
        <v>0</v>
      </c>
      <c r="X35" s="132">
        <f>Length_4!G20</f>
        <v>0</v>
      </c>
      <c r="Y35" s="132" t="str">
        <f t="shared" si="6"/>
        <v/>
      </c>
      <c r="Z35" s="132" t="str">
        <f t="shared" si="7"/>
        <v/>
      </c>
    </row>
    <row r="36" spans="2:26" ht="15" customHeight="1">
      <c r="B36" s="143" t="b">
        <f>IF(TRIM(Length_4!A21)="",FALSE,TRUE)</f>
        <v>0</v>
      </c>
      <c r="C36" s="143" t="str">
        <f>IF(B36=FALSE,"",VALUE(Length_4!A21))</f>
        <v/>
      </c>
      <c r="D36" s="143" t="str">
        <f>IF(B36=FALSE,"",Length_4!R154)</f>
        <v/>
      </c>
      <c r="E36" s="144" t="str">
        <f t="shared" si="8"/>
        <v/>
      </c>
      <c r="F36" s="142" t="str">
        <f>IF(B36=FALSE,"",Length_4!I21)</f>
        <v/>
      </c>
      <c r="G36" s="142" t="str">
        <f>IF(B36=FALSE,"",Length_4!J21)</f>
        <v/>
      </c>
      <c r="H36" s="142" t="str">
        <f>IF(B36=FALSE,"",Length_4!K21)</f>
        <v/>
      </c>
      <c r="I36" s="142" t="str">
        <f t="shared" si="16"/>
        <v/>
      </c>
      <c r="J36" s="233" t="str">
        <f t="shared" si="9"/>
        <v/>
      </c>
      <c r="K36" s="231" t="str">
        <f t="shared" si="10"/>
        <v/>
      </c>
      <c r="L36" s="231" t="str">
        <f t="shared" si="11"/>
        <v/>
      </c>
      <c r="M36" s="231" t="str">
        <f t="shared" si="12"/>
        <v/>
      </c>
      <c r="N36" s="231" t="str">
        <f t="shared" si="13"/>
        <v/>
      </c>
      <c r="O36" s="230" t="str">
        <f t="shared" si="14"/>
        <v/>
      </c>
      <c r="P36" s="234" t="str">
        <f t="shared" si="17"/>
        <v/>
      </c>
      <c r="Q36" s="145" t="str">
        <f t="shared" si="18"/>
        <v/>
      </c>
      <c r="R36" s="243" t="str">
        <f t="shared" si="3"/>
        <v/>
      </c>
      <c r="S36" s="243" t="str">
        <f t="shared" si="15"/>
        <v/>
      </c>
      <c r="T36" s="132" t="str">
        <f t="shared" si="4"/>
        <v/>
      </c>
      <c r="U36" s="132" t="str">
        <f t="shared" si="5"/>
        <v/>
      </c>
      <c r="V36" s="113"/>
      <c r="W36" s="132">
        <f>Length_4!F21</f>
        <v>0</v>
      </c>
      <c r="X36" s="132">
        <f>Length_4!G21</f>
        <v>0</v>
      </c>
      <c r="Y36" s="132" t="str">
        <f t="shared" si="6"/>
        <v/>
      </c>
      <c r="Z36" s="132" t="str">
        <f t="shared" si="7"/>
        <v/>
      </c>
    </row>
    <row r="37" spans="2:26" ht="15" customHeight="1">
      <c r="B37" s="143" t="b">
        <f>IF(TRIM(Length_4!A22)="",FALSE,TRUE)</f>
        <v>0</v>
      </c>
      <c r="C37" s="143" t="str">
        <f>IF(B37=FALSE,"",VALUE(Length_4!A22))</f>
        <v/>
      </c>
      <c r="D37" s="143" t="str">
        <f>IF(B37=FALSE,"",Length_4!R155)</f>
        <v/>
      </c>
      <c r="E37" s="144" t="str">
        <f t="shared" si="8"/>
        <v/>
      </c>
      <c r="F37" s="142" t="str">
        <f>IF(B37=FALSE,"",Length_4!I22)</f>
        <v/>
      </c>
      <c r="G37" s="142" t="str">
        <f>IF(B37=FALSE,"",Length_4!J22)</f>
        <v/>
      </c>
      <c r="H37" s="142" t="str">
        <f>IF(B37=FALSE,"",Length_4!K22)</f>
        <v/>
      </c>
      <c r="I37" s="142" t="str">
        <f t="shared" si="16"/>
        <v/>
      </c>
      <c r="J37" s="233" t="str">
        <f t="shared" si="9"/>
        <v/>
      </c>
      <c r="K37" s="231" t="str">
        <f t="shared" si="10"/>
        <v/>
      </c>
      <c r="L37" s="231" t="str">
        <f t="shared" si="11"/>
        <v/>
      </c>
      <c r="M37" s="231" t="str">
        <f t="shared" si="12"/>
        <v/>
      </c>
      <c r="N37" s="231" t="str">
        <f t="shared" si="13"/>
        <v/>
      </c>
      <c r="O37" s="230" t="str">
        <f t="shared" si="14"/>
        <v/>
      </c>
      <c r="P37" s="234" t="str">
        <f t="shared" si="17"/>
        <v/>
      </c>
      <c r="Q37" s="145" t="str">
        <f t="shared" si="18"/>
        <v/>
      </c>
      <c r="R37" s="243" t="str">
        <f t="shared" si="3"/>
        <v/>
      </c>
      <c r="S37" s="243" t="str">
        <f t="shared" si="15"/>
        <v/>
      </c>
      <c r="T37" s="132" t="str">
        <f t="shared" si="4"/>
        <v/>
      </c>
      <c r="U37" s="132" t="str">
        <f t="shared" si="5"/>
        <v/>
      </c>
      <c r="V37" s="113"/>
      <c r="W37" s="132">
        <f>Length_4!F22</f>
        <v>0</v>
      </c>
      <c r="X37" s="132">
        <f>Length_4!G22</f>
        <v>0</v>
      </c>
      <c r="Y37" s="132" t="str">
        <f t="shared" si="6"/>
        <v/>
      </c>
      <c r="Z37" s="132" t="str">
        <f t="shared" si="7"/>
        <v/>
      </c>
    </row>
    <row r="38" spans="2:26" ht="15" customHeight="1">
      <c r="B38" s="143" t="b">
        <f>IF(TRIM(Length_4!A23)="",FALSE,TRUE)</f>
        <v>0</v>
      </c>
      <c r="C38" s="143" t="str">
        <f>IF(B38=FALSE,"",VALUE(Length_4!A23))</f>
        <v/>
      </c>
      <c r="D38" s="143" t="str">
        <f>IF(B38=FALSE,"",Length_4!R156)</f>
        <v/>
      </c>
      <c r="E38" s="144" t="str">
        <f t="shared" si="8"/>
        <v/>
      </c>
      <c r="F38" s="142" t="str">
        <f>IF(B38=FALSE,"",Length_4!I23)</f>
        <v/>
      </c>
      <c r="G38" s="142" t="str">
        <f>IF(B38=FALSE,"",Length_4!J23)</f>
        <v/>
      </c>
      <c r="H38" s="142" t="str">
        <f>IF(B38=FALSE,"",Length_4!K23)</f>
        <v/>
      </c>
      <c r="I38" s="142" t="str">
        <f t="shared" si="16"/>
        <v/>
      </c>
      <c r="J38" s="233" t="str">
        <f t="shared" si="9"/>
        <v/>
      </c>
      <c r="K38" s="231" t="str">
        <f t="shared" si="10"/>
        <v/>
      </c>
      <c r="L38" s="231" t="str">
        <f t="shared" si="11"/>
        <v/>
      </c>
      <c r="M38" s="231" t="str">
        <f t="shared" si="12"/>
        <v/>
      </c>
      <c r="N38" s="231" t="str">
        <f t="shared" si="13"/>
        <v/>
      </c>
      <c r="O38" s="230" t="str">
        <f t="shared" si="14"/>
        <v/>
      </c>
      <c r="P38" s="234" t="str">
        <f t="shared" si="17"/>
        <v/>
      </c>
      <c r="Q38" s="145" t="str">
        <f t="shared" si="18"/>
        <v/>
      </c>
      <c r="R38" s="243" t="str">
        <f t="shared" si="3"/>
        <v/>
      </c>
      <c r="S38" s="243" t="str">
        <f t="shared" si="15"/>
        <v/>
      </c>
      <c r="T38" s="132" t="str">
        <f t="shared" si="4"/>
        <v/>
      </c>
      <c r="U38" s="132" t="str">
        <f t="shared" si="5"/>
        <v/>
      </c>
      <c r="V38" s="113"/>
      <c r="W38" s="132">
        <f>Length_4!F23</f>
        <v>0</v>
      </c>
      <c r="X38" s="132">
        <f>Length_4!G23</f>
        <v>0</v>
      </c>
      <c r="Y38" s="132" t="str">
        <f t="shared" si="6"/>
        <v/>
      </c>
      <c r="Z38" s="132" t="str">
        <f t="shared" si="7"/>
        <v/>
      </c>
    </row>
    <row r="39" spans="2:26" ht="15" customHeight="1">
      <c r="B39" s="143" t="b">
        <f>IF(TRIM(Length_4!A24)="",FALSE,TRUE)</f>
        <v>0</v>
      </c>
      <c r="C39" s="143" t="str">
        <f>IF(B39=FALSE,"",VALUE(Length_4!A24))</f>
        <v/>
      </c>
      <c r="D39" s="143" t="str">
        <f>IF(B39=FALSE,"",Length_4!R157)</f>
        <v/>
      </c>
      <c r="E39" s="144" t="str">
        <f t="shared" si="8"/>
        <v/>
      </c>
      <c r="F39" s="142" t="str">
        <f>IF(B39=FALSE,"",Length_4!I24)</f>
        <v/>
      </c>
      <c r="G39" s="142" t="str">
        <f>IF(B39=FALSE,"",Length_4!J24)</f>
        <v/>
      </c>
      <c r="H39" s="142" t="str">
        <f>IF(B39=FALSE,"",Length_4!K24)</f>
        <v/>
      </c>
      <c r="I39" s="142" t="str">
        <f t="shared" si="16"/>
        <v/>
      </c>
      <c r="J39" s="233" t="str">
        <f t="shared" si="9"/>
        <v/>
      </c>
      <c r="K39" s="231" t="str">
        <f t="shared" si="10"/>
        <v/>
      </c>
      <c r="L39" s="231" t="str">
        <f t="shared" si="11"/>
        <v/>
      </c>
      <c r="M39" s="231" t="str">
        <f t="shared" si="12"/>
        <v/>
      </c>
      <c r="N39" s="231" t="str">
        <f t="shared" si="13"/>
        <v/>
      </c>
      <c r="O39" s="230" t="str">
        <f t="shared" si="14"/>
        <v/>
      </c>
      <c r="P39" s="234" t="str">
        <f t="shared" si="17"/>
        <v/>
      </c>
      <c r="Q39" s="145" t="str">
        <f t="shared" si="18"/>
        <v/>
      </c>
      <c r="R39" s="243" t="str">
        <f t="shared" si="3"/>
        <v/>
      </c>
      <c r="S39" s="243" t="str">
        <f t="shared" si="15"/>
        <v/>
      </c>
      <c r="T39" s="132" t="str">
        <f t="shared" si="4"/>
        <v/>
      </c>
      <c r="U39" s="132" t="str">
        <f t="shared" si="5"/>
        <v/>
      </c>
      <c r="V39" s="113"/>
      <c r="W39" s="132">
        <f>Length_4!F24</f>
        <v>0</v>
      </c>
      <c r="X39" s="132">
        <f>Length_4!G24</f>
        <v>0</v>
      </c>
      <c r="Y39" s="132" t="str">
        <f t="shared" si="6"/>
        <v/>
      </c>
      <c r="Z39" s="132" t="str">
        <f t="shared" si="7"/>
        <v/>
      </c>
    </row>
    <row r="40" spans="2:26" ht="15" customHeight="1">
      <c r="B40" s="143" t="b">
        <f>IF(TRIM(Length_4!A25)="",FALSE,TRUE)</f>
        <v>0</v>
      </c>
      <c r="C40" s="143" t="str">
        <f>IF(B40=FALSE,"",VALUE(Length_4!A25))</f>
        <v/>
      </c>
      <c r="D40" s="143" t="str">
        <f>IF(B40=FALSE,"",Length_4!R158)</f>
        <v/>
      </c>
      <c r="E40" s="144" t="str">
        <f t="shared" si="8"/>
        <v/>
      </c>
      <c r="F40" s="142" t="str">
        <f>IF(B40=FALSE,"",Length_4!I25)</f>
        <v/>
      </c>
      <c r="G40" s="142" t="str">
        <f>IF(B40=FALSE,"",Length_4!J25)</f>
        <v/>
      </c>
      <c r="H40" s="142" t="str">
        <f>IF(B40=FALSE,"",Length_4!K25)</f>
        <v/>
      </c>
      <c r="I40" s="142" t="str">
        <f t="shared" si="16"/>
        <v/>
      </c>
      <c r="J40" s="233" t="str">
        <f t="shared" si="9"/>
        <v/>
      </c>
      <c r="K40" s="231" t="str">
        <f t="shared" si="10"/>
        <v/>
      </c>
      <c r="L40" s="231" t="str">
        <f t="shared" si="11"/>
        <v/>
      </c>
      <c r="M40" s="231" t="str">
        <f t="shared" si="12"/>
        <v/>
      </c>
      <c r="N40" s="231" t="str">
        <f t="shared" si="13"/>
        <v/>
      </c>
      <c r="O40" s="230" t="str">
        <f t="shared" si="14"/>
        <v/>
      </c>
      <c r="P40" s="234" t="str">
        <f t="shared" si="17"/>
        <v/>
      </c>
      <c r="Q40" s="145" t="str">
        <f t="shared" si="18"/>
        <v/>
      </c>
      <c r="R40" s="243" t="str">
        <f t="shared" si="3"/>
        <v/>
      </c>
      <c r="S40" s="243" t="str">
        <f t="shared" si="15"/>
        <v/>
      </c>
      <c r="T40" s="132" t="str">
        <f t="shared" si="4"/>
        <v/>
      </c>
      <c r="U40" s="132" t="str">
        <f t="shared" si="5"/>
        <v/>
      </c>
      <c r="V40" s="113"/>
      <c r="W40" s="132">
        <f>Length_4!F25</f>
        <v>0</v>
      </c>
      <c r="X40" s="132">
        <f>Length_4!G25</f>
        <v>0</v>
      </c>
      <c r="Y40" s="132" t="str">
        <f t="shared" si="6"/>
        <v/>
      </c>
      <c r="Z40" s="132" t="str">
        <f t="shared" si="7"/>
        <v/>
      </c>
    </row>
    <row r="41" spans="2:26" ht="15" customHeight="1">
      <c r="B41" s="143" t="b">
        <f>IF(TRIM(Length_4!A26)="",FALSE,TRUE)</f>
        <v>0</v>
      </c>
      <c r="C41" s="143" t="str">
        <f>IF(B41=FALSE,"",VALUE(Length_4!A26))</f>
        <v/>
      </c>
      <c r="D41" s="143" t="str">
        <f>IF(B41=FALSE,"",Length_4!R159)</f>
        <v/>
      </c>
      <c r="E41" s="144" t="str">
        <f t="shared" si="8"/>
        <v/>
      </c>
      <c r="F41" s="142" t="str">
        <f>IF(B41=FALSE,"",Length_4!I26)</f>
        <v/>
      </c>
      <c r="G41" s="142" t="str">
        <f>IF(B41=FALSE,"",Length_4!J26)</f>
        <v/>
      </c>
      <c r="H41" s="142" t="str">
        <f>IF(B41=FALSE,"",Length_4!K26)</f>
        <v/>
      </c>
      <c r="I41" s="142" t="str">
        <f t="shared" si="16"/>
        <v/>
      </c>
      <c r="J41" s="233" t="str">
        <f t="shared" si="9"/>
        <v/>
      </c>
      <c r="K41" s="231" t="str">
        <f t="shared" si="10"/>
        <v/>
      </c>
      <c r="L41" s="231" t="str">
        <f t="shared" si="11"/>
        <v/>
      </c>
      <c r="M41" s="231" t="str">
        <f t="shared" si="12"/>
        <v/>
      </c>
      <c r="N41" s="231" t="str">
        <f t="shared" si="13"/>
        <v/>
      </c>
      <c r="O41" s="230" t="str">
        <f t="shared" si="14"/>
        <v/>
      </c>
      <c r="P41" s="234" t="str">
        <f t="shared" si="17"/>
        <v/>
      </c>
      <c r="Q41" s="145" t="str">
        <f t="shared" si="18"/>
        <v/>
      </c>
      <c r="R41" s="243" t="str">
        <f t="shared" si="3"/>
        <v/>
      </c>
      <c r="S41" s="243" t="str">
        <f t="shared" si="15"/>
        <v/>
      </c>
      <c r="T41" s="132" t="str">
        <f t="shared" si="4"/>
        <v/>
      </c>
      <c r="U41" s="132" t="str">
        <f t="shared" si="5"/>
        <v/>
      </c>
      <c r="V41" s="113"/>
      <c r="W41" s="132">
        <f>Length_4!F26</f>
        <v>0</v>
      </c>
      <c r="X41" s="132">
        <f>Length_4!G26</f>
        <v>0</v>
      </c>
      <c r="Y41" s="132" t="str">
        <f t="shared" si="6"/>
        <v/>
      </c>
      <c r="Z41" s="132" t="str">
        <f t="shared" si="7"/>
        <v/>
      </c>
    </row>
    <row r="42" spans="2:26" ht="15" customHeight="1">
      <c r="B42" s="143" t="b">
        <f>IF(TRIM(Length_4!A27)="",FALSE,TRUE)</f>
        <v>0</v>
      </c>
      <c r="C42" s="143" t="str">
        <f>IF(B42=FALSE,"",VALUE(Length_4!A27))</f>
        <v/>
      </c>
      <c r="D42" s="143" t="str">
        <f>IF(B42=FALSE,"",Length_4!R160)</f>
        <v/>
      </c>
      <c r="E42" s="144" t="str">
        <f t="shared" si="8"/>
        <v/>
      </c>
      <c r="F42" s="142" t="str">
        <f>IF(B42=FALSE,"",Length_4!I27)</f>
        <v/>
      </c>
      <c r="G42" s="142" t="str">
        <f>IF(B42=FALSE,"",Length_4!J27)</f>
        <v/>
      </c>
      <c r="H42" s="142" t="str">
        <f>IF(B42=FALSE,"",Length_4!K27)</f>
        <v/>
      </c>
      <c r="I42" s="142" t="str">
        <f t="shared" si="16"/>
        <v/>
      </c>
      <c r="J42" s="233" t="str">
        <f t="shared" si="9"/>
        <v/>
      </c>
      <c r="K42" s="231" t="str">
        <f t="shared" si="10"/>
        <v/>
      </c>
      <c r="L42" s="231" t="str">
        <f t="shared" si="11"/>
        <v/>
      </c>
      <c r="M42" s="231" t="str">
        <f t="shared" si="12"/>
        <v/>
      </c>
      <c r="N42" s="231" t="str">
        <f t="shared" si="13"/>
        <v/>
      </c>
      <c r="O42" s="230" t="str">
        <f t="shared" si="14"/>
        <v/>
      </c>
      <c r="P42" s="234" t="str">
        <f t="shared" si="17"/>
        <v/>
      </c>
      <c r="Q42" s="145" t="str">
        <f t="shared" si="18"/>
        <v/>
      </c>
      <c r="R42" s="243" t="str">
        <f t="shared" si="3"/>
        <v/>
      </c>
      <c r="S42" s="243" t="str">
        <f t="shared" si="15"/>
        <v/>
      </c>
      <c r="T42" s="132" t="str">
        <f t="shared" si="4"/>
        <v/>
      </c>
      <c r="U42" s="132" t="str">
        <f t="shared" si="5"/>
        <v/>
      </c>
      <c r="V42" s="113"/>
      <c r="W42" s="132">
        <f>Length_4!F27</f>
        <v>0</v>
      </c>
      <c r="X42" s="132">
        <f>Length_4!G27</f>
        <v>0</v>
      </c>
      <c r="Y42" s="132" t="str">
        <f t="shared" si="6"/>
        <v/>
      </c>
      <c r="Z42" s="132" t="str">
        <f t="shared" si="7"/>
        <v/>
      </c>
    </row>
    <row r="43" spans="2:26" ht="15" customHeight="1">
      <c r="B43" s="143" t="b">
        <f>IF(TRIM(Length_4!A28)="",FALSE,TRUE)</f>
        <v>0</v>
      </c>
      <c r="C43" s="143" t="str">
        <f>IF(B43=FALSE,"",VALUE(Length_4!A28))</f>
        <v/>
      </c>
      <c r="D43" s="143" t="str">
        <f>IF(B43=FALSE,"",Length_4!R161)</f>
        <v/>
      </c>
      <c r="E43" s="144" t="str">
        <f t="shared" si="8"/>
        <v/>
      </c>
      <c r="F43" s="142" t="str">
        <f>IF(B43=FALSE,"",Length_4!I28)</f>
        <v/>
      </c>
      <c r="G43" s="142" t="str">
        <f>IF(B43=FALSE,"",Length_4!J28)</f>
        <v/>
      </c>
      <c r="H43" s="142" t="str">
        <f>IF(B43=FALSE,"",Length_4!K28)</f>
        <v/>
      </c>
      <c r="I43" s="142" t="str">
        <f t="shared" si="16"/>
        <v/>
      </c>
      <c r="J43" s="233" t="str">
        <f t="shared" si="9"/>
        <v/>
      </c>
      <c r="K43" s="231" t="str">
        <f t="shared" si="10"/>
        <v/>
      </c>
      <c r="L43" s="231" t="str">
        <f t="shared" si="11"/>
        <v/>
      </c>
      <c r="M43" s="231" t="str">
        <f t="shared" si="12"/>
        <v/>
      </c>
      <c r="N43" s="231" t="str">
        <f t="shared" si="13"/>
        <v/>
      </c>
      <c r="O43" s="230" t="str">
        <f t="shared" si="14"/>
        <v/>
      </c>
      <c r="P43" s="234" t="str">
        <f t="shared" si="17"/>
        <v/>
      </c>
      <c r="Q43" s="145" t="str">
        <f t="shared" si="18"/>
        <v/>
      </c>
      <c r="R43" s="243" t="str">
        <f t="shared" si="3"/>
        <v/>
      </c>
      <c r="S43" s="243" t="str">
        <f t="shared" si="15"/>
        <v/>
      </c>
      <c r="T43" s="132" t="str">
        <f t="shared" si="4"/>
        <v/>
      </c>
      <c r="U43" s="132" t="str">
        <f t="shared" si="5"/>
        <v/>
      </c>
      <c r="V43" s="113"/>
      <c r="W43" s="132">
        <f>Length_4!F28</f>
        <v>0</v>
      </c>
      <c r="X43" s="132">
        <f>Length_4!G28</f>
        <v>0</v>
      </c>
      <c r="Y43" s="132" t="str">
        <f t="shared" si="6"/>
        <v/>
      </c>
      <c r="Z43" s="132" t="str">
        <f t="shared" si="7"/>
        <v/>
      </c>
    </row>
    <row r="44" spans="2:26" ht="15" customHeight="1">
      <c r="B44" s="143" t="b">
        <f>IF(TRIM(Length_4!A29)="",FALSE,TRUE)</f>
        <v>0</v>
      </c>
      <c r="C44" s="143" t="str">
        <f>IF(B44=FALSE,"",VALUE(Length_4!A29))</f>
        <v/>
      </c>
      <c r="D44" s="143" t="str">
        <f>IF(B44=FALSE,"",Length_4!R162)</f>
        <v/>
      </c>
      <c r="E44" s="144" t="str">
        <f t="shared" si="8"/>
        <v/>
      </c>
      <c r="F44" s="142" t="str">
        <f>IF(B44=FALSE,"",Length_4!I29)</f>
        <v/>
      </c>
      <c r="G44" s="142" t="str">
        <f>IF(B44=FALSE,"",Length_4!J29)</f>
        <v/>
      </c>
      <c r="H44" s="142" t="str">
        <f>IF(B44=FALSE,"",Length_4!K29)</f>
        <v/>
      </c>
      <c r="I44" s="142" t="str">
        <f t="shared" si="16"/>
        <v/>
      </c>
      <c r="J44" s="233" t="str">
        <f t="shared" si="9"/>
        <v/>
      </c>
      <c r="K44" s="231" t="str">
        <f t="shared" si="10"/>
        <v/>
      </c>
      <c r="L44" s="231" t="str">
        <f t="shared" si="11"/>
        <v/>
      </c>
      <c r="M44" s="231" t="str">
        <f t="shared" si="12"/>
        <v/>
      </c>
      <c r="N44" s="231" t="str">
        <f t="shared" si="13"/>
        <v/>
      </c>
      <c r="O44" s="230" t="str">
        <f t="shared" si="14"/>
        <v/>
      </c>
      <c r="P44" s="234" t="str">
        <f t="shared" si="17"/>
        <v/>
      </c>
      <c r="Q44" s="145" t="str">
        <f t="shared" si="18"/>
        <v/>
      </c>
      <c r="R44" s="243" t="str">
        <f t="shared" si="3"/>
        <v/>
      </c>
      <c r="S44" s="243" t="str">
        <f t="shared" si="15"/>
        <v/>
      </c>
      <c r="T44" s="132" t="str">
        <f t="shared" si="4"/>
        <v/>
      </c>
      <c r="U44" s="132" t="str">
        <f t="shared" si="5"/>
        <v/>
      </c>
      <c r="V44" s="113"/>
      <c r="W44" s="132">
        <f>Length_4!F29</f>
        <v>0</v>
      </c>
      <c r="X44" s="132">
        <f>Length_4!G29</f>
        <v>0</v>
      </c>
      <c r="Y44" s="132" t="str">
        <f t="shared" si="6"/>
        <v/>
      </c>
      <c r="Z44" s="132" t="str">
        <f t="shared" si="7"/>
        <v/>
      </c>
    </row>
    <row r="45" spans="2:26" ht="15" customHeight="1">
      <c r="B45" s="143" t="b">
        <f>IF(TRIM(Length_4!A30)="",FALSE,TRUE)</f>
        <v>0</v>
      </c>
      <c r="C45" s="143" t="str">
        <f>IF(B45=FALSE,"",VALUE(Length_4!A30))</f>
        <v/>
      </c>
      <c r="D45" s="143" t="str">
        <f>IF(B45=FALSE,"",Length_4!R163)</f>
        <v/>
      </c>
      <c r="E45" s="144" t="str">
        <f t="shared" si="8"/>
        <v/>
      </c>
      <c r="F45" s="142" t="str">
        <f>IF(B45=FALSE,"",Length_4!I30)</f>
        <v/>
      </c>
      <c r="G45" s="142" t="str">
        <f>IF(B45=FALSE,"",Length_4!J30)</f>
        <v/>
      </c>
      <c r="H45" s="142" t="str">
        <f>IF(B45=FALSE,"",Length_4!K30)</f>
        <v/>
      </c>
      <c r="I45" s="142" t="str">
        <f t="shared" si="16"/>
        <v/>
      </c>
      <c r="J45" s="233" t="str">
        <f t="shared" si="9"/>
        <v/>
      </c>
      <c r="K45" s="231" t="str">
        <f t="shared" si="10"/>
        <v/>
      </c>
      <c r="L45" s="231" t="str">
        <f t="shared" si="11"/>
        <v/>
      </c>
      <c r="M45" s="231" t="str">
        <f t="shared" si="12"/>
        <v/>
      </c>
      <c r="N45" s="231" t="str">
        <f t="shared" si="13"/>
        <v/>
      </c>
      <c r="O45" s="230" t="str">
        <f t="shared" si="14"/>
        <v/>
      </c>
      <c r="P45" s="234" t="str">
        <f t="shared" si="17"/>
        <v/>
      </c>
      <c r="Q45" s="145" t="str">
        <f t="shared" si="18"/>
        <v/>
      </c>
      <c r="R45" s="243" t="str">
        <f t="shared" si="3"/>
        <v/>
      </c>
      <c r="S45" s="243" t="str">
        <f t="shared" si="15"/>
        <v/>
      </c>
      <c r="T45" s="132" t="str">
        <f t="shared" si="4"/>
        <v/>
      </c>
      <c r="U45" s="132" t="str">
        <f t="shared" si="5"/>
        <v/>
      </c>
      <c r="V45" s="113"/>
      <c r="W45" s="132">
        <f>Length_4!F30</f>
        <v>0</v>
      </c>
      <c r="X45" s="132">
        <f>Length_4!G30</f>
        <v>0</v>
      </c>
      <c r="Y45" s="132" t="str">
        <f t="shared" si="6"/>
        <v/>
      </c>
      <c r="Z45" s="132" t="str">
        <f t="shared" si="7"/>
        <v/>
      </c>
    </row>
    <row r="46" spans="2:26" ht="15" customHeight="1">
      <c r="B46" s="143" t="b">
        <f>IF(TRIM(Length_4!A31)="",FALSE,TRUE)</f>
        <v>0</v>
      </c>
      <c r="C46" s="143" t="str">
        <f>IF(B46=FALSE,"",VALUE(Length_4!A31))</f>
        <v/>
      </c>
      <c r="D46" s="143" t="str">
        <f>IF(B46=FALSE,"",Length_4!R164)</f>
        <v/>
      </c>
      <c r="E46" s="144" t="str">
        <f t="shared" si="8"/>
        <v/>
      </c>
      <c r="F46" s="142" t="str">
        <f>IF(B46=FALSE,"",Length_4!I31)</f>
        <v/>
      </c>
      <c r="G46" s="142" t="str">
        <f>IF(B46=FALSE,"",Length_4!J31)</f>
        <v/>
      </c>
      <c r="H46" s="142" t="str">
        <f>IF(B46=FALSE,"",Length_4!K31)</f>
        <v/>
      </c>
      <c r="I46" s="142" t="str">
        <f t="shared" si="16"/>
        <v/>
      </c>
      <c r="J46" s="233" t="str">
        <f t="shared" si="9"/>
        <v/>
      </c>
      <c r="K46" s="231" t="str">
        <f t="shared" si="10"/>
        <v/>
      </c>
      <c r="L46" s="231" t="str">
        <f t="shared" si="11"/>
        <v/>
      </c>
      <c r="M46" s="231" t="str">
        <f t="shared" si="12"/>
        <v/>
      </c>
      <c r="N46" s="231" t="str">
        <f t="shared" si="13"/>
        <v/>
      </c>
      <c r="O46" s="230" t="str">
        <f t="shared" si="14"/>
        <v/>
      </c>
      <c r="P46" s="234" t="str">
        <f t="shared" si="17"/>
        <v/>
      </c>
      <c r="Q46" s="145" t="str">
        <f t="shared" si="18"/>
        <v/>
      </c>
      <c r="R46" s="243" t="str">
        <f t="shared" si="3"/>
        <v/>
      </c>
      <c r="S46" s="243" t="str">
        <f t="shared" si="15"/>
        <v/>
      </c>
      <c r="T46" s="132" t="str">
        <f t="shared" si="4"/>
        <v/>
      </c>
      <c r="U46" s="132" t="str">
        <f t="shared" si="5"/>
        <v/>
      </c>
      <c r="V46" s="113"/>
      <c r="W46" s="132">
        <f>Length_4!F31</f>
        <v>0</v>
      </c>
      <c r="X46" s="132">
        <f>Length_4!G31</f>
        <v>0</v>
      </c>
      <c r="Y46" s="132" t="str">
        <f t="shared" si="6"/>
        <v/>
      </c>
      <c r="Z46" s="132" t="str">
        <f t="shared" si="7"/>
        <v/>
      </c>
    </row>
    <row r="47" spans="2:26" ht="15" customHeight="1">
      <c r="B47" s="143" t="b">
        <f>IF(TRIM(Length_4!A32)="",FALSE,TRUE)</f>
        <v>0</v>
      </c>
      <c r="C47" s="143" t="str">
        <f>IF(B47=FALSE,"",VALUE(Length_4!A32))</f>
        <v/>
      </c>
      <c r="D47" s="143" t="str">
        <f>IF(B47=FALSE,"",Length_4!R165)</f>
        <v/>
      </c>
      <c r="E47" s="144" t="str">
        <f t="shared" si="8"/>
        <v/>
      </c>
      <c r="F47" s="142" t="str">
        <f>IF(B47=FALSE,"",Length_4!I32)</f>
        <v/>
      </c>
      <c r="G47" s="142" t="str">
        <f>IF(B47=FALSE,"",Length_4!J32)</f>
        <v/>
      </c>
      <c r="H47" s="142" t="str">
        <f>IF(B47=FALSE,"",Length_4!K32)</f>
        <v/>
      </c>
      <c r="I47" s="142" t="str">
        <f t="shared" si="16"/>
        <v/>
      </c>
      <c r="J47" s="233" t="str">
        <f t="shared" si="9"/>
        <v/>
      </c>
      <c r="K47" s="231" t="str">
        <f t="shared" si="10"/>
        <v/>
      </c>
      <c r="L47" s="231" t="str">
        <f t="shared" si="11"/>
        <v/>
      </c>
      <c r="M47" s="231" t="str">
        <f t="shared" si="12"/>
        <v/>
      </c>
      <c r="N47" s="231" t="str">
        <f t="shared" si="13"/>
        <v/>
      </c>
      <c r="O47" s="230" t="str">
        <f t="shared" si="14"/>
        <v/>
      </c>
      <c r="P47" s="234" t="str">
        <f t="shared" si="17"/>
        <v/>
      </c>
      <c r="Q47" s="145" t="str">
        <f t="shared" si="18"/>
        <v/>
      </c>
      <c r="R47" s="243" t="str">
        <f t="shared" si="3"/>
        <v/>
      </c>
      <c r="S47" s="243" t="str">
        <f t="shared" si="15"/>
        <v/>
      </c>
      <c r="T47" s="132" t="str">
        <f t="shared" si="4"/>
        <v/>
      </c>
      <c r="U47" s="132" t="str">
        <f t="shared" si="5"/>
        <v/>
      </c>
      <c r="V47" s="113"/>
      <c r="W47" s="132">
        <f>Length_4!F32</f>
        <v>0</v>
      </c>
      <c r="X47" s="132">
        <f>Length_4!G32</f>
        <v>0</v>
      </c>
      <c r="Y47" s="132" t="str">
        <f t="shared" si="6"/>
        <v/>
      </c>
      <c r="Z47" s="132" t="str">
        <f t="shared" si="7"/>
        <v/>
      </c>
    </row>
    <row r="48" spans="2:26" ht="15" customHeight="1">
      <c r="B48" s="143" t="b">
        <f>IF(TRIM(Length_4!A33)="",FALSE,TRUE)</f>
        <v>0</v>
      </c>
      <c r="C48" s="143" t="str">
        <f>IF(B48=FALSE,"",VALUE(Length_4!A33))</f>
        <v/>
      </c>
      <c r="D48" s="143" t="str">
        <f>IF(B48=FALSE,"",Length_4!R166)</f>
        <v/>
      </c>
      <c r="E48" s="144" t="str">
        <f t="shared" si="8"/>
        <v/>
      </c>
      <c r="F48" s="142" t="str">
        <f>IF(B48=FALSE,"",Length_4!I33)</f>
        <v/>
      </c>
      <c r="G48" s="142" t="str">
        <f>IF(B48=FALSE,"",Length_4!J33)</f>
        <v/>
      </c>
      <c r="H48" s="142" t="str">
        <f>IF(B48=FALSE,"",Length_4!K33)</f>
        <v/>
      </c>
      <c r="I48" s="142" t="str">
        <f t="shared" si="16"/>
        <v/>
      </c>
      <c r="J48" s="233" t="str">
        <f t="shared" si="9"/>
        <v/>
      </c>
      <c r="K48" s="231" t="str">
        <f t="shared" si="10"/>
        <v/>
      </c>
      <c r="L48" s="231" t="str">
        <f t="shared" si="11"/>
        <v/>
      </c>
      <c r="M48" s="231" t="str">
        <f t="shared" si="12"/>
        <v/>
      </c>
      <c r="N48" s="231" t="str">
        <f t="shared" si="13"/>
        <v/>
      </c>
      <c r="O48" s="230" t="str">
        <f t="shared" si="14"/>
        <v/>
      </c>
      <c r="P48" s="234" t="str">
        <f t="shared" si="17"/>
        <v/>
      </c>
      <c r="Q48" s="145" t="str">
        <f t="shared" si="18"/>
        <v/>
      </c>
      <c r="R48" s="243" t="str">
        <f t="shared" si="3"/>
        <v/>
      </c>
      <c r="S48" s="243" t="str">
        <f t="shared" si="15"/>
        <v/>
      </c>
      <c r="T48" s="132" t="str">
        <f t="shared" si="4"/>
        <v/>
      </c>
      <c r="U48" s="132" t="str">
        <f t="shared" si="5"/>
        <v/>
      </c>
      <c r="V48" s="113"/>
      <c r="W48" s="132">
        <f>Length_4!F33</f>
        <v>0</v>
      </c>
      <c r="X48" s="132">
        <f>Length_4!G33</f>
        <v>0</v>
      </c>
      <c r="Y48" s="132" t="str">
        <f t="shared" si="6"/>
        <v/>
      </c>
      <c r="Z48" s="132" t="str">
        <f t="shared" si="7"/>
        <v/>
      </c>
    </row>
    <row r="49" spans="2:26" ht="15" customHeight="1">
      <c r="B49" s="143" t="b">
        <f>IF(TRIM(Length_4!A34)="",FALSE,TRUE)</f>
        <v>0</v>
      </c>
      <c r="C49" s="143" t="str">
        <f>IF(B49=FALSE,"",VALUE(Length_4!A34))</f>
        <v/>
      </c>
      <c r="D49" s="143" t="str">
        <f>IF(B49=FALSE,"",Length_4!R167)</f>
        <v/>
      </c>
      <c r="E49" s="144" t="str">
        <f t="shared" si="8"/>
        <v/>
      </c>
      <c r="F49" s="142" t="str">
        <f>IF(B49=FALSE,"",Length_4!I34)</f>
        <v/>
      </c>
      <c r="G49" s="142" t="str">
        <f>IF(B49=FALSE,"",Length_4!J34)</f>
        <v/>
      </c>
      <c r="H49" s="142" t="str">
        <f>IF(B49=FALSE,"",Length_4!K34)</f>
        <v/>
      </c>
      <c r="I49" s="142" t="str">
        <f t="shared" si="16"/>
        <v/>
      </c>
      <c r="J49" s="233" t="str">
        <f t="shared" si="9"/>
        <v/>
      </c>
      <c r="K49" s="231" t="str">
        <f t="shared" si="10"/>
        <v/>
      </c>
      <c r="L49" s="231" t="str">
        <f t="shared" si="11"/>
        <v/>
      </c>
      <c r="M49" s="231" t="str">
        <f t="shared" si="12"/>
        <v/>
      </c>
      <c r="N49" s="231" t="str">
        <f t="shared" si="13"/>
        <v/>
      </c>
      <c r="O49" s="230" t="str">
        <f t="shared" si="14"/>
        <v/>
      </c>
      <c r="P49" s="234" t="str">
        <f t="shared" si="17"/>
        <v/>
      </c>
      <c r="Q49" s="145" t="str">
        <f t="shared" si="18"/>
        <v/>
      </c>
      <c r="R49" s="243" t="str">
        <f t="shared" si="3"/>
        <v/>
      </c>
      <c r="S49" s="243" t="str">
        <f t="shared" si="15"/>
        <v/>
      </c>
      <c r="T49" s="132" t="str">
        <f t="shared" si="4"/>
        <v/>
      </c>
      <c r="U49" s="132" t="str">
        <f t="shared" si="5"/>
        <v/>
      </c>
      <c r="V49" s="113"/>
      <c r="W49" s="132">
        <f>Length_4!F34</f>
        <v>0</v>
      </c>
      <c r="X49" s="132">
        <f>Length_4!G34</f>
        <v>0</v>
      </c>
      <c r="Y49" s="132" t="str">
        <f t="shared" si="6"/>
        <v/>
      </c>
      <c r="Z49" s="132" t="str">
        <f t="shared" si="7"/>
        <v/>
      </c>
    </row>
    <row r="50" spans="2:26" ht="15" customHeight="1">
      <c r="B50" s="143" t="b">
        <f>IF(TRIM(Length_4!A35)="",FALSE,TRUE)</f>
        <v>0</v>
      </c>
      <c r="C50" s="143" t="str">
        <f>IF(B50=FALSE,"",VALUE(Length_4!A35))</f>
        <v/>
      </c>
      <c r="D50" s="143" t="str">
        <f>IF(B50=FALSE,"",Length_4!R168)</f>
        <v/>
      </c>
      <c r="E50" s="144" t="str">
        <f t="shared" si="8"/>
        <v/>
      </c>
      <c r="F50" s="142" t="str">
        <f>IF(B50=FALSE,"",Length_4!I35)</f>
        <v/>
      </c>
      <c r="G50" s="142" t="str">
        <f>IF(B50=FALSE,"",Length_4!J35)</f>
        <v/>
      </c>
      <c r="H50" s="142" t="str">
        <f>IF(B50=FALSE,"",Length_4!K35)</f>
        <v/>
      </c>
      <c r="I50" s="142" t="str">
        <f t="shared" si="16"/>
        <v/>
      </c>
      <c r="J50" s="233" t="str">
        <f t="shared" si="9"/>
        <v/>
      </c>
      <c r="K50" s="231" t="str">
        <f t="shared" si="10"/>
        <v/>
      </c>
      <c r="L50" s="231" t="str">
        <f t="shared" si="11"/>
        <v/>
      </c>
      <c r="M50" s="231" t="str">
        <f t="shared" si="12"/>
        <v/>
      </c>
      <c r="N50" s="231" t="str">
        <f t="shared" si="13"/>
        <v/>
      </c>
      <c r="O50" s="230" t="str">
        <f t="shared" si="14"/>
        <v/>
      </c>
      <c r="P50" s="234" t="str">
        <f t="shared" si="17"/>
        <v/>
      </c>
      <c r="Q50" s="145" t="str">
        <f t="shared" si="18"/>
        <v/>
      </c>
      <c r="R50" s="243" t="str">
        <f t="shared" si="3"/>
        <v/>
      </c>
      <c r="S50" s="243" t="str">
        <f t="shared" si="15"/>
        <v/>
      </c>
      <c r="T50" s="132" t="str">
        <f t="shared" si="4"/>
        <v/>
      </c>
      <c r="U50" s="132" t="str">
        <f t="shared" si="5"/>
        <v/>
      </c>
      <c r="V50" s="113"/>
      <c r="W50" s="132">
        <f>Length_4!F35</f>
        <v>0</v>
      </c>
      <c r="X50" s="132">
        <f>Length_4!G35</f>
        <v>0</v>
      </c>
      <c r="Y50" s="132" t="str">
        <f t="shared" si="6"/>
        <v/>
      </c>
      <c r="Z50" s="132" t="str">
        <f t="shared" si="7"/>
        <v/>
      </c>
    </row>
    <row r="51" spans="2:26" ht="15" customHeight="1">
      <c r="B51" s="143" t="b">
        <f>IF(TRIM(Length_4!A36)="",FALSE,TRUE)</f>
        <v>0</v>
      </c>
      <c r="C51" s="143" t="str">
        <f>IF(B51=FALSE,"",VALUE(Length_4!A36))</f>
        <v/>
      </c>
      <c r="D51" s="143" t="str">
        <f>IF(B51=FALSE,"",Length_4!R169)</f>
        <v/>
      </c>
      <c r="E51" s="144" t="str">
        <f t="shared" si="8"/>
        <v/>
      </c>
      <c r="F51" s="142" t="str">
        <f>IF(B51=FALSE,"",Length_4!I36)</f>
        <v/>
      </c>
      <c r="G51" s="142" t="str">
        <f>IF(B51=FALSE,"",Length_4!J36)</f>
        <v/>
      </c>
      <c r="H51" s="142" t="str">
        <f>IF(B51=FALSE,"",Length_4!K36)</f>
        <v/>
      </c>
      <c r="I51" s="142" t="str">
        <f t="shared" si="16"/>
        <v/>
      </c>
      <c r="J51" s="233" t="str">
        <f t="shared" si="9"/>
        <v/>
      </c>
      <c r="K51" s="231" t="str">
        <f t="shared" si="10"/>
        <v/>
      </c>
      <c r="L51" s="231" t="str">
        <f t="shared" si="11"/>
        <v/>
      </c>
      <c r="M51" s="231" t="str">
        <f t="shared" si="12"/>
        <v/>
      </c>
      <c r="N51" s="231" t="str">
        <f t="shared" si="13"/>
        <v/>
      </c>
      <c r="O51" s="230" t="str">
        <f t="shared" si="14"/>
        <v/>
      </c>
      <c r="P51" s="234" t="str">
        <f t="shared" si="17"/>
        <v/>
      </c>
      <c r="Q51" s="145" t="str">
        <f t="shared" si="18"/>
        <v/>
      </c>
      <c r="R51" s="243" t="str">
        <f t="shared" si="3"/>
        <v/>
      </c>
      <c r="S51" s="243" t="str">
        <f t="shared" si="15"/>
        <v/>
      </c>
      <c r="T51" s="132" t="str">
        <f t="shared" ref="T51:T82" si="19">IF($B51=TRUE,IF(F51="-","-",TEXT(ROUND(Q51,2),M$172)),"")</f>
        <v/>
      </c>
      <c r="U51" s="132" t="str">
        <f t="shared" ref="U51:U82" si="20">IF(B51=FALSE,"",ROUNDUP(SQRT(SUMSQ(I$172,J$172*C51))/10^6,5))</f>
        <v/>
      </c>
      <c r="V51" s="113"/>
      <c r="W51" s="132">
        <f>Length_4!F36</f>
        <v>0</v>
      </c>
      <c r="X51" s="132">
        <f>Length_4!G36</f>
        <v>0</v>
      </c>
      <c r="Y51" s="132" t="str">
        <f t="shared" ref="Y51:Y82" si="21">IF(B51=FALSE,"",IF(F51="-","-","±"&amp;TEXT((X51-C51),"0.00000")))</f>
        <v/>
      </c>
      <c r="Z51" s="132" t="str">
        <f t="shared" ref="Z51:Z82" si="22">IF(B51=FALSE,"",IF(F51="-","-",IF(AND(W51&lt;=P51,P51&lt;=X51),"PASS","FAIL")))</f>
        <v/>
      </c>
    </row>
    <row r="52" spans="2:26" ht="15" customHeight="1">
      <c r="B52" s="143" t="b">
        <f>IF(TRIM(Length_4!A37)="",FALSE,TRUE)</f>
        <v>0</v>
      </c>
      <c r="C52" s="143" t="str">
        <f>IF(B52=FALSE,"",VALUE(Length_4!A37))</f>
        <v/>
      </c>
      <c r="D52" s="143" t="str">
        <f>IF(B52=FALSE,"",Length_4!R170)</f>
        <v/>
      </c>
      <c r="E52" s="144" t="str">
        <f t="shared" si="8"/>
        <v/>
      </c>
      <c r="F52" s="142" t="str">
        <f>IF(B52=FALSE,"",Length_4!I37)</f>
        <v/>
      </c>
      <c r="G52" s="142" t="str">
        <f>IF(B52=FALSE,"",Length_4!J37)</f>
        <v/>
      </c>
      <c r="H52" s="142" t="str">
        <f>IF(B52=FALSE,"",Length_4!K37)</f>
        <v/>
      </c>
      <c r="I52" s="142" t="str">
        <f t="shared" si="16"/>
        <v/>
      </c>
      <c r="J52" s="233" t="str">
        <f t="shared" si="9"/>
        <v/>
      </c>
      <c r="K52" s="231" t="str">
        <f t="shared" si="10"/>
        <v/>
      </c>
      <c r="L52" s="231" t="str">
        <f t="shared" si="11"/>
        <v/>
      </c>
      <c r="M52" s="231" t="str">
        <f t="shared" si="12"/>
        <v/>
      </c>
      <c r="N52" s="231" t="str">
        <f t="shared" si="13"/>
        <v/>
      </c>
      <c r="O52" s="230" t="str">
        <f t="shared" si="14"/>
        <v/>
      </c>
      <c r="P52" s="234" t="str">
        <f t="shared" si="17"/>
        <v/>
      </c>
      <c r="Q52" s="145" t="str">
        <f t="shared" si="18"/>
        <v/>
      </c>
      <c r="R52" s="243" t="str">
        <f t="shared" si="3"/>
        <v/>
      </c>
      <c r="S52" s="243" t="str">
        <f t="shared" si="15"/>
        <v/>
      </c>
      <c r="T52" s="132" t="str">
        <f t="shared" si="19"/>
        <v/>
      </c>
      <c r="U52" s="132" t="str">
        <f t="shared" si="20"/>
        <v/>
      </c>
      <c r="V52" s="113"/>
      <c r="W52" s="132">
        <f>Length_4!F37</f>
        <v>0</v>
      </c>
      <c r="X52" s="132">
        <f>Length_4!G37</f>
        <v>0</v>
      </c>
      <c r="Y52" s="132" t="str">
        <f t="shared" si="21"/>
        <v/>
      </c>
      <c r="Z52" s="132" t="str">
        <f t="shared" si="22"/>
        <v/>
      </c>
    </row>
    <row r="53" spans="2:26" ht="15" customHeight="1">
      <c r="B53" s="143" t="b">
        <f>IF(TRIM(Length_4!A38)="",FALSE,TRUE)</f>
        <v>0</v>
      </c>
      <c r="C53" s="143" t="str">
        <f>IF(B53=FALSE,"",VALUE(Length_4!A38))</f>
        <v/>
      </c>
      <c r="D53" s="143" t="str">
        <f>IF(B53=FALSE,"",Length_4!R171)</f>
        <v/>
      </c>
      <c r="E53" s="144" t="str">
        <f t="shared" si="8"/>
        <v/>
      </c>
      <c r="F53" s="142" t="str">
        <f>IF(B53=FALSE,"",Length_4!I38)</f>
        <v/>
      </c>
      <c r="G53" s="142" t="str">
        <f>IF(B53=FALSE,"",Length_4!J38)</f>
        <v/>
      </c>
      <c r="H53" s="142" t="str">
        <f>IF(B53=FALSE,"",Length_4!K38)</f>
        <v/>
      </c>
      <c r="I53" s="142" t="str">
        <f t="shared" si="16"/>
        <v/>
      </c>
      <c r="J53" s="233" t="str">
        <f t="shared" si="9"/>
        <v/>
      </c>
      <c r="K53" s="231" t="str">
        <f t="shared" si="10"/>
        <v/>
      </c>
      <c r="L53" s="231" t="str">
        <f t="shared" si="11"/>
        <v/>
      </c>
      <c r="M53" s="231" t="str">
        <f t="shared" si="12"/>
        <v/>
      </c>
      <c r="N53" s="231" t="str">
        <f t="shared" si="13"/>
        <v/>
      </c>
      <c r="O53" s="230" t="str">
        <f t="shared" si="14"/>
        <v/>
      </c>
      <c r="P53" s="234" t="str">
        <f t="shared" si="17"/>
        <v/>
      </c>
      <c r="Q53" s="145" t="str">
        <f t="shared" si="18"/>
        <v/>
      </c>
      <c r="R53" s="243" t="str">
        <f t="shared" si="3"/>
        <v/>
      </c>
      <c r="S53" s="243" t="str">
        <f t="shared" si="15"/>
        <v/>
      </c>
      <c r="T53" s="132" t="str">
        <f t="shared" si="19"/>
        <v/>
      </c>
      <c r="U53" s="132" t="str">
        <f t="shared" si="20"/>
        <v/>
      </c>
      <c r="V53" s="113"/>
      <c r="W53" s="132">
        <f>Length_4!F38</f>
        <v>0</v>
      </c>
      <c r="X53" s="132">
        <f>Length_4!G38</f>
        <v>0</v>
      </c>
      <c r="Y53" s="132" t="str">
        <f t="shared" si="21"/>
        <v/>
      </c>
      <c r="Z53" s="132" t="str">
        <f t="shared" si="22"/>
        <v/>
      </c>
    </row>
    <row r="54" spans="2:26" ht="15" customHeight="1">
      <c r="B54" s="143" t="b">
        <f>IF(TRIM(Length_4!A39)="",FALSE,TRUE)</f>
        <v>0</v>
      </c>
      <c r="C54" s="143" t="str">
        <f>IF(B54=FALSE,"",VALUE(Length_4!A39))</f>
        <v/>
      </c>
      <c r="D54" s="143" t="str">
        <f>IF(B54=FALSE,"",Length_4!R172)</f>
        <v/>
      </c>
      <c r="E54" s="144" t="str">
        <f t="shared" si="8"/>
        <v/>
      </c>
      <c r="F54" s="142" t="str">
        <f>IF(B54=FALSE,"",Length_4!I39)</f>
        <v/>
      </c>
      <c r="G54" s="142" t="str">
        <f>IF(B54=FALSE,"",Length_4!J39)</f>
        <v/>
      </c>
      <c r="H54" s="142" t="str">
        <f>IF(B54=FALSE,"",Length_4!K39)</f>
        <v/>
      </c>
      <c r="I54" s="142" t="str">
        <f t="shared" si="16"/>
        <v/>
      </c>
      <c r="J54" s="233" t="str">
        <f t="shared" si="9"/>
        <v/>
      </c>
      <c r="K54" s="231" t="str">
        <f t="shared" si="10"/>
        <v/>
      </c>
      <c r="L54" s="231" t="str">
        <f t="shared" si="11"/>
        <v/>
      </c>
      <c r="M54" s="231" t="str">
        <f t="shared" si="12"/>
        <v/>
      </c>
      <c r="N54" s="231" t="str">
        <f t="shared" si="13"/>
        <v/>
      </c>
      <c r="O54" s="230" t="str">
        <f t="shared" si="14"/>
        <v/>
      </c>
      <c r="P54" s="234" t="str">
        <f t="shared" si="17"/>
        <v/>
      </c>
      <c r="Q54" s="145" t="str">
        <f t="shared" si="18"/>
        <v/>
      </c>
      <c r="R54" s="243" t="str">
        <f t="shared" si="3"/>
        <v/>
      </c>
      <c r="S54" s="243" t="str">
        <f t="shared" si="15"/>
        <v/>
      </c>
      <c r="T54" s="132" t="str">
        <f t="shared" si="19"/>
        <v/>
      </c>
      <c r="U54" s="132" t="str">
        <f t="shared" si="20"/>
        <v/>
      </c>
      <c r="V54" s="113"/>
      <c r="W54" s="132">
        <f>Length_4!F39</f>
        <v>0</v>
      </c>
      <c r="X54" s="132">
        <f>Length_4!G39</f>
        <v>0</v>
      </c>
      <c r="Y54" s="132" t="str">
        <f t="shared" si="21"/>
        <v/>
      </c>
      <c r="Z54" s="132" t="str">
        <f t="shared" si="22"/>
        <v/>
      </c>
    </row>
    <row r="55" spans="2:26" ht="15" customHeight="1">
      <c r="B55" s="143" t="b">
        <f>IF(TRIM(Length_4!A40)="",FALSE,TRUE)</f>
        <v>0</v>
      </c>
      <c r="C55" s="143" t="str">
        <f>IF(B55=FALSE,"",VALUE(Length_4!A40))</f>
        <v/>
      </c>
      <c r="D55" s="143" t="str">
        <f>IF(B55=FALSE,"",Length_4!R173)</f>
        <v/>
      </c>
      <c r="E55" s="144" t="str">
        <f t="shared" si="8"/>
        <v/>
      </c>
      <c r="F55" s="142" t="str">
        <f>IF(B55=FALSE,"",Length_4!I40)</f>
        <v/>
      </c>
      <c r="G55" s="142" t="str">
        <f>IF(B55=FALSE,"",Length_4!J40)</f>
        <v/>
      </c>
      <c r="H55" s="142" t="str">
        <f>IF(B55=FALSE,"",Length_4!K40)</f>
        <v/>
      </c>
      <c r="I55" s="142" t="str">
        <f t="shared" si="16"/>
        <v/>
      </c>
      <c r="J55" s="233" t="str">
        <f t="shared" si="9"/>
        <v/>
      </c>
      <c r="K55" s="231" t="str">
        <f t="shared" si="10"/>
        <v/>
      </c>
      <c r="L55" s="231" t="str">
        <f t="shared" si="11"/>
        <v/>
      </c>
      <c r="M55" s="231" t="str">
        <f t="shared" si="12"/>
        <v/>
      </c>
      <c r="N55" s="231" t="str">
        <f t="shared" si="13"/>
        <v/>
      </c>
      <c r="O55" s="230" t="str">
        <f t="shared" si="14"/>
        <v/>
      </c>
      <c r="P55" s="234" t="str">
        <f t="shared" si="17"/>
        <v/>
      </c>
      <c r="Q55" s="145" t="str">
        <f t="shared" si="18"/>
        <v/>
      </c>
      <c r="R55" s="243" t="str">
        <f t="shared" si="3"/>
        <v/>
      </c>
      <c r="S55" s="243" t="str">
        <f t="shared" si="15"/>
        <v/>
      </c>
      <c r="T55" s="132" t="str">
        <f t="shared" si="19"/>
        <v/>
      </c>
      <c r="U55" s="132" t="str">
        <f t="shared" si="20"/>
        <v/>
      </c>
      <c r="V55" s="113"/>
      <c r="W55" s="132">
        <f>Length_4!F40</f>
        <v>0</v>
      </c>
      <c r="X55" s="132">
        <f>Length_4!G40</f>
        <v>0</v>
      </c>
      <c r="Y55" s="132" t="str">
        <f t="shared" si="21"/>
        <v/>
      </c>
      <c r="Z55" s="132" t="str">
        <f t="shared" si="22"/>
        <v/>
      </c>
    </row>
    <row r="56" spans="2:26" ht="15" customHeight="1">
      <c r="B56" s="143" t="b">
        <f>IF(TRIM(Length_4!A41)="",FALSE,TRUE)</f>
        <v>0</v>
      </c>
      <c r="C56" s="143" t="str">
        <f>IF(B56=FALSE,"",VALUE(Length_4!A41))</f>
        <v/>
      </c>
      <c r="D56" s="143" t="str">
        <f>IF(B56=FALSE,"",Length_4!R174)</f>
        <v/>
      </c>
      <c r="E56" s="144" t="str">
        <f t="shared" si="8"/>
        <v/>
      </c>
      <c r="F56" s="142" t="str">
        <f>IF(B56=FALSE,"",Length_4!I41)</f>
        <v/>
      </c>
      <c r="G56" s="142" t="str">
        <f>IF(B56=FALSE,"",Length_4!J41)</f>
        <v/>
      </c>
      <c r="H56" s="142" t="str">
        <f>IF(B56=FALSE,"",Length_4!K41)</f>
        <v/>
      </c>
      <c r="I56" s="142" t="str">
        <f t="shared" si="16"/>
        <v/>
      </c>
      <c r="J56" s="233" t="str">
        <f t="shared" si="9"/>
        <v/>
      </c>
      <c r="K56" s="231" t="str">
        <f t="shared" si="10"/>
        <v/>
      </c>
      <c r="L56" s="231" t="str">
        <f t="shared" si="11"/>
        <v/>
      </c>
      <c r="M56" s="231" t="str">
        <f t="shared" si="12"/>
        <v/>
      </c>
      <c r="N56" s="231" t="str">
        <f t="shared" si="13"/>
        <v/>
      </c>
      <c r="O56" s="230" t="str">
        <f t="shared" si="14"/>
        <v/>
      </c>
      <c r="P56" s="234" t="str">
        <f t="shared" si="17"/>
        <v/>
      </c>
      <c r="Q56" s="145" t="str">
        <f t="shared" si="18"/>
        <v/>
      </c>
      <c r="R56" s="243" t="str">
        <f t="shared" si="3"/>
        <v/>
      </c>
      <c r="S56" s="243" t="str">
        <f t="shared" si="15"/>
        <v/>
      </c>
      <c r="T56" s="132" t="str">
        <f t="shared" si="19"/>
        <v/>
      </c>
      <c r="U56" s="132" t="str">
        <f t="shared" si="20"/>
        <v/>
      </c>
      <c r="V56" s="113"/>
      <c r="W56" s="132">
        <f>Length_4!F41</f>
        <v>0</v>
      </c>
      <c r="X56" s="132">
        <f>Length_4!G41</f>
        <v>0</v>
      </c>
      <c r="Y56" s="132" t="str">
        <f t="shared" si="21"/>
        <v/>
      </c>
      <c r="Z56" s="132" t="str">
        <f t="shared" si="22"/>
        <v/>
      </c>
    </row>
    <row r="57" spans="2:26" ht="15" customHeight="1">
      <c r="B57" s="143" t="b">
        <f>IF(TRIM(Length_4!A42)="",FALSE,TRUE)</f>
        <v>0</v>
      </c>
      <c r="C57" s="143" t="str">
        <f>IF(B57=FALSE,"",VALUE(Length_4!A42))</f>
        <v/>
      </c>
      <c r="D57" s="143" t="str">
        <f>IF(B57=FALSE,"",Length_4!R175)</f>
        <v/>
      </c>
      <c r="E57" s="144" t="str">
        <f t="shared" si="8"/>
        <v/>
      </c>
      <c r="F57" s="142" t="str">
        <f>IF(B57=FALSE,"",Length_4!I42)</f>
        <v/>
      </c>
      <c r="G57" s="142" t="str">
        <f>IF(B57=FALSE,"",Length_4!J42)</f>
        <v/>
      </c>
      <c r="H57" s="142" t="str">
        <f>IF(B57=FALSE,"",Length_4!K42)</f>
        <v/>
      </c>
      <c r="I57" s="142" t="str">
        <f t="shared" si="16"/>
        <v/>
      </c>
      <c r="J57" s="233" t="str">
        <f t="shared" si="9"/>
        <v/>
      </c>
      <c r="K57" s="231" t="str">
        <f t="shared" si="10"/>
        <v/>
      </c>
      <c r="L57" s="231" t="str">
        <f t="shared" si="11"/>
        <v/>
      </c>
      <c r="M57" s="231" t="str">
        <f t="shared" si="12"/>
        <v/>
      </c>
      <c r="N57" s="231" t="str">
        <f t="shared" si="13"/>
        <v/>
      </c>
      <c r="O57" s="230" t="str">
        <f t="shared" si="14"/>
        <v/>
      </c>
      <c r="P57" s="234" t="str">
        <f t="shared" si="17"/>
        <v/>
      </c>
      <c r="Q57" s="145" t="str">
        <f t="shared" si="18"/>
        <v/>
      </c>
      <c r="R57" s="243" t="str">
        <f t="shared" si="3"/>
        <v/>
      </c>
      <c r="S57" s="243" t="str">
        <f t="shared" si="15"/>
        <v/>
      </c>
      <c r="T57" s="132" t="str">
        <f t="shared" si="19"/>
        <v/>
      </c>
      <c r="U57" s="132" t="str">
        <f t="shared" si="20"/>
        <v/>
      </c>
      <c r="V57" s="113"/>
      <c r="W57" s="132">
        <f>Length_4!F42</f>
        <v>0</v>
      </c>
      <c r="X57" s="132">
        <f>Length_4!G42</f>
        <v>0</v>
      </c>
      <c r="Y57" s="132" t="str">
        <f t="shared" si="21"/>
        <v/>
      </c>
      <c r="Z57" s="132" t="str">
        <f t="shared" si="22"/>
        <v/>
      </c>
    </row>
    <row r="58" spans="2:26" ht="15" customHeight="1">
      <c r="B58" s="143" t="b">
        <f>IF(TRIM(Length_4!A43)="",FALSE,TRUE)</f>
        <v>0</v>
      </c>
      <c r="C58" s="143" t="str">
        <f>IF(B58=FALSE,"",VALUE(Length_4!A43))</f>
        <v/>
      </c>
      <c r="D58" s="143" t="str">
        <f>IF(B58=FALSE,"",Length_4!R176)</f>
        <v/>
      </c>
      <c r="E58" s="144" t="str">
        <f t="shared" si="8"/>
        <v/>
      </c>
      <c r="F58" s="142" t="str">
        <f>IF(B58=FALSE,"",Length_4!I43)</f>
        <v/>
      </c>
      <c r="G58" s="142" t="str">
        <f>IF(B58=FALSE,"",Length_4!J43)</f>
        <v/>
      </c>
      <c r="H58" s="142" t="str">
        <f>IF(B58=FALSE,"",Length_4!K43)</f>
        <v/>
      </c>
      <c r="I58" s="142" t="str">
        <f t="shared" si="16"/>
        <v/>
      </c>
      <c r="J58" s="233" t="str">
        <f t="shared" si="9"/>
        <v/>
      </c>
      <c r="K58" s="231" t="str">
        <f t="shared" si="10"/>
        <v/>
      </c>
      <c r="L58" s="231" t="str">
        <f t="shared" si="11"/>
        <v/>
      </c>
      <c r="M58" s="231" t="str">
        <f t="shared" si="12"/>
        <v/>
      </c>
      <c r="N58" s="231" t="str">
        <f t="shared" si="13"/>
        <v/>
      </c>
      <c r="O58" s="230" t="str">
        <f t="shared" si="14"/>
        <v/>
      </c>
      <c r="P58" s="234" t="str">
        <f t="shared" si="17"/>
        <v/>
      </c>
      <c r="Q58" s="145" t="str">
        <f t="shared" si="18"/>
        <v/>
      </c>
      <c r="R58" s="243" t="str">
        <f t="shared" si="3"/>
        <v/>
      </c>
      <c r="S58" s="243" t="str">
        <f t="shared" si="15"/>
        <v/>
      </c>
      <c r="T58" s="132" t="str">
        <f t="shared" si="19"/>
        <v/>
      </c>
      <c r="U58" s="132" t="str">
        <f t="shared" si="20"/>
        <v/>
      </c>
      <c r="V58" s="113"/>
      <c r="W58" s="132">
        <f>Length_4!F43</f>
        <v>0</v>
      </c>
      <c r="X58" s="132">
        <f>Length_4!G43</f>
        <v>0</v>
      </c>
      <c r="Y58" s="132" t="str">
        <f t="shared" si="21"/>
        <v/>
      </c>
      <c r="Z58" s="132" t="str">
        <f t="shared" si="22"/>
        <v/>
      </c>
    </row>
    <row r="59" spans="2:26" ht="15" customHeight="1">
      <c r="B59" s="143" t="b">
        <f>IF(TRIM(Length_4!A44)="",FALSE,TRUE)</f>
        <v>0</v>
      </c>
      <c r="C59" s="143" t="str">
        <f>IF(B59=FALSE,"",VALUE(Length_4!A44))</f>
        <v/>
      </c>
      <c r="D59" s="143" t="str">
        <f>IF(B59=FALSE,"",Length_4!R177)</f>
        <v/>
      </c>
      <c r="E59" s="144" t="str">
        <f t="shared" si="8"/>
        <v/>
      </c>
      <c r="F59" s="142" t="str">
        <f>IF(B59=FALSE,"",Length_4!I44)</f>
        <v/>
      </c>
      <c r="G59" s="142" t="str">
        <f>IF(B59=FALSE,"",Length_4!J44)</f>
        <v/>
      </c>
      <c r="H59" s="142" t="str">
        <f>IF(B59=FALSE,"",Length_4!K44)</f>
        <v/>
      </c>
      <c r="I59" s="142" t="str">
        <f t="shared" si="16"/>
        <v/>
      </c>
      <c r="J59" s="233" t="str">
        <f t="shared" si="9"/>
        <v/>
      </c>
      <c r="K59" s="231" t="str">
        <f t="shared" si="10"/>
        <v/>
      </c>
      <c r="L59" s="231" t="str">
        <f t="shared" si="11"/>
        <v/>
      </c>
      <c r="M59" s="231" t="str">
        <f t="shared" si="12"/>
        <v/>
      </c>
      <c r="N59" s="231" t="str">
        <f t="shared" si="13"/>
        <v/>
      </c>
      <c r="O59" s="230" t="str">
        <f t="shared" si="14"/>
        <v/>
      </c>
      <c r="P59" s="234" t="str">
        <f t="shared" si="17"/>
        <v/>
      </c>
      <c r="Q59" s="145" t="str">
        <f t="shared" si="18"/>
        <v/>
      </c>
      <c r="R59" s="243" t="str">
        <f t="shared" si="3"/>
        <v/>
      </c>
      <c r="S59" s="243" t="str">
        <f t="shared" si="15"/>
        <v/>
      </c>
      <c r="T59" s="132" t="str">
        <f t="shared" si="19"/>
        <v/>
      </c>
      <c r="U59" s="132" t="str">
        <f t="shared" si="20"/>
        <v/>
      </c>
      <c r="V59" s="113"/>
      <c r="W59" s="132">
        <f>Length_4!F44</f>
        <v>0</v>
      </c>
      <c r="X59" s="132">
        <f>Length_4!G44</f>
        <v>0</v>
      </c>
      <c r="Y59" s="132" t="str">
        <f t="shared" si="21"/>
        <v/>
      </c>
      <c r="Z59" s="132" t="str">
        <f t="shared" si="22"/>
        <v/>
      </c>
    </row>
    <row r="60" spans="2:26" ht="15" customHeight="1">
      <c r="B60" s="143" t="b">
        <f>IF(TRIM(Length_4!A45)="",FALSE,TRUE)</f>
        <v>0</v>
      </c>
      <c r="C60" s="143" t="str">
        <f>IF(B60=FALSE,"",VALUE(Length_4!A45))</f>
        <v/>
      </c>
      <c r="D60" s="143" t="str">
        <f>IF(B60=FALSE,"",Length_4!R178)</f>
        <v/>
      </c>
      <c r="E60" s="144" t="str">
        <f t="shared" si="8"/>
        <v/>
      </c>
      <c r="F60" s="142" t="str">
        <f>IF(B60=FALSE,"",Length_4!I45)</f>
        <v/>
      </c>
      <c r="G60" s="142" t="str">
        <f>IF(B60=FALSE,"",Length_4!J45)</f>
        <v/>
      </c>
      <c r="H60" s="142" t="str">
        <f>IF(B60=FALSE,"",Length_4!K45)</f>
        <v/>
      </c>
      <c r="I60" s="142" t="str">
        <f t="shared" si="16"/>
        <v/>
      </c>
      <c r="J60" s="233" t="str">
        <f t="shared" si="9"/>
        <v/>
      </c>
      <c r="K60" s="231" t="str">
        <f t="shared" si="10"/>
        <v/>
      </c>
      <c r="L60" s="231" t="str">
        <f t="shared" si="11"/>
        <v/>
      </c>
      <c r="M60" s="231" t="str">
        <f t="shared" si="12"/>
        <v/>
      </c>
      <c r="N60" s="231" t="str">
        <f t="shared" si="13"/>
        <v/>
      </c>
      <c r="O60" s="230" t="str">
        <f t="shared" si="14"/>
        <v/>
      </c>
      <c r="P60" s="234" t="str">
        <f t="shared" si="17"/>
        <v/>
      </c>
      <c r="Q60" s="145" t="str">
        <f t="shared" si="18"/>
        <v/>
      </c>
      <c r="R60" s="243" t="str">
        <f t="shared" si="3"/>
        <v/>
      </c>
      <c r="S60" s="243" t="str">
        <f t="shared" si="15"/>
        <v/>
      </c>
      <c r="T60" s="132" t="str">
        <f t="shared" si="19"/>
        <v/>
      </c>
      <c r="U60" s="132" t="str">
        <f t="shared" si="20"/>
        <v/>
      </c>
      <c r="V60" s="113"/>
      <c r="W60" s="132">
        <f>Length_4!F45</f>
        <v>0</v>
      </c>
      <c r="X60" s="132">
        <f>Length_4!G45</f>
        <v>0</v>
      </c>
      <c r="Y60" s="132" t="str">
        <f t="shared" si="21"/>
        <v/>
      </c>
      <c r="Z60" s="132" t="str">
        <f t="shared" si="22"/>
        <v/>
      </c>
    </row>
    <row r="61" spans="2:26" ht="15" customHeight="1">
      <c r="B61" s="143" t="b">
        <f>IF(TRIM(Length_4!A46)="",FALSE,TRUE)</f>
        <v>0</v>
      </c>
      <c r="C61" s="143" t="str">
        <f>IF(B61=FALSE,"",VALUE(Length_4!A46))</f>
        <v/>
      </c>
      <c r="D61" s="143" t="str">
        <f>IF(B61=FALSE,"",Length_4!R179)</f>
        <v/>
      </c>
      <c r="E61" s="144" t="str">
        <f t="shared" si="8"/>
        <v/>
      </c>
      <c r="F61" s="142" t="str">
        <f>IF(B61=FALSE,"",Length_4!I46)</f>
        <v/>
      </c>
      <c r="G61" s="142" t="str">
        <f>IF(B61=FALSE,"",Length_4!J46)</f>
        <v/>
      </c>
      <c r="H61" s="142" t="str">
        <f>IF(B61=FALSE,"",Length_4!K46)</f>
        <v/>
      </c>
      <c r="I61" s="142" t="str">
        <f t="shared" si="16"/>
        <v/>
      </c>
      <c r="J61" s="233" t="str">
        <f t="shared" si="9"/>
        <v/>
      </c>
      <c r="K61" s="231" t="str">
        <f t="shared" si="10"/>
        <v/>
      </c>
      <c r="L61" s="231" t="str">
        <f t="shared" si="11"/>
        <v/>
      </c>
      <c r="M61" s="231" t="str">
        <f t="shared" si="12"/>
        <v/>
      </c>
      <c r="N61" s="231" t="str">
        <f t="shared" si="13"/>
        <v/>
      </c>
      <c r="O61" s="230" t="str">
        <f t="shared" si="14"/>
        <v/>
      </c>
      <c r="P61" s="234" t="str">
        <f t="shared" si="17"/>
        <v/>
      </c>
      <c r="Q61" s="145" t="str">
        <f t="shared" si="18"/>
        <v/>
      </c>
      <c r="R61" s="243" t="str">
        <f t="shared" si="3"/>
        <v/>
      </c>
      <c r="S61" s="243" t="str">
        <f t="shared" si="15"/>
        <v/>
      </c>
      <c r="T61" s="132" t="str">
        <f t="shared" si="19"/>
        <v/>
      </c>
      <c r="U61" s="132" t="str">
        <f t="shared" si="20"/>
        <v/>
      </c>
      <c r="V61" s="113"/>
      <c r="W61" s="132">
        <f>Length_4!F46</f>
        <v>0</v>
      </c>
      <c r="X61" s="132">
        <f>Length_4!G46</f>
        <v>0</v>
      </c>
      <c r="Y61" s="132" t="str">
        <f t="shared" si="21"/>
        <v/>
      </c>
      <c r="Z61" s="132" t="str">
        <f t="shared" si="22"/>
        <v/>
      </c>
    </row>
    <row r="62" spans="2:26" ht="15" customHeight="1">
      <c r="B62" s="143" t="b">
        <f>IF(TRIM(Length_4!A47)="",FALSE,TRUE)</f>
        <v>0</v>
      </c>
      <c r="C62" s="143" t="str">
        <f>IF(B62=FALSE,"",VALUE(Length_4!A47))</f>
        <v/>
      </c>
      <c r="D62" s="143" t="str">
        <f>IF(B62=FALSE,"",Length_4!R180)</f>
        <v/>
      </c>
      <c r="E62" s="144" t="str">
        <f t="shared" si="8"/>
        <v/>
      </c>
      <c r="F62" s="142" t="str">
        <f>IF(B62=FALSE,"",Length_4!I47)</f>
        <v/>
      </c>
      <c r="G62" s="142" t="str">
        <f>IF(B62=FALSE,"",Length_4!J47)</f>
        <v/>
      </c>
      <c r="H62" s="142" t="str">
        <f>IF(B62=FALSE,"",Length_4!K47)</f>
        <v/>
      </c>
      <c r="I62" s="142" t="str">
        <f t="shared" si="16"/>
        <v/>
      </c>
      <c r="J62" s="233" t="str">
        <f t="shared" si="9"/>
        <v/>
      </c>
      <c r="K62" s="231" t="str">
        <f t="shared" si="10"/>
        <v/>
      </c>
      <c r="L62" s="231" t="str">
        <f t="shared" si="11"/>
        <v/>
      </c>
      <c r="M62" s="231" t="str">
        <f t="shared" si="12"/>
        <v/>
      </c>
      <c r="N62" s="231" t="str">
        <f t="shared" si="13"/>
        <v/>
      </c>
      <c r="O62" s="230" t="str">
        <f t="shared" si="14"/>
        <v/>
      </c>
      <c r="P62" s="234" t="str">
        <f t="shared" si="17"/>
        <v/>
      </c>
      <c r="Q62" s="145" t="str">
        <f t="shared" si="18"/>
        <v/>
      </c>
      <c r="R62" s="243" t="str">
        <f t="shared" si="3"/>
        <v/>
      </c>
      <c r="S62" s="243" t="str">
        <f t="shared" si="15"/>
        <v/>
      </c>
      <c r="T62" s="132" t="str">
        <f t="shared" si="19"/>
        <v/>
      </c>
      <c r="U62" s="132" t="str">
        <f t="shared" si="20"/>
        <v/>
      </c>
      <c r="V62" s="113"/>
      <c r="W62" s="132">
        <f>Length_4!F47</f>
        <v>0</v>
      </c>
      <c r="X62" s="132">
        <f>Length_4!G47</f>
        <v>0</v>
      </c>
      <c r="Y62" s="132" t="str">
        <f t="shared" si="21"/>
        <v/>
      </c>
      <c r="Z62" s="132" t="str">
        <f t="shared" si="22"/>
        <v/>
      </c>
    </row>
    <row r="63" spans="2:26" ht="15" customHeight="1">
      <c r="B63" s="143" t="b">
        <f>IF(TRIM(Length_4!A48)="",FALSE,TRUE)</f>
        <v>0</v>
      </c>
      <c r="C63" s="143" t="str">
        <f>IF(B63=FALSE,"",VALUE(Length_4!A48))</f>
        <v/>
      </c>
      <c r="D63" s="143" t="str">
        <f>IF(B63=FALSE,"",Length_4!R181)</f>
        <v/>
      </c>
      <c r="E63" s="144" t="str">
        <f t="shared" si="8"/>
        <v/>
      </c>
      <c r="F63" s="142" t="str">
        <f>IF(B63=FALSE,"",Length_4!I48)</f>
        <v/>
      </c>
      <c r="G63" s="142" t="str">
        <f>IF(B63=FALSE,"",Length_4!J48)</f>
        <v/>
      </c>
      <c r="H63" s="142" t="str">
        <f>IF(B63=FALSE,"",Length_4!K48)</f>
        <v/>
      </c>
      <c r="I63" s="142" t="str">
        <f t="shared" si="16"/>
        <v/>
      </c>
      <c r="J63" s="233" t="str">
        <f t="shared" si="9"/>
        <v/>
      </c>
      <c r="K63" s="231" t="str">
        <f t="shared" si="10"/>
        <v/>
      </c>
      <c r="L63" s="231" t="str">
        <f t="shared" si="11"/>
        <v/>
      </c>
      <c r="M63" s="231" t="str">
        <f t="shared" si="12"/>
        <v/>
      </c>
      <c r="N63" s="231" t="str">
        <f t="shared" si="13"/>
        <v/>
      </c>
      <c r="O63" s="230" t="str">
        <f t="shared" si="14"/>
        <v/>
      </c>
      <c r="P63" s="234" t="str">
        <f t="shared" si="17"/>
        <v/>
      </c>
      <c r="Q63" s="145" t="str">
        <f t="shared" si="18"/>
        <v/>
      </c>
      <c r="R63" s="243" t="str">
        <f t="shared" si="3"/>
        <v/>
      </c>
      <c r="S63" s="243" t="str">
        <f t="shared" si="15"/>
        <v/>
      </c>
      <c r="T63" s="132" t="str">
        <f t="shared" si="19"/>
        <v/>
      </c>
      <c r="U63" s="132" t="str">
        <f t="shared" si="20"/>
        <v/>
      </c>
      <c r="V63" s="113"/>
      <c r="W63" s="132">
        <f>Length_4!F48</f>
        <v>0</v>
      </c>
      <c r="X63" s="132">
        <f>Length_4!G48</f>
        <v>0</v>
      </c>
      <c r="Y63" s="132" t="str">
        <f t="shared" si="21"/>
        <v/>
      </c>
      <c r="Z63" s="132" t="str">
        <f t="shared" si="22"/>
        <v/>
      </c>
    </row>
    <row r="64" spans="2:26" ht="15" customHeight="1">
      <c r="B64" s="143" t="b">
        <f>IF(TRIM(Length_4!A49)="",FALSE,TRUE)</f>
        <v>0</v>
      </c>
      <c r="C64" s="143" t="str">
        <f>IF(B64=FALSE,"",VALUE(Length_4!A49))</f>
        <v/>
      </c>
      <c r="D64" s="143" t="str">
        <f>IF(B64=FALSE,"",Length_4!R182)</f>
        <v/>
      </c>
      <c r="E64" s="144" t="str">
        <f t="shared" si="8"/>
        <v/>
      </c>
      <c r="F64" s="142" t="str">
        <f>IF(B64=FALSE,"",Length_4!I49)</f>
        <v/>
      </c>
      <c r="G64" s="142" t="str">
        <f>IF(B64=FALSE,"",Length_4!J49)</f>
        <v/>
      </c>
      <c r="H64" s="142" t="str">
        <f>IF(B64=FALSE,"",Length_4!K49)</f>
        <v/>
      </c>
      <c r="I64" s="142" t="str">
        <f t="shared" si="16"/>
        <v/>
      </c>
      <c r="J64" s="233" t="str">
        <f t="shared" si="9"/>
        <v/>
      </c>
      <c r="K64" s="231" t="str">
        <f t="shared" si="10"/>
        <v/>
      </c>
      <c r="L64" s="231" t="str">
        <f t="shared" si="11"/>
        <v/>
      </c>
      <c r="M64" s="231" t="str">
        <f t="shared" si="12"/>
        <v/>
      </c>
      <c r="N64" s="231" t="str">
        <f t="shared" si="13"/>
        <v/>
      </c>
      <c r="O64" s="230" t="str">
        <f t="shared" si="14"/>
        <v/>
      </c>
      <c r="P64" s="234" t="str">
        <f t="shared" si="17"/>
        <v/>
      </c>
      <c r="Q64" s="145" t="str">
        <f t="shared" si="18"/>
        <v/>
      </c>
      <c r="R64" s="243" t="str">
        <f t="shared" si="3"/>
        <v/>
      </c>
      <c r="S64" s="243" t="str">
        <f t="shared" si="15"/>
        <v/>
      </c>
      <c r="T64" s="132" t="str">
        <f t="shared" si="19"/>
        <v/>
      </c>
      <c r="U64" s="132" t="str">
        <f t="shared" si="20"/>
        <v/>
      </c>
      <c r="V64" s="113"/>
      <c r="W64" s="132">
        <f>Length_4!F49</f>
        <v>0</v>
      </c>
      <c r="X64" s="132">
        <f>Length_4!G49</f>
        <v>0</v>
      </c>
      <c r="Y64" s="132" t="str">
        <f t="shared" si="21"/>
        <v/>
      </c>
      <c r="Z64" s="132" t="str">
        <f t="shared" si="22"/>
        <v/>
      </c>
    </row>
    <row r="65" spans="2:26" ht="15" customHeight="1">
      <c r="B65" s="143" t="b">
        <f>IF(TRIM(Length_4!A50)="",FALSE,TRUE)</f>
        <v>0</v>
      </c>
      <c r="C65" s="143" t="str">
        <f>IF(B65=FALSE,"",VALUE(Length_4!A50))</f>
        <v/>
      </c>
      <c r="D65" s="143" t="str">
        <f>IF(B65=FALSE,"",Length_4!R183)</f>
        <v/>
      </c>
      <c r="E65" s="144" t="str">
        <f t="shared" si="8"/>
        <v/>
      </c>
      <c r="F65" s="142" t="str">
        <f>IF(B65=FALSE,"",Length_4!I50)</f>
        <v/>
      </c>
      <c r="G65" s="142" t="str">
        <f>IF(B65=FALSE,"",Length_4!J50)</f>
        <v/>
      </c>
      <c r="H65" s="142" t="str">
        <f>IF(B65=FALSE,"",Length_4!K50)</f>
        <v/>
      </c>
      <c r="I65" s="142" t="str">
        <f t="shared" si="16"/>
        <v/>
      </c>
      <c r="J65" s="233" t="str">
        <f t="shared" si="9"/>
        <v/>
      </c>
      <c r="K65" s="231" t="str">
        <f t="shared" si="10"/>
        <v/>
      </c>
      <c r="L65" s="231" t="str">
        <f t="shared" si="11"/>
        <v/>
      </c>
      <c r="M65" s="231" t="str">
        <f t="shared" si="12"/>
        <v/>
      </c>
      <c r="N65" s="231" t="str">
        <f t="shared" si="13"/>
        <v/>
      </c>
      <c r="O65" s="230" t="str">
        <f t="shared" si="14"/>
        <v/>
      </c>
      <c r="P65" s="234" t="str">
        <f t="shared" si="17"/>
        <v/>
      </c>
      <c r="Q65" s="145" t="str">
        <f t="shared" si="18"/>
        <v/>
      </c>
      <c r="R65" s="243" t="str">
        <f t="shared" si="3"/>
        <v/>
      </c>
      <c r="S65" s="243" t="str">
        <f t="shared" si="15"/>
        <v/>
      </c>
      <c r="T65" s="132" t="str">
        <f t="shared" si="19"/>
        <v/>
      </c>
      <c r="U65" s="132" t="str">
        <f t="shared" si="20"/>
        <v/>
      </c>
      <c r="V65" s="113"/>
      <c r="W65" s="132">
        <f>Length_4!F50</f>
        <v>0</v>
      </c>
      <c r="X65" s="132">
        <f>Length_4!G50</f>
        <v>0</v>
      </c>
      <c r="Y65" s="132" t="str">
        <f t="shared" si="21"/>
        <v/>
      </c>
      <c r="Z65" s="132" t="str">
        <f t="shared" si="22"/>
        <v/>
      </c>
    </row>
    <row r="66" spans="2:26" ht="15" customHeight="1">
      <c r="B66" s="143" t="b">
        <f>IF(TRIM(Length_4!A51)="",FALSE,TRUE)</f>
        <v>0</v>
      </c>
      <c r="C66" s="143" t="str">
        <f>IF(B66=FALSE,"",VALUE(Length_4!A51))</f>
        <v/>
      </c>
      <c r="D66" s="143" t="str">
        <f>IF(B66=FALSE,"",Length_4!R184)</f>
        <v/>
      </c>
      <c r="E66" s="144" t="str">
        <f t="shared" si="8"/>
        <v/>
      </c>
      <c r="F66" s="142" t="str">
        <f>IF(B66=FALSE,"",Length_4!I51)</f>
        <v/>
      </c>
      <c r="G66" s="142" t="str">
        <f>IF(B66=FALSE,"",Length_4!J51)</f>
        <v/>
      </c>
      <c r="H66" s="142" t="str">
        <f>IF(B66=FALSE,"",Length_4!K51)</f>
        <v/>
      </c>
      <c r="I66" s="142" t="str">
        <f t="shared" si="16"/>
        <v/>
      </c>
      <c r="J66" s="233" t="str">
        <f t="shared" si="9"/>
        <v/>
      </c>
      <c r="K66" s="231" t="str">
        <f t="shared" si="10"/>
        <v/>
      </c>
      <c r="L66" s="231" t="str">
        <f t="shared" si="11"/>
        <v/>
      </c>
      <c r="M66" s="231" t="str">
        <f t="shared" si="12"/>
        <v/>
      </c>
      <c r="N66" s="231" t="str">
        <f t="shared" si="13"/>
        <v/>
      </c>
      <c r="O66" s="230" t="str">
        <f t="shared" si="14"/>
        <v/>
      </c>
      <c r="P66" s="234" t="str">
        <f t="shared" si="17"/>
        <v/>
      </c>
      <c r="Q66" s="145" t="str">
        <f t="shared" si="18"/>
        <v/>
      </c>
      <c r="R66" s="243" t="str">
        <f t="shared" si="3"/>
        <v/>
      </c>
      <c r="S66" s="243" t="str">
        <f t="shared" si="15"/>
        <v/>
      </c>
      <c r="T66" s="132" t="str">
        <f t="shared" si="19"/>
        <v/>
      </c>
      <c r="U66" s="132" t="str">
        <f t="shared" si="20"/>
        <v/>
      </c>
      <c r="V66" s="113"/>
      <c r="W66" s="132">
        <f>Length_4!F51</f>
        <v>0</v>
      </c>
      <c r="X66" s="132">
        <f>Length_4!G51</f>
        <v>0</v>
      </c>
      <c r="Y66" s="132" t="str">
        <f t="shared" si="21"/>
        <v/>
      </c>
      <c r="Z66" s="132" t="str">
        <f t="shared" si="22"/>
        <v/>
      </c>
    </row>
    <row r="67" spans="2:26" ht="15" customHeight="1">
      <c r="B67" s="143" t="b">
        <f>IF(TRIM(Length_4!A52)="",FALSE,TRUE)</f>
        <v>0</v>
      </c>
      <c r="C67" s="143" t="str">
        <f>IF(B67=FALSE,"",VALUE(Length_4!A52))</f>
        <v/>
      </c>
      <c r="D67" s="143" t="str">
        <f>IF(B67=FALSE,"",Length_4!R185)</f>
        <v/>
      </c>
      <c r="E67" s="144" t="str">
        <f t="shared" si="8"/>
        <v/>
      </c>
      <c r="F67" s="142" t="str">
        <f>IF(B67=FALSE,"",Length_4!I52)</f>
        <v/>
      </c>
      <c r="G67" s="142" t="str">
        <f>IF(B67=FALSE,"",Length_4!J52)</f>
        <v/>
      </c>
      <c r="H67" s="142" t="str">
        <f>IF(B67=FALSE,"",Length_4!K52)</f>
        <v/>
      </c>
      <c r="I67" s="142" t="str">
        <f t="shared" si="16"/>
        <v/>
      </c>
      <c r="J67" s="233" t="str">
        <f t="shared" si="9"/>
        <v/>
      </c>
      <c r="K67" s="231" t="str">
        <f t="shared" si="10"/>
        <v/>
      </c>
      <c r="L67" s="231" t="str">
        <f t="shared" si="11"/>
        <v/>
      </c>
      <c r="M67" s="231" t="str">
        <f t="shared" si="12"/>
        <v/>
      </c>
      <c r="N67" s="231" t="str">
        <f t="shared" si="13"/>
        <v/>
      </c>
      <c r="O67" s="230" t="str">
        <f t="shared" si="14"/>
        <v/>
      </c>
      <c r="P67" s="234" t="str">
        <f t="shared" si="17"/>
        <v/>
      </c>
      <c r="Q67" s="145" t="str">
        <f t="shared" si="18"/>
        <v/>
      </c>
      <c r="R67" s="243" t="str">
        <f t="shared" si="3"/>
        <v/>
      </c>
      <c r="S67" s="243" t="str">
        <f t="shared" si="15"/>
        <v/>
      </c>
      <c r="T67" s="132" t="str">
        <f t="shared" si="19"/>
        <v/>
      </c>
      <c r="U67" s="132" t="str">
        <f t="shared" si="20"/>
        <v/>
      </c>
      <c r="V67" s="113"/>
      <c r="W67" s="132">
        <f>Length_4!F52</f>
        <v>0</v>
      </c>
      <c r="X67" s="132">
        <f>Length_4!G52</f>
        <v>0</v>
      </c>
      <c r="Y67" s="132" t="str">
        <f t="shared" si="21"/>
        <v/>
      </c>
      <c r="Z67" s="132" t="str">
        <f t="shared" si="22"/>
        <v/>
      </c>
    </row>
    <row r="68" spans="2:26" ht="15" customHeight="1">
      <c r="B68" s="143" t="b">
        <f>IF(TRIM(Length_4!A53)="",FALSE,TRUE)</f>
        <v>0</v>
      </c>
      <c r="C68" s="143" t="str">
        <f>IF(B68=FALSE,"",VALUE(Length_4!A53))</f>
        <v/>
      </c>
      <c r="D68" s="143" t="str">
        <f>IF(B68=FALSE,"",Length_4!R186)</f>
        <v/>
      </c>
      <c r="E68" s="144" t="str">
        <f t="shared" si="8"/>
        <v/>
      </c>
      <c r="F68" s="142" t="str">
        <f>IF(B68=FALSE,"",Length_4!I53)</f>
        <v/>
      </c>
      <c r="G68" s="142" t="str">
        <f>IF(B68=FALSE,"",Length_4!J53)</f>
        <v/>
      </c>
      <c r="H68" s="142" t="str">
        <f>IF(B68=FALSE,"",Length_4!K53)</f>
        <v/>
      </c>
      <c r="I68" s="142" t="str">
        <f t="shared" si="16"/>
        <v/>
      </c>
      <c r="J68" s="233" t="str">
        <f t="shared" si="9"/>
        <v/>
      </c>
      <c r="K68" s="231" t="str">
        <f t="shared" si="10"/>
        <v/>
      </c>
      <c r="L68" s="231" t="str">
        <f t="shared" si="11"/>
        <v/>
      </c>
      <c r="M68" s="231" t="str">
        <f t="shared" si="12"/>
        <v/>
      </c>
      <c r="N68" s="231" t="str">
        <f t="shared" si="13"/>
        <v/>
      </c>
      <c r="O68" s="230" t="str">
        <f t="shared" si="14"/>
        <v/>
      </c>
      <c r="P68" s="234" t="str">
        <f t="shared" si="17"/>
        <v/>
      </c>
      <c r="Q68" s="145" t="str">
        <f t="shared" si="18"/>
        <v/>
      </c>
      <c r="R68" s="243" t="str">
        <f t="shared" si="3"/>
        <v/>
      </c>
      <c r="S68" s="243" t="str">
        <f t="shared" si="15"/>
        <v/>
      </c>
      <c r="T68" s="132" t="str">
        <f t="shared" si="19"/>
        <v/>
      </c>
      <c r="U68" s="132" t="str">
        <f t="shared" si="20"/>
        <v/>
      </c>
      <c r="V68" s="113"/>
      <c r="W68" s="132">
        <f>Length_4!F53</f>
        <v>0</v>
      </c>
      <c r="X68" s="132">
        <f>Length_4!G53</f>
        <v>0</v>
      </c>
      <c r="Y68" s="132" t="str">
        <f t="shared" si="21"/>
        <v/>
      </c>
      <c r="Z68" s="132" t="str">
        <f t="shared" si="22"/>
        <v/>
      </c>
    </row>
    <row r="69" spans="2:26" ht="15" customHeight="1">
      <c r="B69" s="143" t="b">
        <f>IF(TRIM(Length_4!A54)="",FALSE,TRUE)</f>
        <v>0</v>
      </c>
      <c r="C69" s="143" t="str">
        <f>IF(B69=FALSE,"",VALUE(Length_4!A54))</f>
        <v/>
      </c>
      <c r="D69" s="143" t="str">
        <f>IF(B69=FALSE,"",Length_4!R187)</f>
        <v/>
      </c>
      <c r="E69" s="144" t="str">
        <f t="shared" si="8"/>
        <v/>
      </c>
      <c r="F69" s="142" t="str">
        <f>IF(B69=FALSE,"",Length_4!I54)</f>
        <v/>
      </c>
      <c r="G69" s="142" t="str">
        <f>IF(B69=FALSE,"",Length_4!J54)</f>
        <v/>
      </c>
      <c r="H69" s="142" t="str">
        <f>IF(B69=FALSE,"",Length_4!K54)</f>
        <v/>
      </c>
      <c r="I69" s="142" t="str">
        <f t="shared" si="16"/>
        <v/>
      </c>
      <c r="J69" s="233" t="str">
        <f t="shared" si="9"/>
        <v/>
      </c>
      <c r="K69" s="231" t="str">
        <f t="shared" si="10"/>
        <v/>
      </c>
      <c r="L69" s="231" t="str">
        <f t="shared" si="11"/>
        <v/>
      </c>
      <c r="M69" s="231" t="str">
        <f t="shared" si="12"/>
        <v/>
      </c>
      <c r="N69" s="231" t="str">
        <f t="shared" si="13"/>
        <v/>
      </c>
      <c r="O69" s="230" t="str">
        <f t="shared" si="14"/>
        <v/>
      </c>
      <c r="P69" s="234" t="str">
        <f t="shared" si="17"/>
        <v/>
      </c>
      <c r="Q69" s="145" t="str">
        <f t="shared" si="18"/>
        <v/>
      </c>
      <c r="R69" s="243" t="str">
        <f t="shared" si="3"/>
        <v/>
      </c>
      <c r="S69" s="243" t="str">
        <f t="shared" si="15"/>
        <v/>
      </c>
      <c r="T69" s="132" t="str">
        <f t="shared" si="19"/>
        <v/>
      </c>
      <c r="U69" s="132" t="str">
        <f t="shared" si="20"/>
        <v/>
      </c>
      <c r="V69" s="113"/>
      <c r="W69" s="132">
        <f>Length_4!F54</f>
        <v>0</v>
      </c>
      <c r="X69" s="132">
        <f>Length_4!G54</f>
        <v>0</v>
      </c>
      <c r="Y69" s="132" t="str">
        <f t="shared" si="21"/>
        <v/>
      </c>
      <c r="Z69" s="132" t="str">
        <f t="shared" si="22"/>
        <v/>
      </c>
    </row>
    <row r="70" spans="2:26" ht="15" customHeight="1">
      <c r="B70" s="143" t="b">
        <f>IF(TRIM(Length_4!A55)="",FALSE,TRUE)</f>
        <v>0</v>
      </c>
      <c r="C70" s="143" t="str">
        <f>IF(B70=FALSE,"",VALUE(Length_4!A55))</f>
        <v/>
      </c>
      <c r="D70" s="143" t="str">
        <f>IF(B70=FALSE,"",Length_4!R188)</f>
        <v/>
      </c>
      <c r="E70" s="144" t="str">
        <f t="shared" si="8"/>
        <v/>
      </c>
      <c r="F70" s="142" t="str">
        <f>IF(B70=FALSE,"",Length_4!I55)</f>
        <v/>
      </c>
      <c r="G70" s="142" t="str">
        <f>IF(B70=FALSE,"",Length_4!J55)</f>
        <v/>
      </c>
      <c r="H70" s="142" t="str">
        <f>IF(B70=FALSE,"",Length_4!K55)</f>
        <v/>
      </c>
      <c r="I70" s="142" t="str">
        <f t="shared" si="16"/>
        <v/>
      </c>
      <c r="J70" s="233" t="str">
        <f t="shared" si="9"/>
        <v/>
      </c>
      <c r="K70" s="231" t="str">
        <f t="shared" si="10"/>
        <v/>
      </c>
      <c r="L70" s="231" t="str">
        <f t="shared" si="11"/>
        <v/>
      </c>
      <c r="M70" s="231" t="str">
        <f t="shared" si="12"/>
        <v/>
      </c>
      <c r="N70" s="231" t="str">
        <f t="shared" si="13"/>
        <v/>
      </c>
      <c r="O70" s="230" t="str">
        <f t="shared" si="14"/>
        <v/>
      </c>
      <c r="P70" s="234" t="str">
        <f t="shared" si="17"/>
        <v/>
      </c>
      <c r="Q70" s="145" t="str">
        <f t="shared" si="18"/>
        <v/>
      </c>
      <c r="R70" s="243" t="str">
        <f t="shared" si="3"/>
        <v/>
      </c>
      <c r="S70" s="243" t="str">
        <f t="shared" si="15"/>
        <v/>
      </c>
      <c r="T70" s="132" t="str">
        <f t="shared" si="19"/>
        <v/>
      </c>
      <c r="U70" s="132" t="str">
        <f t="shared" si="20"/>
        <v/>
      </c>
      <c r="V70" s="113"/>
      <c r="W70" s="132">
        <f>Length_4!F55</f>
        <v>0</v>
      </c>
      <c r="X70" s="132">
        <f>Length_4!G55</f>
        <v>0</v>
      </c>
      <c r="Y70" s="132" t="str">
        <f t="shared" si="21"/>
        <v/>
      </c>
      <c r="Z70" s="132" t="str">
        <f t="shared" si="22"/>
        <v/>
      </c>
    </row>
    <row r="71" spans="2:26" ht="15" customHeight="1">
      <c r="B71" s="143" t="b">
        <f>IF(TRIM(Length_4!A56)="",FALSE,TRUE)</f>
        <v>0</v>
      </c>
      <c r="C71" s="143" t="str">
        <f>IF(B71=FALSE,"",VALUE(Length_4!A56))</f>
        <v/>
      </c>
      <c r="D71" s="143" t="str">
        <f>IF(B71=FALSE,"",Length_4!R189)</f>
        <v/>
      </c>
      <c r="E71" s="144" t="str">
        <f t="shared" si="8"/>
        <v/>
      </c>
      <c r="F71" s="142" t="str">
        <f>IF(B71=FALSE,"",Length_4!I56)</f>
        <v/>
      </c>
      <c r="G71" s="142" t="str">
        <f>IF(B71=FALSE,"",Length_4!J56)</f>
        <v/>
      </c>
      <c r="H71" s="142" t="str">
        <f>IF(B71=FALSE,"",Length_4!K56)</f>
        <v/>
      </c>
      <c r="I71" s="142" t="str">
        <f t="shared" si="16"/>
        <v/>
      </c>
      <c r="J71" s="233" t="str">
        <f t="shared" si="9"/>
        <v/>
      </c>
      <c r="K71" s="231" t="str">
        <f t="shared" si="10"/>
        <v/>
      </c>
      <c r="L71" s="231" t="str">
        <f t="shared" si="11"/>
        <v/>
      </c>
      <c r="M71" s="231" t="str">
        <f t="shared" si="12"/>
        <v/>
      </c>
      <c r="N71" s="231" t="str">
        <f t="shared" si="13"/>
        <v/>
      </c>
      <c r="O71" s="230" t="str">
        <f t="shared" si="14"/>
        <v/>
      </c>
      <c r="P71" s="234" t="str">
        <f t="shared" si="17"/>
        <v/>
      </c>
      <c r="Q71" s="145" t="str">
        <f t="shared" si="18"/>
        <v/>
      </c>
      <c r="R71" s="243" t="str">
        <f t="shared" si="3"/>
        <v/>
      </c>
      <c r="S71" s="243" t="str">
        <f t="shared" si="15"/>
        <v/>
      </c>
      <c r="T71" s="132" t="str">
        <f t="shared" si="19"/>
        <v/>
      </c>
      <c r="U71" s="132" t="str">
        <f t="shared" si="20"/>
        <v/>
      </c>
      <c r="V71" s="113"/>
      <c r="W71" s="132">
        <f>Length_4!F56</f>
        <v>0</v>
      </c>
      <c r="X71" s="132">
        <f>Length_4!G56</f>
        <v>0</v>
      </c>
      <c r="Y71" s="132" t="str">
        <f t="shared" si="21"/>
        <v/>
      </c>
      <c r="Z71" s="132" t="str">
        <f t="shared" si="22"/>
        <v/>
      </c>
    </row>
    <row r="72" spans="2:26" ht="15" customHeight="1">
      <c r="B72" s="143" t="b">
        <f>IF(TRIM(Length_4!A57)="",FALSE,TRUE)</f>
        <v>0</v>
      </c>
      <c r="C72" s="143" t="str">
        <f>IF(B72=FALSE,"",VALUE(Length_4!A57))</f>
        <v/>
      </c>
      <c r="D72" s="143" t="str">
        <f>IF(B72=FALSE,"",Length_4!R190)</f>
        <v/>
      </c>
      <c r="E72" s="144" t="str">
        <f t="shared" si="8"/>
        <v/>
      </c>
      <c r="F72" s="142" t="str">
        <f>IF(B72=FALSE,"",Length_4!I57)</f>
        <v/>
      </c>
      <c r="G72" s="142" t="str">
        <f>IF(B72=FALSE,"",Length_4!J57)</f>
        <v/>
      </c>
      <c r="H72" s="142" t="str">
        <f>IF(B72=FALSE,"",Length_4!K57)</f>
        <v/>
      </c>
      <c r="I72" s="142" t="str">
        <f t="shared" si="16"/>
        <v/>
      </c>
      <c r="J72" s="233" t="str">
        <f t="shared" si="9"/>
        <v/>
      </c>
      <c r="K72" s="231" t="str">
        <f t="shared" si="10"/>
        <v/>
      </c>
      <c r="L72" s="231" t="str">
        <f t="shared" si="11"/>
        <v/>
      </c>
      <c r="M72" s="231" t="str">
        <f t="shared" si="12"/>
        <v/>
      </c>
      <c r="N72" s="231" t="str">
        <f t="shared" si="13"/>
        <v/>
      </c>
      <c r="O72" s="230" t="str">
        <f t="shared" si="14"/>
        <v/>
      </c>
      <c r="P72" s="234" t="str">
        <f t="shared" si="17"/>
        <v/>
      </c>
      <c r="Q72" s="145" t="str">
        <f t="shared" si="18"/>
        <v/>
      </c>
      <c r="R72" s="243" t="str">
        <f t="shared" si="3"/>
        <v/>
      </c>
      <c r="S72" s="243" t="str">
        <f t="shared" si="15"/>
        <v/>
      </c>
      <c r="T72" s="132" t="str">
        <f t="shared" si="19"/>
        <v/>
      </c>
      <c r="U72" s="132" t="str">
        <f t="shared" si="20"/>
        <v/>
      </c>
      <c r="V72" s="113"/>
      <c r="W72" s="132">
        <f>Length_4!F57</f>
        <v>0</v>
      </c>
      <c r="X72" s="132">
        <f>Length_4!G57</f>
        <v>0</v>
      </c>
      <c r="Y72" s="132" t="str">
        <f t="shared" si="21"/>
        <v/>
      </c>
      <c r="Z72" s="132" t="str">
        <f t="shared" si="22"/>
        <v/>
      </c>
    </row>
    <row r="73" spans="2:26" ht="15" customHeight="1">
      <c r="B73" s="143" t="b">
        <f>IF(TRIM(Length_4!A58)="",FALSE,TRUE)</f>
        <v>0</v>
      </c>
      <c r="C73" s="143" t="str">
        <f>IF(B73=FALSE,"",VALUE(Length_4!A58))</f>
        <v/>
      </c>
      <c r="D73" s="143" t="str">
        <f>IF(B73=FALSE,"",Length_4!R191)</f>
        <v/>
      </c>
      <c r="E73" s="144" t="str">
        <f t="shared" si="8"/>
        <v/>
      </c>
      <c r="F73" s="142" t="str">
        <f>IF(B73=FALSE,"",Length_4!I58)</f>
        <v/>
      </c>
      <c r="G73" s="142" t="str">
        <f>IF(B73=FALSE,"",Length_4!J58)</f>
        <v/>
      </c>
      <c r="H73" s="142" t="str">
        <f>IF(B73=FALSE,"",Length_4!K58)</f>
        <v/>
      </c>
      <c r="I73" s="142" t="str">
        <f t="shared" si="16"/>
        <v/>
      </c>
      <c r="J73" s="233" t="str">
        <f t="shared" si="9"/>
        <v/>
      </c>
      <c r="K73" s="231" t="str">
        <f t="shared" si="10"/>
        <v/>
      </c>
      <c r="L73" s="231" t="str">
        <f t="shared" si="11"/>
        <v/>
      </c>
      <c r="M73" s="231" t="str">
        <f t="shared" si="12"/>
        <v/>
      </c>
      <c r="N73" s="231" t="str">
        <f t="shared" si="13"/>
        <v/>
      </c>
      <c r="O73" s="230" t="str">
        <f t="shared" si="14"/>
        <v/>
      </c>
      <c r="P73" s="234" t="str">
        <f t="shared" si="17"/>
        <v/>
      </c>
      <c r="Q73" s="145" t="str">
        <f t="shared" si="18"/>
        <v/>
      </c>
      <c r="R73" s="243" t="str">
        <f t="shared" si="3"/>
        <v/>
      </c>
      <c r="S73" s="243" t="str">
        <f t="shared" si="15"/>
        <v/>
      </c>
      <c r="T73" s="132" t="str">
        <f t="shared" si="19"/>
        <v/>
      </c>
      <c r="U73" s="132" t="str">
        <f t="shared" si="20"/>
        <v/>
      </c>
      <c r="V73" s="113"/>
      <c r="W73" s="132">
        <f>Length_4!F58</f>
        <v>0</v>
      </c>
      <c r="X73" s="132">
        <f>Length_4!G58</f>
        <v>0</v>
      </c>
      <c r="Y73" s="132" t="str">
        <f t="shared" si="21"/>
        <v/>
      </c>
      <c r="Z73" s="132" t="str">
        <f t="shared" si="22"/>
        <v/>
      </c>
    </row>
    <row r="74" spans="2:26" ht="15" customHeight="1">
      <c r="B74" s="143" t="b">
        <f>IF(TRIM(Length_4!A59)="",FALSE,TRUE)</f>
        <v>0</v>
      </c>
      <c r="C74" s="143" t="str">
        <f>IF(B74=FALSE,"",VALUE(Length_4!A59))</f>
        <v/>
      </c>
      <c r="D74" s="143" t="str">
        <f>IF(B74=FALSE,"",Length_4!R192)</f>
        <v/>
      </c>
      <c r="E74" s="144" t="str">
        <f t="shared" si="8"/>
        <v/>
      </c>
      <c r="F74" s="142" t="str">
        <f>IF(B74=FALSE,"",Length_4!I59)</f>
        <v/>
      </c>
      <c r="G74" s="142" t="str">
        <f>IF(B74=FALSE,"",Length_4!J59)</f>
        <v/>
      </c>
      <c r="H74" s="142" t="str">
        <f>IF(B74=FALSE,"",Length_4!K59)</f>
        <v/>
      </c>
      <c r="I74" s="142" t="str">
        <f t="shared" si="16"/>
        <v/>
      </c>
      <c r="J74" s="233" t="str">
        <f t="shared" si="9"/>
        <v/>
      </c>
      <c r="K74" s="231" t="str">
        <f t="shared" si="10"/>
        <v/>
      </c>
      <c r="L74" s="231" t="str">
        <f t="shared" si="11"/>
        <v/>
      </c>
      <c r="M74" s="231" t="str">
        <f t="shared" si="12"/>
        <v/>
      </c>
      <c r="N74" s="231" t="str">
        <f t="shared" si="13"/>
        <v/>
      </c>
      <c r="O74" s="230" t="str">
        <f t="shared" si="14"/>
        <v/>
      </c>
      <c r="P74" s="234" t="str">
        <f t="shared" si="17"/>
        <v/>
      </c>
      <c r="Q74" s="145" t="str">
        <f t="shared" si="18"/>
        <v/>
      </c>
      <c r="R74" s="243" t="str">
        <f t="shared" si="3"/>
        <v/>
      </c>
      <c r="S74" s="243" t="str">
        <f t="shared" si="15"/>
        <v/>
      </c>
      <c r="T74" s="132" t="str">
        <f t="shared" si="19"/>
        <v/>
      </c>
      <c r="U74" s="132" t="str">
        <f t="shared" si="20"/>
        <v/>
      </c>
      <c r="V74" s="113"/>
      <c r="W74" s="132">
        <f>Length_4!F59</f>
        <v>0</v>
      </c>
      <c r="X74" s="132">
        <f>Length_4!G59</f>
        <v>0</v>
      </c>
      <c r="Y74" s="132" t="str">
        <f t="shared" si="21"/>
        <v/>
      </c>
      <c r="Z74" s="132" t="str">
        <f t="shared" si="22"/>
        <v/>
      </c>
    </row>
    <row r="75" spans="2:26" ht="15" customHeight="1">
      <c r="B75" s="143" t="b">
        <f>IF(TRIM(Length_4!A60)="",FALSE,TRUE)</f>
        <v>0</v>
      </c>
      <c r="C75" s="143" t="str">
        <f>IF(B75=FALSE,"",VALUE(Length_4!A60))</f>
        <v/>
      </c>
      <c r="D75" s="143" t="str">
        <f>IF(B75=FALSE,"",Length_4!R193)</f>
        <v/>
      </c>
      <c r="E75" s="144" t="str">
        <f t="shared" si="8"/>
        <v/>
      </c>
      <c r="F75" s="142" t="str">
        <f>IF(B75=FALSE,"",Length_4!I60)</f>
        <v/>
      </c>
      <c r="G75" s="142" t="str">
        <f>IF(B75=FALSE,"",Length_4!J60)</f>
        <v/>
      </c>
      <c r="H75" s="142" t="str">
        <f>IF(B75=FALSE,"",Length_4!K60)</f>
        <v/>
      </c>
      <c r="I75" s="142" t="str">
        <f t="shared" si="16"/>
        <v/>
      </c>
      <c r="J75" s="233" t="str">
        <f t="shared" si="9"/>
        <v/>
      </c>
      <c r="K75" s="231" t="str">
        <f t="shared" si="10"/>
        <v/>
      </c>
      <c r="L75" s="231" t="str">
        <f t="shared" si="11"/>
        <v/>
      </c>
      <c r="M75" s="231" t="str">
        <f t="shared" si="12"/>
        <v/>
      </c>
      <c r="N75" s="231" t="str">
        <f t="shared" si="13"/>
        <v/>
      </c>
      <c r="O75" s="230" t="str">
        <f t="shared" si="14"/>
        <v/>
      </c>
      <c r="P75" s="234" t="str">
        <f t="shared" si="17"/>
        <v/>
      </c>
      <c r="Q75" s="145" t="str">
        <f t="shared" si="18"/>
        <v/>
      </c>
      <c r="R75" s="243" t="str">
        <f t="shared" si="3"/>
        <v/>
      </c>
      <c r="S75" s="243" t="str">
        <f t="shared" si="15"/>
        <v/>
      </c>
      <c r="T75" s="132" t="str">
        <f t="shared" si="19"/>
        <v/>
      </c>
      <c r="U75" s="132" t="str">
        <f t="shared" si="20"/>
        <v/>
      </c>
      <c r="V75" s="113"/>
      <c r="W75" s="132">
        <f>Length_4!F60</f>
        <v>0</v>
      </c>
      <c r="X75" s="132">
        <f>Length_4!G60</f>
        <v>0</v>
      </c>
      <c r="Y75" s="132" t="str">
        <f t="shared" si="21"/>
        <v/>
      </c>
      <c r="Z75" s="132" t="str">
        <f t="shared" si="22"/>
        <v/>
      </c>
    </row>
    <row r="76" spans="2:26" ht="15" customHeight="1">
      <c r="B76" s="143" t="b">
        <f>IF(TRIM(Length_4!A61)="",FALSE,TRUE)</f>
        <v>0</v>
      </c>
      <c r="C76" s="143" t="str">
        <f>IF(B76=FALSE,"",VALUE(Length_4!A61))</f>
        <v/>
      </c>
      <c r="D76" s="143" t="str">
        <f>IF(B76=FALSE,"",Length_4!R194)</f>
        <v/>
      </c>
      <c r="E76" s="144" t="str">
        <f t="shared" si="8"/>
        <v/>
      </c>
      <c r="F76" s="142" t="str">
        <f>IF(B76=FALSE,"",Length_4!I61)</f>
        <v/>
      </c>
      <c r="G76" s="142" t="str">
        <f>IF(B76=FALSE,"",Length_4!J61)</f>
        <v/>
      </c>
      <c r="H76" s="142" t="str">
        <f>IF(B76=FALSE,"",Length_4!K61)</f>
        <v/>
      </c>
      <c r="I76" s="142" t="str">
        <f t="shared" si="16"/>
        <v/>
      </c>
      <c r="J76" s="233" t="str">
        <f t="shared" si="9"/>
        <v/>
      </c>
      <c r="K76" s="231" t="str">
        <f t="shared" si="10"/>
        <v/>
      </c>
      <c r="L76" s="231" t="str">
        <f t="shared" si="11"/>
        <v/>
      </c>
      <c r="M76" s="231" t="str">
        <f t="shared" si="12"/>
        <v/>
      </c>
      <c r="N76" s="231" t="str">
        <f t="shared" si="13"/>
        <v/>
      </c>
      <c r="O76" s="230" t="str">
        <f t="shared" si="14"/>
        <v/>
      </c>
      <c r="P76" s="234" t="str">
        <f t="shared" si="17"/>
        <v/>
      </c>
      <c r="Q76" s="145" t="str">
        <f t="shared" si="18"/>
        <v/>
      </c>
      <c r="R76" s="243" t="str">
        <f t="shared" si="3"/>
        <v/>
      </c>
      <c r="S76" s="243" t="str">
        <f t="shared" si="15"/>
        <v/>
      </c>
      <c r="T76" s="132" t="str">
        <f t="shared" si="19"/>
        <v/>
      </c>
      <c r="U76" s="132" t="str">
        <f t="shared" si="20"/>
        <v/>
      </c>
      <c r="V76" s="113"/>
      <c r="W76" s="132">
        <f>Length_4!F61</f>
        <v>0</v>
      </c>
      <c r="X76" s="132">
        <f>Length_4!G61</f>
        <v>0</v>
      </c>
      <c r="Y76" s="132" t="str">
        <f t="shared" si="21"/>
        <v/>
      </c>
      <c r="Z76" s="132" t="str">
        <f t="shared" si="22"/>
        <v/>
      </c>
    </row>
    <row r="77" spans="2:26" ht="15" customHeight="1">
      <c r="B77" s="143" t="b">
        <f>IF(TRIM(Length_4!A62)="",FALSE,TRUE)</f>
        <v>0</v>
      </c>
      <c r="C77" s="143" t="str">
        <f>IF(B77=FALSE,"",VALUE(Length_4!A62))</f>
        <v/>
      </c>
      <c r="D77" s="143" t="str">
        <f>IF(B77=FALSE,"",Length_4!R195)</f>
        <v/>
      </c>
      <c r="E77" s="144" t="str">
        <f t="shared" si="8"/>
        <v/>
      </c>
      <c r="F77" s="142" t="str">
        <f>IF(B77=FALSE,"",Length_4!I62)</f>
        <v/>
      </c>
      <c r="G77" s="142" t="str">
        <f>IF(B77=FALSE,"",Length_4!J62)</f>
        <v/>
      </c>
      <c r="H77" s="142" t="str">
        <f>IF(B77=FALSE,"",Length_4!K62)</f>
        <v/>
      </c>
      <c r="I77" s="142" t="str">
        <f t="shared" si="16"/>
        <v/>
      </c>
      <c r="J77" s="233" t="str">
        <f t="shared" si="9"/>
        <v/>
      </c>
      <c r="K77" s="231" t="str">
        <f t="shared" si="10"/>
        <v/>
      </c>
      <c r="L77" s="231" t="str">
        <f t="shared" si="11"/>
        <v/>
      </c>
      <c r="M77" s="231" t="str">
        <f t="shared" si="12"/>
        <v/>
      </c>
      <c r="N77" s="231" t="str">
        <f t="shared" si="13"/>
        <v/>
      </c>
      <c r="O77" s="230" t="str">
        <f t="shared" si="14"/>
        <v/>
      </c>
      <c r="P77" s="234" t="str">
        <f t="shared" si="17"/>
        <v/>
      </c>
      <c r="Q77" s="145" t="str">
        <f t="shared" si="18"/>
        <v/>
      </c>
      <c r="R77" s="243" t="str">
        <f t="shared" si="3"/>
        <v/>
      </c>
      <c r="S77" s="243" t="str">
        <f t="shared" si="15"/>
        <v/>
      </c>
      <c r="T77" s="132" t="str">
        <f t="shared" si="19"/>
        <v/>
      </c>
      <c r="U77" s="132" t="str">
        <f t="shared" si="20"/>
        <v/>
      </c>
      <c r="V77" s="113"/>
      <c r="W77" s="132">
        <f>Length_4!F62</f>
        <v>0</v>
      </c>
      <c r="X77" s="132">
        <f>Length_4!G62</f>
        <v>0</v>
      </c>
      <c r="Y77" s="132" t="str">
        <f t="shared" si="21"/>
        <v/>
      </c>
      <c r="Z77" s="132" t="str">
        <f t="shared" si="22"/>
        <v/>
      </c>
    </row>
    <row r="78" spans="2:26" ht="15" customHeight="1">
      <c r="B78" s="143" t="b">
        <f>IF(TRIM(Length_4!A63)="",FALSE,TRUE)</f>
        <v>0</v>
      </c>
      <c r="C78" s="143" t="str">
        <f>IF(B78=FALSE,"",VALUE(Length_4!A63))</f>
        <v/>
      </c>
      <c r="D78" s="143" t="str">
        <f>IF(B78=FALSE,"",Length_4!R196)</f>
        <v/>
      </c>
      <c r="E78" s="144" t="str">
        <f t="shared" si="8"/>
        <v/>
      </c>
      <c r="F78" s="142" t="str">
        <f>IF(B78=FALSE,"",Length_4!I63)</f>
        <v/>
      </c>
      <c r="G78" s="142" t="str">
        <f>IF(B78=FALSE,"",Length_4!J63)</f>
        <v/>
      </c>
      <c r="H78" s="142" t="str">
        <f>IF(B78=FALSE,"",Length_4!K63)</f>
        <v/>
      </c>
      <c r="I78" s="142" t="str">
        <f t="shared" si="16"/>
        <v/>
      </c>
      <c r="J78" s="233" t="str">
        <f t="shared" si="9"/>
        <v/>
      </c>
      <c r="K78" s="231" t="str">
        <f t="shared" si="10"/>
        <v/>
      </c>
      <c r="L78" s="231" t="str">
        <f t="shared" si="11"/>
        <v/>
      </c>
      <c r="M78" s="231" t="str">
        <f t="shared" si="12"/>
        <v/>
      </c>
      <c r="N78" s="231" t="str">
        <f t="shared" si="13"/>
        <v/>
      </c>
      <c r="O78" s="230" t="str">
        <f t="shared" si="14"/>
        <v/>
      </c>
      <c r="P78" s="234" t="str">
        <f t="shared" si="17"/>
        <v/>
      </c>
      <c r="Q78" s="145" t="str">
        <f t="shared" si="18"/>
        <v/>
      </c>
      <c r="R78" s="243" t="str">
        <f t="shared" si="3"/>
        <v/>
      </c>
      <c r="S78" s="243" t="str">
        <f t="shared" si="15"/>
        <v/>
      </c>
      <c r="T78" s="132" t="str">
        <f t="shared" si="19"/>
        <v/>
      </c>
      <c r="U78" s="132" t="str">
        <f t="shared" si="20"/>
        <v/>
      </c>
      <c r="V78" s="113"/>
      <c r="W78" s="132">
        <f>Length_4!F63</f>
        <v>0</v>
      </c>
      <c r="X78" s="132">
        <f>Length_4!G63</f>
        <v>0</v>
      </c>
      <c r="Y78" s="132" t="str">
        <f t="shared" si="21"/>
        <v/>
      </c>
      <c r="Z78" s="132" t="str">
        <f t="shared" si="22"/>
        <v/>
      </c>
    </row>
    <row r="79" spans="2:26" ht="15" customHeight="1">
      <c r="B79" s="143" t="b">
        <f>IF(TRIM(Length_4!A64)="",FALSE,TRUE)</f>
        <v>0</v>
      </c>
      <c r="C79" s="143" t="str">
        <f>IF(B79=FALSE,"",VALUE(Length_4!A64))</f>
        <v/>
      </c>
      <c r="D79" s="143" t="str">
        <f>IF(B79=FALSE,"",Length_4!R197)</f>
        <v/>
      </c>
      <c r="E79" s="144" t="str">
        <f t="shared" si="8"/>
        <v/>
      </c>
      <c r="F79" s="142" t="str">
        <f>IF(B79=FALSE,"",Length_4!I64)</f>
        <v/>
      </c>
      <c r="G79" s="142" t="str">
        <f>IF(B79=FALSE,"",Length_4!J64)</f>
        <v/>
      </c>
      <c r="H79" s="142" t="str">
        <f>IF(B79=FALSE,"",Length_4!K64)</f>
        <v/>
      </c>
      <c r="I79" s="142" t="str">
        <f t="shared" si="16"/>
        <v/>
      </c>
      <c r="J79" s="233" t="str">
        <f t="shared" si="9"/>
        <v/>
      </c>
      <c r="K79" s="231" t="str">
        <f t="shared" si="10"/>
        <v/>
      </c>
      <c r="L79" s="231" t="str">
        <f t="shared" si="11"/>
        <v/>
      </c>
      <c r="M79" s="231" t="str">
        <f t="shared" si="12"/>
        <v/>
      </c>
      <c r="N79" s="231" t="str">
        <f t="shared" si="13"/>
        <v/>
      </c>
      <c r="O79" s="230" t="str">
        <f t="shared" si="14"/>
        <v/>
      </c>
      <c r="P79" s="234" t="str">
        <f t="shared" si="17"/>
        <v/>
      </c>
      <c r="Q79" s="145" t="str">
        <f t="shared" si="18"/>
        <v/>
      </c>
      <c r="R79" s="243" t="str">
        <f t="shared" si="3"/>
        <v/>
      </c>
      <c r="S79" s="243" t="str">
        <f t="shared" si="15"/>
        <v/>
      </c>
      <c r="T79" s="132" t="str">
        <f t="shared" si="19"/>
        <v/>
      </c>
      <c r="U79" s="132" t="str">
        <f t="shared" si="20"/>
        <v/>
      </c>
      <c r="V79" s="113"/>
      <c r="W79" s="132">
        <f>Length_4!F64</f>
        <v>0</v>
      </c>
      <c r="X79" s="132">
        <f>Length_4!G64</f>
        <v>0</v>
      </c>
      <c r="Y79" s="132" t="str">
        <f t="shared" si="21"/>
        <v/>
      </c>
      <c r="Z79" s="132" t="str">
        <f t="shared" si="22"/>
        <v/>
      </c>
    </row>
    <row r="80" spans="2:26" ht="15" customHeight="1">
      <c r="B80" s="143" t="b">
        <f>IF(TRIM(Length_4!A65)="",FALSE,TRUE)</f>
        <v>0</v>
      </c>
      <c r="C80" s="143" t="str">
        <f>IF(B80=FALSE,"",VALUE(Length_4!A65))</f>
        <v/>
      </c>
      <c r="D80" s="143" t="str">
        <f>IF(B80=FALSE,"",Length_4!R198)</f>
        <v/>
      </c>
      <c r="E80" s="144" t="str">
        <f t="shared" si="8"/>
        <v/>
      </c>
      <c r="F80" s="142" t="str">
        <f>IF(B80=FALSE,"",Length_4!I65)</f>
        <v/>
      </c>
      <c r="G80" s="142" t="str">
        <f>IF(B80=FALSE,"",Length_4!J65)</f>
        <v/>
      </c>
      <c r="H80" s="142" t="str">
        <f>IF(B80=FALSE,"",Length_4!K65)</f>
        <v/>
      </c>
      <c r="I80" s="142" t="str">
        <f t="shared" si="16"/>
        <v/>
      </c>
      <c r="J80" s="233" t="str">
        <f t="shared" si="9"/>
        <v/>
      </c>
      <c r="K80" s="231" t="str">
        <f t="shared" si="10"/>
        <v/>
      </c>
      <c r="L80" s="231" t="str">
        <f t="shared" si="11"/>
        <v/>
      </c>
      <c r="M80" s="231" t="str">
        <f t="shared" si="12"/>
        <v/>
      </c>
      <c r="N80" s="231" t="str">
        <f t="shared" si="13"/>
        <v/>
      </c>
      <c r="O80" s="230" t="str">
        <f t="shared" si="14"/>
        <v/>
      </c>
      <c r="P80" s="234" t="str">
        <f t="shared" si="17"/>
        <v/>
      </c>
      <c r="Q80" s="145" t="str">
        <f t="shared" si="18"/>
        <v/>
      </c>
      <c r="R80" s="243" t="str">
        <f t="shared" si="3"/>
        <v/>
      </c>
      <c r="S80" s="243" t="str">
        <f t="shared" si="15"/>
        <v/>
      </c>
      <c r="T80" s="132" t="str">
        <f t="shared" si="19"/>
        <v/>
      </c>
      <c r="U80" s="132" t="str">
        <f t="shared" si="20"/>
        <v/>
      </c>
      <c r="V80" s="113"/>
      <c r="W80" s="132">
        <f>Length_4!F65</f>
        <v>0</v>
      </c>
      <c r="X80" s="132">
        <f>Length_4!G65</f>
        <v>0</v>
      </c>
      <c r="Y80" s="132" t="str">
        <f t="shared" si="21"/>
        <v/>
      </c>
      <c r="Z80" s="132" t="str">
        <f t="shared" si="22"/>
        <v/>
      </c>
    </row>
    <row r="81" spans="2:26" ht="15" customHeight="1">
      <c r="B81" s="143" t="b">
        <f>IF(TRIM(Length_4!A66)="",FALSE,TRUE)</f>
        <v>0</v>
      </c>
      <c r="C81" s="143" t="str">
        <f>IF(B81=FALSE,"",VALUE(Length_4!A66))</f>
        <v/>
      </c>
      <c r="D81" s="143" t="str">
        <f>IF(B81=FALSE,"",Length_4!R199)</f>
        <v/>
      </c>
      <c r="E81" s="144" t="str">
        <f t="shared" si="8"/>
        <v/>
      </c>
      <c r="F81" s="142" t="str">
        <f>IF(B81=FALSE,"",Length_4!I66)</f>
        <v/>
      </c>
      <c r="G81" s="142" t="str">
        <f>IF(B81=FALSE,"",Length_4!J66)</f>
        <v/>
      </c>
      <c r="H81" s="142" t="str">
        <f>IF(B81=FALSE,"",Length_4!K66)</f>
        <v/>
      </c>
      <c r="I81" s="142" t="str">
        <f t="shared" si="16"/>
        <v/>
      </c>
      <c r="J81" s="233" t="str">
        <f t="shared" si="9"/>
        <v/>
      </c>
      <c r="K81" s="231" t="str">
        <f t="shared" si="10"/>
        <v/>
      </c>
      <c r="L81" s="231" t="str">
        <f t="shared" si="11"/>
        <v/>
      </c>
      <c r="M81" s="231" t="str">
        <f t="shared" si="12"/>
        <v/>
      </c>
      <c r="N81" s="231" t="str">
        <f t="shared" si="13"/>
        <v/>
      </c>
      <c r="O81" s="230" t="str">
        <f t="shared" si="14"/>
        <v/>
      </c>
      <c r="P81" s="234" t="str">
        <f t="shared" si="17"/>
        <v/>
      </c>
      <c r="Q81" s="145" t="str">
        <f t="shared" si="18"/>
        <v/>
      </c>
      <c r="R81" s="243" t="str">
        <f t="shared" si="3"/>
        <v/>
      </c>
      <c r="S81" s="243" t="str">
        <f t="shared" si="15"/>
        <v/>
      </c>
      <c r="T81" s="132" t="str">
        <f t="shared" si="19"/>
        <v/>
      </c>
      <c r="U81" s="132" t="str">
        <f t="shared" si="20"/>
        <v/>
      </c>
      <c r="V81" s="113"/>
      <c r="W81" s="132">
        <f>Length_4!F66</f>
        <v>0</v>
      </c>
      <c r="X81" s="132">
        <f>Length_4!G66</f>
        <v>0</v>
      </c>
      <c r="Y81" s="132" t="str">
        <f t="shared" si="21"/>
        <v/>
      </c>
      <c r="Z81" s="132" t="str">
        <f t="shared" si="22"/>
        <v/>
      </c>
    </row>
    <row r="82" spans="2:26" ht="15" customHeight="1">
      <c r="B82" s="143" t="b">
        <f>IF(TRIM(Length_4!A67)="",FALSE,TRUE)</f>
        <v>0</v>
      </c>
      <c r="C82" s="143" t="str">
        <f>IF(B82=FALSE,"",VALUE(Length_4!A67))</f>
        <v/>
      </c>
      <c r="D82" s="143" t="str">
        <f>IF(B82=FALSE,"",Length_4!R200)</f>
        <v/>
      </c>
      <c r="E82" s="144" t="str">
        <f t="shared" si="8"/>
        <v/>
      </c>
      <c r="F82" s="142" t="str">
        <f>IF(B82=FALSE,"",Length_4!I67)</f>
        <v/>
      </c>
      <c r="G82" s="142" t="str">
        <f>IF(B82=FALSE,"",Length_4!J67)</f>
        <v/>
      </c>
      <c r="H82" s="142" t="str">
        <f>IF(B82=FALSE,"",Length_4!K67)</f>
        <v/>
      </c>
      <c r="I82" s="142" t="str">
        <f t="shared" si="16"/>
        <v/>
      </c>
      <c r="J82" s="233" t="str">
        <f t="shared" si="9"/>
        <v/>
      </c>
      <c r="K82" s="231" t="str">
        <f t="shared" si="10"/>
        <v/>
      </c>
      <c r="L82" s="231" t="str">
        <f t="shared" si="11"/>
        <v/>
      </c>
      <c r="M82" s="231" t="str">
        <f t="shared" si="12"/>
        <v/>
      </c>
      <c r="N82" s="231" t="str">
        <f t="shared" si="13"/>
        <v/>
      </c>
      <c r="O82" s="230" t="str">
        <f t="shared" si="14"/>
        <v/>
      </c>
      <c r="P82" s="234" t="str">
        <f t="shared" si="17"/>
        <v/>
      </c>
      <c r="Q82" s="145" t="str">
        <f t="shared" si="18"/>
        <v/>
      </c>
      <c r="R82" s="243" t="str">
        <f t="shared" si="3"/>
        <v/>
      </c>
      <c r="S82" s="243" t="str">
        <f t="shared" si="15"/>
        <v/>
      </c>
      <c r="T82" s="132" t="str">
        <f t="shared" si="19"/>
        <v/>
      </c>
      <c r="U82" s="132" t="str">
        <f t="shared" si="20"/>
        <v/>
      </c>
      <c r="V82" s="113"/>
      <c r="W82" s="132">
        <f>Length_4!F67</f>
        <v>0</v>
      </c>
      <c r="X82" s="132">
        <f>Length_4!G67</f>
        <v>0</v>
      </c>
      <c r="Y82" s="132" t="str">
        <f t="shared" si="21"/>
        <v/>
      </c>
      <c r="Z82" s="132" t="str">
        <f t="shared" si="22"/>
        <v/>
      </c>
    </row>
    <row r="83" spans="2:26" ht="15" customHeight="1">
      <c r="B83" s="143" t="b">
        <f>IF(TRIM(Length_4!A68)="",FALSE,TRUE)</f>
        <v>0</v>
      </c>
      <c r="C83" s="143" t="str">
        <f>IF(B83=FALSE,"",VALUE(Length_4!A68))</f>
        <v/>
      </c>
      <c r="D83" s="143" t="str">
        <f>IF(B83=FALSE,"",Length_4!R201)</f>
        <v/>
      </c>
      <c r="E83" s="144" t="str">
        <f t="shared" si="8"/>
        <v/>
      </c>
      <c r="F83" s="142" t="str">
        <f>IF(B83=FALSE,"",Length_4!I68)</f>
        <v/>
      </c>
      <c r="G83" s="142" t="str">
        <f>IF(B83=FALSE,"",Length_4!J68)</f>
        <v/>
      </c>
      <c r="H83" s="142" t="str">
        <f>IF(B83=FALSE,"",Length_4!K68)</f>
        <v/>
      </c>
      <c r="I83" s="142" t="str">
        <f t="shared" si="16"/>
        <v/>
      </c>
      <c r="J83" s="233" t="str">
        <f t="shared" si="9"/>
        <v/>
      </c>
      <c r="K83" s="231" t="str">
        <f t="shared" si="10"/>
        <v/>
      </c>
      <c r="L83" s="231" t="str">
        <f t="shared" si="11"/>
        <v/>
      </c>
      <c r="M83" s="231" t="str">
        <f t="shared" si="12"/>
        <v/>
      </c>
      <c r="N83" s="231" t="str">
        <f t="shared" si="13"/>
        <v/>
      </c>
      <c r="O83" s="230" t="str">
        <f t="shared" si="14"/>
        <v/>
      </c>
      <c r="P83" s="234" t="str">
        <f t="shared" si="17"/>
        <v/>
      </c>
      <c r="Q83" s="145" t="str">
        <f t="shared" si="18"/>
        <v/>
      </c>
      <c r="R83" s="243" t="str">
        <f t="shared" ref="R83:R146" si="23">TEXT(P83,"0.00000")</f>
        <v/>
      </c>
      <c r="S83" s="243" t="str">
        <f t="shared" si="15"/>
        <v/>
      </c>
      <c r="T83" s="132" t="str">
        <f t="shared" ref="T83:T114" si="24">IF($B83=TRUE,IF(F83="-","-",TEXT(ROUND(Q83,2),M$172)),"")</f>
        <v/>
      </c>
      <c r="U83" s="132" t="str">
        <f t="shared" ref="U83:U114" si="25">IF(B83=FALSE,"",ROUNDUP(SQRT(SUMSQ(I$172,J$172*C83))/10^6,5))</f>
        <v/>
      </c>
      <c r="V83" s="113"/>
      <c r="W83" s="132">
        <f>Length_4!F68</f>
        <v>0</v>
      </c>
      <c r="X83" s="132">
        <f>Length_4!G68</f>
        <v>0</v>
      </c>
      <c r="Y83" s="132" t="str">
        <f t="shared" ref="Y83:Y114" si="26">IF(B83=FALSE,"",IF(F83="-","-","±"&amp;TEXT((X83-C83),"0.00000")))</f>
        <v/>
      </c>
      <c r="Z83" s="132" t="str">
        <f t="shared" ref="Z83:Z114" si="27">IF(B83=FALSE,"",IF(F83="-","-",IF(AND(W83&lt;=P83,P83&lt;=X83),"PASS","FAIL")))</f>
        <v/>
      </c>
    </row>
    <row r="84" spans="2:26" ht="15" customHeight="1">
      <c r="B84" s="143" t="b">
        <f>IF(TRIM(Length_4!A69)="",FALSE,TRUE)</f>
        <v>0</v>
      </c>
      <c r="C84" s="143" t="str">
        <f>IF(B84=FALSE,"",VALUE(Length_4!A69))</f>
        <v/>
      </c>
      <c r="D84" s="143" t="str">
        <f>IF(B84=FALSE,"",Length_4!R202)</f>
        <v/>
      </c>
      <c r="E84" s="144" t="str">
        <f t="shared" ref="E84:E147" si="28">IF(B84=FALSE,"",C84+D84/1000)</f>
        <v/>
      </c>
      <c r="F84" s="142" t="str">
        <f>IF(B84=FALSE,"",Length_4!I69)</f>
        <v/>
      </c>
      <c r="G84" s="142" t="str">
        <f>IF(B84=FALSE,"",Length_4!J69)</f>
        <v/>
      </c>
      <c r="H84" s="142" t="str">
        <f>IF(B84=FALSE,"",Length_4!K69)</f>
        <v/>
      </c>
      <c r="I84" s="142" t="str">
        <f t="shared" si="16"/>
        <v/>
      </c>
      <c r="J84" s="233" t="str">
        <f t="shared" ref="J84:J147" si="29">IF(B84=FALSE,"",(D$3*E$3+F$3*G$3)*C84)</f>
        <v/>
      </c>
      <c r="K84" s="231" t="str">
        <f t="shared" ref="K84:K147" si="30">IF(B84=FALSE,"",(N$11^(2/3)/2)*((3*PI())^2/N$10*((1-L$8^2)/(PI()*L$9)+(1-H$9^2)/(PI()*H$10))^2)^(1/3))</f>
        <v/>
      </c>
      <c r="L84" s="231" t="str">
        <f t="shared" ref="L84:L147" si="31">IF(B84=FALSE,"",(N$11^(2/3)/2)*((3*PI())^2/N$10*((1-L$8^2)/(PI()*L$9)+(1-D$9^2)/(PI()*D$10))^2)^(1/3))</f>
        <v/>
      </c>
      <c r="M84" s="231" t="str">
        <f t="shared" ref="M84:M147" si="32">IF(B84=FALSE,"",(N$12^(2/3)/2)*((3*PI())^2/N$10*((1-L$8^2)/(PI()*L$9)+(1-H$9^2)/(PI()*H$10))^2)^(1/3))</f>
        <v/>
      </c>
      <c r="N84" s="231" t="str">
        <f t="shared" ref="N84:N147" si="33">IF(B84=FALSE,"",(N$12^(2/3)/2)*((3*PI())^2/N$10*((1-L$8^2)/(PI()*L$9)+(1-D$9^2)/(PI()*D$10))^2)^(1/3))</f>
        <v/>
      </c>
      <c r="O84" s="230" t="str">
        <f t="shared" ref="O84:O147" si="34">IF(B84=FALSE,"",((K84-L84)+(M84-N84))*1000)</f>
        <v/>
      </c>
      <c r="P84" s="234" t="str">
        <f t="shared" si="17"/>
        <v/>
      </c>
      <c r="Q84" s="145" t="str">
        <f t="shared" si="18"/>
        <v/>
      </c>
      <c r="R84" s="243" t="str">
        <f t="shared" si="23"/>
        <v/>
      </c>
      <c r="S84" s="243" t="str">
        <f t="shared" ref="S84:S147" si="35">IF($B84=TRUE,IF(F84="-","-",TEXT(ROUND(Q84,2)/1000,T$177)),"")</f>
        <v/>
      </c>
      <c r="T84" s="132" t="str">
        <f t="shared" si="24"/>
        <v/>
      </c>
      <c r="U84" s="132" t="str">
        <f t="shared" si="25"/>
        <v/>
      </c>
      <c r="V84" s="113"/>
      <c r="W84" s="132">
        <f>Length_4!F69</f>
        <v>0</v>
      </c>
      <c r="X84" s="132">
        <f>Length_4!G69</f>
        <v>0</v>
      </c>
      <c r="Y84" s="132" t="str">
        <f t="shared" si="26"/>
        <v/>
      </c>
      <c r="Z84" s="132" t="str">
        <f t="shared" si="27"/>
        <v/>
      </c>
    </row>
    <row r="85" spans="2:26" ht="15" customHeight="1">
      <c r="B85" s="143" t="b">
        <f>IF(TRIM(Length_4!A70)="",FALSE,TRUE)</f>
        <v>0</v>
      </c>
      <c r="C85" s="143" t="str">
        <f>IF(B85=FALSE,"",VALUE(Length_4!A70))</f>
        <v/>
      </c>
      <c r="D85" s="143" t="str">
        <f>IF(B85=FALSE,"",Length_4!R203)</f>
        <v/>
      </c>
      <c r="E85" s="144" t="str">
        <f t="shared" si="28"/>
        <v/>
      </c>
      <c r="F85" s="142" t="str">
        <f>IF(B85=FALSE,"",Length_4!I70)</f>
        <v/>
      </c>
      <c r="G85" s="142" t="str">
        <f>IF(B85=FALSE,"",Length_4!J70)</f>
        <v/>
      </c>
      <c r="H85" s="142" t="str">
        <f>IF(B85=FALSE,"",Length_4!K70)</f>
        <v/>
      </c>
      <c r="I85" s="142" t="str">
        <f t="shared" ref="I85:I148" si="36">IF(B85=FALSE,"",IF(F85="-","-",AVERAGE(F85:H85)))</f>
        <v/>
      </c>
      <c r="J85" s="233" t="str">
        <f t="shared" si="29"/>
        <v/>
      </c>
      <c r="K85" s="231" t="str">
        <f t="shared" si="30"/>
        <v/>
      </c>
      <c r="L85" s="231" t="str">
        <f t="shared" si="31"/>
        <v/>
      </c>
      <c r="M85" s="231" t="str">
        <f t="shared" si="32"/>
        <v/>
      </c>
      <c r="N85" s="231" t="str">
        <f t="shared" si="33"/>
        <v/>
      </c>
      <c r="O85" s="230" t="str">
        <f t="shared" si="34"/>
        <v/>
      </c>
      <c r="P85" s="234" t="str">
        <f t="shared" ref="P85:P148" si="37">IF(B85=FALSE,"",IF(F85="-","-",ROUND(E85+(I85/1000)-J85+O85,5)))</f>
        <v/>
      </c>
      <c r="Q85" s="145" t="str">
        <f t="shared" ref="Q85:Q148" si="38">IF(B85=FALSE,"",IF(F85="-","-",(P85-C85)*1000))</f>
        <v/>
      </c>
      <c r="R85" s="243" t="str">
        <f t="shared" si="23"/>
        <v/>
      </c>
      <c r="S85" s="243" t="str">
        <f t="shared" si="35"/>
        <v/>
      </c>
      <c r="T85" s="132" t="str">
        <f t="shared" si="24"/>
        <v/>
      </c>
      <c r="U85" s="132" t="str">
        <f t="shared" si="25"/>
        <v/>
      </c>
      <c r="V85" s="113"/>
      <c r="W85" s="132">
        <f>Length_4!F70</f>
        <v>0</v>
      </c>
      <c r="X85" s="132">
        <f>Length_4!G70</f>
        <v>0</v>
      </c>
      <c r="Y85" s="132" t="str">
        <f t="shared" si="26"/>
        <v/>
      </c>
      <c r="Z85" s="132" t="str">
        <f t="shared" si="27"/>
        <v/>
      </c>
    </row>
    <row r="86" spans="2:26" ht="15" customHeight="1">
      <c r="B86" s="143" t="b">
        <f>IF(TRIM(Length_4!A71)="",FALSE,TRUE)</f>
        <v>0</v>
      </c>
      <c r="C86" s="143" t="str">
        <f>IF(B86=FALSE,"",VALUE(Length_4!A71))</f>
        <v/>
      </c>
      <c r="D86" s="143" t="str">
        <f>IF(B86=FALSE,"",Length_4!R204)</f>
        <v/>
      </c>
      <c r="E86" s="144" t="str">
        <f t="shared" si="28"/>
        <v/>
      </c>
      <c r="F86" s="142" t="str">
        <f>IF(B86=FALSE,"",Length_4!I71)</f>
        <v/>
      </c>
      <c r="G86" s="142" t="str">
        <f>IF(B86=FALSE,"",Length_4!J71)</f>
        <v/>
      </c>
      <c r="H86" s="142" t="str">
        <f>IF(B86=FALSE,"",Length_4!K71)</f>
        <v/>
      </c>
      <c r="I86" s="142" t="str">
        <f t="shared" si="36"/>
        <v/>
      </c>
      <c r="J86" s="233" t="str">
        <f t="shared" si="29"/>
        <v/>
      </c>
      <c r="K86" s="231" t="str">
        <f t="shared" si="30"/>
        <v/>
      </c>
      <c r="L86" s="231" t="str">
        <f t="shared" si="31"/>
        <v/>
      </c>
      <c r="M86" s="231" t="str">
        <f t="shared" si="32"/>
        <v/>
      </c>
      <c r="N86" s="231" t="str">
        <f t="shared" si="33"/>
        <v/>
      </c>
      <c r="O86" s="230" t="str">
        <f t="shared" si="34"/>
        <v/>
      </c>
      <c r="P86" s="234" t="str">
        <f t="shared" si="37"/>
        <v/>
      </c>
      <c r="Q86" s="145" t="str">
        <f t="shared" si="38"/>
        <v/>
      </c>
      <c r="R86" s="243" t="str">
        <f t="shared" si="23"/>
        <v/>
      </c>
      <c r="S86" s="243" t="str">
        <f t="shared" si="35"/>
        <v/>
      </c>
      <c r="T86" s="132" t="str">
        <f t="shared" si="24"/>
        <v/>
      </c>
      <c r="U86" s="132" t="str">
        <f t="shared" si="25"/>
        <v/>
      </c>
      <c r="V86" s="113"/>
      <c r="W86" s="132">
        <f>Length_4!F71</f>
        <v>0</v>
      </c>
      <c r="X86" s="132">
        <f>Length_4!G71</f>
        <v>0</v>
      </c>
      <c r="Y86" s="132" t="str">
        <f t="shared" si="26"/>
        <v/>
      </c>
      <c r="Z86" s="132" t="str">
        <f t="shared" si="27"/>
        <v/>
      </c>
    </row>
    <row r="87" spans="2:26" ht="15" customHeight="1">
      <c r="B87" s="143" t="b">
        <f>IF(TRIM(Length_4!A72)="",FALSE,TRUE)</f>
        <v>0</v>
      </c>
      <c r="C87" s="143" t="str">
        <f>IF(B87=FALSE,"",VALUE(Length_4!A72))</f>
        <v/>
      </c>
      <c r="D87" s="143" t="str">
        <f>IF(B87=FALSE,"",Length_4!R205)</f>
        <v/>
      </c>
      <c r="E87" s="144" t="str">
        <f t="shared" si="28"/>
        <v/>
      </c>
      <c r="F87" s="142" t="str">
        <f>IF(B87=FALSE,"",Length_4!I72)</f>
        <v/>
      </c>
      <c r="G87" s="142" t="str">
        <f>IF(B87=FALSE,"",Length_4!J72)</f>
        <v/>
      </c>
      <c r="H87" s="142" t="str">
        <f>IF(B87=FALSE,"",Length_4!K72)</f>
        <v/>
      </c>
      <c r="I87" s="142" t="str">
        <f t="shared" si="36"/>
        <v/>
      </c>
      <c r="J87" s="233" t="str">
        <f t="shared" si="29"/>
        <v/>
      </c>
      <c r="K87" s="231" t="str">
        <f t="shared" si="30"/>
        <v/>
      </c>
      <c r="L87" s="231" t="str">
        <f t="shared" si="31"/>
        <v/>
      </c>
      <c r="M87" s="231" t="str">
        <f t="shared" si="32"/>
        <v/>
      </c>
      <c r="N87" s="231" t="str">
        <f t="shared" si="33"/>
        <v/>
      </c>
      <c r="O87" s="230" t="str">
        <f t="shared" si="34"/>
        <v/>
      </c>
      <c r="P87" s="234" t="str">
        <f t="shared" si="37"/>
        <v/>
      </c>
      <c r="Q87" s="145" t="str">
        <f t="shared" si="38"/>
        <v/>
      </c>
      <c r="R87" s="243" t="str">
        <f t="shared" si="23"/>
        <v/>
      </c>
      <c r="S87" s="243" t="str">
        <f t="shared" si="35"/>
        <v/>
      </c>
      <c r="T87" s="132" t="str">
        <f t="shared" si="24"/>
        <v/>
      </c>
      <c r="U87" s="132" t="str">
        <f t="shared" si="25"/>
        <v/>
      </c>
      <c r="V87" s="113"/>
      <c r="W87" s="132">
        <f>Length_4!F72</f>
        <v>0</v>
      </c>
      <c r="X87" s="132">
        <f>Length_4!G72</f>
        <v>0</v>
      </c>
      <c r="Y87" s="132" t="str">
        <f t="shared" si="26"/>
        <v/>
      </c>
      <c r="Z87" s="132" t="str">
        <f t="shared" si="27"/>
        <v/>
      </c>
    </row>
    <row r="88" spans="2:26" ht="15" customHeight="1">
      <c r="B88" s="143" t="b">
        <f>IF(TRIM(Length_4!A73)="",FALSE,TRUE)</f>
        <v>0</v>
      </c>
      <c r="C88" s="143" t="str">
        <f>IF(B88=FALSE,"",VALUE(Length_4!A73))</f>
        <v/>
      </c>
      <c r="D88" s="143" t="str">
        <f>IF(B88=FALSE,"",Length_4!R206)</f>
        <v/>
      </c>
      <c r="E88" s="144" t="str">
        <f t="shared" si="28"/>
        <v/>
      </c>
      <c r="F88" s="142" t="str">
        <f>IF(B88=FALSE,"",Length_4!I73)</f>
        <v/>
      </c>
      <c r="G88" s="142" t="str">
        <f>IF(B88=FALSE,"",Length_4!J73)</f>
        <v/>
      </c>
      <c r="H88" s="142" t="str">
        <f>IF(B88=FALSE,"",Length_4!K73)</f>
        <v/>
      </c>
      <c r="I88" s="142" t="str">
        <f t="shared" si="36"/>
        <v/>
      </c>
      <c r="J88" s="233" t="str">
        <f t="shared" si="29"/>
        <v/>
      </c>
      <c r="K88" s="231" t="str">
        <f t="shared" si="30"/>
        <v/>
      </c>
      <c r="L88" s="231" t="str">
        <f t="shared" si="31"/>
        <v/>
      </c>
      <c r="M88" s="231" t="str">
        <f t="shared" si="32"/>
        <v/>
      </c>
      <c r="N88" s="231" t="str">
        <f t="shared" si="33"/>
        <v/>
      </c>
      <c r="O88" s="230" t="str">
        <f t="shared" si="34"/>
        <v/>
      </c>
      <c r="P88" s="234" t="str">
        <f t="shared" si="37"/>
        <v/>
      </c>
      <c r="Q88" s="145" t="str">
        <f t="shared" si="38"/>
        <v/>
      </c>
      <c r="R88" s="243" t="str">
        <f t="shared" si="23"/>
        <v/>
      </c>
      <c r="S88" s="243" t="str">
        <f t="shared" si="35"/>
        <v/>
      </c>
      <c r="T88" s="132" t="str">
        <f t="shared" si="24"/>
        <v/>
      </c>
      <c r="U88" s="132" t="str">
        <f t="shared" si="25"/>
        <v/>
      </c>
      <c r="V88" s="113"/>
      <c r="W88" s="132">
        <f>Length_4!F73</f>
        <v>0</v>
      </c>
      <c r="X88" s="132">
        <f>Length_4!G73</f>
        <v>0</v>
      </c>
      <c r="Y88" s="132" t="str">
        <f t="shared" si="26"/>
        <v/>
      </c>
      <c r="Z88" s="132" t="str">
        <f t="shared" si="27"/>
        <v/>
      </c>
    </row>
    <row r="89" spans="2:26" ht="15" customHeight="1">
      <c r="B89" s="143" t="b">
        <f>IF(TRIM(Length_4!A74)="",FALSE,TRUE)</f>
        <v>0</v>
      </c>
      <c r="C89" s="143" t="str">
        <f>IF(B89=FALSE,"",VALUE(Length_4!A74))</f>
        <v/>
      </c>
      <c r="D89" s="143" t="str">
        <f>IF(B89=FALSE,"",Length_4!R207)</f>
        <v/>
      </c>
      <c r="E89" s="144" t="str">
        <f t="shared" si="28"/>
        <v/>
      </c>
      <c r="F89" s="142" t="str">
        <f>IF(B89=FALSE,"",Length_4!I74)</f>
        <v/>
      </c>
      <c r="G89" s="142" t="str">
        <f>IF(B89=FALSE,"",Length_4!J74)</f>
        <v/>
      </c>
      <c r="H89" s="142" t="str">
        <f>IF(B89=FALSE,"",Length_4!K74)</f>
        <v/>
      </c>
      <c r="I89" s="142" t="str">
        <f t="shared" si="36"/>
        <v/>
      </c>
      <c r="J89" s="233" t="str">
        <f t="shared" si="29"/>
        <v/>
      </c>
      <c r="K89" s="231" t="str">
        <f t="shared" si="30"/>
        <v/>
      </c>
      <c r="L89" s="231" t="str">
        <f t="shared" si="31"/>
        <v/>
      </c>
      <c r="M89" s="231" t="str">
        <f t="shared" si="32"/>
        <v/>
      </c>
      <c r="N89" s="231" t="str">
        <f t="shared" si="33"/>
        <v/>
      </c>
      <c r="O89" s="230" t="str">
        <f t="shared" si="34"/>
        <v/>
      </c>
      <c r="P89" s="234" t="str">
        <f t="shared" si="37"/>
        <v/>
      </c>
      <c r="Q89" s="145" t="str">
        <f t="shared" si="38"/>
        <v/>
      </c>
      <c r="R89" s="243" t="str">
        <f t="shared" si="23"/>
        <v/>
      </c>
      <c r="S89" s="243" t="str">
        <f t="shared" si="35"/>
        <v/>
      </c>
      <c r="T89" s="132" t="str">
        <f t="shared" si="24"/>
        <v/>
      </c>
      <c r="U89" s="132" t="str">
        <f t="shared" si="25"/>
        <v/>
      </c>
      <c r="V89" s="113"/>
      <c r="W89" s="132">
        <f>Length_4!F74</f>
        <v>0</v>
      </c>
      <c r="X89" s="132">
        <f>Length_4!G74</f>
        <v>0</v>
      </c>
      <c r="Y89" s="132" t="str">
        <f t="shared" si="26"/>
        <v/>
      </c>
      <c r="Z89" s="132" t="str">
        <f t="shared" si="27"/>
        <v/>
      </c>
    </row>
    <row r="90" spans="2:26" ht="15" customHeight="1">
      <c r="B90" s="143" t="b">
        <f>IF(TRIM(Length_4!A75)="",FALSE,TRUE)</f>
        <v>0</v>
      </c>
      <c r="C90" s="143" t="str">
        <f>IF(B90=FALSE,"",VALUE(Length_4!A75))</f>
        <v/>
      </c>
      <c r="D90" s="143" t="str">
        <f>IF(B90=FALSE,"",Length_4!R208)</f>
        <v/>
      </c>
      <c r="E90" s="144" t="str">
        <f t="shared" si="28"/>
        <v/>
      </c>
      <c r="F90" s="142" t="str">
        <f>IF(B90=FALSE,"",Length_4!I75)</f>
        <v/>
      </c>
      <c r="G90" s="142" t="str">
        <f>IF(B90=FALSE,"",Length_4!J75)</f>
        <v/>
      </c>
      <c r="H90" s="142" t="str">
        <f>IF(B90=FALSE,"",Length_4!K75)</f>
        <v/>
      </c>
      <c r="I90" s="142" t="str">
        <f t="shared" si="36"/>
        <v/>
      </c>
      <c r="J90" s="233" t="str">
        <f t="shared" si="29"/>
        <v/>
      </c>
      <c r="K90" s="231" t="str">
        <f t="shared" si="30"/>
        <v/>
      </c>
      <c r="L90" s="231" t="str">
        <f t="shared" si="31"/>
        <v/>
      </c>
      <c r="M90" s="231" t="str">
        <f t="shared" si="32"/>
        <v/>
      </c>
      <c r="N90" s="231" t="str">
        <f t="shared" si="33"/>
        <v/>
      </c>
      <c r="O90" s="230" t="str">
        <f t="shared" si="34"/>
        <v/>
      </c>
      <c r="P90" s="234" t="str">
        <f t="shared" si="37"/>
        <v/>
      </c>
      <c r="Q90" s="145" t="str">
        <f t="shared" si="38"/>
        <v/>
      </c>
      <c r="R90" s="243" t="str">
        <f t="shared" si="23"/>
        <v/>
      </c>
      <c r="S90" s="243" t="str">
        <f t="shared" si="35"/>
        <v/>
      </c>
      <c r="T90" s="132" t="str">
        <f t="shared" si="24"/>
        <v/>
      </c>
      <c r="U90" s="132" t="str">
        <f t="shared" si="25"/>
        <v/>
      </c>
      <c r="V90" s="113"/>
      <c r="W90" s="132">
        <f>Length_4!F75</f>
        <v>0</v>
      </c>
      <c r="X90" s="132">
        <f>Length_4!G75</f>
        <v>0</v>
      </c>
      <c r="Y90" s="132" t="str">
        <f t="shared" si="26"/>
        <v/>
      </c>
      <c r="Z90" s="132" t="str">
        <f t="shared" si="27"/>
        <v/>
      </c>
    </row>
    <row r="91" spans="2:26" ht="15" customHeight="1">
      <c r="B91" s="143" t="b">
        <f>IF(TRIM(Length_4!A76)="",FALSE,TRUE)</f>
        <v>0</v>
      </c>
      <c r="C91" s="143" t="str">
        <f>IF(B91=FALSE,"",VALUE(Length_4!A76))</f>
        <v/>
      </c>
      <c r="D91" s="143" t="str">
        <f>IF(B91=FALSE,"",Length_4!R209)</f>
        <v/>
      </c>
      <c r="E91" s="144" t="str">
        <f t="shared" si="28"/>
        <v/>
      </c>
      <c r="F91" s="142" t="str">
        <f>IF(B91=FALSE,"",Length_4!I76)</f>
        <v/>
      </c>
      <c r="G91" s="142" t="str">
        <f>IF(B91=FALSE,"",Length_4!J76)</f>
        <v/>
      </c>
      <c r="H91" s="142" t="str">
        <f>IF(B91=FALSE,"",Length_4!K76)</f>
        <v/>
      </c>
      <c r="I91" s="142" t="str">
        <f t="shared" si="36"/>
        <v/>
      </c>
      <c r="J91" s="233" t="str">
        <f t="shared" si="29"/>
        <v/>
      </c>
      <c r="K91" s="231" t="str">
        <f t="shared" si="30"/>
        <v/>
      </c>
      <c r="L91" s="231" t="str">
        <f t="shared" si="31"/>
        <v/>
      </c>
      <c r="M91" s="231" t="str">
        <f t="shared" si="32"/>
        <v/>
      </c>
      <c r="N91" s="231" t="str">
        <f t="shared" si="33"/>
        <v/>
      </c>
      <c r="O91" s="230" t="str">
        <f t="shared" si="34"/>
        <v/>
      </c>
      <c r="P91" s="234" t="str">
        <f t="shared" si="37"/>
        <v/>
      </c>
      <c r="Q91" s="145" t="str">
        <f t="shared" si="38"/>
        <v/>
      </c>
      <c r="R91" s="243" t="str">
        <f t="shared" si="23"/>
        <v/>
      </c>
      <c r="S91" s="243" t="str">
        <f t="shared" si="35"/>
        <v/>
      </c>
      <c r="T91" s="132" t="str">
        <f t="shared" si="24"/>
        <v/>
      </c>
      <c r="U91" s="132" t="str">
        <f t="shared" si="25"/>
        <v/>
      </c>
      <c r="V91" s="113"/>
      <c r="W91" s="132">
        <f>Length_4!F76</f>
        <v>0</v>
      </c>
      <c r="X91" s="132">
        <f>Length_4!G76</f>
        <v>0</v>
      </c>
      <c r="Y91" s="132" t="str">
        <f t="shared" si="26"/>
        <v/>
      </c>
      <c r="Z91" s="132" t="str">
        <f t="shared" si="27"/>
        <v/>
      </c>
    </row>
    <row r="92" spans="2:26" ht="15" customHeight="1">
      <c r="B92" s="143" t="b">
        <f>IF(TRIM(Length_4!A77)="",FALSE,TRUE)</f>
        <v>0</v>
      </c>
      <c r="C92" s="143" t="str">
        <f>IF(B92=FALSE,"",VALUE(Length_4!A77))</f>
        <v/>
      </c>
      <c r="D92" s="143" t="str">
        <f>IF(B92=FALSE,"",Length_4!R210)</f>
        <v/>
      </c>
      <c r="E92" s="144" t="str">
        <f t="shared" si="28"/>
        <v/>
      </c>
      <c r="F92" s="142" t="str">
        <f>IF(B92=FALSE,"",Length_4!I77)</f>
        <v/>
      </c>
      <c r="G92" s="142" t="str">
        <f>IF(B92=FALSE,"",Length_4!J77)</f>
        <v/>
      </c>
      <c r="H92" s="142" t="str">
        <f>IF(B92=FALSE,"",Length_4!K77)</f>
        <v/>
      </c>
      <c r="I92" s="142" t="str">
        <f t="shared" si="36"/>
        <v/>
      </c>
      <c r="J92" s="233" t="str">
        <f t="shared" si="29"/>
        <v/>
      </c>
      <c r="K92" s="231" t="str">
        <f t="shared" si="30"/>
        <v/>
      </c>
      <c r="L92" s="231" t="str">
        <f t="shared" si="31"/>
        <v/>
      </c>
      <c r="M92" s="231" t="str">
        <f t="shared" si="32"/>
        <v/>
      </c>
      <c r="N92" s="231" t="str">
        <f t="shared" si="33"/>
        <v/>
      </c>
      <c r="O92" s="230" t="str">
        <f t="shared" si="34"/>
        <v/>
      </c>
      <c r="P92" s="234" t="str">
        <f t="shared" si="37"/>
        <v/>
      </c>
      <c r="Q92" s="145" t="str">
        <f t="shared" si="38"/>
        <v/>
      </c>
      <c r="R92" s="243" t="str">
        <f t="shared" si="23"/>
        <v/>
      </c>
      <c r="S92" s="243" t="str">
        <f t="shared" si="35"/>
        <v/>
      </c>
      <c r="T92" s="132" t="str">
        <f t="shared" si="24"/>
        <v/>
      </c>
      <c r="U92" s="132" t="str">
        <f t="shared" si="25"/>
        <v/>
      </c>
      <c r="V92" s="113"/>
      <c r="W92" s="132">
        <f>Length_4!F77</f>
        <v>0</v>
      </c>
      <c r="X92" s="132">
        <f>Length_4!G77</f>
        <v>0</v>
      </c>
      <c r="Y92" s="132" t="str">
        <f t="shared" si="26"/>
        <v/>
      </c>
      <c r="Z92" s="132" t="str">
        <f t="shared" si="27"/>
        <v/>
      </c>
    </row>
    <row r="93" spans="2:26" ht="15" customHeight="1">
      <c r="B93" s="143" t="b">
        <f>IF(TRIM(Length_4!A78)="",FALSE,TRUE)</f>
        <v>0</v>
      </c>
      <c r="C93" s="143" t="str">
        <f>IF(B93=FALSE,"",VALUE(Length_4!A78))</f>
        <v/>
      </c>
      <c r="D93" s="143" t="str">
        <f>IF(B93=FALSE,"",Length_4!R211)</f>
        <v/>
      </c>
      <c r="E93" s="144" t="str">
        <f t="shared" si="28"/>
        <v/>
      </c>
      <c r="F93" s="142" t="str">
        <f>IF(B93=FALSE,"",Length_4!I78)</f>
        <v/>
      </c>
      <c r="G93" s="142" t="str">
        <f>IF(B93=FALSE,"",Length_4!J78)</f>
        <v/>
      </c>
      <c r="H93" s="142" t="str">
        <f>IF(B93=FALSE,"",Length_4!K78)</f>
        <v/>
      </c>
      <c r="I93" s="142" t="str">
        <f t="shared" si="36"/>
        <v/>
      </c>
      <c r="J93" s="233" t="str">
        <f t="shared" si="29"/>
        <v/>
      </c>
      <c r="K93" s="231" t="str">
        <f t="shared" si="30"/>
        <v/>
      </c>
      <c r="L93" s="231" t="str">
        <f t="shared" si="31"/>
        <v/>
      </c>
      <c r="M93" s="231" t="str">
        <f t="shared" si="32"/>
        <v/>
      </c>
      <c r="N93" s="231" t="str">
        <f t="shared" si="33"/>
        <v/>
      </c>
      <c r="O93" s="230" t="str">
        <f t="shared" si="34"/>
        <v/>
      </c>
      <c r="P93" s="234" t="str">
        <f t="shared" si="37"/>
        <v/>
      </c>
      <c r="Q93" s="145" t="str">
        <f t="shared" si="38"/>
        <v/>
      </c>
      <c r="R93" s="243" t="str">
        <f t="shared" si="23"/>
        <v/>
      </c>
      <c r="S93" s="243" t="str">
        <f t="shared" si="35"/>
        <v/>
      </c>
      <c r="T93" s="132" t="str">
        <f t="shared" si="24"/>
        <v/>
      </c>
      <c r="U93" s="132" t="str">
        <f t="shared" si="25"/>
        <v/>
      </c>
      <c r="V93" s="113"/>
      <c r="W93" s="132">
        <f>Length_4!F78</f>
        <v>0</v>
      </c>
      <c r="X93" s="132">
        <f>Length_4!G78</f>
        <v>0</v>
      </c>
      <c r="Y93" s="132" t="str">
        <f t="shared" si="26"/>
        <v/>
      </c>
      <c r="Z93" s="132" t="str">
        <f t="shared" si="27"/>
        <v/>
      </c>
    </row>
    <row r="94" spans="2:26" ht="15" customHeight="1">
      <c r="B94" s="143" t="b">
        <f>IF(TRIM(Length_4!A79)="",FALSE,TRUE)</f>
        <v>0</v>
      </c>
      <c r="C94" s="143" t="str">
        <f>IF(B94=FALSE,"",VALUE(Length_4!A79))</f>
        <v/>
      </c>
      <c r="D94" s="143" t="str">
        <f>IF(B94=FALSE,"",Length_4!R212)</f>
        <v/>
      </c>
      <c r="E94" s="144" t="str">
        <f t="shared" si="28"/>
        <v/>
      </c>
      <c r="F94" s="142" t="str">
        <f>IF(B94=FALSE,"",Length_4!I79)</f>
        <v/>
      </c>
      <c r="G94" s="142" t="str">
        <f>IF(B94=FALSE,"",Length_4!J79)</f>
        <v/>
      </c>
      <c r="H94" s="142" t="str">
        <f>IF(B94=FALSE,"",Length_4!K79)</f>
        <v/>
      </c>
      <c r="I94" s="142" t="str">
        <f t="shared" si="36"/>
        <v/>
      </c>
      <c r="J94" s="233" t="str">
        <f t="shared" si="29"/>
        <v/>
      </c>
      <c r="K94" s="231" t="str">
        <f t="shared" si="30"/>
        <v/>
      </c>
      <c r="L94" s="231" t="str">
        <f t="shared" si="31"/>
        <v/>
      </c>
      <c r="M94" s="231" t="str">
        <f t="shared" si="32"/>
        <v/>
      </c>
      <c r="N94" s="231" t="str">
        <f t="shared" si="33"/>
        <v/>
      </c>
      <c r="O94" s="230" t="str">
        <f t="shared" si="34"/>
        <v/>
      </c>
      <c r="P94" s="234" t="str">
        <f t="shared" si="37"/>
        <v/>
      </c>
      <c r="Q94" s="145" t="str">
        <f t="shared" si="38"/>
        <v/>
      </c>
      <c r="R94" s="243" t="str">
        <f t="shared" si="23"/>
        <v/>
      </c>
      <c r="S94" s="243" t="str">
        <f t="shared" si="35"/>
        <v/>
      </c>
      <c r="T94" s="132" t="str">
        <f t="shared" si="24"/>
        <v/>
      </c>
      <c r="U94" s="132" t="str">
        <f t="shared" si="25"/>
        <v/>
      </c>
      <c r="V94" s="113"/>
      <c r="W94" s="132">
        <f>Length_4!F79</f>
        <v>0</v>
      </c>
      <c r="X94" s="132">
        <f>Length_4!G79</f>
        <v>0</v>
      </c>
      <c r="Y94" s="132" t="str">
        <f t="shared" si="26"/>
        <v/>
      </c>
      <c r="Z94" s="132" t="str">
        <f t="shared" si="27"/>
        <v/>
      </c>
    </row>
    <row r="95" spans="2:26" ht="15" customHeight="1">
      <c r="B95" s="143" t="b">
        <f>IF(TRIM(Length_4!A80)="",FALSE,TRUE)</f>
        <v>0</v>
      </c>
      <c r="C95" s="143" t="str">
        <f>IF(B95=FALSE,"",VALUE(Length_4!A80))</f>
        <v/>
      </c>
      <c r="D95" s="143" t="str">
        <f>IF(B95=FALSE,"",Length_4!R213)</f>
        <v/>
      </c>
      <c r="E95" s="144" t="str">
        <f t="shared" si="28"/>
        <v/>
      </c>
      <c r="F95" s="142" t="str">
        <f>IF(B95=FALSE,"",Length_4!I80)</f>
        <v/>
      </c>
      <c r="G95" s="142" t="str">
        <f>IF(B95=FALSE,"",Length_4!J80)</f>
        <v/>
      </c>
      <c r="H95" s="142" t="str">
        <f>IF(B95=FALSE,"",Length_4!K80)</f>
        <v/>
      </c>
      <c r="I95" s="142" t="str">
        <f t="shared" si="36"/>
        <v/>
      </c>
      <c r="J95" s="233" t="str">
        <f t="shared" si="29"/>
        <v/>
      </c>
      <c r="K95" s="231" t="str">
        <f t="shared" si="30"/>
        <v/>
      </c>
      <c r="L95" s="231" t="str">
        <f t="shared" si="31"/>
        <v/>
      </c>
      <c r="M95" s="231" t="str">
        <f t="shared" si="32"/>
        <v/>
      </c>
      <c r="N95" s="231" t="str">
        <f t="shared" si="33"/>
        <v/>
      </c>
      <c r="O95" s="230" t="str">
        <f t="shared" si="34"/>
        <v/>
      </c>
      <c r="P95" s="234" t="str">
        <f t="shared" si="37"/>
        <v/>
      </c>
      <c r="Q95" s="145" t="str">
        <f t="shared" si="38"/>
        <v/>
      </c>
      <c r="R95" s="243" t="str">
        <f t="shared" si="23"/>
        <v/>
      </c>
      <c r="S95" s="243" t="str">
        <f t="shared" si="35"/>
        <v/>
      </c>
      <c r="T95" s="132" t="str">
        <f t="shared" si="24"/>
        <v/>
      </c>
      <c r="U95" s="132" t="str">
        <f t="shared" si="25"/>
        <v/>
      </c>
      <c r="V95" s="113"/>
      <c r="W95" s="132">
        <f>Length_4!F80</f>
        <v>0</v>
      </c>
      <c r="X95" s="132">
        <f>Length_4!G80</f>
        <v>0</v>
      </c>
      <c r="Y95" s="132" t="str">
        <f t="shared" si="26"/>
        <v/>
      </c>
      <c r="Z95" s="132" t="str">
        <f t="shared" si="27"/>
        <v/>
      </c>
    </row>
    <row r="96" spans="2:26" ht="15" customHeight="1">
      <c r="B96" s="143" t="b">
        <f>IF(TRIM(Length_4!A81)="",FALSE,TRUE)</f>
        <v>0</v>
      </c>
      <c r="C96" s="143" t="str">
        <f>IF(B96=FALSE,"",VALUE(Length_4!A81))</f>
        <v/>
      </c>
      <c r="D96" s="143" t="str">
        <f>IF(B96=FALSE,"",Length_4!R214)</f>
        <v/>
      </c>
      <c r="E96" s="144" t="str">
        <f t="shared" si="28"/>
        <v/>
      </c>
      <c r="F96" s="142" t="str">
        <f>IF(B96=FALSE,"",Length_4!I81)</f>
        <v/>
      </c>
      <c r="G96" s="142" t="str">
        <f>IF(B96=FALSE,"",Length_4!J81)</f>
        <v/>
      </c>
      <c r="H96" s="142" t="str">
        <f>IF(B96=FALSE,"",Length_4!K81)</f>
        <v/>
      </c>
      <c r="I96" s="142" t="str">
        <f t="shared" si="36"/>
        <v/>
      </c>
      <c r="J96" s="233" t="str">
        <f t="shared" si="29"/>
        <v/>
      </c>
      <c r="K96" s="231" t="str">
        <f t="shared" si="30"/>
        <v/>
      </c>
      <c r="L96" s="231" t="str">
        <f t="shared" si="31"/>
        <v/>
      </c>
      <c r="M96" s="231" t="str">
        <f t="shared" si="32"/>
        <v/>
      </c>
      <c r="N96" s="231" t="str">
        <f t="shared" si="33"/>
        <v/>
      </c>
      <c r="O96" s="230" t="str">
        <f t="shared" si="34"/>
        <v/>
      </c>
      <c r="P96" s="234" t="str">
        <f t="shared" si="37"/>
        <v/>
      </c>
      <c r="Q96" s="145" t="str">
        <f t="shared" si="38"/>
        <v/>
      </c>
      <c r="R96" s="243" t="str">
        <f t="shared" si="23"/>
        <v/>
      </c>
      <c r="S96" s="243" t="str">
        <f t="shared" si="35"/>
        <v/>
      </c>
      <c r="T96" s="132" t="str">
        <f t="shared" si="24"/>
        <v/>
      </c>
      <c r="U96" s="132" t="str">
        <f t="shared" si="25"/>
        <v/>
      </c>
      <c r="V96" s="113"/>
      <c r="W96" s="132">
        <f>Length_4!F81</f>
        <v>0</v>
      </c>
      <c r="X96" s="132">
        <f>Length_4!G81</f>
        <v>0</v>
      </c>
      <c r="Y96" s="132" t="str">
        <f t="shared" si="26"/>
        <v/>
      </c>
      <c r="Z96" s="132" t="str">
        <f t="shared" si="27"/>
        <v/>
      </c>
    </row>
    <row r="97" spans="2:26" ht="15" customHeight="1">
      <c r="B97" s="143" t="b">
        <f>IF(TRIM(Length_4!A82)="",FALSE,TRUE)</f>
        <v>0</v>
      </c>
      <c r="C97" s="143" t="str">
        <f>IF(B97=FALSE,"",VALUE(Length_4!A82))</f>
        <v/>
      </c>
      <c r="D97" s="143" t="str">
        <f>IF(B97=FALSE,"",Length_4!R215)</f>
        <v/>
      </c>
      <c r="E97" s="144" t="str">
        <f t="shared" si="28"/>
        <v/>
      </c>
      <c r="F97" s="142" t="str">
        <f>IF(B97=FALSE,"",Length_4!I82)</f>
        <v/>
      </c>
      <c r="G97" s="142" t="str">
        <f>IF(B97=FALSE,"",Length_4!J82)</f>
        <v/>
      </c>
      <c r="H97" s="142" t="str">
        <f>IF(B97=FALSE,"",Length_4!K82)</f>
        <v/>
      </c>
      <c r="I97" s="142" t="str">
        <f t="shared" si="36"/>
        <v/>
      </c>
      <c r="J97" s="233" t="str">
        <f t="shared" si="29"/>
        <v/>
      </c>
      <c r="K97" s="231" t="str">
        <f t="shared" si="30"/>
        <v/>
      </c>
      <c r="L97" s="231" t="str">
        <f t="shared" si="31"/>
        <v/>
      </c>
      <c r="M97" s="231" t="str">
        <f t="shared" si="32"/>
        <v/>
      </c>
      <c r="N97" s="231" t="str">
        <f t="shared" si="33"/>
        <v/>
      </c>
      <c r="O97" s="230" t="str">
        <f t="shared" si="34"/>
        <v/>
      </c>
      <c r="P97" s="234" t="str">
        <f t="shared" si="37"/>
        <v/>
      </c>
      <c r="Q97" s="145" t="str">
        <f t="shared" si="38"/>
        <v/>
      </c>
      <c r="R97" s="243" t="str">
        <f t="shared" si="23"/>
        <v/>
      </c>
      <c r="S97" s="243" t="str">
        <f t="shared" si="35"/>
        <v/>
      </c>
      <c r="T97" s="132" t="str">
        <f t="shared" si="24"/>
        <v/>
      </c>
      <c r="U97" s="132" t="str">
        <f t="shared" si="25"/>
        <v/>
      </c>
      <c r="V97" s="113"/>
      <c r="W97" s="132">
        <f>Length_4!F82</f>
        <v>0</v>
      </c>
      <c r="X97" s="132">
        <f>Length_4!G82</f>
        <v>0</v>
      </c>
      <c r="Y97" s="132" t="str">
        <f t="shared" si="26"/>
        <v/>
      </c>
      <c r="Z97" s="132" t="str">
        <f t="shared" si="27"/>
        <v/>
      </c>
    </row>
    <row r="98" spans="2:26" ht="15" customHeight="1">
      <c r="B98" s="143" t="b">
        <f>IF(TRIM(Length_4!A83)="",FALSE,TRUE)</f>
        <v>0</v>
      </c>
      <c r="C98" s="143" t="str">
        <f>IF(B98=FALSE,"",VALUE(Length_4!A83))</f>
        <v/>
      </c>
      <c r="D98" s="143" t="str">
        <f>IF(B98=FALSE,"",Length_4!R216)</f>
        <v/>
      </c>
      <c r="E98" s="144" t="str">
        <f t="shared" si="28"/>
        <v/>
      </c>
      <c r="F98" s="142" t="str">
        <f>IF(B98=FALSE,"",Length_4!I83)</f>
        <v/>
      </c>
      <c r="G98" s="142" t="str">
        <f>IF(B98=FALSE,"",Length_4!J83)</f>
        <v/>
      </c>
      <c r="H98" s="142" t="str">
        <f>IF(B98=FALSE,"",Length_4!K83)</f>
        <v/>
      </c>
      <c r="I98" s="142" t="str">
        <f t="shared" si="36"/>
        <v/>
      </c>
      <c r="J98" s="233" t="str">
        <f t="shared" si="29"/>
        <v/>
      </c>
      <c r="K98" s="231" t="str">
        <f t="shared" si="30"/>
        <v/>
      </c>
      <c r="L98" s="231" t="str">
        <f t="shared" si="31"/>
        <v/>
      </c>
      <c r="M98" s="231" t="str">
        <f t="shared" si="32"/>
        <v/>
      </c>
      <c r="N98" s="231" t="str">
        <f t="shared" si="33"/>
        <v/>
      </c>
      <c r="O98" s="230" t="str">
        <f t="shared" si="34"/>
        <v/>
      </c>
      <c r="P98" s="234" t="str">
        <f t="shared" si="37"/>
        <v/>
      </c>
      <c r="Q98" s="145" t="str">
        <f t="shared" si="38"/>
        <v/>
      </c>
      <c r="R98" s="243" t="str">
        <f t="shared" si="23"/>
        <v/>
      </c>
      <c r="S98" s="243" t="str">
        <f t="shared" si="35"/>
        <v/>
      </c>
      <c r="T98" s="132" t="str">
        <f t="shared" si="24"/>
        <v/>
      </c>
      <c r="U98" s="132" t="str">
        <f t="shared" si="25"/>
        <v/>
      </c>
      <c r="V98" s="113"/>
      <c r="W98" s="132">
        <f>Length_4!F83</f>
        <v>0</v>
      </c>
      <c r="X98" s="132">
        <f>Length_4!G83</f>
        <v>0</v>
      </c>
      <c r="Y98" s="132" t="str">
        <f t="shared" si="26"/>
        <v/>
      </c>
      <c r="Z98" s="132" t="str">
        <f t="shared" si="27"/>
        <v/>
      </c>
    </row>
    <row r="99" spans="2:26" ht="15" customHeight="1">
      <c r="B99" s="143" t="b">
        <f>IF(TRIM(Length_4!A84)="",FALSE,TRUE)</f>
        <v>0</v>
      </c>
      <c r="C99" s="143" t="str">
        <f>IF(B99=FALSE,"",VALUE(Length_4!A84))</f>
        <v/>
      </c>
      <c r="D99" s="143" t="str">
        <f>IF(B99=FALSE,"",Length_4!R217)</f>
        <v/>
      </c>
      <c r="E99" s="144" t="str">
        <f t="shared" si="28"/>
        <v/>
      </c>
      <c r="F99" s="142" t="str">
        <f>IF(B99=FALSE,"",Length_4!I84)</f>
        <v/>
      </c>
      <c r="G99" s="142" t="str">
        <f>IF(B99=FALSE,"",Length_4!J84)</f>
        <v/>
      </c>
      <c r="H99" s="142" t="str">
        <f>IF(B99=FALSE,"",Length_4!K84)</f>
        <v/>
      </c>
      <c r="I99" s="142" t="str">
        <f t="shared" si="36"/>
        <v/>
      </c>
      <c r="J99" s="233" t="str">
        <f t="shared" si="29"/>
        <v/>
      </c>
      <c r="K99" s="231" t="str">
        <f t="shared" si="30"/>
        <v/>
      </c>
      <c r="L99" s="231" t="str">
        <f t="shared" si="31"/>
        <v/>
      </c>
      <c r="M99" s="231" t="str">
        <f t="shared" si="32"/>
        <v/>
      </c>
      <c r="N99" s="231" t="str">
        <f t="shared" si="33"/>
        <v/>
      </c>
      <c r="O99" s="230" t="str">
        <f t="shared" si="34"/>
        <v/>
      </c>
      <c r="P99" s="234" t="str">
        <f t="shared" si="37"/>
        <v/>
      </c>
      <c r="Q99" s="145" t="str">
        <f t="shared" si="38"/>
        <v/>
      </c>
      <c r="R99" s="243" t="str">
        <f t="shared" si="23"/>
        <v/>
      </c>
      <c r="S99" s="243" t="str">
        <f t="shared" si="35"/>
        <v/>
      </c>
      <c r="T99" s="132" t="str">
        <f t="shared" si="24"/>
        <v/>
      </c>
      <c r="U99" s="132" t="str">
        <f t="shared" si="25"/>
        <v/>
      </c>
      <c r="V99" s="113"/>
      <c r="W99" s="132">
        <f>Length_4!F84</f>
        <v>0</v>
      </c>
      <c r="X99" s="132">
        <f>Length_4!G84</f>
        <v>0</v>
      </c>
      <c r="Y99" s="132" t="str">
        <f t="shared" si="26"/>
        <v/>
      </c>
      <c r="Z99" s="132" t="str">
        <f t="shared" si="27"/>
        <v/>
      </c>
    </row>
    <row r="100" spans="2:26" ht="15" customHeight="1">
      <c r="B100" s="143" t="b">
        <f>IF(TRIM(Length_4!A85)="",FALSE,TRUE)</f>
        <v>0</v>
      </c>
      <c r="C100" s="143" t="str">
        <f>IF(B100=FALSE,"",VALUE(Length_4!A85))</f>
        <v/>
      </c>
      <c r="D100" s="143" t="str">
        <f>IF(B100=FALSE,"",Length_4!R218)</f>
        <v/>
      </c>
      <c r="E100" s="144" t="str">
        <f t="shared" si="28"/>
        <v/>
      </c>
      <c r="F100" s="142" t="str">
        <f>IF(B100=FALSE,"",Length_4!I85)</f>
        <v/>
      </c>
      <c r="G100" s="142" t="str">
        <f>IF(B100=FALSE,"",Length_4!J85)</f>
        <v/>
      </c>
      <c r="H100" s="142" t="str">
        <f>IF(B100=FALSE,"",Length_4!K85)</f>
        <v/>
      </c>
      <c r="I100" s="142" t="str">
        <f t="shared" si="36"/>
        <v/>
      </c>
      <c r="J100" s="233" t="str">
        <f t="shared" si="29"/>
        <v/>
      </c>
      <c r="K100" s="231" t="str">
        <f t="shared" si="30"/>
        <v/>
      </c>
      <c r="L100" s="231" t="str">
        <f t="shared" si="31"/>
        <v/>
      </c>
      <c r="M100" s="231" t="str">
        <f t="shared" si="32"/>
        <v/>
      </c>
      <c r="N100" s="231" t="str">
        <f t="shared" si="33"/>
        <v/>
      </c>
      <c r="O100" s="230" t="str">
        <f t="shared" si="34"/>
        <v/>
      </c>
      <c r="P100" s="234" t="str">
        <f t="shared" si="37"/>
        <v/>
      </c>
      <c r="Q100" s="145" t="str">
        <f t="shared" si="38"/>
        <v/>
      </c>
      <c r="R100" s="243" t="str">
        <f t="shared" si="23"/>
        <v/>
      </c>
      <c r="S100" s="243" t="str">
        <f t="shared" si="35"/>
        <v/>
      </c>
      <c r="T100" s="132" t="str">
        <f t="shared" si="24"/>
        <v/>
      </c>
      <c r="U100" s="132" t="str">
        <f t="shared" si="25"/>
        <v/>
      </c>
      <c r="V100" s="113"/>
      <c r="W100" s="132">
        <f>Length_4!F85</f>
        <v>0</v>
      </c>
      <c r="X100" s="132">
        <f>Length_4!G85</f>
        <v>0</v>
      </c>
      <c r="Y100" s="132" t="str">
        <f t="shared" si="26"/>
        <v/>
      </c>
      <c r="Z100" s="132" t="str">
        <f t="shared" si="27"/>
        <v/>
      </c>
    </row>
    <row r="101" spans="2:26" ht="15" customHeight="1">
      <c r="B101" s="143" t="b">
        <f>IF(TRIM(Length_4!A86)="",FALSE,TRUE)</f>
        <v>0</v>
      </c>
      <c r="C101" s="143" t="str">
        <f>IF(B101=FALSE,"",VALUE(Length_4!A86))</f>
        <v/>
      </c>
      <c r="D101" s="143" t="str">
        <f>IF(B101=FALSE,"",Length_4!R219)</f>
        <v/>
      </c>
      <c r="E101" s="144" t="str">
        <f t="shared" si="28"/>
        <v/>
      </c>
      <c r="F101" s="142" t="str">
        <f>IF(B101=FALSE,"",Length_4!I86)</f>
        <v/>
      </c>
      <c r="G101" s="142" t="str">
        <f>IF(B101=FALSE,"",Length_4!J86)</f>
        <v/>
      </c>
      <c r="H101" s="142" t="str">
        <f>IF(B101=FALSE,"",Length_4!K86)</f>
        <v/>
      </c>
      <c r="I101" s="142" t="str">
        <f t="shared" si="36"/>
        <v/>
      </c>
      <c r="J101" s="233" t="str">
        <f t="shared" si="29"/>
        <v/>
      </c>
      <c r="K101" s="231" t="str">
        <f t="shared" si="30"/>
        <v/>
      </c>
      <c r="L101" s="231" t="str">
        <f t="shared" si="31"/>
        <v/>
      </c>
      <c r="M101" s="231" t="str">
        <f t="shared" si="32"/>
        <v/>
      </c>
      <c r="N101" s="231" t="str">
        <f t="shared" si="33"/>
        <v/>
      </c>
      <c r="O101" s="230" t="str">
        <f t="shared" si="34"/>
        <v/>
      </c>
      <c r="P101" s="234" t="str">
        <f t="shared" si="37"/>
        <v/>
      </c>
      <c r="Q101" s="145" t="str">
        <f t="shared" si="38"/>
        <v/>
      </c>
      <c r="R101" s="243" t="str">
        <f t="shared" si="23"/>
        <v/>
      </c>
      <c r="S101" s="243" t="str">
        <f t="shared" si="35"/>
        <v/>
      </c>
      <c r="T101" s="132" t="str">
        <f t="shared" si="24"/>
        <v/>
      </c>
      <c r="U101" s="132" t="str">
        <f t="shared" si="25"/>
        <v/>
      </c>
      <c r="V101" s="113"/>
      <c r="W101" s="132">
        <f>Length_4!F86</f>
        <v>0</v>
      </c>
      <c r="X101" s="132">
        <f>Length_4!G86</f>
        <v>0</v>
      </c>
      <c r="Y101" s="132" t="str">
        <f t="shared" si="26"/>
        <v/>
      </c>
      <c r="Z101" s="132" t="str">
        <f t="shared" si="27"/>
        <v/>
      </c>
    </row>
    <row r="102" spans="2:26" ht="15" customHeight="1">
      <c r="B102" s="143" t="b">
        <f>IF(TRIM(Length_4!A87)="",FALSE,TRUE)</f>
        <v>0</v>
      </c>
      <c r="C102" s="143" t="str">
        <f>IF(B102=FALSE,"",VALUE(Length_4!A87))</f>
        <v/>
      </c>
      <c r="D102" s="143" t="str">
        <f>IF(B102=FALSE,"",Length_4!R220)</f>
        <v/>
      </c>
      <c r="E102" s="144" t="str">
        <f t="shared" si="28"/>
        <v/>
      </c>
      <c r="F102" s="142" t="str">
        <f>IF(B102=FALSE,"",Length_4!I87)</f>
        <v/>
      </c>
      <c r="G102" s="142" t="str">
        <f>IF(B102=FALSE,"",Length_4!J87)</f>
        <v/>
      </c>
      <c r="H102" s="142" t="str">
        <f>IF(B102=FALSE,"",Length_4!K87)</f>
        <v/>
      </c>
      <c r="I102" s="142" t="str">
        <f t="shared" si="36"/>
        <v/>
      </c>
      <c r="J102" s="233" t="str">
        <f t="shared" si="29"/>
        <v/>
      </c>
      <c r="K102" s="231" t="str">
        <f t="shared" si="30"/>
        <v/>
      </c>
      <c r="L102" s="231" t="str">
        <f t="shared" si="31"/>
        <v/>
      </c>
      <c r="M102" s="231" t="str">
        <f t="shared" si="32"/>
        <v/>
      </c>
      <c r="N102" s="231" t="str">
        <f t="shared" si="33"/>
        <v/>
      </c>
      <c r="O102" s="230" t="str">
        <f t="shared" si="34"/>
        <v/>
      </c>
      <c r="P102" s="234" t="str">
        <f t="shared" si="37"/>
        <v/>
      </c>
      <c r="Q102" s="145" t="str">
        <f t="shared" si="38"/>
        <v/>
      </c>
      <c r="R102" s="243" t="str">
        <f t="shared" si="23"/>
        <v/>
      </c>
      <c r="S102" s="243" t="str">
        <f t="shared" si="35"/>
        <v/>
      </c>
      <c r="T102" s="132" t="str">
        <f t="shared" si="24"/>
        <v/>
      </c>
      <c r="U102" s="132" t="str">
        <f t="shared" si="25"/>
        <v/>
      </c>
      <c r="V102" s="113"/>
      <c r="W102" s="132">
        <f>Length_4!F87</f>
        <v>0</v>
      </c>
      <c r="X102" s="132">
        <f>Length_4!G87</f>
        <v>0</v>
      </c>
      <c r="Y102" s="132" t="str">
        <f t="shared" si="26"/>
        <v/>
      </c>
      <c r="Z102" s="132" t="str">
        <f t="shared" si="27"/>
        <v/>
      </c>
    </row>
    <row r="103" spans="2:26" ht="15" customHeight="1">
      <c r="B103" s="143" t="b">
        <f>IF(TRIM(Length_4!A88)="",FALSE,TRUE)</f>
        <v>0</v>
      </c>
      <c r="C103" s="143" t="str">
        <f>IF(B103=FALSE,"",VALUE(Length_4!A88))</f>
        <v/>
      </c>
      <c r="D103" s="143" t="str">
        <f>IF(B103=FALSE,"",Length_4!R221)</f>
        <v/>
      </c>
      <c r="E103" s="144" t="str">
        <f t="shared" si="28"/>
        <v/>
      </c>
      <c r="F103" s="142" t="str">
        <f>IF(B103=FALSE,"",Length_4!I88)</f>
        <v/>
      </c>
      <c r="G103" s="142" t="str">
        <f>IF(B103=FALSE,"",Length_4!J88)</f>
        <v/>
      </c>
      <c r="H103" s="142" t="str">
        <f>IF(B103=FALSE,"",Length_4!K88)</f>
        <v/>
      </c>
      <c r="I103" s="142" t="str">
        <f t="shared" si="36"/>
        <v/>
      </c>
      <c r="J103" s="233" t="str">
        <f t="shared" si="29"/>
        <v/>
      </c>
      <c r="K103" s="231" t="str">
        <f t="shared" si="30"/>
        <v/>
      </c>
      <c r="L103" s="231" t="str">
        <f t="shared" si="31"/>
        <v/>
      </c>
      <c r="M103" s="231" t="str">
        <f t="shared" si="32"/>
        <v/>
      </c>
      <c r="N103" s="231" t="str">
        <f t="shared" si="33"/>
        <v/>
      </c>
      <c r="O103" s="230" t="str">
        <f t="shared" si="34"/>
        <v/>
      </c>
      <c r="P103" s="234" t="str">
        <f t="shared" si="37"/>
        <v/>
      </c>
      <c r="Q103" s="145" t="str">
        <f t="shared" si="38"/>
        <v/>
      </c>
      <c r="R103" s="243" t="str">
        <f t="shared" si="23"/>
        <v/>
      </c>
      <c r="S103" s="243" t="str">
        <f t="shared" si="35"/>
        <v/>
      </c>
      <c r="T103" s="132" t="str">
        <f t="shared" si="24"/>
        <v/>
      </c>
      <c r="U103" s="132" t="str">
        <f t="shared" si="25"/>
        <v/>
      </c>
      <c r="V103" s="113"/>
      <c r="W103" s="132">
        <f>Length_4!F88</f>
        <v>0</v>
      </c>
      <c r="X103" s="132">
        <f>Length_4!G88</f>
        <v>0</v>
      </c>
      <c r="Y103" s="132" t="str">
        <f t="shared" si="26"/>
        <v/>
      </c>
      <c r="Z103" s="132" t="str">
        <f t="shared" si="27"/>
        <v/>
      </c>
    </row>
    <row r="104" spans="2:26" ht="15" customHeight="1">
      <c r="B104" s="143" t="b">
        <f>IF(TRIM(Length_4!A89)="",FALSE,TRUE)</f>
        <v>0</v>
      </c>
      <c r="C104" s="143" t="str">
        <f>IF(B104=FALSE,"",VALUE(Length_4!A89))</f>
        <v/>
      </c>
      <c r="D104" s="143" t="str">
        <f>IF(B104=FALSE,"",Length_4!R222)</f>
        <v/>
      </c>
      <c r="E104" s="144" t="str">
        <f t="shared" si="28"/>
        <v/>
      </c>
      <c r="F104" s="142" t="str">
        <f>IF(B104=FALSE,"",Length_4!I89)</f>
        <v/>
      </c>
      <c r="G104" s="142" t="str">
        <f>IF(B104=FALSE,"",Length_4!J89)</f>
        <v/>
      </c>
      <c r="H104" s="142" t="str">
        <f>IF(B104=FALSE,"",Length_4!K89)</f>
        <v/>
      </c>
      <c r="I104" s="142" t="str">
        <f t="shared" si="36"/>
        <v/>
      </c>
      <c r="J104" s="233" t="str">
        <f t="shared" si="29"/>
        <v/>
      </c>
      <c r="K104" s="231" t="str">
        <f t="shared" si="30"/>
        <v/>
      </c>
      <c r="L104" s="231" t="str">
        <f t="shared" si="31"/>
        <v/>
      </c>
      <c r="M104" s="231" t="str">
        <f t="shared" si="32"/>
        <v/>
      </c>
      <c r="N104" s="231" t="str">
        <f t="shared" si="33"/>
        <v/>
      </c>
      <c r="O104" s="230" t="str">
        <f t="shared" si="34"/>
        <v/>
      </c>
      <c r="P104" s="234" t="str">
        <f t="shared" si="37"/>
        <v/>
      </c>
      <c r="Q104" s="145" t="str">
        <f t="shared" si="38"/>
        <v/>
      </c>
      <c r="R104" s="243" t="str">
        <f t="shared" si="23"/>
        <v/>
      </c>
      <c r="S104" s="243" t="str">
        <f t="shared" si="35"/>
        <v/>
      </c>
      <c r="T104" s="132" t="str">
        <f t="shared" si="24"/>
        <v/>
      </c>
      <c r="U104" s="132" t="str">
        <f t="shared" si="25"/>
        <v/>
      </c>
      <c r="V104" s="113"/>
      <c r="W104" s="132">
        <f>Length_4!F89</f>
        <v>0</v>
      </c>
      <c r="X104" s="132">
        <f>Length_4!G89</f>
        <v>0</v>
      </c>
      <c r="Y104" s="132" t="str">
        <f t="shared" si="26"/>
        <v/>
      </c>
      <c r="Z104" s="132" t="str">
        <f t="shared" si="27"/>
        <v/>
      </c>
    </row>
    <row r="105" spans="2:26" ht="15" customHeight="1">
      <c r="B105" s="143" t="b">
        <f>IF(TRIM(Length_4!A90)="",FALSE,TRUE)</f>
        <v>0</v>
      </c>
      <c r="C105" s="143" t="str">
        <f>IF(B105=FALSE,"",VALUE(Length_4!A90))</f>
        <v/>
      </c>
      <c r="D105" s="143" t="str">
        <f>IF(B105=FALSE,"",Length_4!R223)</f>
        <v/>
      </c>
      <c r="E105" s="144" t="str">
        <f t="shared" si="28"/>
        <v/>
      </c>
      <c r="F105" s="142" t="str">
        <f>IF(B105=FALSE,"",Length_4!I90)</f>
        <v/>
      </c>
      <c r="G105" s="142" t="str">
        <f>IF(B105=FALSE,"",Length_4!J90)</f>
        <v/>
      </c>
      <c r="H105" s="142" t="str">
        <f>IF(B105=FALSE,"",Length_4!K90)</f>
        <v/>
      </c>
      <c r="I105" s="142" t="str">
        <f t="shared" si="36"/>
        <v/>
      </c>
      <c r="J105" s="233" t="str">
        <f t="shared" si="29"/>
        <v/>
      </c>
      <c r="K105" s="231" t="str">
        <f t="shared" si="30"/>
        <v/>
      </c>
      <c r="L105" s="231" t="str">
        <f t="shared" si="31"/>
        <v/>
      </c>
      <c r="M105" s="231" t="str">
        <f t="shared" si="32"/>
        <v/>
      </c>
      <c r="N105" s="231" t="str">
        <f t="shared" si="33"/>
        <v/>
      </c>
      <c r="O105" s="230" t="str">
        <f t="shared" si="34"/>
        <v/>
      </c>
      <c r="P105" s="234" t="str">
        <f t="shared" si="37"/>
        <v/>
      </c>
      <c r="Q105" s="145" t="str">
        <f t="shared" si="38"/>
        <v/>
      </c>
      <c r="R105" s="243" t="str">
        <f t="shared" si="23"/>
        <v/>
      </c>
      <c r="S105" s="243" t="str">
        <f t="shared" si="35"/>
        <v/>
      </c>
      <c r="T105" s="132" t="str">
        <f t="shared" si="24"/>
        <v/>
      </c>
      <c r="U105" s="132" t="str">
        <f t="shared" si="25"/>
        <v/>
      </c>
      <c r="V105" s="113"/>
      <c r="W105" s="132">
        <f>Length_4!F90</f>
        <v>0</v>
      </c>
      <c r="X105" s="132">
        <f>Length_4!G90</f>
        <v>0</v>
      </c>
      <c r="Y105" s="132" t="str">
        <f t="shared" si="26"/>
        <v/>
      </c>
      <c r="Z105" s="132" t="str">
        <f t="shared" si="27"/>
        <v/>
      </c>
    </row>
    <row r="106" spans="2:26" ht="15" customHeight="1">
      <c r="B106" s="143" t="b">
        <f>IF(TRIM(Length_4!A91)="",FALSE,TRUE)</f>
        <v>0</v>
      </c>
      <c r="C106" s="143" t="str">
        <f>IF(B106=FALSE,"",VALUE(Length_4!A91))</f>
        <v/>
      </c>
      <c r="D106" s="143" t="str">
        <f>IF(B106=FALSE,"",Length_4!R224)</f>
        <v/>
      </c>
      <c r="E106" s="144" t="str">
        <f t="shared" si="28"/>
        <v/>
      </c>
      <c r="F106" s="142" t="str">
        <f>IF(B106=FALSE,"",Length_4!I91)</f>
        <v/>
      </c>
      <c r="G106" s="142" t="str">
        <f>IF(B106=FALSE,"",Length_4!J91)</f>
        <v/>
      </c>
      <c r="H106" s="142" t="str">
        <f>IF(B106=FALSE,"",Length_4!K91)</f>
        <v/>
      </c>
      <c r="I106" s="142" t="str">
        <f t="shared" si="36"/>
        <v/>
      </c>
      <c r="J106" s="233" t="str">
        <f t="shared" si="29"/>
        <v/>
      </c>
      <c r="K106" s="231" t="str">
        <f t="shared" si="30"/>
        <v/>
      </c>
      <c r="L106" s="231" t="str">
        <f t="shared" si="31"/>
        <v/>
      </c>
      <c r="M106" s="231" t="str">
        <f t="shared" si="32"/>
        <v/>
      </c>
      <c r="N106" s="231" t="str">
        <f t="shared" si="33"/>
        <v/>
      </c>
      <c r="O106" s="230" t="str">
        <f t="shared" si="34"/>
        <v/>
      </c>
      <c r="P106" s="234" t="str">
        <f t="shared" si="37"/>
        <v/>
      </c>
      <c r="Q106" s="145" t="str">
        <f t="shared" si="38"/>
        <v/>
      </c>
      <c r="R106" s="243" t="str">
        <f t="shared" si="23"/>
        <v/>
      </c>
      <c r="S106" s="243" t="str">
        <f t="shared" si="35"/>
        <v/>
      </c>
      <c r="T106" s="132" t="str">
        <f t="shared" si="24"/>
        <v/>
      </c>
      <c r="U106" s="132" t="str">
        <f t="shared" si="25"/>
        <v/>
      </c>
      <c r="V106" s="113"/>
      <c r="W106" s="132">
        <f>Length_4!F91</f>
        <v>0</v>
      </c>
      <c r="X106" s="132">
        <f>Length_4!G91</f>
        <v>0</v>
      </c>
      <c r="Y106" s="132" t="str">
        <f t="shared" si="26"/>
        <v/>
      </c>
      <c r="Z106" s="132" t="str">
        <f t="shared" si="27"/>
        <v/>
      </c>
    </row>
    <row r="107" spans="2:26" ht="15" customHeight="1">
      <c r="B107" s="143" t="b">
        <f>IF(TRIM(Length_4!A92)="",FALSE,TRUE)</f>
        <v>0</v>
      </c>
      <c r="C107" s="143" t="str">
        <f>IF(B107=FALSE,"",VALUE(Length_4!A92))</f>
        <v/>
      </c>
      <c r="D107" s="143" t="str">
        <f>IF(B107=FALSE,"",Length_4!R225)</f>
        <v/>
      </c>
      <c r="E107" s="144" t="str">
        <f t="shared" si="28"/>
        <v/>
      </c>
      <c r="F107" s="142" t="str">
        <f>IF(B107=FALSE,"",Length_4!I92)</f>
        <v/>
      </c>
      <c r="G107" s="142" t="str">
        <f>IF(B107=FALSE,"",Length_4!J92)</f>
        <v/>
      </c>
      <c r="H107" s="142" t="str">
        <f>IF(B107=FALSE,"",Length_4!K92)</f>
        <v/>
      </c>
      <c r="I107" s="142" t="str">
        <f t="shared" si="36"/>
        <v/>
      </c>
      <c r="J107" s="233" t="str">
        <f t="shared" si="29"/>
        <v/>
      </c>
      <c r="K107" s="231" t="str">
        <f t="shared" si="30"/>
        <v/>
      </c>
      <c r="L107" s="231" t="str">
        <f t="shared" si="31"/>
        <v/>
      </c>
      <c r="M107" s="231" t="str">
        <f t="shared" si="32"/>
        <v/>
      </c>
      <c r="N107" s="231" t="str">
        <f t="shared" si="33"/>
        <v/>
      </c>
      <c r="O107" s="230" t="str">
        <f t="shared" si="34"/>
        <v/>
      </c>
      <c r="P107" s="234" t="str">
        <f t="shared" si="37"/>
        <v/>
      </c>
      <c r="Q107" s="145" t="str">
        <f t="shared" si="38"/>
        <v/>
      </c>
      <c r="R107" s="243" t="str">
        <f t="shared" si="23"/>
        <v/>
      </c>
      <c r="S107" s="243" t="str">
        <f t="shared" si="35"/>
        <v/>
      </c>
      <c r="T107" s="132" t="str">
        <f t="shared" si="24"/>
        <v/>
      </c>
      <c r="U107" s="132" t="str">
        <f t="shared" si="25"/>
        <v/>
      </c>
      <c r="V107" s="113"/>
      <c r="W107" s="132">
        <f>Length_4!F92</f>
        <v>0</v>
      </c>
      <c r="X107" s="132">
        <f>Length_4!G92</f>
        <v>0</v>
      </c>
      <c r="Y107" s="132" t="str">
        <f t="shared" si="26"/>
        <v/>
      </c>
      <c r="Z107" s="132" t="str">
        <f t="shared" si="27"/>
        <v/>
      </c>
    </row>
    <row r="108" spans="2:26" ht="15" customHeight="1">
      <c r="B108" s="143" t="b">
        <f>IF(TRIM(Length_4!A93)="",FALSE,TRUE)</f>
        <v>0</v>
      </c>
      <c r="C108" s="143" t="str">
        <f>IF(B108=FALSE,"",VALUE(Length_4!A93))</f>
        <v/>
      </c>
      <c r="D108" s="143" t="str">
        <f>IF(B108=FALSE,"",Length_4!R226)</f>
        <v/>
      </c>
      <c r="E108" s="144" t="str">
        <f t="shared" si="28"/>
        <v/>
      </c>
      <c r="F108" s="142" t="str">
        <f>IF(B108=FALSE,"",Length_4!I93)</f>
        <v/>
      </c>
      <c r="G108" s="142" t="str">
        <f>IF(B108=FALSE,"",Length_4!J93)</f>
        <v/>
      </c>
      <c r="H108" s="142" t="str">
        <f>IF(B108=FALSE,"",Length_4!K93)</f>
        <v/>
      </c>
      <c r="I108" s="142" t="str">
        <f t="shared" si="36"/>
        <v/>
      </c>
      <c r="J108" s="233" t="str">
        <f t="shared" si="29"/>
        <v/>
      </c>
      <c r="K108" s="231" t="str">
        <f t="shared" si="30"/>
        <v/>
      </c>
      <c r="L108" s="231" t="str">
        <f t="shared" si="31"/>
        <v/>
      </c>
      <c r="M108" s="231" t="str">
        <f t="shared" si="32"/>
        <v/>
      </c>
      <c r="N108" s="231" t="str">
        <f t="shared" si="33"/>
        <v/>
      </c>
      <c r="O108" s="230" t="str">
        <f t="shared" si="34"/>
        <v/>
      </c>
      <c r="P108" s="234" t="str">
        <f t="shared" si="37"/>
        <v/>
      </c>
      <c r="Q108" s="145" t="str">
        <f t="shared" si="38"/>
        <v/>
      </c>
      <c r="R108" s="243" t="str">
        <f t="shared" si="23"/>
        <v/>
      </c>
      <c r="S108" s="243" t="str">
        <f t="shared" si="35"/>
        <v/>
      </c>
      <c r="T108" s="132" t="str">
        <f t="shared" si="24"/>
        <v/>
      </c>
      <c r="U108" s="132" t="str">
        <f t="shared" si="25"/>
        <v/>
      </c>
      <c r="V108" s="113"/>
      <c r="W108" s="132">
        <f>Length_4!F93</f>
        <v>0</v>
      </c>
      <c r="X108" s="132">
        <f>Length_4!G93</f>
        <v>0</v>
      </c>
      <c r="Y108" s="132" t="str">
        <f t="shared" si="26"/>
        <v/>
      </c>
      <c r="Z108" s="132" t="str">
        <f t="shared" si="27"/>
        <v/>
      </c>
    </row>
    <row r="109" spans="2:26" ht="15" customHeight="1">
      <c r="B109" s="143" t="b">
        <f>IF(TRIM(Length_4!A94)="",FALSE,TRUE)</f>
        <v>0</v>
      </c>
      <c r="C109" s="143" t="str">
        <f>IF(B109=FALSE,"",VALUE(Length_4!A94))</f>
        <v/>
      </c>
      <c r="D109" s="143" t="str">
        <f>IF(B109=FALSE,"",Length_4!R227)</f>
        <v/>
      </c>
      <c r="E109" s="144" t="str">
        <f t="shared" si="28"/>
        <v/>
      </c>
      <c r="F109" s="142" t="str">
        <f>IF(B109=FALSE,"",Length_4!I94)</f>
        <v/>
      </c>
      <c r="G109" s="142" t="str">
        <f>IF(B109=FALSE,"",Length_4!J94)</f>
        <v/>
      </c>
      <c r="H109" s="142" t="str">
        <f>IF(B109=FALSE,"",Length_4!K94)</f>
        <v/>
      </c>
      <c r="I109" s="142" t="str">
        <f t="shared" si="36"/>
        <v/>
      </c>
      <c r="J109" s="233" t="str">
        <f t="shared" si="29"/>
        <v/>
      </c>
      <c r="K109" s="231" t="str">
        <f t="shared" si="30"/>
        <v/>
      </c>
      <c r="L109" s="231" t="str">
        <f t="shared" si="31"/>
        <v/>
      </c>
      <c r="M109" s="231" t="str">
        <f t="shared" si="32"/>
        <v/>
      </c>
      <c r="N109" s="231" t="str">
        <f t="shared" si="33"/>
        <v/>
      </c>
      <c r="O109" s="230" t="str">
        <f t="shared" si="34"/>
        <v/>
      </c>
      <c r="P109" s="234" t="str">
        <f t="shared" si="37"/>
        <v/>
      </c>
      <c r="Q109" s="145" t="str">
        <f t="shared" si="38"/>
        <v/>
      </c>
      <c r="R109" s="243" t="str">
        <f t="shared" si="23"/>
        <v/>
      </c>
      <c r="S109" s="243" t="str">
        <f t="shared" si="35"/>
        <v/>
      </c>
      <c r="T109" s="132" t="str">
        <f t="shared" si="24"/>
        <v/>
      </c>
      <c r="U109" s="132" t="str">
        <f t="shared" si="25"/>
        <v/>
      </c>
      <c r="V109" s="113"/>
      <c r="W109" s="132">
        <f>Length_4!F94</f>
        <v>0</v>
      </c>
      <c r="X109" s="132">
        <f>Length_4!G94</f>
        <v>0</v>
      </c>
      <c r="Y109" s="132" t="str">
        <f t="shared" si="26"/>
        <v/>
      </c>
      <c r="Z109" s="132" t="str">
        <f t="shared" si="27"/>
        <v/>
      </c>
    </row>
    <row r="110" spans="2:26" ht="15" customHeight="1">
      <c r="B110" s="143" t="b">
        <f>IF(TRIM(Length_4!A95)="",FALSE,TRUE)</f>
        <v>0</v>
      </c>
      <c r="C110" s="143" t="str">
        <f>IF(B110=FALSE,"",VALUE(Length_4!A95))</f>
        <v/>
      </c>
      <c r="D110" s="143" t="str">
        <f>IF(B110=FALSE,"",Length_4!R228)</f>
        <v/>
      </c>
      <c r="E110" s="144" t="str">
        <f t="shared" si="28"/>
        <v/>
      </c>
      <c r="F110" s="142" t="str">
        <f>IF(B110=FALSE,"",Length_4!I95)</f>
        <v/>
      </c>
      <c r="G110" s="142" t="str">
        <f>IF(B110=FALSE,"",Length_4!J95)</f>
        <v/>
      </c>
      <c r="H110" s="142" t="str">
        <f>IF(B110=FALSE,"",Length_4!K95)</f>
        <v/>
      </c>
      <c r="I110" s="142" t="str">
        <f t="shared" si="36"/>
        <v/>
      </c>
      <c r="J110" s="233" t="str">
        <f t="shared" si="29"/>
        <v/>
      </c>
      <c r="K110" s="231" t="str">
        <f t="shared" si="30"/>
        <v/>
      </c>
      <c r="L110" s="231" t="str">
        <f t="shared" si="31"/>
        <v/>
      </c>
      <c r="M110" s="231" t="str">
        <f t="shared" si="32"/>
        <v/>
      </c>
      <c r="N110" s="231" t="str">
        <f t="shared" si="33"/>
        <v/>
      </c>
      <c r="O110" s="230" t="str">
        <f t="shared" si="34"/>
        <v/>
      </c>
      <c r="P110" s="234" t="str">
        <f t="shared" si="37"/>
        <v/>
      </c>
      <c r="Q110" s="145" t="str">
        <f t="shared" si="38"/>
        <v/>
      </c>
      <c r="R110" s="243" t="str">
        <f t="shared" si="23"/>
        <v/>
      </c>
      <c r="S110" s="243" t="str">
        <f t="shared" si="35"/>
        <v/>
      </c>
      <c r="T110" s="132" t="str">
        <f t="shared" si="24"/>
        <v/>
      </c>
      <c r="U110" s="132" t="str">
        <f t="shared" si="25"/>
        <v/>
      </c>
      <c r="V110" s="113"/>
      <c r="W110" s="132">
        <f>Length_4!F95</f>
        <v>0</v>
      </c>
      <c r="X110" s="132">
        <f>Length_4!G95</f>
        <v>0</v>
      </c>
      <c r="Y110" s="132" t="str">
        <f t="shared" si="26"/>
        <v/>
      </c>
      <c r="Z110" s="132" t="str">
        <f t="shared" si="27"/>
        <v/>
      </c>
    </row>
    <row r="111" spans="2:26" ht="15" customHeight="1">
      <c r="B111" s="143" t="b">
        <f>IF(TRIM(Length_4!A96)="",FALSE,TRUE)</f>
        <v>0</v>
      </c>
      <c r="C111" s="143" t="str">
        <f>IF(B111=FALSE,"",VALUE(Length_4!A96))</f>
        <v/>
      </c>
      <c r="D111" s="143" t="str">
        <f>IF(B111=FALSE,"",Length_4!R229)</f>
        <v/>
      </c>
      <c r="E111" s="144" t="str">
        <f t="shared" si="28"/>
        <v/>
      </c>
      <c r="F111" s="142" t="str">
        <f>IF(B111=FALSE,"",Length_4!I96)</f>
        <v/>
      </c>
      <c r="G111" s="142" t="str">
        <f>IF(B111=FALSE,"",Length_4!J96)</f>
        <v/>
      </c>
      <c r="H111" s="142" t="str">
        <f>IF(B111=FALSE,"",Length_4!K96)</f>
        <v/>
      </c>
      <c r="I111" s="142" t="str">
        <f t="shared" si="36"/>
        <v/>
      </c>
      <c r="J111" s="233" t="str">
        <f t="shared" si="29"/>
        <v/>
      </c>
      <c r="K111" s="231" t="str">
        <f t="shared" si="30"/>
        <v/>
      </c>
      <c r="L111" s="231" t="str">
        <f t="shared" si="31"/>
        <v/>
      </c>
      <c r="M111" s="231" t="str">
        <f t="shared" si="32"/>
        <v/>
      </c>
      <c r="N111" s="231" t="str">
        <f t="shared" si="33"/>
        <v/>
      </c>
      <c r="O111" s="230" t="str">
        <f t="shared" si="34"/>
        <v/>
      </c>
      <c r="P111" s="234" t="str">
        <f t="shared" si="37"/>
        <v/>
      </c>
      <c r="Q111" s="145" t="str">
        <f t="shared" si="38"/>
        <v/>
      </c>
      <c r="R111" s="243" t="str">
        <f t="shared" si="23"/>
        <v/>
      </c>
      <c r="S111" s="243" t="str">
        <f t="shared" si="35"/>
        <v/>
      </c>
      <c r="T111" s="132" t="str">
        <f t="shared" si="24"/>
        <v/>
      </c>
      <c r="U111" s="132" t="str">
        <f t="shared" si="25"/>
        <v/>
      </c>
      <c r="V111" s="113"/>
      <c r="W111" s="132">
        <f>Length_4!F96</f>
        <v>0</v>
      </c>
      <c r="X111" s="132">
        <f>Length_4!G96</f>
        <v>0</v>
      </c>
      <c r="Y111" s="132" t="str">
        <f t="shared" si="26"/>
        <v/>
      </c>
      <c r="Z111" s="132" t="str">
        <f t="shared" si="27"/>
        <v/>
      </c>
    </row>
    <row r="112" spans="2:26" ht="15" customHeight="1">
      <c r="B112" s="143" t="b">
        <f>IF(TRIM(Length_4!A97)="",FALSE,TRUE)</f>
        <v>0</v>
      </c>
      <c r="C112" s="143" t="str">
        <f>IF(B112=FALSE,"",VALUE(Length_4!A97))</f>
        <v/>
      </c>
      <c r="D112" s="143" t="str">
        <f>IF(B112=FALSE,"",Length_4!R230)</f>
        <v/>
      </c>
      <c r="E112" s="144" t="str">
        <f t="shared" si="28"/>
        <v/>
      </c>
      <c r="F112" s="142" t="str">
        <f>IF(B112=FALSE,"",Length_4!I97)</f>
        <v/>
      </c>
      <c r="G112" s="142" t="str">
        <f>IF(B112=FALSE,"",Length_4!J97)</f>
        <v/>
      </c>
      <c r="H112" s="142" t="str">
        <f>IF(B112=FALSE,"",Length_4!K97)</f>
        <v/>
      </c>
      <c r="I112" s="142" t="str">
        <f t="shared" si="36"/>
        <v/>
      </c>
      <c r="J112" s="233" t="str">
        <f t="shared" si="29"/>
        <v/>
      </c>
      <c r="K112" s="231" t="str">
        <f t="shared" si="30"/>
        <v/>
      </c>
      <c r="L112" s="231" t="str">
        <f t="shared" si="31"/>
        <v/>
      </c>
      <c r="M112" s="231" t="str">
        <f t="shared" si="32"/>
        <v/>
      </c>
      <c r="N112" s="231" t="str">
        <f t="shared" si="33"/>
        <v/>
      </c>
      <c r="O112" s="230" t="str">
        <f t="shared" si="34"/>
        <v/>
      </c>
      <c r="P112" s="234" t="str">
        <f t="shared" si="37"/>
        <v/>
      </c>
      <c r="Q112" s="145" t="str">
        <f t="shared" si="38"/>
        <v/>
      </c>
      <c r="R112" s="243" t="str">
        <f t="shared" si="23"/>
        <v/>
      </c>
      <c r="S112" s="243" t="str">
        <f t="shared" si="35"/>
        <v/>
      </c>
      <c r="T112" s="132" t="str">
        <f t="shared" si="24"/>
        <v/>
      </c>
      <c r="U112" s="132" t="str">
        <f t="shared" si="25"/>
        <v/>
      </c>
      <c r="V112" s="113"/>
      <c r="W112" s="132">
        <f>Length_4!F97</f>
        <v>0</v>
      </c>
      <c r="X112" s="132">
        <f>Length_4!G97</f>
        <v>0</v>
      </c>
      <c r="Y112" s="132" t="str">
        <f t="shared" si="26"/>
        <v/>
      </c>
      <c r="Z112" s="132" t="str">
        <f t="shared" si="27"/>
        <v/>
      </c>
    </row>
    <row r="113" spans="2:26" ht="15" customHeight="1">
      <c r="B113" s="143" t="b">
        <f>IF(TRIM(Length_4!A98)="",FALSE,TRUE)</f>
        <v>0</v>
      </c>
      <c r="C113" s="143" t="str">
        <f>IF(B113=FALSE,"",VALUE(Length_4!A98))</f>
        <v/>
      </c>
      <c r="D113" s="143" t="str">
        <f>IF(B113=FALSE,"",Length_4!R231)</f>
        <v/>
      </c>
      <c r="E113" s="144" t="str">
        <f t="shared" si="28"/>
        <v/>
      </c>
      <c r="F113" s="142" t="str">
        <f>IF(B113=FALSE,"",Length_4!I98)</f>
        <v/>
      </c>
      <c r="G113" s="142" t="str">
        <f>IF(B113=FALSE,"",Length_4!J98)</f>
        <v/>
      </c>
      <c r="H113" s="142" t="str">
        <f>IF(B113=FALSE,"",Length_4!K98)</f>
        <v/>
      </c>
      <c r="I113" s="142" t="str">
        <f t="shared" si="36"/>
        <v/>
      </c>
      <c r="J113" s="233" t="str">
        <f t="shared" si="29"/>
        <v/>
      </c>
      <c r="K113" s="231" t="str">
        <f t="shared" si="30"/>
        <v/>
      </c>
      <c r="L113" s="231" t="str">
        <f t="shared" si="31"/>
        <v/>
      </c>
      <c r="M113" s="231" t="str">
        <f t="shared" si="32"/>
        <v/>
      </c>
      <c r="N113" s="231" t="str">
        <f t="shared" si="33"/>
        <v/>
      </c>
      <c r="O113" s="230" t="str">
        <f t="shared" si="34"/>
        <v/>
      </c>
      <c r="P113" s="234" t="str">
        <f t="shared" si="37"/>
        <v/>
      </c>
      <c r="Q113" s="145" t="str">
        <f t="shared" si="38"/>
        <v/>
      </c>
      <c r="R113" s="243" t="str">
        <f t="shared" si="23"/>
        <v/>
      </c>
      <c r="S113" s="243" t="str">
        <f t="shared" si="35"/>
        <v/>
      </c>
      <c r="T113" s="132" t="str">
        <f t="shared" si="24"/>
        <v/>
      </c>
      <c r="U113" s="132" t="str">
        <f t="shared" si="25"/>
        <v/>
      </c>
      <c r="V113" s="113"/>
      <c r="W113" s="132">
        <f>Length_4!F98</f>
        <v>0</v>
      </c>
      <c r="X113" s="132">
        <f>Length_4!G98</f>
        <v>0</v>
      </c>
      <c r="Y113" s="132" t="str">
        <f t="shared" si="26"/>
        <v/>
      </c>
      <c r="Z113" s="132" t="str">
        <f t="shared" si="27"/>
        <v/>
      </c>
    </row>
    <row r="114" spans="2:26" ht="15" customHeight="1">
      <c r="B114" s="143" t="b">
        <f>IF(TRIM(Length_4!A99)="",FALSE,TRUE)</f>
        <v>0</v>
      </c>
      <c r="C114" s="143" t="str">
        <f>IF(B114=FALSE,"",VALUE(Length_4!A99))</f>
        <v/>
      </c>
      <c r="D114" s="143" t="str">
        <f>IF(B114=FALSE,"",Length_4!R232)</f>
        <v/>
      </c>
      <c r="E114" s="144" t="str">
        <f t="shared" si="28"/>
        <v/>
      </c>
      <c r="F114" s="142" t="str">
        <f>IF(B114=FALSE,"",Length_4!I99)</f>
        <v/>
      </c>
      <c r="G114" s="142" t="str">
        <f>IF(B114=FALSE,"",Length_4!J99)</f>
        <v/>
      </c>
      <c r="H114" s="142" t="str">
        <f>IF(B114=FALSE,"",Length_4!K99)</f>
        <v/>
      </c>
      <c r="I114" s="142" t="str">
        <f t="shared" si="36"/>
        <v/>
      </c>
      <c r="J114" s="233" t="str">
        <f t="shared" si="29"/>
        <v/>
      </c>
      <c r="K114" s="231" t="str">
        <f t="shared" si="30"/>
        <v/>
      </c>
      <c r="L114" s="231" t="str">
        <f t="shared" si="31"/>
        <v/>
      </c>
      <c r="M114" s="231" t="str">
        <f t="shared" si="32"/>
        <v/>
      </c>
      <c r="N114" s="231" t="str">
        <f t="shared" si="33"/>
        <v/>
      </c>
      <c r="O114" s="230" t="str">
        <f t="shared" si="34"/>
        <v/>
      </c>
      <c r="P114" s="234" t="str">
        <f t="shared" si="37"/>
        <v/>
      </c>
      <c r="Q114" s="145" t="str">
        <f t="shared" si="38"/>
        <v/>
      </c>
      <c r="R114" s="243" t="str">
        <f t="shared" si="23"/>
        <v/>
      </c>
      <c r="S114" s="243" t="str">
        <f t="shared" si="35"/>
        <v/>
      </c>
      <c r="T114" s="132" t="str">
        <f t="shared" si="24"/>
        <v/>
      </c>
      <c r="U114" s="132" t="str">
        <f t="shared" si="25"/>
        <v/>
      </c>
      <c r="V114" s="113"/>
      <c r="W114" s="132">
        <f>Length_4!F99</f>
        <v>0</v>
      </c>
      <c r="X114" s="132">
        <f>Length_4!G99</f>
        <v>0</v>
      </c>
      <c r="Y114" s="132" t="str">
        <f t="shared" si="26"/>
        <v/>
      </c>
      <c r="Z114" s="132" t="str">
        <f t="shared" si="27"/>
        <v/>
      </c>
    </row>
    <row r="115" spans="2:26" ht="15" customHeight="1">
      <c r="B115" s="143" t="b">
        <f>IF(TRIM(Length_4!A100)="",FALSE,TRUE)</f>
        <v>0</v>
      </c>
      <c r="C115" s="143" t="str">
        <f>IF(B115=FALSE,"",VALUE(Length_4!A100))</f>
        <v/>
      </c>
      <c r="D115" s="143" t="str">
        <f>IF(B115=FALSE,"",Length_4!R233)</f>
        <v/>
      </c>
      <c r="E115" s="144" t="str">
        <f t="shared" si="28"/>
        <v/>
      </c>
      <c r="F115" s="142" t="str">
        <f>IF(B115=FALSE,"",Length_4!I100)</f>
        <v/>
      </c>
      <c r="G115" s="142" t="str">
        <f>IF(B115=FALSE,"",Length_4!J100)</f>
        <v/>
      </c>
      <c r="H115" s="142" t="str">
        <f>IF(B115=FALSE,"",Length_4!K100)</f>
        <v/>
      </c>
      <c r="I115" s="142" t="str">
        <f t="shared" si="36"/>
        <v/>
      </c>
      <c r="J115" s="233" t="str">
        <f t="shared" si="29"/>
        <v/>
      </c>
      <c r="K115" s="231" t="str">
        <f t="shared" si="30"/>
        <v/>
      </c>
      <c r="L115" s="231" t="str">
        <f t="shared" si="31"/>
        <v/>
      </c>
      <c r="M115" s="231" t="str">
        <f t="shared" si="32"/>
        <v/>
      </c>
      <c r="N115" s="231" t="str">
        <f t="shared" si="33"/>
        <v/>
      </c>
      <c r="O115" s="230" t="str">
        <f t="shared" si="34"/>
        <v/>
      </c>
      <c r="P115" s="234" t="str">
        <f t="shared" si="37"/>
        <v/>
      </c>
      <c r="Q115" s="145" t="str">
        <f t="shared" si="38"/>
        <v/>
      </c>
      <c r="R115" s="243" t="str">
        <f t="shared" si="23"/>
        <v/>
      </c>
      <c r="S115" s="243" t="str">
        <f t="shared" si="35"/>
        <v/>
      </c>
      <c r="T115" s="132" t="str">
        <f t="shared" ref="T115:T148" si="39">IF($B115=TRUE,IF(F115="-","-",TEXT(ROUND(Q115,2),M$172)),"")</f>
        <v/>
      </c>
      <c r="U115" s="132" t="str">
        <f t="shared" ref="U115:U148" si="40">IF(B115=FALSE,"",ROUNDUP(SQRT(SUMSQ(I$172,J$172*C115))/10^6,5))</f>
        <v/>
      </c>
      <c r="V115" s="113"/>
      <c r="W115" s="132">
        <f>Length_4!F100</f>
        <v>0</v>
      </c>
      <c r="X115" s="132">
        <f>Length_4!G100</f>
        <v>0</v>
      </c>
      <c r="Y115" s="132" t="str">
        <f t="shared" ref="Y115:Y146" si="41">IF(B115=FALSE,"",IF(F115="-","-","±"&amp;TEXT((X115-C115),"0.00000")))</f>
        <v/>
      </c>
      <c r="Z115" s="132" t="str">
        <f t="shared" ref="Z115:Z148" si="42">IF(B115=FALSE,"",IF(F115="-","-",IF(AND(W115&lt;=P115,P115&lt;=X115),"PASS","FAIL")))</f>
        <v/>
      </c>
    </row>
    <row r="116" spans="2:26" ht="15" customHeight="1">
      <c r="B116" s="143" t="b">
        <f>IF(TRIM(Length_4!A101)="",FALSE,TRUE)</f>
        <v>0</v>
      </c>
      <c r="C116" s="143" t="str">
        <f>IF(B116=FALSE,"",VALUE(Length_4!A101))</f>
        <v/>
      </c>
      <c r="D116" s="143" t="str">
        <f>IF(B116=FALSE,"",Length_4!R234)</f>
        <v/>
      </c>
      <c r="E116" s="144" t="str">
        <f t="shared" si="28"/>
        <v/>
      </c>
      <c r="F116" s="142" t="str">
        <f>IF(B116=FALSE,"",Length_4!I101)</f>
        <v/>
      </c>
      <c r="G116" s="142" t="str">
        <f>IF(B116=FALSE,"",Length_4!J101)</f>
        <v/>
      </c>
      <c r="H116" s="142" t="str">
        <f>IF(B116=FALSE,"",Length_4!K101)</f>
        <v/>
      </c>
      <c r="I116" s="142" t="str">
        <f t="shared" si="36"/>
        <v/>
      </c>
      <c r="J116" s="233" t="str">
        <f t="shared" si="29"/>
        <v/>
      </c>
      <c r="K116" s="231" t="str">
        <f t="shared" si="30"/>
        <v/>
      </c>
      <c r="L116" s="231" t="str">
        <f t="shared" si="31"/>
        <v/>
      </c>
      <c r="M116" s="231" t="str">
        <f t="shared" si="32"/>
        <v/>
      </c>
      <c r="N116" s="231" t="str">
        <f t="shared" si="33"/>
        <v/>
      </c>
      <c r="O116" s="230" t="str">
        <f t="shared" si="34"/>
        <v/>
      </c>
      <c r="P116" s="234" t="str">
        <f t="shared" si="37"/>
        <v/>
      </c>
      <c r="Q116" s="145" t="str">
        <f t="shared" si="38"/>
        <v/>
      </c>
      <c r="R116" s="243" t="str">
        <f t="shared" si="23"/>
        <v/>
      </c>
      <c r="S116" s="243" t="str">
        <f t="shared" si="35"/>
        <v/>
      </c>
      <c r="T116" s="132" t="str">
        <f t="shared" si="39"/>
        <v/>
      </c>
      <c r="U116" s="132" t="str">
        <f t="shared" si="40"/>
        <v/>
      </c>
      <c r="V116" s="113"/>
      <c r="W116" s="132">
        <f>Length_4!F101</f>
        <v>0</v>
      </c>
      <c r="X116" s="132">
        <f>Length_4!G101</f>
        <v>0</v>
      </c>
      <c r="Y116" s="132" t="str">
        <f t="shared" si="41"/>
        <v/>
      </c>
      <c r="Z116" s="132" t="str">
        <f t="shared" si="42"/>
        <v/>
      </c>
    </row>
    <row r="117" spans="2:26" ht="15" customHeight="1">
      <c r="B117" s="143" t="b">
        <f>IF(TRIM(Length_4!A102)="",FALSE,TRUE)</f>
        <v>0</v>
      </c>
      <c r="C117" s="143" t="str">
        <f>IF(B117=FALSE,"",VALUE(Length_4!A102))</f>
        <v/>
      </c>
      <c r="D117" s="143" t="str">
        <f>IF(B117=FALSE,"",Length_4!R235)</f>
        <v/>
      </c>
      <c r="E117" s="144" t="str">
        <f t="shared" si="28"/>
        <v/>
      </c>
      <c r="F117" s="142" t="str">
        <f>IF(B117=FALSE,"",Length_4!I102)</f>
        <v/>
      </c>
      <c r="G117" s="142" t="str">
        <f>IF(B117=FALSE,"",Length_4!J102)</f>
        <v/>
      </c>
      <c r="H117" s="142" t="str">
        <f>IF(B117=FALSE,"",Length_4!K102)</f>
        <v/>
      </c>
      <c r="I117" s="142" t="str">
        <f t="shared" si="36"/>
        <v/>
      </c>
      <c r="J117" s="233" t="str">
        <f t="shared" si="29"/>
        <v/>
      </c>
      <c r="K117" s="231" t="str">
        <f t="shared" si="30"/>
        <v/>
      </c>
      <c r="L117" s="231" t="str">
        <f t="shared" si="31"/>
        <v/>
      </c>
      <c r="M117" s="231" t="str">
        <f t="shared" si="32"/>
        <v/>
      </c>
      <c r="N117" s="231" t="str">
        <f t="shared" si="33"/>
        <v/>
      </c>
      <c r="O117" s="230" t="str">
        <f t="shared" si="34"/>
        <v/>
      </c>
      <c r="P117" s="234" t="str">
        <f t="shared" si="37"/>
        <v/>
      </c>
      <c r="Q117" s="145" t="str">
        <f t="shared" si="38"/>
        <v/>
      </c>
      <c r="R117" s="243" t="str">
        <f t="shared" si="23"/>
        <v/>
      </c>
      <c r="S117" s="243" t="str">
        <f t="shared" si="35"/>
        <v/>
      </c>
      <c r="T117" s="132" t="str">
        <f t="shared" si="39"/>
        <v/>
      </c>
      <c r="U117" s="132" t="str">
        <f t="shared" si="40"/>
        <v/>
      </c>
      <c r="V117" s="113"/>
      <c r="W117" s="132">
        <f>Length_4!F102</f>
        <v>0</v>
      </c>
      <c r="X117" s="132">
        <f>Length_4!G102</f>
        <v>0</v>
      </c>
      <c r="Y117" s="132" t="str">
        <f t="shared" si="41"/>
        <v/>
      </c>
      <c r="Z117" s="132" t="str">
        <f t="shared" si="42"/>
        <v/>
      </c>
    </row>
    <row r="118" spans="2:26" ht="15" customHeight="1">
      <c r="B118" s="143" t="b">
        <f>IF(TRIM(Length_4!A103)="",FALSE,TRUE)</f>
        <v>0</v>
      </c>
      <c r="C118" s="143" t="str">
        <f>IF(B118=FALSE,"",VALUE(Length_4!A103))</f>
        <v/>
      </c>
      <c r="D118" s="143" t="str">
        <f>IF(B118=FALSE,"",Length_4!R236)</f>
        <v/>
      </c>
      <c r="E118" s="144" t="str">
        <f t="shared" si="28"/>
        <v/>
      </c>
      <c r="F118" s="142" t="str">
        <f>IF(B118=FALSE,"",Length_4!I103)</f>
        <v/>
      </c>
      <c r="G118" s="142" t="str">
        <f>IF(B118=FALSE,"",Length_4!J103)</f>
        <v/>
      </c>
      <c r="H118" s="142" t="str">
        <f>IF(B118=FALSE,"",Length_4!K103)</f>
        <v/>
      </c>
      <c r="I118" s="142" t="str">
        <f t="shared" si="36"/>
        <v/>
      </c>
      <c r="J118" s="233" t="str">
        <f t="shared" si="29"/>
        <v/>
      </c>
      <c r="K118" s="231" t="str">
        <f t="shared" si="30"/>
        <v/>
      </c>
      <c r="L118" s="231" t="str">
        <f t="shared" si="31"/>
        <v/>
      </c>
      <c r="M118" s="231" t="str">
        <f t="shared" si="32"/>
        <v/>
      </c>
      <c r="N118" s="231" t="str">
        <f t="shared" si="33"/>
        <v/>
      </c>
      <c r="O118" s="230" t="str">
        <f t="shared" si="34"/>
        <v/>
      </c>
      <c r="P118" s="234" t="str">
        <f t="shared" si="37"/>
        <v/>
      </c>
      <c r="Q118" s="145" t="str">
        <f t="shared" si="38"/>
        <v/>
      </c>
      <c r="R118" s="243" t="str">
        <f t="shared" si="23"/>
        <v/>
      </c>
      <c r="S118" s="243" t="str">
        <f t="shared" si="35"/>
        <v/>
      </c>
      <c r="T118" s="132" t="str">
        <f t="shared" si="39"/>
        <v/>
      </c>
      <c r="U118" s="132" t="str">
        <f t="shared" si="40"/>
        <v/>
      </c>
      <c r="V118" s="113"/>
      <c r="W118" s="132">
        <f>Length_4!F103</f>
        <v>0</v>
      </c>
      <c r="X118" s="132">
        <f>Length_4!G103</f>
        <v>0</v>
      </c>
      <c r="Y118" s="132" t="str">
        <f t="shared" si="41"/>
        <v/>
      </c>
      <c r="Z118" s="132" t="str">
        <f t="shared" si="42"/>
        <v/>
      </c>
    </row>
    <row r="119" spans="2:26" ht="15" customHeight="1">
      <c r="B119" s="143" t="b">
        <f>IF(TRIM(Length_4!A104)="",FALSE,TRUE)</f>
        <v>0</v>
      </c>
      <c r="C119" s="143" t="str">
        <f>IF(B119=FALSE,"",VALUE(Length_4!A104))</f>
        <v/>
      </c>
      <c r="D119" s="143" t="str">
        <f>IF(B119=FALSE,"",Length_4!R237)</f>
        <v/>
      </c>
      <c r="E119" s="144" t="str">
        <f t="shared" si="28"/>
        <v/>
      </c>
      <c r="F119" s="142" t="str">
        <f>IF(B119=FALSE,"",Length_4!I104)</f>
        <v/>
      </c>
      <c r="G119" s="142" t="str">
        <f>IF(B119=FALSE,"",Length_4!J104)</f>
        <v/>
      </c>
      <c r="H119" s="142" t="str">
        <f>IF(B119=FALSE,"",Length_4!K104)</f>
        <v/>
      </c>
      <c r="I119" s="142" t="str">
        <f t="shared" si="36"/>
        <v/>
      </c>
      <c r="J119" s="233" t="str">
        <f t="shared" si="29"/>
        <v/>
      </c>
      <c r="K119" s="231" t="str">
        <f t="shared" si="30"/>
        <v/>
      </c>
      <c r="L119" s="231" t="str">
        <f t="shared" si="31"/>
        <v/>
      </c>
      <c r="M119" s="231" t="str">
        <f t="shared" si="32"/>
        <v/>
      </c>
      <c r="N119" s="231" t="str">
        <f t="shared" si="33"/>
        <v/>
      </c>
      <c r="O119" s="230" t="str">
        <f t="shared" si="34"/>
        <v/>
      </c>
      <c r="P119" s="234" t="str">
        <f t="shared" si="37"/>
        <v/>
      </c>
      <c r="Q119" s="145" t="str">
        <f t="shared" si="38"/>
        <v/>
      </c>
      <c r="R119" s="243" t="str">
        <f t="shared" si="23"/>
        <v/>
      </c>
      <c r="S119" s="243" t="str">
        <f t="shared" si="35"/>
        <v/>
      </c>
      <c r="T119" s="132" t="str">
        <f t="shared" si="39"/>
        <v/>
      </c>
      <c r="U119" s="132" t="str">
        <f t="shared" si="40"/>
        <v/>
      </c>
      <c r="V119" s="113"/>
      <c r="W119" s="132">
        <f>Length_4!F104</f>
        <v>0</v>
      </c>
      <c r="X119" s="132">
        <f>Length_4!G104</f>
        <v>0</v>
      </c>
      <c r="Y119" s="132" t="str">
        <f t="shared" si="41"/>
        <v/>
      </c>
      <c r="Z119" s="132" t="str">
        <f t="shared" si="42"/>
        <v/>
      </c>
    </row>
    <row r="120" spans="2:26" ht="15" customHeight="1">
      <c r="B120" s="143" t="b">
        <f>IF(TRIM(Length_4!A105)="",FALSE,TRUE)</f>
        <v>0</v>
      </c>
      <c r="C120" s="143" t="str">
        <f>IF(B120=FALSE,"",VALUE(Length_4!A105))</f>
        <v/>
      </c>
      <c r="D120" s="143" t="str">
        <f>IF(B120=FALSE,"",Length_4!R238)</f>
        <v/>
      </c>
      <c r="E120" s="144" t="str">
        <f t="shared" si="28"/>
        <v/>
      </c>
      <c r="F120" s="142" t="str">
        <f>IF(B120=FALSE,"",Length_4!I105)</f>
        <v/>
      </c>
      <c r="G120" s="142" t="str">
        <f>IF(B120=FALSE,"",Length_4!J105)</f>
        <v/>
      </c>
      <c r="H120" s="142" t="str">
        <f>IF(B120=FALSE,"",Length_4!K105)</f>
        <v/>
      </c>
      <c r="I120" s="142" t="str">
        <f t="shared" si="36"/>
        <v/>
      </c>
      <c r="J120" s="233" t="str">
        <f t="shared" si="29"/>
        <v/>
      </c>
      <c r="K120" s="231" t="str">
        <f t="shared" si="30"/>
        <v/>
      </c>
      <c r="L120" s="231" t="str">
        <f t="shared" si="31"/>
        <v/>
      </c>
      <c r="M120" s="231" t="str">
        <f t="shared" si="32"/>
        <v/>
      </c>
      <c r="N120" s="231" t="str">
        <f t="shared" si="33"/>
        <v/>
      </c>
      <c r="O120" s="230" t="str">
        <f t="shared" si="34"/>
        <v/>
      </c>
      <c r="P120" s="234" t="str">
        <f t="shared" si="37"/>
        <v/>
      </c>
      <c r="Q120" s="145" t="str">
        <f t="shared" si="38"/>
        <v/>
      </c>
      <c r="R120" s="243" t="str">
        <f t="shared" si="23"/>
        <v/>
      </c>
      <c r="S120" s="243" t="str">
        <f t="shared" si="35"/>
        <v/>
      </c>
      <c r="T120" s="132" t="str">
        <f t="shared" si="39"/>
        <v/>
      </c>
      <c r="U120" s="132" t="str">
        <f t="shared" si="40"/>
        <v/>
      </c>
      <c r="V120" s="113"/>
      <c r="W120" s="132">
        <f>Length_4!F105</f>
        <v>0</v>
      </c>
      <c r="X120" s="132">
        <f>Length_4!G105</f>
        <v>0</v>
      </c>
      <c r="Y120" s="132" t="str">
        <f t="shared" si="41"/>
        <v/>
      </c>
      <c r="Z120" s="132" t="str">
        <f t="shared" si="42"/>
        <v/>
      </c>
    </row>
    <row r="121" spans="2:26" ht="15" customHeight="1">
      <c r="B121" s="143" t="b">
        <f>IF(TRIM(Length_4!A106)="",FALSE,TRUE)</f>
        <v>0</v>
      </c>
      <c r="C121" s="143" t="str">
        <f>IF(B121=FALSE,"",VALUE(Length_4!A106))</f>
        <v/>
      </c>
      <c r="D121" s="143" t="str">
        <f>IF(B121=FALSE,"",Length_4!R239)</f>
        <v/>
      </c>
      <c r="E121" s="144" t="str">
        <f t="shared" si="28"/>
        <v/>
      </c>
      <c r="F121" s="142" t="str">
        <f>IF(B121=FALSE,"",Length_4!I106)</f>
        <v/>
      </c>
      <c r="G121" s="142" t="str">
        <f>IF(B121=FALSE,"",Length_4!J106)</f>
        <v/>
      </c>
      <c r="H121" s="142" t="str">
        <f>IF(B121=FALSE,"",Length_4!K106)</f>
        <v/>
      </c>
      <c r="I121" s="142" t="str">
        <f t="shared" si="36"/>
        <v/>
      </c>
      <c r="J121" s="233" t="str">
        <f t="shared" si="29"/>
        <v/>
      </c>
      <c r="K121" s="231" t="str">
        <f t="shared" si="30"/>
        <v/>
      </c>
      <c r="L121" s="231" t="str">
        <f t="shared" si="31"/>
        <v/>
      </c>
      <c r="M121" s="231" t="str">
        <f t="shared" si="32"/>
        <v/>
      </c>
      <c r="N121" s="231" t="str">
        <f t="shared" si="33"/>
        <v/>
      </c>
      <c r="O121" s="230" t="str">
        <f t="shared" si="34"/>
        <v/>
      </c>
      <c r="P121" s="234" t="str">
        <f t="shared" si="37"/>
        <v/>
      </c>
      <c r="Q121" s="145" t="str">
        <f t="shared" si="38"/>
        <v/>
      </c>
      <c r="R121" s="243" t="str">
        <f t="shared" si="23"/>
        <v/>
      </c>
      <c r="S121" s="243" t="str">
        <f t="shared" si="35"/>
        <v/>
      </c>
      <c r="T121" s="132" t="str">
        <f t="shared" si="39"/>
        <v/>
      </c>
      <c r="U121" s="132" t="str">
        <f t="shared" si="40"/>
        <v/>
      </c>
      <c r="V121" s="113"/>
      <c r="W121" s="132">
        <f>Length_4!F106</f>
        <v>0</v>
      </c>
      <c r="X121" s="132">
        <f>Length_4!G106</f>
        <v>0</v>
      </c>
      <c r="Y121" s="132" t="str">
        <f t="shared" si="41"/>
        <v/>
      </c>
      <c r="Z121" s="132" t="str">
        <f t="shared" si="42"/>
        <v/>
      </c>
    </row>
    <row r="122" spans="2:26" ht="15" customHeight="1">
      <c r="B122" s="143" t="b">
        <f>IF(TRIM(Length_4!A107)="",FALSE,TRUE)</f>
        <v>0</v>
      </c>
      <c r="C122" s="143" t="str">
        <f>IF(B122=FALSE,"",VALUE(Length_4!A107))</f>
        <v/>
      </c>
      <c r="D122" s="143" t="str">
        <f>IF(B122=FALSE,"",Length_4!R240)</f>
        <v/>
      </c>
      <c r="E122" s="144" t="str">
        <f t="shared" si="28"/>
        <v/>
      </c>
      <c r="F122" s="142" t="str">
        <f>IF(B122=FALSE,"",Length_4!I107)</f>
        <v/>
      </c>
      <c r="G122" s="142" t="str">
        <f>IF(B122=FALSE,"",Length_4!J107)</f>
        <v/>
      </c>
      <c r="H122" s="142" t="str">
        <f>IF(B122=FALSE,"",Length_4!K107)</f>
        <v/>
      </c>
      <c r="I122" s="142" t="str">
        <f t="shared" si="36"/>
        <v/>
      </c>
      <c r="J122" s="233" t="str">
        <f t="shared" si="29"/>
        <v/>
      </c>
      <c r="K122" s="231" t="str">
        <f t="shared" si="30"/>
        <v/>
      </c>
      <c r="L122" s="231" t="str">
        <f t="shared" si="31"/>
        <v/>
      </c>
      <c r="M122" s="231" t="str">
        <f t="shared" si="32"/>
        <v/>
      </c>
      <c r="N122" s="231" t="str">
        <f t="shared" si="33"/>
        <v/>
      </c>
      <c r="O122" s="230" t="str">
        <f t="shared" si="34"/>
        <v/>
      </c>
      <c r="P122" s="234" t="str">
        <f t="shared" si="37"/>
        <v/>
      </c>
      <c r="Q122" s="145" t="str">
        <f t="shared" si="38"/>
        <v/>
      </c>
      <c r="R122" s="243" t="str">
        <f t="shared" si="23"/>
        <v/>
      </c>
      <c r="S122" s="243" t="str">
        <f t="shared" si="35"/>
        <v/>
      </c>
      <c r="T122" s="132" t="str">
        <f t="shared" si="39"/>
        <v/>
      </c>
      <c r="U122" s="132" t="str">
        <f t="shared" si="40"/>
        <v/>
      </c>
      <c r="V122" s="113"/>
      <c r="W122" s="132">
        <f>Length_4!F107</f>
        <v>0</v>
      </c>
      <c r="X122" s="132">
        <f>Length_4!G107</f>
        <v>0</v>
      </c>
      <c r="Y122" s="132" t="str">
        <f t="shared" si="41"/>
        <v/>
      </c>
      <c r="Z122" s="132" t="str">
        <f t="shared" si="42"/>
        <v/>
      </c>
    </row>
    <row r="123" spans="2:26" ht="15" customHeight="1">
      <c r="B123" s="143" t="b">
        <f>IF(TRIM(Length_4!A108)="",FALSE,TRUE)</f>
        <v>0</v>
      </c>
      <c r="C123" s="143" t="str">
        <f>IF(B123=FALSE,"",VALUE(Length_4!A108))</f>
        <v/>
      </c>
      <c r="D123" s="143" t="str">
        <f>IF(B123=FALSE,"",Length_4!R241)</f>
        <v/>
      </c>
      <c r="E123" s="144" t="str">
        <f t="shared" si="28"/>
        <v/>
      </c>
      <c r="F123" s="142" t="str">
        <f>IF(B123=FALSE,"",Length_4!I108)</f>
        <v/>
      </c>
      <c r="G123" s="142" t="str">
        <f>IF(B123=FALSE,"",Length_4!J108)</f>
        <v/>
      </c>
      <c r="H123" s="142" t="str">
        <f>IF(B123=FALSE,"",Length_4!K108)</f>
        <v/>
      </c>
      <c r="I123" s="142" t="str">
        <f t="shared" si="36"/>
        <v/>
      </c>
      <c r="J123" s="233" t="str">
        <f t="shared" si="29"/>
        <v/>
      </c>
      <c r="K123" s="231" t="str">
        <f t="shared" si="30"/>
        <v/>
      </c>
      <c r="L123" s="231" t="str">
        <f t="shared" si="31"/>
        <v/>
      </c>
      <c r="M123" s="231" t="str">
        <f t="shared" si="32"/>
        <v/>
      </c>
      <c r="N123" s="231" t="str">
        <f t="shared" si="33"/>
        <v/>
      </c>
      <c r="O123" s="230" t="str">
        <f t="shared" si="34"/>
        <v/>
      </c>
      <c r="P123" s="234" t="str">
        <f t="shared" si="37"/>
        <v/>
      </c>
      <c r="Q123" s="145" t="str">
        <f t="shared" si="38"/>
        <v/>
      </c>
      <c r="R123" s="243" t="str">
        <f t="shared" si="23"/>
        <v/>
      </c>
      <c r="S123" s="243" t="str">
        <f t="shared" si="35"/>
        <v/>
      </c>
      <c r="T123" s="132" t="str">
        <f t="shared" si="39"/>
        <v/>
      </c>
      <c r="U123" s="132" t="str">
        <f t="shared" si="40"/>
        <v/>
      </c>
      <c r="V123" s="113"/>
      <c r="W123" s="132">
        <f>Length_4!F108</f>
        <v>0</v>
      </c>
      <c r="X123" s="132">
        <f>Length_4!G108</f>
        <v>0</v>
      </c>
      <c r="Y123" s="132" t="str">
        <f t="shared" si="41"/>
        <v/>
      </c>
      <c r="Z123" s="132" t="str">
        <f t="shared" si="42"/>
        <v/>
      </c>
    </row>
    <row r="124" spans="2:26" ht="15" customHeight="1">
      <c r="B124" s="143" t="b">
        <f>IF(TRIM(Length_4!A109)="",FALSE,TRUE)</f>
        <v>0</v>
      </c>
      <c r="C124" s="143" t="str">
        <f>IF(B124=FALSE,"",VALUE(Length_4!A109))</f>
        <v/>
      </c>
      <c r="D124" s="143" t="str">
        <f>IF(B124=FALSE,"",Length_4!R242)</f>
        <v/>
      </c>
      <c r="E124" s="144" t="str">
        <f t="shared" si="28"/>
        <v/>
      </c>
      <c r="F124" s="142" t="str">
        <f>IF(B124=FALSE,"",Length_4!I109)</f>
        <v/>
      </c>
      <c r="G124" s="142" t="str">
        <f>IF(B124=FALSE,"",Length_4!J109)</f>
        <v/>
      </c>
      <c r="H124" s="142" t="str">
        <f>IF(B124=FALSE,"",Length_4!K109)</f>
        <v/>
      </c>
      <c r="I124" s="142" t="str">
        <f t="shared" si="36"/>
        <v/>
      </c>
      <c r="J124" s="233" t="str">
        <f t="shared" si="29"/>
        <v/>
      </c>
      <c r="K124" s="231" t="str">
        <f t="shared" si="30"/>
        <v/>
      </c>
      <c r="L124" s="231" t="str">
        <f t="shared" si="31"/>
        <v/>
      </c>
      <c r="M124" s="231" t="str">
        <f t="shared" si="32"/>
        <v/>
      </c>
      <c r="N124" s="231" t="str">
        <f t="shared" si="33"/>
        <v/>
      </c>
      <c r="O124" s="230" t="str">
        <f t="shared" si="34"/>
        <v/>
      </c>
      <c r="P124" s="234" t="str">
        <f t="shared" si="37"/>
        <v/>
      </c>
      <c r="Q124" s="145" t="str">
        <f t="shared" si="38"/>
        <v/>
      </c>
      <c r="R124" s="243" t="str">
        <f t="shared" si="23"/>
        <v/>
      </c>
      <c r="S124" s="243" t="str">
        <f t="shared" si="35"/>
        <v/>
      </c>
      <c r="T124" s="132" t="str">
        <f t="shared" si="39"/>
        <v/>
      </c>
      <c r="U124" s="132" t="str">
        <f t="shared" si="40"/>
        <v/>
      </c>
      <c r="V124" s="113"/>
      <c r="W124" s="132">
        <f>Length_4!F109</f>
        <v>0</v>
      </c>
      <c r="X124" s="132">
        <f>Length_4!G109</f>
        <v>0</v>
      </c>
      <c r="Y124" s="132" t="str">
        <f t="shared" si="41"/>
        <v/>
      </c>
      <c r="Z124" s="132" t="str">
        <f t="shared" si="42"/>
        <v/>
      </c>
    </row>
    <row r="125" spans="2:26" ht="15" customHeight="1">
      <c r="B125" s="143" t="b">
        <f>IF(TRIM(Length_4!A110)="",FALSE,TRUE)</f>
        <v>0</v>
      </c>
      <c r="C125" s="143" t="str">
        <f>IF(B125=FALSE,"",VALUE(Length_4!A110))</f>
        <v/>
      </c>
      <c r="D125" s="143" t="str">
        <f>IF(B125=FALSE,"",Length_4!R243)</f>
        <v/>
      </c>
      <c r="E125" s="144" t="str">
        <f t="shared" si="28"/>
        <v/>
      </c>
      <c r="F125" s="142" t="str">
        <f>IF(B125=FALSE,"",Length_4!I110)</f>
        <v/>
      </c>
      <c r="G125" s="142" t="str">
        <f>IF(B125=FALSE,"",Length_4!J110)</f>
        <v/>
      </c>
      <c r="H125" s="142" t="str">
        <f>IF(B125=FALSE,"",Length_4!K110)</f>
        <v/>
      </c>
      <c r="I125" s="142" t="str">
        <f t="shared" si="36"/>
        <v/>
      </c>
      <c r="J125" s="233" t="str">
        <f t="shared" si="29"/>
        <v/>
      </c>
      <c r="K125" s="231" t="str">
        <f t="shared" si="30"/>
        <v/>
      </c>
      <c r="L125" s="231" t="str">
        <f t="shared" si="31"/>
        <v/>
      </c>
      <c r="M125" s="231" t="str">
        <f t="shared" si="32"/>
        <v/>
      </c>
      <c r="N125" s="231" t="str">
        <f t="shared" si="33"/>
        <v/>
      </c>
      <c r="O125" s="230" t="str">
        <f t="shared" si="34"/>
        <v/>
      </c>
      <c r="P125" s="234" t="str">
        <f t="shared" si="37"/>
        <v/>
      </c>
      <c r="Q125" s="145" t="str">
        <f t="shared" si="38"/>
        <v/>
      </c>
      <c r="R125" s="243" t="str">
        <f t="shared" si="23"/>
        <v/>
      </c>
      <c r="S125" s="243" t="str">
        <f t="shared" si="35"/>
        <v/>
      </c>
      <c r="T125" s="132" t="str">
        <f t="shared" si="39"/>
        <v/>
      </c>
      <c r="U125" s="132" t="str">
        <f t="shared" si="40"/>
        <v/>
      </c>
      <c r="V125" s="113"/>
      <c r="W125" s="132">
        <f>Length_4!F110</f>
        <v>0</v>
      </c>
      <c r="X125" s="132">
        <f>Length_4!G110</f>
        <v>0</v>
      </c>
      <c r="Y125" s="132" t="str">
        <f t="shared" si="41"/>
        <v/>
      </c>
      <c r="Z125" s="132" t="str">
        <f t="shared" si="42"/>
        <v/>
      </c>
    </row>
    <row r="126" spans="2:26" ht="15" customHeight="1">
      <c r="B126" s="143" t="b">
        <f>IF(TRIM(Length_4!A111)="",FALSE,TRUE)</f>
        <v>0</v>
      </c>
      <c r="C126" s="143" t="str">
        <f>IF(B126=FALSE,"",VALUE(Length_4!A111))</f>
        <v/>
      </c>
      <c r="D126" s="143" t="str">
        <f>IF(B126=FALSE,"",Length_4!R244)</f>
        <v/>
      </c>
      <c r="E126" s="144" t="str">
        <f t="shared" si="28"/>
        <v/>
      </c>
      <c r="F126" s="142" t="str">
        <f>IF(B126=FALSE,"",Length_4!I111)</f>
        <v/>
      </c>
      <c r="G126" s="142" t="str">
        <f>IF(B126=FALSE,"",Length_4!J111)</f>
        <v/>
      </c>
      <c r="H126" s="142" t="str">
        <f>IF(B126=FALSE,"",Length_4!K111)</f>
        <v/>
      </c>
      <c r="I126" s="142" t="str">
        <f t="shared" si="36"/>
        <v/>
      </c>
      <c r="J126" s="233" t="str">
        <f t="shared" si="29"/>
        <v/>
      </c>
      <c r="K126" s="231" t="str">
        <f t="shared" si="30"/>
        <v/>
      </c>
      <c r="L126" s="231" t="str">
        <f t="shared" si="31"/>
        <v/>
      </c>
      <c r="M126" s="231" t="str">
        <f t="shared" si="32"/>
        <v/>
      </c>
      <c r="N126" s="231" t="str">
        <f t="shared" si="33"/>
        <v/>
      </c>
      <c r="O126" s="230" t="str">
        <f t="shared" si="34"/>
        <v/>
      </c>
      <c r="P126" s="234" t="str">
        <f t="shared" si="37"/>
        <v/>
      </c>
      <c r="Q126" s="145" t="str">
        <f t="shared" si="38"/>
        <v/>
      </c>
      <c r="R126" s="243" t="str">
        <f t="shared" si="23"/>
        <v/>
      </c>
      <c r="S126" s="243" t="str">
        <f t="shared" si="35"/>
        <v/>
      </c>
      <c r="T126" s="132" t="str">
        <f t="shared" si="39"/>
        <v/>
      </c>
      <c r="U126" s="132" t="str">
        <f t="shared" si="40"/>
        <v/>
      </c>
      <c r="V126" s="113"/>
      <c r="W126" s="132">
        <f>Length_4!F111</f>
        <v>0</v>
      </c>
      <c r="X126" s="132">
        <f>Length_4!G111</f>
        <v>0</v>
      </c>
      <c r="Y126" s="132" t="str">
        <f t="shared" si="41"/>
        <v/>
      </c>
      <c r="Z126" s="132" t="str">
        <f t="shared" si="42"/>
        <v/>
      </c>
    </row>
    <row r="127" spans="2:26" ht="15" customHeight="1">
      <c r="B127" s="143" t="b">
        <f>IF(TRIM(Length_4!A112)="",FALSE,TRUE)</f>
        <v>0</v>
      </c>
      <c r="C127" s="143" t="str">
        <f>IF(B127=FALSE,"",VALUE(Length_4!A112))</f>
        <v/>
      </c>
      <c r="D127" s="143" t="str">
        <f>IF(B127=FALSE,"",Length_4!R245)</f>
        <v/>
      </c>
      <c r="E127" s="144" t="str">
        <f t="shared" si="28"/>
        <v/>
      </c>
      <c r="F127" s="142" t="str">
        <f>IF(B127=FALSE,"",Length_4!I112)</f>
        <v/>
      </c>
      <c r="G127" s="142" t="str">
        <f>IF(B127=FALSE,"",Length_4!J112)</f>
        <v/>
      </c>
      <c r="H127" s="142" t="str">
        <f>IF(B127=FALSE,"",Length_4!K112)</f>
        <v/>
      </c>
      <c r="I127" s="142" t="str">
        <f t="shared" si="36"/>
        <v/>
      </c>
      <c r="J127" s="233" t="str">
        <f t="shared" si="29"/>
        <v/>
      </c>
      <c r="K127" s="231" t="str">
        <f t="shared" si="30"/>
        <v/>
      </c>
      <c r="L127" s="231" t="str">
        <f t="shared" si="31"/>
        <v/>
      </c>
      <c r="M127" s="231" t="str">
        <f t="shared" si="32"/>
        <v/>
      </c>
      <c r="N127" s="231" t="str">
        <f t="shared" si="33"/>
        <v/>
      </c>
      <c r="O127" s="230" t="str">
        <f t="shared" si="34"/>
        <v/>
      </c>
      <c r="P127" s="234" t="str">
        <f t="shared" si="37"/>
        <v/>
      </c>
      <c r="Q127" s="145" t="str">
        <f t="shared" si="38"/>
        <v/>
      </c>
      <c r="R127" s="243" t="str">
        <f t="shared" si="23"/>
        <v/>
      </c>
      <c r="S127" s="243" t="str">
        <f t="shared" si="35"/>
        <v/>
      </c>
      <c r="T127" s="132" t="str">
        <f t="shared" si="39"/>
        <v/>
      </c>
      <c r="U127" s="132" t="str">
        <f t="shared" si="40"/>
        <v/>
      </c>
      <c r="V127" s="113"/>
      <c r="W127" s="132">
        <f>Length_4!F112</f>
        <v>0</v>
      </c>
      <c r="X127" s="132">
        <f>Length_4!G112</f>
        <v>0</v>
      </c>
      <c r="Y127" s="132" t="str">
        <f t="shared" si="41"/>
        <v/>
      </c>
      <c r="Z127" s="132" t="str">
        <f t="shared" si="42"/>
        <v/>
      </c>
    </row>
    <row r="128" spans="2:26" ht="15" customHeight="1">
      <c r="B128" s="143" t="b">
        <f>IF(TRIM(Length_4!A113)="",FALSE,TRUE)</f>
        <v>0</v>
      </c>
      <c r="C128" s="143" t="str">
        <f>IF(B128=FALSE,"",VALUE(Length_4!A113))</f>
        <v/>
      </c>
      <c r="D128" s="143" t="str">
        <f>IF(B128=FALSE,"",Length_4!R246)</f>
        <v/>
      </c>
      <c r="E128" s="144" t="str">
        <f t="shared" si="28"/>
        <v/>
      </c>
      <c r="F128" s="142" t="str">
        <f>IF(B128=FALSE,"",Length_4!I113)</f>
        <v/>
      </c>
      <c r="G128" s="142" t="str">
        <f>IF(B128=FALSE,"",Length_4!J113)</f>
        <v/>
      </c>
      <c r="H128" s="142" t="str">
        <f>IF(B128=FALSE,"",Length_4!K113)</f>
        <v/>
      </c>
      <c r="I128" s="142" t="str">
        <f t="shared" si="36"/>
        <v/>
      </c>
      <c r="J128" s="233" t="str">
        <f t="shared" si="29"/>
        <v/>
      </c>
      <c r="K128" s="231" t="str">
        <f t="shared" si="30"/>
        <v/>
      </c>
      <c r="L128" s="231" t="str">
        <f t="shared" si="31"/>
        <v/>
      </c>
      <c r="M128" s="231" t="str">
        <f t="shared" si="32"/>
        <v/>
      </c>
      <c r="N128" s="231" t="str">
        <f t="shared" si="33"/>
        <v/>
      </c>
      <c r="O128" s="230" t="str">
        <f t="shared" si="34"/>
        <v/>
      </c>
      <c r="P128" s="234" t="str">
        <f t="shared" si="37"/>
        <v/>
      </c>
      <c r="Q128" s="145" t="str">
        <f t="shared" si="38"/>
        <v/>
      </c>
      <c r="R128" s="243" t="str">
        <f t="shared" si="23"/>
        <v/>
      </c>
      <c r="S128" s="243" t="str">
        <f t="shared" si="35"/>
        <v/>
      </c>
      <c r="T128" s="132" t="str">
        <f t="shared" si="39"/>
        <v/>
      </c>
      <c r="U128" s="132" t="str">
        <f t="shared" si="40"/>
        <v/>
      </c>
      <c r="V128" s="113"/>
      <c r="W128" s="132">
        <f>Length_4!F113</f>
        <v>0</v>
      </c>
      <c r="X128" s="132">
        <f>Length_4!G113</f>
        <v>0</v>
      </c>
      <c r="Y128" s="132" t="str">
        <f t="shared" si="41"/>
        <v/>
      </c>
      <c r="Z128" s="132" t="str">
        <f t="shared" si="42"/>
        <v/>
      </c>
    </row>
    <row r="129" spans="2:26" ht="15" customHeight="1">
      <c r="B129" s="143" t="b">
        <f>IF(TRIM(Length_4!A114)="",FALSE,TRUE)</f>
        <v>0</v>
      </c>
      <c r="C129" s="143" t="str">
        <f>IF(B129=FALSE,"",VALUE(Length_4!A114))</f>
        <v/>
      </c>
      <c r="D129" s="143" t="str">
        <f>IF(B129=FALSE,"",Length_4!R247)</f>
        <v/>
      </c>
      <c r="E129" s="144" t="str">
        <f t="shared" si="28"/>
        <v/>
      </c>
      <c r="F129" s="142" t="str">
        <f>IF(B129=FALSE,"",Length_4!I114)</f>
        <v/>
      </c>
      <c r="G129" s="142" t="str">
        <f>IF(B129=FALSE,"",Length_4!J114)</f>
        <v/>
      </c>
      <c r="H129" s="142" t="str">
        <f>IF(B129=FALSE,"",Length_4!K114)</f>
        <v/>
      </c>
      <c r="I129" s="142" t="str">
        <f t="shared" si="36"/>
        <v/>
      </c>
      <c r="J129" s="233" t="str">
        <f t="shared" si="29"/>
        <v/>
      </c>
      <c r="K129" s="231" t="str">
        <f t="shared" si="30"/>
        <v/>
      </c>
      <c r="L129" s="231" t="str">
        <f t="shared" si="31"/>
        <v/>
      </c>
      <c r="M129" s="231" t="str">
        <f t="shared" si="32"/>
        <v/>
      </c>
      <c r="N129" s="231" t="str">
        <f t="shared" si="33"/>
        <v/>
      </c>
      <c r="O129" s="230" t="str">
        <f t="shared" si="34"/>
        <v/>
      </c>
      <c r="P129" s="234" t="str">
        <f t="shared" si="37"/>
        <v/>
      </c>
      <c r="Q129" s="145" t="str">
        <f t="shared" si="38"/>
        <v/>
      </c>
      <c r="R129" s="243" t="str">
        <f t="shared" si="23"/>
        <v/>
      </c>
      <c r="S129" s="243" t="str">
        <f t="shared" si="35"/>
        <v/>
      </c>
      <c r="T129" s="132" t="str">
        <f t="shared" si="39"/>
        <v/>
      </c>
      <c r="U129" s="132" t="str">
        <f t="shared" si="40"/>
        <v/>
      </c>
      <c r="V129" s="113"/>
      <c r="W129" s="132">
        <f>Length_4!F114</f>
        <v>0</v>
      </c>
      <c r="X129" s="132">
        <f>Length_4!G114</f>
        <v>0</v>
      </c>
      <c r="Y129" s="132" t="str">
        <f t="shared" si="41"/>
        <v/>
      </c>
      <c r="Z129" s="132" t="str">
        <f t="shared" si="42"/>
        <v/>
      </c>
    </row>
    <row r="130" spans="2:26" ht="15" customHeight="1">
      <c r="B130" s="143" t="b">
        <f>IF(TRIM(Length_4!A115)="",FALSE,TRUE)</f>
        <v>0</v>
      </c>
      <c r="C130" s="143" t="str">
        <f>IF(B130=FALSE,"",VALUE(Length_4!A115))</f>
        <v/>
      </c>
      <c r="D130" s="143" t="str">
        <f>IF(B130=FALSE,"",Length_4!R248)</f>
        <v/>
      </c>
      <c r="E130" s="144" t="str">
        <f t="shared" si="28"/>
        <v/>
      </c>
      <c r="F130" s="142" t="str">
        <f>IF(B130=FALSE,"",Length_4!I115)</f>
        <v/>
      </c>
      <c r="G130" s="142" t="str">
        <f>IF(B130=FALSE,"",Length_4!J115)</f>
        <v/>
      </c>
      <c r="H130" s="142" t="str">
        <f>IF(B130=FALSE,"",Length_4!K115)</f>
        <v/>
      </c>
      <c r="I130" s="142" t="str">
        <f t="shared" si="36"/>
        <v/>
      </c>
      <c r="J130" s="233" t="str">
        <f t="shared" si="29"/>
        <v/>
      </c>
      <c r="K130" s="231" t="str">
        <f t="shared" si="30"/>
        <v/>
      </c>
      <c r="L130" s="231" t="str">
        <f t="shared" si="31"/>
        <v/>
      </c>
      <c r="M130" s="231" t="str">
        <f t="shared" si="32"/>
        <v/>
      </c>
      <c r="N130" s="231" t="str">
        <f t="shared" si="33"/>
        <v/>
      </c>
      <c r="O130" s="230" t="str">
        <f t="shared" si="34"/>
        <v/>
      </c>
      <c r="P130" s="234" t="str">
        <f t="shared" si="37"/>
        <v/>
      </c>
      <c r="Q130" s="145" t="str">
        <f t="shared" si="38"/>
        <v/>
      </c>
      <c r="R130" s="243" t="str">
        <f t="shared" si="23"/>
        <v/>
      </c>
      <c r="S130" s="243" t="str">
        <f t="shared" si="35"/>
        <v/>
      </c>
      <c r="T130" s="132" t="str">
        <f t="shared" si="39"/>
        <v/>
      </c>
      <c r="U130" s="132" t="str">
        <f t="shared" si="40"/>
        <v/>
      </c>
      <c r="V130" s="113"/>
      <c r="W130" s="132">
        <f>Length_4!F115</f>
        <v>0</v>
      </c>
      <c r="X130" s="132">
        <f>Length_4!G115</f>
        <v>0</v>
      </c>
      <c r="Y130" s="132" t="str">
        <f t="shared" si="41"/>
        <v/>
      </c>
      <c r="Z130" s="132" t="str">
        <f t="shared" si="42"/>
        <v/>
      </c>
    </row>
    <row r="131" spans="2:26" ht="15" customHeight="1">
      <c r="B131" s="143" t="b">
        <f>IF(TRIM(Length_4!A116)="",FALSE,TRUE)</f>
        <v>0</v>
      </c>
      <c r="C131" s="143" t="str">
        <f>IF(B131=FALSE,"",VALUE(Length_4!A116))</f>
        <v/>
      </c>
      <c r="D131" s="143" t="str">
        <f>IF(B131=FALSE,"",Length_4!R249)</f>
        <v/>
      </c>
      <c r="E131" s="144" t="str">
        <f t="shared" si="28"/>
        <v/>
      </c>
      <c r="F131" s="142" t="str">
        <f>IF(B131=FALSE,"",Length_4!I116)</f>
        <v/>
      </c>
      <c r="G131" s="142" t="str">
        <f>IF(B131=FALSE,"",Length_4!J116)</f>
        <v/>
      </c>
      <c r="H131" s="142" t="str">
        <f>IF(B131=FALSE,"",Length_4!K116)</f>
        <v/>
      </c>
      <c r="I131" s="142" t="str">
        <f t="shared" si="36"/>
        <v/>
      </c>
      <c r="J131" s="233" t="str">
        <f t="shared" si="29"/>
        <v/>
      </c>
      <c r="K131" s="231" t="str">
        <f t="shared" si="30"/>
        <v/>
      </c>
      <c r="L131" s="231" t="str">
        <f t="shared" si="31"/>
        <v/>
      </c>
      <c r="M131" s="231" t="str">
        <f t="shared" si="32"/>
        <v/>
      </c>
      <c r="N131" s="231" t="str">
        <f t="shared" si="33"/>
        <v/>
      </c>
      <c r="O131" s="230" t="str">
        <f t="shared" si="34"/>
        <v/>
      </c>
      <c r="P131" s="234" t="str">
        <f t="shared" si="37"/>
        <v/>
      </c>
      <c r="Q131" s="145" t="str">
        <f t="shared" si="38"/>
        <v/>
      </c>
      <c r="R131" s="243" t="str">
        <f t="shared" si="23"/>
        <v/>
      </c>
      <c r="S131" s="243" t="str">
        <f t="shared" si="35"/>
        <v/>
      </c>
      <c r="T131" s="132" t="str">
        <f t="shared" si="39"/>
        <v/>
      </c>
      <c r="U131" s="132" t="str">
        <f t="shared" si="40"/>
        <v/>
      </c>
      <c r="V131" s="113"/>
      <c r="W131" s="132">
        <f>Length_4!F116</f>
        <v>0</v>
      </c>
      <c r="X131" s="132">
        <f>Length_4!G116</f>
        <v>0</v>
      </c>
      <c r="Y131" s="132" t="str">
        <f t="shared" si="41"/>
        <v/>
      </c>
      <c r="Z131" s="132" t="str">
        <f t="shared" si="42"/>
        <v/>
      </c>
    </row>
    <row r="132" spans="2:26" ht="15" customHeight="1">
      <c r="B132" s="143" t="b">
        <f>IF(TRIM(Length_4!A117)="",FALSE,TRUE)</f>
        <v>0</v>
      </c>
      <c r="C132" s="143" t="str">
        <f>IF(B132=FALSE,"",VALUE(Length_4!A117))</f>
        <v/>
      </c>
      <c r="D132" s="143" t="str">
        <f>IF(B132=FALSE,"",Length_4!R250)</f>
        <v/>
      </c>
      <c r="E132" s="144" t="str">
        <f t="shared" si="28"/>
        <v/>
      </c>
      <c r="F132" s="142" t="str">
        <f>IF(B132=FALSE,"",Length_4!I117)</f>
        <v/>
      </c>
      <c r="G132" s="142" t="str">
        <f>IF(B132=FALSE,"",Length_4!J117)</f>
        <v/>
      </c>
      <c r="H132" s="142" t="str">
        <f>IF(B132=FALSE,"",Length_4!K117)</f>
        <v/>
      </c>
      <c r="I132" s="142" t="str">
        <f t="shared" si="36"/>
        <v/>
      </c>
      <c r="J132" s="233" t="str">
        <f t="shared" si="29"/>
        <v/>
      </c>
      <c r="K132" s="231" t="str">
        <f t="shared" si="30"/>
        <v/>
      </c>
      <c r="L132" s="231" t="str">
        <f t="shared" si="31"/>
        <v/>
      </c>
      <c r="M132" s="231" t="str">
        <f t="shared" si="32"/>
        <v/>
      </c>
      <c r="N132" s="231" t="str">
        <f t="shared" si="33"/>
        <v/>
      </c>
      <c r="O132" s="230" t="str">
        <f t="shared" si="34"/>
        <v/>
      </c>
      <c r="P132" s="234" t="str">
        <f t="shared" si="37"/>
        <v/>
      </c>
      <c r="Q132" s="145" t="str">
        <f t="shared" si="38"/>
        <v/>
      </c>
      <c r="R132" s="243" t="str">
        <f t="shared" si="23"/>
        <v/>
      </c>
      <c r="S132" s="243" t="str">
        <f t="shared" si="35"/>
        <v/>
      </c>
      <c r="T132" s="132" t="str">
        <f t="shared" si="39"/>
        <v/>
      </c>
      <c r="U132" s="132" t="str">
        <f t="shared" si="40"/>
        <v/>
      </c>
      <c r="V132" s="113"/>
      <c r="W132" s="132">
        <f>Length_4!F117</f>
        <v>0</v>
      </c>
      <c r="X132" s="132">
        <f>Length_4!G117</f>
        <v>0</v>
      </c>
      <c r="Y132" s="132" t="str">
        <f t="shared" si="41"/>
        <v/>
      </c>
      <c r="Z132" s="132" t="str">
        <f t="shared" si="42"/>
        <v/>
      </c>
    </row>
    <row r="133" spans="2:26" ht="15" customHeight="1">
      <c r="B133" s="143" t="b">
        <f>IF(TRIM(Length_4!A118)="",FALSE,TRUE)</f>
        <v>0</v>
      </c>
      <c r="C133" s="143" t="str">
        <f>IF(B133=FALSE,"",VALUE(Length_4!A118))</f>
        <v/>
      </c>
      <c r="D133" s="143" t="str">
        <f>IF(B133=FALSE,"",Length_4!R251)</f>
        <v/>
      </c>
      <c r="E133" s="144" t="str">
        <f t="shared" si="28"/>
        <v/>
      </c>
      <c r="F133" s="142" t="str">
        <f>IF(B133=FALSE,"",Length_4!I118)</f>
        <v/>
      </c>
      <c r="G133" s="142" t="str">
        <f>IF(B133=FALSE,"",Length_4!J118)</f>
        <v/>
      </c>
      <c r="H133" s="142" t="str">
        <f>IF(B133=FALSE,"",Length_4!K118)</f>
        <v/>
      </c>
      <c r="I133" s="142" t="str">
        <f t="shared" si="36"/>
        <v/>
      </c>
      <c r="J133" s="233" t="str">
        <f t="shared" si="29"/>
        <v/>
      </c>
      <c r="K133" s="231" t="str">
        <f t="shared" si="30"/>
        <v/>
      </c>
      <c r="L133" s="231" t="str">
        <f t="shared" si="31"/>
        <v/>
      </c>
      <c r="M133" s="231" t="str">
        <f t="shared" si="32"/>
        <v/>
      </c>
      <c r="N133" s="231" t="str">
        <f t="shared" si="33"/>
        <v/>
      </c>
      <c r="O133" s="230" t="str">
        <f t="shared" si="34"/>
        <v/>
      </c>
      <c r="P133" s="234" t="str">
        <f t="shared" si="37"/>
        <v/>
      </c>
      <c r="Q133" s="145" t="str">
        <f t="shared" si="38"/>
        <v/>
      </c>
      <c r="R133" s="243" t="str">
        <f t="shared" si="23"/>
        <v/>
      </c>
      <c r="S133" s="243" t="str">
        <f t="shared" si="35"/>
        <v/>
      </c>
      <c r="T133" s="132" t="str">
        <f t="shared" si="39"/>
        <v/>
      </c>
      <c r="U133" s="132" t="str">
        <f t="shared" si="40"/>
        <v/>
      </c>
      <c r="V133" s="113"/>
      <c r="W133" s="132">
        <f>Length_4!F118</f>
        <v>0</v>
      </c>
      <c r="X133" s="132">
        <f>Length_4!G118</f>
        <v>0</v>
      </c>
      <c r="Y133" s="132" t="str">
        <f t="shared" si="41"/>
        <v/>
      </c>
      <c r="Z133" s="132" t="str">
        <f t="shared" si="42"/>
        <v/>
      </c>
    </row>
    <row r="134" spans="2:26" ht="15" customHeight="1">
      <c r="B134" s="143" t="b">
        <f>IF(TRIM(Length_4!A119)="",FALSE,TRUE)</f>
        <v>0</v>
      </c>
      <c r="C134" s="143" t="str">
        <f>IF(B134=FALSE,"",VALUE(Length_4!A119))</f>
        <v/>
      </c>
      <c r="D134" s="143" t="str">
        <f>IF(B134=FALSE,"",Length_4!R252)</f>
        <v/>
      </c>
      <c r="E134" s="144" t="str">
        <f t="shared" si="28"/>
        <v/>
      </c>
      <c r="F134" s="142" t="str">
        <f>IF(B134=FALSE,"",Length_4!I119)</f>
        <v/>
      </c>
      <c r="G134" s="142" t="str">
        <f>IF(B134=FALSE,"",Length_4!J119)</f>
        <v/>
      </c>
      <c r="H134" s="142" t="str">
        <f>IF(B134=FALSE,"",Length_4!K119)</f>
        <v/>
      </c>
      <c r="I134" s="142" t="str">
        <f t="shared" si="36"/>
        <v/>
      </c>
      <c r="J134" s="233" t="str">
        <f t="shared" si="29"/>
        <v/>
      </c>
      <c r="K134" s="231" t="str">
        <f t="shared" si="30"/>
        <v/>
      </c>
      <c r="L134" s="231" t="str">
        <f t="shared" si="31"/>
        <v/>
      </c>
      <c r="M134" s="231" t="str">
        <f t="shared" si="32"/>
        <v/>
      </c>
      <c r="N134" s="231" t="str">
        <f t="shared" si="33"/>
        <v/>
      </c>
      <c r="O134" s="230" t="str">
        <f t="shared" si="34"/>
        <v/>
      </c>
      <c r="P134" s="234" t="str">
        <f t="shared" si="37"/>
        <v/>
      </c>
      <c r="Q134" s="145" t="str">
        <f t="shared" si="38"/>
        <v/>
      </c>
      <c r="R134" s="243" t="str">
        <f t="shared" si="23"/>
        <v/>
      </c>
      <c r="S134" s="243" t="str">
        <f t="shared" si="35"/>
        <v/>
      </c>
      <c r="T134" s="132" t="str">
        <f t="shared" si="39"/>
        <v/>
      </c>
      <c r="U134" s="132" t="str">
        <f t="shared" si="40"/>
        <v/>
      </c>
      <c r="V134" s="113"/>
      <c r="W134" s="132">
        <f>Length_4!F119</f>
        <v>0</v>
      </c>
      <c r="X134" s="132">
        <f>Length_4!G119</f>
        <v>0</v>
      </c>
      <c r="Y134" s="132" t="str">
        <f t="shared" si="41"/>
        <v/>
      </c>
      <c r="Z134" s="132" t="str">
        <f t="shared" si="42"/>
        <v/>
      </c>
    </row>
    <row r="135" spans="2:26" ht="15" customHeight="1">
      <c r="B135" s="143" t="b">
        <f>IF(TRIM(Length_4!A120)="",FALSE,TRUE)</f>
        <v>0</v>
      </c>
      <c r="C135" s="143" t="str">
        <f>IF(B135=FALSE,"",VALUE(Length_4!A120))</f>
        <v/>
      </c>
      <c r="D135" s="143" t="str">
        <f>IF(B135=FALSE,"",Length_4!R253)</f>
        <v/>
      </c>
      <c r="E135" s="144" t="str">
        <f t="shared" si="28"/>
        <v/>
      </c>
      <c r="F135" s="142" t="str">
        <f>IF(B135=FALSE,"",Length_4!I120)</f>
        <v/>
      </c>
      <c r="G135" s="142" t="str">
        <f>IF(B135=FALSE,"",Length_4!J120)</f>
        <v/>
      </c>
      <c r="H135" s="142" t="str">
        <f>IF(B135=FALSE,"",Length_4!K120)</f>
        <v/>
      </c>
      <c r="I135" s="142" t="str">
        <f t="shared" si="36"/>
        <v/>
      </c>
      <c r="J135" s="233" t="str">
        <f t="shared" si="29"/>
        <v/>
      </c>
      <c r="K135" s="231" t="str">
        <f t="shared" si="30"/>
        <v/>
      </c>
      <c r="L135" s="231" t="str">
        <f t="shared" si="31"/>
        <v/>
      </c>
      <c r="M135" s="231" t="str">
        <f t="shared" si="32"/>
        <v/>
      </c>
      <c r="N135" s="231" t="str">
        <f t="shared" si="33"/>
        <v/>
      </c>
      <c r="O135" s="230" t="str">
        <f t="shared" si="34"/>
        <v/>
      </c>
      <c r="P135" s="234" t="str">
        <f t="shared" si="37"/>
        <v/>
      </c>
      <c r="Q135" s="145" t="str">
        <f t="shared" si="38"/>
        <v/>
      </c>
      <c r="R135" s="243" t="str">
        <f t="shared" si="23"/>
        <v/>
      </c>
      <c r="S135" s="243" t="str">
        <f t="shared" si="35"/>
        <v/>
      </c>
      <c r="T135" s="132" t="str">
        <f t="shared" si="39"/>
        <v/>
      </c>
      <c r="U135" s="132" t="str">
        <f t="shared" si="40"/>
        <v/>
      </c>
      <c r="V135" s="113"/>
      <c r="W135" s="132">
        <f>Length_4!F120</f>
        <v>0</v>
      </c>
      <c r="X135" s="132">
        <f>Length_4!G120</f>
        <v>0</v>
      </c>
      <c r="Y135" s="132" t="str">
        <f t="shared" si="41"/>
        <v/>
      </c>
      <c r="Z135" s="132" t="str">
        <f t="shared" si="42"/>
        <v/>
      </c>
    </row>
    <row r="136" spans="2:26" ht="15" customHeight="1">
      <c r="B136" s="143" t="b">
        <f>IF(TRIM(Length_4!A121)="",FALSE,TRUE)</f>
        <v>0</v>
      </c>
      <c r="C136" s="143" t="str">
        <f>IF(B136=FALSE,"",VALUE(Length_4!A121))</f>
        <v/>
      </c>
      <c r="D136" s="143" t="str">
        <f>IF(B136=FALSE,"",Length_4!R254)</f>
        <v/>
      </c>
      <c r="E136" s="144" t="str">
        <f t="shared" si="28"/>
        <v/>
      </c>
      <c r="F136" s="142" t="str">
        <f>IF(B136=FALSE,"",Length_4!I121)</f>
        <v/>
      </c>
      <c r="G136" s="142" t="str">
        <f>IF(B136=FALSE,"",Length_4!J121)</f>
        <v/>
      </c>
      <c r="H136" s="142" t="str">
        <f>IF(B136=FALSE,"",Length_4!K121)</f>
        <v/>
      </c>
      <c r="I136" s="142" t="str">
        <f t="shared" si="36"/>
        <v/>
      </c>
      <c r="J136" s="233" t="str">
        <f t="shared" si="29"/>
        <v/>
      </c>
      <c r="K136" s="231" t="str">
        <f t="shared" si="30"/>
        <v/>
      </c>
      <c r="L136" s="231" t="str">
        <f t="shared" si="31"/>
        <v/>
      </c>
      <c r="M136" s="231" t="str">
        <f t="shared" si="32"/>
        <v/>
      </c>
      <c r="N136" s="231" t="str">
        <f t="shared" si="33"/>
        <v/>
      </c>
      <c r="O136" s="230" t="str">
        <f t="shared" si="34"/>
        <v/>
      </c>
      <c r="P136" s="234" t="str">
        <f t="shared" si="37"/>
        <v/>
      </c>
      <c r="Q136" s="145" t="str">
        <f t="shared" si="38"/>
        <v/>
      </c>
      <c r="R136" s="243" t="str">
        <f t="shared" si="23"/>
        <v/>
      </c>
      <c r="S136" s="243" t="str">
        <f t="shared" si="35"/>
        <v/>
      </c>
      <c r="T136" s="132" t="str">
        <f t="shared" si="39"/>
        <v/>
      </c>
      <c r="U136" s="132" t="str">
        <f t="shared" si="40"/>
        <v/>
      </c>
      <c r="V136" s="113"/>
      <c r="W136" s="132">
        <f>Length_4!F121</f>
        <v>0</v>
      </c>
      <c r="X136" s="132">
        <f>Length_4!G121</f>
        <v>0</v>
      </c>
      <c r="Y136" s="132" t="str">
        <f t="shared" si="41"/>
        <v/>
      </c>
      <c r="Z136" s="132" t="str">
        <f t="shared" si="42"/>
        <v/>
      </c>
    </row>
    <row r="137" spans="2:26" ht="15" customHeight="1">
      <c r="B137" s="143" t="b">
        <f>IF(TRIM(Length_4!A122)="",FALSE,TRUE)</f>
        <v>0</v>
      </c>
      <c r="C137" s="143" t="str">
        <f>IF(B137=FALSE,"",VALUE(Length_4!A122))</f>
        <v/>
      </c>
      <c r="D137" s="143" t="str">
        <f>IF(B137=FALSE,"",Length_4!R255)</f>
        <v/>
      </c>
      <c r="E137" s="144" t="str">
        <f t="shared" si="28"/>
        <v/>
      </c>
      <c r="F137" s="142" t="str">
        <f>IF(B137=FALSE,"",Length_4!I122)</f>
        <v/>
      </c>
      <c r="G137" s="142" t="str">
        <f>IF(B137=FALSE,"",Length_4!J122)</f>
        <v/>
      </c>
      <c r="H137" s="142" t="str">
        <f>IF(B137=FALSE,"",Length_4!K122)</f>
        <v/>
      </c>
      <c r="I137" s="142" t="str">
        <f t="shared" si="36"/>
        <v/>
      </c>
      <c r="J137" s="233" t="str">
        <f t="shared" si="29"/>
        <v/>
      </c>
      <c r="K137" s="231" t="str">
        <f t="shared" si="30"/>
        <v/>
      </c>
      <c r="L137" s="231" t="str">
        <f t="shared" si="31"/>
        <v/>
      </c>
      <c r="M137" s="231" t="str">
        <f t="shared" si="32"/>
        <v/>
      </c>
      <c r="N137" s="231" t="str">
        <f t="shared" si="33"/>
        <v/>
      </c>
      <c r="O137" s="230" t="str">
        <f t="shared" si="34"/>
        <v/>
      </c>
      <c r="P137" s="234" t="str">
        <f t="shared" si="37"/>
        <v/>
      </c>
      <c r="Q137" s="145" t="str">
        <f t="shared" si="38"/>
        <v/>
      </c>
      <c r="R137" s="243" t="str">
        <f t="shared" si="23"/>
        <v/>
      </c>
      <c r="S137" s="243" t="str">
        <f t="shared" si="35"/>
        <v/>
      </c>
      <c r="T137" s="132" t="str">
        <f t="shared" si="39"/>
        <v/>
      </c>
      <c r="U137" s="132" t="str">
        <f t="shared" si="40"/>
        <v/>
      </c>
      <c r="V137" s="113"/>
      <c r="W137" s="132">
        <f>Length_4!F122</f>
        <v>0</v>
      </c>
      <c r="X137" s="132">
        <f>Length_4!G122</f>
        <v>0</v>
      </c>
      <c r="Y137" s="132" t="str">
        <f t="shared" si="41"/>
        <v/>
      </c>
      <c r="Z137" s="132" t="str">
        <f t="shared" si="42"/>
        <v/>
      </c>
    </row>
    <row r="138" spans="2:26" ht="15" customHeight="1">
      <c r="B138" s="143" t="b">
        <f>IF(TRIM(Length_4!A123)="",FALSE,TRUE)</f>
        <v>0</v>
      </c>
      <c r="C138" s="143" t="str">
        <f>IF(B138=FALSE,"",VALUE(Length_4!A123))</f>
        <v/>
      </c>
      <c r="D138" s="143" t="str">
        <f>IF(B138=FALSE,"",Length_4!R256)</f>
        <v/>
      </c>
      <c r="E138" s="144" t="str">
        <f t="shared" si="28"/>
        <v/>
      </c>
      <c r="F138" s="142" t="str">
        <f>IF(B138=FALSE,"",Length_4!I123)</f>
        <v/>
      </c>
      <c r="G138" s="142" t="str">
        <f>IF(B138=FALSE,"",Length_4!J123)</f>
        <v/>
      </c>
      <c r="H138" s="142" t="str">
        <f>IF(B138=FALSE,"",Length_4!K123)</f>
        <v/>
      </c>
      <c r="I138" s="142" t="str">
        <f t="shared" si="36"/>
        <v/>
      </c>
      <c r="J138" s="233" t="str">
        <f t="shared" si="29"/>
        <v/>
      </c>
      <c r="K138" s="231" t="str">
        <f t="shared" si="30"/>
        <v/>
      </c>
      <c r="L138" s="231" t="str">
        <f t="shared" si="31"/>
        <v/>
      </c>
      <c r="M138" s="231" t="str">
        <f t="shared" si="32"/>
        <v/>
      </c>
      <c r="N138" s="231" t="str">
        <f t="shared" si="33"/>
        <v/>
      </c>
      <c r="O138" s="230" t="str">
        <f t="shared" si="34"/>
        <v/>
      </c>
      <c r="P138" s="234" t="str">
        <f t="shared" si="37"/>
        <v/>
      </c>
      <c r="Q138" s="145" t="str">
        <f t="shared" si="38"/>
        <v/>
      </c>
      <c r="R138" s="243" t="str">
        <f t="shared" si="23"/>
        <v/>
      </c>
      <c r="S138" s="243" t="str">
        <f t="shared" si="35"/>
        <v/>
      </c>
      <c r="T138" s="132" t="str">
        <f t="shared" si="39"/>
        <v/>
      </c>
      <c r="U138" s="132" t="str">
        <f t="shared" si="40"/>
        <v/>
      </c>
      <c r="V138" s="113"/>
      <c r="W138" s="132">
        <f>Length_4!F123</f>
        <v>0</v>
      </c>
      <c r="X138" s="132">
        <f>Length_4!G123</f>
        <v>0</v>
      </c>
      <c r="Y138" s="132" t="str">
        <f t="shared" si="41"/>
        <v/>
      </c>
      <c r="Z138" s="132" t="str">
        <f t="shared" si="42"/>
        <v/>
      </c>
    </row>
    <row r="139" spans="2:26" ht="15" customHeight="1">
      <c r="B139" s="143" t="b">
        <f>IF(TRIM(Length_4!A124)="",FALSE,TRUE)</f>
        <v>0</v>
      </c>
      <c r="C139" s="143" t="str">
        <f>IF(B139=FALSE,"",VALUE(Length_4!A124))</f>
        <v/>
      </c>
      <c r="D139" s="143" t="str">
        <f>IF(B139=FALSE,"",Length_4!R257)</f>
        <v/>
      </c>
      <c r="E139" s="144" t="str">
        <f t="shared" si="28"/>
        <v/>
      </c>
      <c r="F139" s="142" t="str">
        <f>IF(B139=FALSE,"",Length_4!I124)</f>
        <v/>
      </c>
      <c r="G139" s="142" t="str">
        <f>IF(B139=FALSE,"",Length_4!J124)</f>
        <v/>
      </c>
      <c r="H139" s="142" t="str">
        <f>IF(B139=FALSE,"",Length_4!K124)</f>
        <v/>
      </c>
      <c r="I139" s="142" t="str">
        <f t="shared" si="36"/>
        <v/>
      </c>
      <c r="J139" s="233" t="str">
        <f t="shared" si="29"/>
        <v/>
      </c>
      <c r="K139" s="231" t="str">
        <f t="shared" si="30"/>
        <v/>
      </c>
      <c r="L139" s="231" t="str">
        <f t="shared" si="31"/>
        <v/>
      </c>
      <c r="M139" s="231" t="str">
        <f t="shared" si="32"/>
        <v/>
      </c>
      <c r="N139" s="231" t="str">
        <f t="shared" si="33"/>
        <v/>
      </c>
      <c r="O139" s="230" t="str">
        <f t="shared" si="34"/>
        <v/>
      </c>
      <c r="P139" s="234" t="str">
        <f t="shared" si="37"/>
        <v/>
      </c>
      <c r="Q139" s="145" t="str">
        <f t="shared" si="38"/>
        <v/>
      </c>
      <c r="R139" s="243" t="str">
        <f t="shared" si="23"/>
        <v/>
      </c>
      <c r="S139" s="243" t="str">
        <f t="shared" si="35"/>
        <v/>
      </c>
      <c r="T139" s="132" t="str">
        <f t="shared" si="39"/>
        <v/>
      </c>
      <c r="U139" s="132" t="str">
        <f t="shared" si="40"/>
        <v/>
      </c>
      <c r="V139" s="113"/>
      <c r="W139" s="132">
        <f>Length_4!F124</f>
        <v>0</v>
      </c>
      <c r="X139" s="132">
        <f>Length_4!G124</f>
        <v>0</v>
      </c>
      <c r="Y139" s="132" t="str">
        <f t="shared" si="41"/>
        <v/>
      </c>
      <c r="Z139" s="132" t="str">
        <f t="shared" si="42"/>
        <v/>
      </c>
    </row>
    <row r="140" spans="2:26" ht="15" customHeight="1">
      <c r="B140" s="143" t="b">
        <f>IF(TRIM(Length_4!A125)="",FALSE,TRUE)</f>
        <v>0</v>
      </c>
      <c r="C140" s="143" t="str">
        <f>IF(B140=FALSE,"",VALUE(Length_4!A125))</f>
        <v/>
      </c>
      <c r="D140" s="143" t="str">
        <f>IF(B140=FALSE,"",Length_4!R258)</f>
        <v/>
      </c>
      <c r="E140" s="144" t="str">
        <f t="shared" si="28"/>
        <v/>
      </c>
      <c r="F140" s="142" t="str">
        <f>IF(B140=FALSE,"",Length_4!I125)</f>
        <v/>
      </c>
      <c r="G140" s="142" t="str">
        <f>IF(B140=FALSE,"",Length_4!J125)</f>
        <v/>
      </c>
      <c r="H140" s="142" t="str">
        <f>IF(B140=FALSE,"",Length_4!K125)</f>
        <v/>
      </c>
      <c r="I140" s="142" t="str">
        <f t="shared" si="36"/>
        <v/>
      </c>
      <c r="J140" s="233" t="str">
        <f t="shared" si="29"/>
        <v/>
      </c>
      <c r="K140" s="231" t="str">
        <f t="shared" si="30"/>
        <v/>
      </c>
      <c r="L140" s="231" t="str">
        <f t="shared" si="31"/>
        <v/>
      </c>
      <c r="M140" s="231" t="str">
        <f t="shared" si="32"/>
        <v/>
      </c>
      <c r="N140" s="231" t="str">
        <f t="shared" si="33"/>
        <v/>
      </c>
      <c r="O140" s="230" t="str">
        <f t="shared" si="34"/>
        <v/>
      </c>
      <c r="P140" s="234" t="str">
        <f t="shared" si="37"/>
        <v/>
      </c>
      <c r="Q140" s="145" t="str">
        <f t="shared" si="38"/>
        <v/>
      </c>
      <c r="R140" s="243" t="str">
        <f t="shared" si="23"/>
        <v/>
      </c>
      <c r="S140" s="243" t="str">
        <f t="shared" si="35"/>
        <v/>
      </c>
      <c r="T140" s="132" t="str">
        <f t="shared" si="39"/>
        <v/>
      </c>
      <c r="U140" s="132" t="str">
        <f t="shared" si="40"/>
        <v/>
      </c>
      <c r="V140" s="113"/>
      <c r="W140" s="132">
        <f>Length_4!F125</f>
        <v>0</v>
      </c>
      <c r="X140" s="132">
        <f>Length_4!G125</f>
        <v>0</v>
      </c>
      <c r="Y140" s="132" t="str">
        <f t="shared" si="41"/>
        <v/>
      </c>
      <c r="Z140" s="132" t="str">
        <f t="shared" si="42"/>
        <v/>
      </c>
    </row>
    <row r="141" spans="2:26" ht="15" customHeight="1">
      <c r="B141" s="143" t="b">
        <f>IF(TRIM(Length_4!A126)="",FALSE,TRUE)</f>
        <v>0</v>
      </c>
      <c r="C141" s="143" t="str">
        <f>IF(B141=FALSE,"",VALUE(Length_4!A126))</f>
        <v/>
      </c>
      <c r="D141" s="143" t="str">
        <f>IF(B141=FALSE,"",Length_4!R259)</f>
        <v/>
      </c>
      <c r="E141" s="144" t="str">
        <f t="shared" si="28"/>
        <v/>
      </c>
      <c r="F141" s="142" t="str">
        <f>IF(B141=FALSE,"",Length_4!I126)</f>
        <v/>
      </c>
      <c r="G141" s="142" t="str">
        <f>IF(B141=FALSE,"",Length_4!J126)</f>
        <v/>
      </c>
      <c r="H141" s="142" t="str">
        <f>IF(B141=FALSE,"",Length_4!K126)</f>
        <v/>
      </c>
      <c r="I141" s="142" t="str">
        <f t="shared" si="36"/>
        <v/>
      </c>
      <c r="J141" s="233" t="str">
        <f t="shared" si="29"/>
        <v/>
      </c>
      <c r="K141" s="231" t="str">
        <f t="shared" si="30"/>
        <v/>
      </c>
      <c r="L141" s="231" t="str">
        <f t="shared" si="31"/>
        <v/>
      </c>
      <c r="M141" s="231" t="str">
        <f t="shared" si="32"/>
        <v/>
      </c>
      <c r="N141" s="231" t="str">
        <f t="shared" si="33"/>
        <v/>
      </c>
      <c r="O141" s="230" t="str">
        <f t="shared" si="34"/>
        <v/>
      </c>
      <c r="P141" s="234" t="str">
        <f t="shared" si="37"/>
        <v/>
      </c>
      <c r="Q141" s="145" t="str">
        <f t="shared" si="38"/>
        <v/>
      </c>
      <c r="R141" s="243" t="str">
        <f t="shared" si="23"/>
        <v/>
      </c>
      <c r="S141" s="243" t="str">
        <f t="shared" si="35"/>
        <v/>
      </c>
      <c r="T141" s="132" t="str">
        <f t="shared" si="39"/>
        <v/>
      </c>
      <c r="U141" s="132" t="str">
        <f t="shared" si="40"/>
        <v/>
      </c>
      <c r="V141" s="113"/>
      <c r="W141" s="132">
        <f>Length_4!F126</f>
        <v>0</v>
      </c>
      <c r="X141" s="132">
        <f>Length_4!G126</f>
        <v>0</v>
      </c>
      <c r="Y141" s="132" t="str">
        <f t="shared" si="41"/>
        <v/>
      </c>
      <c r="Z141" s="132" t="str">
        <f t="shared" si="42"/>
        <v/>
      </c>
    </row>
    <row r="142" spans="2:26" ht="15" customHeight="1">
      <c r="B142" s="143" t="b">
        <f>IF(TRIM(Length_4!A127)="",FALSE,TRUE)</f>
        <v>0</v>
      </c>
      <c r="C142" s="143" t="str">
        <f>IF(B142=FALSE,"",VALUE(Length_4!A127))</f>
        <v/>
      </c>
      <c r="D142" s="143" t="str">
        <f>IF(B142=FALSE,"",Length_4!R260)</f>
        <v/>
      </c>
      <c r="E142" s="144" t="str">
        <f t="shared" si="28"/>
        <v/>
      </c>
      <c r="F142" s="142" t="str">
        <f>IF(B142=FALSE,"",Length_4!I127)</f>
        <v/>
      </c>
      <c r="G142" s="142" t="str">
        <f>IF(B142=FALSE,"",Length_4!J127)</f>
        <v/>
      </c>
      <c r="H142" s="142" t="str">
        <f>IF(B142=FALSE,"",Length_4!K127)</f>
        <v/>
      </c>
      <c r="I142" s="142" t="str">
        <f t="shared" si="36"/>
        <v/>
      </c>
      <c r="J142" s="233" t="str">
        <f t="shared" si="29"/>
        <v/>
      </c>
      <c r="K142" s="231" t="str">
        <f t="shared" si="30"/>
        <v/>
      </c>
      <c r="L142" s="231" t="str">
        <f t="shared" si="31"/>
        <v/>
      </c>
      <c r="M142" s="231" t="str">
        <f t="shared" si="32"/>
        <v/>
      </c>
      <c r="N142" s="231" t="str">
        <f t="shared" si="33"/>
        <v/>
      </c>
      <c r="O142" s="230" t="str">
        <f t="shared" si="34"/>
        <v/>
      </c>
      <c r="P142" s="234" t="str">
        <f t="shared" si="37"/>
        <v/>
      </c>
      <c r="Q142" s="145" t="str">
        <f t="shared" si="38"/>
        <v/>
      </c>
      <c r="R142" s="243" t="str">
        <f t="shared" si="23"/>
        <v/>
      </c>
      <c r="S142" s="243" t="str">
        <f t="shared" si="35"/>
        <v/>
      </c>
      <c r="T142" s="132" t="str">
        <f t="shared" si="39"/>
        <v/>
      </c>
      <c r="U142" s="132" t="str">
        <f t="shared" si="40"/>
        <v/>
      </c>
      <c r="V142" s="113"/>
      <c r="W142" s="132">
        <f>Length_4!F127</f>
        <v>0</v>
      </c>
      <c r="X142" s="132">
        <f>Length_4!G127</f>
        <v>0</v>
      </c>
      <c r="Y142" s="132" t="str">
        <f t="shared" si="41"/>
        <v/>
      </c>
      <c r="Z142" s="132" t="str">
        <f t="shared" si="42"/>
        <v/>
      </c>
    </row>
    <row r="143" spans="2:26" ht="15" customHeight="1">
      <c r="B143" s="143" t="b">
        <f>IF(TRIM(Length_4!A128)="",FALSE,TRUE)</f>
        <v>0</v>
      </c>
      <c r="C143" s="143" t="str">
        <f>IF(B143=FALSE,"",VALUE(Length_4!A128))</f>
        <v/>
      </c>
      <c r="D143" s="143" t="str">
        <f>IF(B143=FALSE,"",Length_4!R261)</f>
        <v/>
      </c>
      <c r="E143" s="144" t="str">
        <f t="shared" si="28"/>
        <v/>
      </c>
      <c r="F143" s="142" t="str">
        <f>IF(B143=FALSE,"",Length_4!I128)</f>
        <v/>
      </c>
      <c r="G143" s="142" t="str">
        <f>IF(B143=FALSE,"",Length_4!J128)</f>
        <v/>
      </c>
      <c r="H143" s="142" t="str">
        <f>IF(B143=FALSE,"",Length_4!K128)</f>
        <v/>
      </c>
      <c r="I143" s="142" t="str">
        <f t="shared" si="36"/>
        <v/>
      </c>
      <c r="J143" s="233" t="str">
        <f t="shared" si="29"/>
        <v/>
      </c>
      <c r="K143" s="231" t="str">
        <f t="shared" si="30"/>
        <v/>
      </c>
      <c r="L143" s="231" t="str">
        <f t="shared" si="31"/>
        <v/>
      </c>
      <c r="M143" s="231" t="str">
        <f t="shared" si="32"/>
        <v/>
      </c>
      <c r="N143" s="231" t="str">
        <f t="shared" si="33"/>
        <v/>
      </c>
      <c r="O143" s="230" t="str">
        <f t="shared" si="34"/>
        <v/>
      </c>
      <c r="P143" s="234" t="str">
        <f t="shared" si="37"/>
        <v/>
      </c>
      <c r="Q143" s="145" t="str">
        <f t="shared" si="38"/>
        <v/>
      </c>
      <c r="R143" s="243" t="str">
        <f t="shared" si="23"/>
        <v/>
      </c>
      <c r="S143" s="243" t="str">
        <f t="shared" si="35"/>
        <v/>
      </c>
      <c r="T143" s="132" t="str">
        <f t="shared" si="39"/>
        <v/>
      </c>
      <c r="U143" s="132" t="str">
        <f t="shared" si="40"/>
        <v/>
      </c>
      <c r="V143" s="113"/>
      <c r="W143" s="132">
        <f>Length_4!F128</f>
        <v>0</v>
      </c>
      <c r="X143" s="132">
        <f>Length_4!G128</f>
        <v>0</v>
      </c>
      <c r="Y143" s="132" t="str">
        <f t="shared" si="41"/>
        <v/>
      </c>
      <c r="Z143" s="132" t="str">
        <f t="shared" si="42"/>
        <v/>
      </c>
    </row>
    <row r="144" spans="2:26" ht="15" customHeight="1">
      <c r="B144" s="143" t="b">
        <f>IF(TRIM(Length_4!A129)="",FALSE,TRUE)</f>
        <v>0</v>
      </c>
      <c r="C144" s="143" t="str">
        <f>IF(B144=FALSE,"",VALUE(Length_4!A129))</f>
        <v/>
      </c>
      <c r="D144" s="143" t="str">
        <f>IF(B144=FALSE,"",Length_4!R262)</f>
        <v/>
      </c>
      <c r="E144" s="144" t="str">
        <f t="shared" si="28"/>
        <v/>
      </c>
      <c r="F144" s="142" t="str">
        <f>IF(B144=FALSE,"",Length_4!I129)</f>
        <v/>
      </c>
      <c r="G144" s="142" t="str">
        <f>IF(B144=FALSE,"",Length_4!J129)</f>
        <v/>
      </c>
      <c r="H144" s="142" t="str">
        <f>IF(B144=FALSE,"",Length_4!K129)</f>
        <v/>
      </c>
      <c r="I144" s="142" t="str">
        <f t="shared" si="36"/>
        <v/>
      </c>
      <c r="J144" s="233" t="str">
        <f t="shared" si="29"/>
        <v/>
      </c>
      <c r="K144" s="231" t="str">
        <f t="shared" si="30"/>
        <v/>
      </c>
      <c r="L144" s="231" t="str">
        <f t="shared" si="31"/>
        <v/>
      </c>
      <c r="M144" s="231" t="str">
        <f t="shared" si="32"/>
        <v/>
      </c>
      <c r="N144" s="231" t="str">
        <f t="shared" si="33"/>
        <v/>
      </c>
      <c r="O144" s="230" t="str">
        <f t="shared" si="34"/>
        <v/>
      </c>
      <c r="P144" s="234" t="str">
        <f t="shared" si="37"/>
        <v/>
      </c>
      <c r="Q144" s="145" t="str">
        <f t="shared" si="38"/>
        <v/>
      </c>
      <c r="R144" s="243" t="str">
        <f t="shared" si="23"/>
        <v/>
      </c>
      <c r="S144" s="243" t="str">
        <f t="shared" si="35"/>
        <v/>
      </c>
      <c r="T144" s="132" t="str">
        <f t="shared" si="39"/>
        <v/>
      </c>
      <c r="U144" s="132" t="str">
        <f t="shared" si="40"/>
        <v/>
      </c>
      <c r="V144" s="113"/>
      <c r="W144" s="132">
        <f>Length_4!F129</f>
        <v>0</v>
      </c>
      <c r="X144" s="132">
        <f>Length_4!G129</f>
        <v>0</v>
      </c>
      <c r="Y144" s="132" t="str">
        <f t="shared" si="41"/>
        <v/>
      </c>
      <c r="Z144" s="132" t="str">
        <f t="shared" si="42"/>
        <v/>
      </c>
    </row>
    <row r="145" spans="1:26" ht="15" customHeight="1">
      <c r="B145" s="143" t="b">
        <f>IF(TRIM(Length_4!A130)="",FALSE,TRUE)</f>
        <v>0</v>
      </c>
      <c r="C145" s="143" t="str">
        <f>IF(B145=FALSE,"",VALUE(Length_4!A130))</f>
        <v/>
      </c>
      <c r="D145" s="143" t="str">
        <f>IF(B145=FALSE,"",Length_4!R263)</f>
        <v/>
      </c>
      <c r="E145" s="144" t="str">
        <f t="shared" si="28"/>
        <v/>
      </c>
      <c r="F145" s="142" t="str">
        <f>IF(B145=FALSE,"",Length_4!I130)</f>
        <v/>
      </c>
      <c r="G145" s="142" t="str">
        <f>IF(B145=FALSE,"",Length_4!J130)</f>
        <v/>
      </c>
      <c r="H145" s="142" t="str">
        <f>IF(B145=FALSE,"",Length_4!K130)</f>
        <v/>
      </c>
      <c r="I145" s="142" t="str">
        <f t="shared" si="36"/>
        <v/>
      </c>
      <c r="J145" s="233" t="str">
        <f t="shared" si="29"/>
        <v/>
      </c>
      <c r="K145" s="231" t="str">
        <f t="shared" si="30"/>
        <v/>
      </c>
      <c r="L145" s="231" t="str">
        <f t="shared" si="31"/>
        <v/>
      </c>
      <c r="M145" s="231" t="str">
        <f t="shared" si="32"/>
        <v/>
      </c>
      <c r="N145" s="231" t="str">
        <f t="shared" si="33"/>
        <v/>
      </c>
      <c r="O145" s="230" t="str">
        <f t="shared" si="34"/>
        <v/>
      </c>
      <c r="P145" s="234" t="str">
        <f t="shared" si="37"/>
        <v/>
      </c>
      <c r="Q145" s="145" t="str">
        <f t="shared" si="38"/>
        <v/>
      </c>
      <c r="R145" s="243" t="str">
        <f t="shared" si="23"/>
        <v/>
      </c>
      <c r="S145" s="243" t="str">
        <f t="shared" si="35"/>
        <v/>
      </c>
      <c r="T145" s="132" t="str">
        <f t="shared" si="39"/>
        <v/>
      </c>
      <c r="U145" s="132" t="str">
        <f t="shared" si="40"/>
        <v/>
      </c>
      <c r="V145" s="113"/>
      <c r="W145" s="132">
        <f>Length_4!F130</f>
        <v>0</v>
      </c>
      <c r="X145" s="132">
        <f>Length_4!G130</f>
        <v>0</v>
      </c>
      <c r="Y145" s="132" t="str">
        <f t="shared" si="41"/>
        <v/>
      </c>
      <c r="Z145" s="132" t="str">
        <f t="shared" si="42"/>
        <v/>
      </c>
    </row>
    <row r="146" spans="1:26" ht="15" customHeight="1">
      <c r="B146" s="143" t="b">
        <f>IF(TRIM(Length_4!A131)="",FALSE,TRUE)</f>
        <v>0</v>
      </c>
      <c r="C146" s="143" t="str">
        <f>IF(B146=FALSE,"",VALUE(Length_4!A131))</f>
        <v/>
      </c>
      <c r="D146" s="143" t="str">
        <f>IF(B146=FALSE,"",Length_4!R264)</f>
        <v/>
      </c>
      <c r="E146" s="144" t="str">
        <f t="shared" si="28"/>
        <v/>
      </c>
      <c r="F146" s="142" t="str">
        <f>IF(B146=FALSE,"",Length_4!I131)</f>
        <v/>
      </c>
      <c r="G146" s="142" t="str">
        <f>IF(B146=FALSE,"",Length_4!J131)</f>
        <v/>
      </c>
      <c r="H146" s="142" t="str">
        <f>IF(B146=FALSE,"",Length_4!K131)</f>
        <v/>
      </c>
      <c r="I146" s="142" t="str">
        <f t="shared" si="36"/>
        <v/>
      </c>
      <c r="J146" s="233" t="str">
        <f t="shared" si="29"/>
        <v/>
      </c>
      <c r="K146" s="231" t="str">
        <f t="shared" si="30"/>
        <v/>
      </c>
      <c r="L146" s="231" t="str">
        <f t="shared" si="31"/>
        <v/>
      </c>
      <c r="M146" s="231" t="str">
        <f t="shared" si="32"/>
        <v/>
      </c>
      <c r="N146" s="231" t="str">
        <f t="shared" si="33"/>
        <v/>
      </c>
      <c r="O146" s="230" t="str">
        <f t="shared" si="34"/>
        <v/>
      </c>
      <c r="P146" s="234" t="str">
        <f t="shared" si="37"/>
        <v/>
      </c>
      <c r="Q146" s="145" t="str">
        <f t="shared" si="38"/>
        <v/>
      </c>
      <c r="R146" s="243" t="str">
        <f t="shared" si="23"/>
        <v/>
      </c>
      <c r="S146" s="243" t="str">
        <f t="shared" si="35"/>
        <v/>
      </c>
      <c r="T146" s="132" t="str">
        <f t="shared" si="39"/>
        <v/>
      </c>
      <c r="U146" s="132" t="str">
        <f t="shared" si="40"/>
        <v/>
      </c>
      <c r="V146" s="113"/>
      <c r="W146" s="132">
        <f>Length_4!F131</f>
        <v>0</v>
      </c>
      <c r="X146" s="132">
        <f>Length_4!G131</f>
        <v>0</v>
      </c>
      <c r="Y146" s="132" t="str">
        <f t="shared" si="41"/>
        <v/>
      </c>
      <c r="Z146" s="132" t="str">
        <f t="shared" si="42"/>
        <v/>
      </c>
    </row>
    <row r="147" spans="1:26" ht="15" customHeight="1">
      <c r="B147" s="143" t="b">
        <f>IF(TRIM(Length_4!A132)="",FALSE,TRUE)</f>
        <v>0</v>
      </c>
      <c r="C147" s="143" t="str">
        <f>IF(B147=FALSE,"",VALUE(Length_4!A132))</f>
        <v/>
      </c>
      <c r="D147" s="143" t="str">
        <f>IF(B147=FALSE,"",Length_4!R265)</f>
        <v/>
      </c>
      <c r="E147" s="144" t="str">
        <f t="shared" si="28"/>
        <v/>
      </c>
      <c r="F147" s="142" t="str">
        <f>IF(B147=FALSE,"",Length_4!I132)</f>
        <v/>
      </c>
      <c r="G147" s="142" t="str">
        <f>IF(B147=FALSE,"",Length_4!J132)</f>
        <v/>
      </c>
      <c r="H147" s="142" t="str">
        <f>IF(B147=FALSE,"",Length_4!K132)</f>
        <v/>
      </c>
      <c r="I147" s="142" t="str">
        <f t="shared" si="36"/>
        <v/>
      </c>
      <c r="J147" s="233" t="str">
        <f t="shared" si="29"/>
        <v/>
      </c>
      <c r="K147" s="231" t="str">
        <f t="shared" si="30"/>
        <v/>
      </c>
      <c r="L147" s="231" t="str">
        <f t="shared" si="31"/>
        <v/>
      </c>
      <c r="M147" s="231" t="str">
        <f t="shared" si="32"/>
        <v/>
      </c>
      <c r="N147" s="231" t="str">
        <f t="shared" si="33"/>
        <v/>
      </c>
      <c r="O147" s="230" t="str">
        <f t="shared" si="34"/>
        <v/>
      </c>
      <c r="P147" s="234" t="str">
        <f t="shared" si="37"/>
        <v/>
      </c>
      <c r="Q147" s="145" t="str">
        <f t="shared" si="38"/>
        <v/>
      </c>
      <c r="R147" s="243" t="str">
        <f t="shared" ref="R147:R148" si="43">TEXT(P147,"0.00000")</f>
        <v/>
      </c>
      <c r="S147" s="243" t="str">
        <f t="shared" si="35"/>
        <v/>
      </c>
      <c r="T147" s="132" t="str">
        <f t="shared" si="39"/>
        <v/>
      </c>
      <c r="U147" s="132" t="str">
        <f t="shared" si="40"/>
        <v/>
      </c>
      <c r="V147" s="113"/>
      <c r="W147" s="132">
        <f>Length_4!F132</f>
        <v>0</v>
      </c>
      <c r="X147" s="132">
        <f>Length_4!G132</f>
        <v>0</v>
      </c>
      <c r="Y147" s="132" t="str">
        <f t="shared" ref="Y147:Y148" si="44">IF(B147=FALSE,"",IF(F147="-","-","±"&amp;TEXT((X147-C147),"0.00000")))</f>
        <v/>
      </c>
      <c r="Z147" s="132" t="str">
        <f t="shared" si="42"/>
        <v/>
      </c>
    </row>
    <row r="148" spans="1:26" ht="15" customHeight="1">
      <c r="B148" s="143" t="b">
        <f>IF(TRIM(Length_4!A133)="",FALSE,TRUE)</f>
        <v>0</v>
      </c>
      <c r="C148" s="143" t="str">
        <f>IF(B148=FALSE,"",VALUE(Length_4!A133))</f>
        <v/>
      </c>
      <c r="D148" s="143" t="str">
        <f>IF(B148=FALSE,"",Length_4!R266)</f>
        <v/>
      </c>
      <c r="E148" s="144" t="str">
        <f t="shared" ref="E148" si="45">IF(B148=FALSE,"",C148+D148/1000)</f>
        <v/>
      </c>
      <c r="F148" s="142" t="str">
        <f>IF(B148=FALSE,"",Length_4!I133)</f>
        <v/>
      </c>
      <c r="G148" s="142" t="str">
        <f>IF(B148=FALSE,"",Length_4!J133)</f>
        <v/>
      </c>
      <c r="H148" s="142" t="str">
        <f>IF(B148=FALSE,"",Length_4!K133)</f>
        <v/>
      </c>
      <c r="I148" s="142" t="str">
        <f t="shared" si="36"/>
        <v/>
      </c>
      <c r="J148" s="233" t="str">
        <f t="shared" ref="J148" si="46">IF(B148=FALSE,"",(D$3*E$3+F$3*G$3)*C148)</f>
        <v/>
      </c>
      <c r="K148" s="231" t="str">
        <f t="shared" ref="K148" si="47">IF(B148=FALSE,"",(N$11^(2/3)/2)*((3*PI())^2/N$10*((1-L$8^2)/(PI()*L$9)+(1-H$9^2)/(PI()*H$10))^2)^(1/3))</f>
        <v/>
      </c>
      <c r="L148" s="231" t="str">
        <f t="shared" ref="L148" si="48">IF(B148=FALSE,"",(N$11^(2/3)/2)*((3*PI())^2/N$10*((1-L$8^2)/(PI()*L$9)+(1-D$9^2)/(PI()*D$10))^2)^(1/3))</f>
        <v/>
      </c>
      <c r="M148" s="231" t="str">
        <f t="shared" ref="M148" si="49">IF(B148=FALSE,"",(N$12^(2/3)/2)*((3*PI())^2/N$10*((1-L$8^2)/(PI()*L$9)+(1-H$9^2)/(PI()*H$10))^2)^(1/3))</f>
        <v/>
      </c>
      <c r="N148" s="231" t="str">
        <f t="shared" ref="N148" si="50">IF(B148=FALSE,"",(N$12^(2/3)/2)*((3*PI())^2/N$10*((1-L$8^2)/(PI()*L$9)+(1-D$9^2)/(PI()*D$10))^2)^(1/3))</f>
        <v/>
      </c>
      <c r="O148" s="230" t="str">
        <f t="shared" ref="O148" si="51">IF(B148=FALSE,"",((K148-L148)+(M148-N148))*1000)</f>
        <v/>
      </c>
      <c r="P148" s="234" t="str">
        <f t="shared" si="37"/>
        <v/>
      </c>
      <c r="Q148" s="145" t="str">
        <f t="shared" si="38"/>
        <v/>
      </c>
      <c r="R148" s="243" t="str">
        <f t="shared" si="43"/>
        <v/>
      </c>
      <c r="S148" s="243" t="str">
        <f t="shared" ref="S148" si="52">IF($B148=TRUE,IF(F148="-","-",TEXT(ROUND(Q148,2)/1000,T$177)),"")</f>
        <v/>
      </c>
      <c r="T148" s="132" t="str">
        <f t="shared" si="39"/>
        <v/>
      </c>
      <c r="U148" s="132" t="str">
        <f t="shared" si="40"/>
        <v/>
      </c>
      <c r="V148" s="113"/>
      <c r="W148" s="132">
        <f>Length_4!F133</f>
        <v>0</v>
      </c>
      <c r="X148" s="132">
        <f>Length_4!G133</f>
        <v>0</v>
      </c>
      <c r="Y148" s="132" t="str">
        <f t="shared" si="44"/>
        <v/>
      </c>
      <c r="Z148" s="132" t="str">
        <f t="shared" si="42"/>
        <v/>
      </c>
    </row>
    <row r="149" spans="1:26" ht="15" customHeight="1">
      <c r="N149" s="109"/>
      <c r="O149" s="109"/>
      <c r="P149" s="109"/>
      <c r="Q149" s="109"/>
      <c r="R149" s="109"/>
      <c r="S149" s="109"/>
      <c r="T149" s="109"/>
      <c r="U149" s="109"/>
      <c r="V149" s="111"/>
      <c r="Y149" s="109"/>
    </row>
    <row r="150" spans="1:26" ht="15" customHeight="1">
      <c r="A150" s="107" t="s">
        <v>150</v>
      </c>
      <c r="C150" s="108"/>
      <c r="D150" s="108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</row>
    <row r="151" spans="1:26" ht="15" customHeight="1">
      <c r="A151" s="107"/>
      <c r="B151" s="564"/>
      <c r="C151" s="564" t="s">
        <v>89</v>
      </c>
      <c r="D151" s="586" t="s">
        <v>90</v>
      </c>
      <c r="E151" s="564" t="s">
        <v>91</v>
      </c>
      <c r="F151" s="564" t="s">
        <v>58</v>
      </c>
      <c r="G151" s="239">
        <v>1</v>
      </c>
      <c r="H151" s="240"/>
      <c r="I151" s="240"/>
      <c r="J151" s="240"/>
      <c r="K151" s="240"/>
      <c r="L151" s="240"/>
      <c r="M151" s="241"/>
      <c r="N151" s="164">
        <v>2</v>
      </c>
      <c r="O151" s="566">
        <v>3</v>
      </c>
      <c r="P151" s="583"/>
      <c r="Q151" s="583"/>
      <c r="R151" s="567"/>
      <c r="S151" s="566">
        <v>4</v>
      </c>
      <c r="T151" s="583"/>
      <c r="U151" s="567"/>
      <c r="V151" s="164">
        <v>5</v>
      </c>
      <c r="X151" s="586" t="s">
        <v>90</v>
      </c>
      <c r="Y151" s="564" t="s">
        <v>94</v>
      </c>
      <c r="Z151" s="564" t="s">
        <v>293</v>
      </c>
    </row>
    <row r="152" spans="1:26" ht="15" customHeight="1">
      <c r="A152" s="107"/>
      <c r="B152" s="582"/>
      <c r="C152" s="565"/>
      <c r="D152" s="595"/>
      <c r="E152" s="565"/>
      <c r="F152" s="565"/>
      <c r="G152" s="566" t="s">
        <v>92</v>
      </c>
      <c r="H152" s="583"/>
      <c r="I152" s="567"/>
      <c r="J152" s="235" t="s">
        <v>93</v>
      </c>
      <c r="K152" s="592" t="s">
        <v>94</v>
      </c>
      <c r="L152" s="593"/>
      <c r="M152" s="594"/>
      <c r="N152" s="235" t="s">
        <v>95</v>
      </c>
      <c r="O152" s="592" t="s">
        <v>92</v>
      </c>
      <c r="P152" s="594"/>
      <c r="Q152" s="592" t="s">
        <v>96</v>
      </c>
      <c r="R152" s="594"/>
      <c r="S152" s="592" t="s">
        <v>97</v>
      </c>
      <c r="T152" s="593"/>
      <c r="U152" s="594"/>
      <c r="V152" s="235" t="s">
        <v>98</v>
      </c>
      <c r="X152" s="595"/>
      <c r="Y152" s="565"/>
      <c r="Z152" s="591"/>
    </row>
    <row r="153" spans="1:26" ht="15" customHeight="1">
      <c r="B153" s="237" t="s">
        <v>99</v>
      </c>
      <c r="C153" s="146" t="s">
        <v>103</v>
      </c>
      <c r="D153" s="147" t="s">
        <v>294</v>
      </c>
      <c r="E153" s="242" t="e">
        <f>VLOOKUP(H$3,C$19:Q$148,3,FALSE)</f>
        <v>#N/A</v>
      </c>
      <c r="F153" s="148" t="s">
        <v>101</v>
      </c>
      <c r="G153" s="150" t="e">
        <f>VLOOKUP(H3,Length_4!N137:AJ266,7,FALSE)</f>
        <v>#N/A</v>
      </c>
      <c r="H153" s="243" t="e">
        <f>VLOOKUP(H3,Length_4!N137:AJ266,8,FALSE)</f>
        <v>#N/A</v>
      </c>
      <c r="I153" s="243" t="s">
        <v>77</v>
      </c>
      <c r="J153" s="132">
        <v>2</v>
      </c>
      <c r="K153" s="152" t="e">
        <f>G153/J153</f>
        <v>#N/A</v>
      </c>
      <c r="L153" s="152" t="e">
        <f>H153/J153</f>
        <v>#N/A</v>
      </c>
      <c r="M153" s="148" t="s">
        <v>295</v>
      </c>
      <c r="N153" s="151" t="s">
        <v>104</v>
      </c>
      <c r="O153" s="155"/>
      <c r="P153" s="132"/>
      <c r="Q153" s="152">
        <v>1</v>
      </c>
      <c r="R153" s="132"/>
      <c r="S153" s="132" t="e">
        <f>ABS(K153*Q153)</f>
        <v>#N/A</v>
      </c>
      <c r="T153" s="132" t="e">
        <f>ABS(L153*Q153)</f>
        <v>#N/A</v>
      </c>
      <c r="U153" s="150" t="s">
        <v>295</v>
      </c>
      <c r="V153" s="132" t="s">
        <v>68</v>
      </c>
      <c r="X153" s="244" t="s">
        <v>294</v>
      </c>
      <c r="Y153" s="245" t="e">
        <f>SQRT(SUMSQ(S153,T153*H3))</f>
        <v>#N/A</v>
      </c>
      <c r="Z153" s="133">
        <f>IF(V153="∞",0,Y153^4/V153)</f>
        <v>0</v>
      </c>
    </row>
    <row r="154" spans="1:26" ht="15" customHeight="1">
      <c r="B154" s="237" t="s">
        <v>102</v>
      </c>
      <c r="C154" s="246" t="s">
        <v>296</v>
      </c>
      <c r="D154" s="147" t="s">
        <v>151</v>
      </c>
      <c r="E154" s="132">
        <v>0</v>
      </c>
      <c r="F154" s="148" t="s">
        <v>101</v>
      </c>
      <c r="G154" s="247">
        <f ca="1">D11</f>
        <v>0</v>
      </c>
      <c r="H154" s="248"/>
      <c r="I154" s="243" t="s">
        <v>77</v>
      </c>
      <c r="J154" s="249">
        <v>6</v>
      </c>
      <c r="K154" s="245">
        <f ca="1">G154*1000/SQRT(J154)</f>
        <v>0</v>
      </c>
      <c r="L154" s="250"/>
      <c r="M154" s="148" t="s">
        <v>295</v>
      </c>
      <c r="N154" s="251" t="s">
        <v>297</v>
      </c>
      <c r="O154" s="252"/>
      <c r="P154" s="253"/>
      <c r="Q154" s="254">
        <v>1</v>
      </c>
      <c r="R154" s="253"/>
      <c r="S154" s="255">
        <f t="shared" ref="S154:S167" ca="1" si="53">ABS(K154*Q154)</f>
        <v>0</v>
      </c>
      <c r="T154" s="256"/>
      <c r="U154" s="150" t="s">
        <v>295</v>
      </c>
      <c r="V154" s="132">
        <f>ROUNDDOWN(1/2*(100/20)^2,0)</f>
        <v>12</v>
      </c>
      <c r="X154" s="257" t="s">
        <v>151</v>
      </c>
      <c r="Y154" s="258">
        <f ca="1">S154</f>
        <v>0</v>
      </c>
      <c r="Z154" s="133">
        <f ca="1">IF(V154="∞",0,Y154^4/V154)</f>
        <v>0</v>
      </c>
    </row>
    <row r="155" spans="1:26" ht="15" customHeight="1">
      <c r="B155" s="164" t="s">
        <v>66</v>
      </c>
      <c r="C155" s="246" t="s">
        <v>80</v>
      </c>
      <c r="D155" s="259" t="s">
        <v>135</v>
      </c>
      <c r="E155" s="243" t="e">
        <f>VLOOKUP(H$3,C$19:Q$148,7,FALSE)</f>
        <v>#N/A</v>
      </c>
      <c r="F155" s="260" t="s">
        <v>201</v>
      </c>
      <c r="G155" s="251">
        <f>합동실험표준편차!C42</f>
        <v>5.4772255750516576</v>
      </c>
      <c r="H155" s="248"/>
      <c r="I155" s="248" t="s">
        <v>295</v>
      </c>
      <c r="J155" s="249">
        <v>3</v>
      </c>
      <c r="K155" s="245">
        <f>G155/SQRT(J155)</f>
        <v>3.1622776601683773</v>
      </c>
      <c r="L155" s="250"/>
      <c r="M155" s="148" t="s">
        <v>295</v>
      </c>
      <c r="N155" s="251" t="str">
        <f>IF(MAX(K128:K148)=0,"직사각형","t")</f>
        <v>직사각형</v>
      </c>
      <c r="O155" s="253"/>
      <c r="P155" s="253"/>
      <c r="Q155" s="254">
        <v>1</v>
      </c>
      <c r="R155" s="253"/>
      <c r="S155" s="255">
        <f t="shared" si="53"/>
        <v>3.1622776601683773</v>
      </c>
      <c r="T155" s="256"/>
      <c r="U155" s="150" t="s">
        <v>295</v>
      </c>
      <c r="V155" s="253">
        <f>합동실험표준편차!H42</f>
        <v>90</v>
      </c>
      <c r="X155" s="257" t="s">
        <v>135</v>
      </c>
      <c r="Y155" s="258">
        <f>S155</f>
        <v>3.1622776601683773</v>
      </c>
      <c r="Z155" s="261">
        <f t="shared" ref="Z155:Z167" si="54">IF(V155="∞",0,Y155^4/V155)</f>
        <v>1.1111111111111083</v>
      </c>
    </row>
    <row r="156" spans="1:26" ht="15" customHeight="1">
      <c r="B156" s="164" t="s">
        <v>67</v>
      </c>
      <c r="C156" s="246" t="s">
        <v>298</v>
      </c>
      <c r="D156" s="147" t="s">
        <v>299</v>
      </c>
      <c r="E156" s="132">
        <v>0</v>
      </c>
      <c r="F156" s="148" t="s">
        <v>101</v>
      </c>
      <c r="G156" s="253">
        <f>Length_4!T270</f>
        <v>0</v>
      </c>
      <c r="H156" s="248"/>
      <c r="I156" s="243" t="s">
        <v>77</v>
      </c>
      <c r="J156" s="132">
        <v>2</v>
      </c>
      <c r="K156" s="152">
        <f>G156*1000/J156</f>
        <v>0</v>
      </c>
      <c r="L156" s="250"/>
      <c r="M156" s="148" t="s">
        <v>295</v>
      </c>
      <c r="N156" s="251" t="s">
        <v>104</v>
      </c>
      <c r="O156" s="253"/>
      <c r="P156" s="253"/>
      <c r="Q156" s="254">
        <v>1</v>
      </c>
      <c r="R156" s="253"/>
      <c r="S156" s="255">
        <f t="shared" si="53"/>
        <v>0</v>
      </c>
      <c r="T156" s="256"/>
      <c r="U156" s="150" t="s">
        <v>295</v>
      </c>
      <c r="V156" s="132" t="s">
        <v>68</v>
      </c>
      <c r="X156" s="257" t="s">
        <v>299</v>
      </c>
      <c r="Y156" s="258">
        <f>S156</f>
        <v>0</v>
      </c>
      <c r="Z156" s="261">
        <f t="shared" si="54"/>
        <v>0</v>
      </c>
    </row>
    <row r="157" spans="1:26" ht="15" customHeight="1">
      <c r="B157" s="564" t="s">
        <v>105</v>
      </c>
      <c r="C157" s="596" t="s">
        <v>300</v>
      </c>
      <c r="D157" s="147" t="s">
        <v>301</v>
      </c>
      <c r="E157" s="132">
        <v>0</v>
      </c>
      <c r="F157" s="148" t="s">
        <v>101</v>
      </c>
      <c r="G157" s="255"/>
      <c r="H157" s="255"/>
      <c r="I157" s="243"/>
      <c r="J157" s="154"/>
      <c r="K157" s="245" t="e">
        <f ca="1">SQRT(SUMSQ(K158:K159))</f>
        <v>#N/A</v>
      </c>
      <c r="L157" s="250"/>
      <c r="M157" s="148" t="s">
        <v>295</v>
      </c>
      <c r="N157" s="151" t="s">
        <v>297</v>
      </c>
      <c r="O157" s="253"/>
      <c r="P157" s="253"/>
      <c r="Q157" s="254">
        <v>1</v>
      </c>
      <c r="R157" s="253"/>
      <c r="S157" s="255" t="e">
        <f t="shared" ca="1" si="53"/>
        <v>#N/A</v>
      </c>
      <c r="T157" s="256"/>
      <c r="U157" s="150" t="s">
        <v>295</v>
      </c>
      <c r="V157" s="132" t="e">
        <f ca="1">ROUNDDOWN(S157^4/SUM(K158^4/V158,K159^4/V159),0)</f>
        <v>#N/A</v>
      </c>
      <c r="X157" s="257" t="s">
        <v>301</v>
      </c>
      <c r="Y157" s="258" t="e">
        <f ca="1">S157</f>
        <v>#N/A</v>
      </c>
      <c r="Z157" s="261" t="e">
        <f t="shared" ca="1" si="54"/>
        <v>#N/A</v>
      </c>
    </row>
    <row r="158" spans="1:26" ht="15" customHeight="1">
      <c r="B158" s="565"/>
      <c r="C158" s="597"/>
      <c r="D158" s="147" t="s">
        <v>302</v>
      </c>
      <c r="E158" s="132"/>
      <c r="F158" s="148"/>
      <c r="G158" s="253" t="e">
        <f ca="1">D12</f>
        <v>#N/A</v>
      </c>
      <c r="H158" s="262">
        <f>1/9</f>
        <v>0.1111111111111111</v>
      </c>
      <c r="I158" s="243" t="s">
        <v>77</v>
      </c>
      <c r="J158" s="154">
        <v>3</v>
      </c>
      <c r="K158" s="245" t="e">
        <f ca="1">H158/SQRT(J158)*G158*1000</f>
        <v>#N/A</v>
      </c>
      <c r="L158" s="250"/>
      <c r="M158" s="148" t="s">
        <v>295</v>
      </c>
      <c r="N158" s="251"/>
      <c r="O158" s="253"/>
      <c r="P158" s="253"/>
      <c r="Q158" s="254"/>
      <c r="R158" s="253"/>
      <c r="S158" s="255"/>
      <c r="T158" s="256"/>
      <c r="U158" s="150"/>
      <c r="V158" s="132">
        <f>ROUNDDOWN(1/2*(100/20)^2,0)</f>
        <v>12</v>
      </c>
      <c r="X158" s="257"/>
      <c r="Y158" s="258"/>
      <c r="Z158" s="261"/>
    </row>
    <row r="159" spans="1:26" ht="15" customHeight="1">
      <c r="B159" s="582"/>
      <c r="C159" s="598"/>
      <c r="D159" s="147" t="s">
        <v>303</v>
      </c>
      <c r="E159" s="132"/>
      <c r="F159" s="148"/>
      <c r="G159" s="253">
        <f ca="1">H12</f>
        <v>0.35</v>
      </c>
      <c r="H159" s="262">
        <f>1/9</f>
        <v>0.1111111111111111</v>
      </c>
      <c r="I159" s="243" t="s">
        <v>77</v>
      </c>
      <c r="J159" s="154">
        <v>3</v>
      </c>
      <c r="K159" s="245">
        <f ca="1">H159/SQRT(J159)*G159*1000</f>
        <v>22.452510468485446</v>
      </c>
      <c r="L159" s="250"/>
      <c r="M159" s="148" t="s">
        <v>295</v>
      </c>
      <c r="N159" s="251"/>
      <c r="O159" s="253"/>
      <c r="P159" s="253"/>
      <c r="Q159" s="254"/>
      <c r="R159" s="253"/>
      <c r="S159" s="255"/>
      <c r="T159" s="256"/>
      <c r="U159" s="150"/>
      <c r="V159" s="132">
        <f>ROUNDDOWN(1/2*(100/20)^2,0)</f>
        <v>12</v>
      </c>
      <c r="X159" s="257"/>
      <c r="Y159" s="258"/>
      <c r="Z159" s="261"/>
    </row>
    <row r="160" spans="1:26" ht="15" customHeight="1">
      <c r="B160" s="164" t="s">
        <v>106</v>
      </c>
      <c r="C160" s="146" t="s">
        <v>304</v>
      </c>
      <c r="D160" s="147" t="s">
        <v>305</v>
      </c>
      <c r="E160" s="155" t="e">
        <f>D3</f>
        <v>#N/A</v>
      </c>
      <c r="F160" s="148" t="s">
        <v>306</v>
      </c>
      <c r="G160" s="263">
        <f>1/4</f>
        <v>0.25</v>
      </c>
      <c r="H160" s="155">
        <f>1*10^-6</f>
        <v>9.9999999999999995E-7</v>
      </c>
      <c r="I160" s="155"/>
      <c r="J160" s="154">
        <v>3</v>
      </c>
      <c r="K160" s="264">
        <f>SQRT(G160*(H160/SQRT(J160))^2+G160*(H160/SQRT(J160))^2)</f>
        <v>4.0824829046386305E-7</v>
      </c>
      <c r="L160" s="264"/>
      <c r="M160" s="148" t="s">
        <v>306</v>
      </c>
      <c r="N160" s="151" t="s">
        <v>69</v>
      </c>
      <c r="O160" s="150" t="e">
        <f>-E161</f>
        <v>#DIV/0!</v>
      </c>
      <c r="P160" s="132" t="s">
        <v>307</v>
      </c>
      <c r="Q160" s="152" t="e">
        <f>O160*10^6</f>
        <v>#DIV/0!</v>
      </c>
      <c r="R160" s="132" t="s">
        <v>308</v>
      </c>
      <c r="S160" s="153"/>
      <c r="T160" s="153" t="e">
        <f>ABS(Q160*K160)</f>
        <v>#DIV/0!</v>
      </c>
      <c r="U160" s="150" t="s">
        <v>295</v>
      </c>
      <c r="V160" s="132">
        <f>K160^4/SUM((H160/SQRT(3)/2)^4/(1/2*(100/10)^2),(H160/SQRT(3)/2)^4/(1/2*(100/10)^2))</f>
        <v>100.00000000000004</v>
      </c>
      <c r="X160" s="244" t="s">
        <v>305</v>
      </c>
      <c r="Y160" s="245" t="e">
        <f>T160*H3</f>
        <v>#DIV/0!</v>
      </c>
      <c r="Z160" s="133" t="e">
        <f t="shared" si="54"/>
        <v>#DIV/0!</v>
      </c>
    </row>
    <row r="161" spans="2:26" ht="15" customHeight="1">
      <c r="B161" s="164" t="s">
        <v>107</v>
      </c>
      <c r="C161" s="146" t="s">
        <v>309</v>
      </c>
      <c r="D161" s="147" t="s">
        <v>264</v>
      </c>
      <c r="E161" s="150" t="e">
        <f>E3</f>
        <v>#DIV/0!</v>
      </c>
      <c r="F161" s="148" t="s">
        <v>310</v>
      </c>
      <c r="G161" s="153" t="e">
        <f>MAX(ABS(E161),0.05)</f>
        <v>#DIV/0!</v>
      </c>
      <c r="H161" s="150"/>
      <c r="I161" s="150"/>
      <c r="J161" s="154">
        <v>3</v>
      </c>
      <c r="K161" s="149" t="e">
        <f>G161/SQRT(J161)</f>
        <v>#DIV/0!</v>
      </c>
      <c r="L161" s="149"/>
      <c r="M161" s="148" t="s">
        <v>310</v>
      </c>
      <c r="N161" s="151" t="s">
        <v>69</v>
      </c>
      <c r="O161" s="155" t="e">
        <f>-E160</f>
        <v>#N/A</v>
      </c>
      <c r="P161" s="132" t="s">
        <v>307</v>
      </c>
      <c r="Q161" s="152" t="e">
        <f>O161*10^6</f>
        <v>#N/A</v>
      </c>
      <c r="R161" s="132" t="s">
        <v>311</v>
      </c>
      <c r="S161" s="153"/>
      <c r="T161" s="153" t="e">
        <f>ABS(Q161*K161)</f>
        <v>#N/A</v>
      </c>
      <c r="U161" s="150" t="s">
        <v>295</v>
      </c>
      <c r="V161" s="132">
        <f>ROUNDDOWN(1/2*(100/20)^2,0)</f>
        <v>12</v>
      </c>
      <c r="X161" s="244" t="s">
        <v>264</v>
      </c>
      <c r="Y161" s="245" t="e">
        <f>T161*H3</f>
        <v>#N/A</v>
      </c>
      <c r="Z161" s="133" t="e">
        <f t="shared" si="54"/>
        <v>#N/A</v>
      </c>
    </row>
    <row r="162" spans="2:26" ht="15" customHeight="1">
      <c r="B162" s="164" t="s">
        <v>312</v>
      </c>
      <c r="C162" s="146" t="s">
        <v>313</v>
      </c>
      <c r="D162" s="147" t="s">
        <v>265</v>
      </c>
      <c r="E162" s="265" t="e">
        <f>F3</f>
        <v>#N/A</v>
      </c>
      <c r="F162" s="148" t="s">
        <v>306</v>
      </c>
      <c r="G162" s="150"/>
      <c r="H162" s="155">
        <f>1*10^-6</f>
        <v>9.9999999999999995E-7</v>
      </c>
      <c r="I162" s="155"/>
      <c r="J162" s="154">
        <v>3</v>
      </c>
      <c r="K162" s="264">
        <f>SQRT((H162/SQRT(J162))^2+(H162/SQRT(J162))^2)</f>
        <v>8.1649658092772609E-7</v>
      </c>
      <c r="L162" s="264"/>
      <c r="M162" s="148" t="s">
        <v>306</v>
      </c>
      <c r="N162" s="151" t="s">
        <v>69</v>
      </c>
      <c r="O162" s="150" t="e">
        <f>-E163</f>
        <v>#DIV/0!</v>
      </c>
      <c r="P162" s="132" t="s">
        <v>307</v>
      </c>
      <c r="Q162" s="152" t="e">
        <f>O162*10^6</f>
        <v>#DIV/0!</v>
      </c>
      <c r="R162" s="132" t="s">
        <v>308</v>
      </c>
      <c r="S162" s="153"/>
      <c r="T162" s="153" t="e">
        <f t="shared" ref="T162:T163" si="55">ABS(Q162*K162)</f>
        <v>#DIV/0!</v>
      </c>
      <c r="U162" s="150" t="s">
        <v>295</v>
      </c>
      <c r="V162" s="132">
        <f>K162^4/SUM((H162/SQRT(3))^4/(1/2*(100/10)^2),(H162/SQRT(3))^4/(1/2*(100/10)^2))</f>
        <v>100.00000000000004</v>
      </c>
      <c r="X162" s="244" t="s">
        <v>265</v>
      </c>
      <c r="Y162" s="245" t="e">
        <f>T162*H3</f>
        <v>#DIV/0!</v>
      </c>
      <c r="Z162" s="133" t="e">
        <f t="shared" si="54"/>
        <v>#DIV/0!</v>
      </c>
    </row>
    <row r="163" spans="2:26" ht="15" customHeight="1">
      <c r="B163" s="564" t="s">
        <v>314</v>
      </c>
      <c r="C163" s="596" t="s">
        <v>315</v>
      </c>
      <c r="D163" s="147" t="s">
        <v>266</v>
      </c>
      <c r="E163" s="150" t="e">
        <f>G3</f>
        <v>#DIV/0!</v>
      </c>
      <c r="F163" s="148" t="s">
        <v>310</v>
      </c>
      <c r="G163" s="150"/>
      <c r="H163" s="150"/>
      <c r="I163" s="150"/>
      <c r="J163" s="154"/>
      <c r="K163" s="149">
        <f>SQRT(SUMSQ(K164:K166))</f>
        <v>4.0824829046386304E-2</v>
      </c>
      <c r="L163" s="149"/>
      <c r="M163" s="148" t="s">
        <v>310</v>
      </c>
      <c r="N163" s="151" t="s">
        <v>104</v>
      </c>
      <c r="O163" s="265" t="e">
        <f>-E162</f>
        <v>#N/A</v>
      </c>
      <c r="P163" s="132" t="s">
        <v>307</v>
      </c>
      <c r="Q163" s="152" t="e">
        <f>O163*10^6</f>
        <v>#N/A</v>
      </c>
      <c r="R163" s="132" t="s">
        <v>311</v>
      </c>
      <c r="S163" s="153"/>
      <c r="T163" s="153" t="e">
        <f t="shared" si="55"/>
        <v>#N/A</v>
      </c>
      <c r="U163" s="150" t="s">
        <v>295</v>
      </c>
      <c r="V163" s="132">
        <f>ROUNDDOWN(K163^4/SUM(K165^4/V165,K166^4/V166),0)</f>
        <v>24</v>
      </c>
      <c r="X163" s="244" t="s">
        <v>266</v>
      </c>
      <c r="Y163" s="245" t="e">
        <f>T163*H3</f>
        <v>#N/A</v>
      </c>
      <c r="Z163" s="133" t="e">
        <f t="shared" si="54"/>
        <v>#N/A</v>
      </c>
    </row>
    <row r="164" spans="2:26" ht="15" customHeight="1">
      <c r="B164" s="565"/>
      <c r="C164" s="597"/>
      <c r="D164" s="147" t="s">
        <v>316</v>
      </c>
      <c r="E164" s="150"/>
      <c r="F164" s="148"/>
      <c r="G164" s="150">
        <f>Length_4!T293</f>
        <v>0</v>
      </c>
      <c r="H164" s="150"/>
      <c r="I164" s="150"/>
      <c r="J164" s="132">
        <v>2</v>
      </c>
      <c r="K164" s="149">
        <f>G164/J164</f>
        <v>0</v>
      </c>
      <c r="L164" s="149"/>
      <c r="M164" s="148" t="s">
        <v>310</v>
      </c>
      <c r="N164" s="151"/>
      <c r="O164" s="265"/>
      <c r="P164" s="132"/>
      <c r="Q164" s="152"/>
      <c r="R164" s="132"/>
      <c r="S164" s="153"/>
      <c r="T164" s="153"/>
      <c r="U164" s="150"/>
      <c r="V164" s="132" t="s">
        <v>68</v>
      </c>
      <c r="X164" s="244"/>
      <c r="Y164" s="245"/>
      <c r="Z164" s="133"/>
    </row>
    <row r="165" spans="2:26" ht="15" customHeight="1">
      <c r="B165" s="565"/>
      <c r="C165" s="597"/>
      <c r="D165" s="147" t="s">
        <v>317</v>
      </c>
      <c r="E165" s="150"/>
      <c r="F165" s="148"/>
      <c r="G165" s="132">
        <v>0.05</v>
      </c>
      <c r="H165" s="150"/>
      <c r="I165" s="150"/>
      <c r="J165" s="154">
        <v>3</v>
      </c>
      <c r="K165" s="149">
        <f>G165/SQRT(J165)</f>
        <v>2.8867513459481291E-2</v>
      </c>
      <c r="L165" s="149"/>
      <c r="M165" s="148" t="s">
        <v>310</v>
      </c>
      <c r="N165" s="151"/>
      <c r="O165" s="265"/>
      <c r="P165" s="132"/>
      <c r="Q165" s="152"/>
      <c r="R165" s="132"/>
      <c r="S165" s="153"/>
      <c r="T165" s="153"/>
      <c r="U165" s="150"/>
      <c r="V165" s="132">
        <f>ROUNDDOWN(1/2*(100/20)^2,0)</f>
        <v>12</v>
      </c>
      <c r="X165" s="244"/>
      <c r="Y165" s="245"/>
      <c r="Z165" s="133"/>
    </row>
    <row r="166" spans="2:26" ht="15" customHeight="1">
      <c r="B166" s="582"/>
      <c r="C166" s="598"/>
      <c r="D166" s="147" t="s">
        <v>318</v>
      </c>
      <c r="E166" s="150"/>
      <c r="F166" s="148"/>
      <c r="G166" s="132">
        <v>0.05</v>
      </c>
      <c r="H166" s="150"/>
      <c r="I166" s="150"/>
      <c r="J166" s="154">
        <v>3</v>
      </c>
      <c r="K166" s="149">
        <f>G166/SQRT(J166)</f>
        <v>2.8867513459481291E-2</v>
      </c>
      <c r="L166" s="149"/>
      <c r="M166" s="148" t="s">
        <v>310</v>
      </c>
      <c r="N166" s="151"/>
      <c r="O166" s="265"/>
      <c r="P166" s="132"/>
      <c r="Q166" s="152"/>
      <c r="R166" s="132"/>
      <c r="S166" s="153"/>
      <c r="T166" s="153"/>
      <c r="U166" s="150"/>
      <c r="V166" s="132">
        <f>ROUNDDOWN(1/2*(100/20)^2,0)</f>
        <v>12</v>
      </c>
      <c r="X166" s="244"/>
      <c r="Y166" s="245"/>
      <c r="Z166" s="133"/>
    </row>
    <row r="167" spans="2:26" ht="15" customHeight="1">
      <c r="B167" s="164" t="s">
        <v>319</v>
      </c>
      <c r="C167" s="146" t="s">
        <v>320</v>
      </c>
      <c r="D167" s="147" t="s">
        <v>321</v>
      </c>
      <c r="E167" s="132">
        <v>0</v>
      </c>
      <c r="F167" s="148" t="s">
        <v>101</v>
      </c>
      <c r="G167" s="132">
        <v>5</v>
      </c>
      <c r="H167" s="132"/>
      <c r="I167" s="132"/>
      <c r="J167" s="154"/>
      <c r="K167" s="245">
        <f>G167</f>
        <v>5</v>
      </c>
      <c r="L167" s="266"/>
      <c r="M167" s="150" t="s">
        <v>295</v>
      </c>
      <c r="N167" s="151" t="s">
        <v>322</v>
      </c>
      <c r="O167" s="132"/>
      <c r="P167" s="132"/>
      <c r="Q167" s="152">
        <v>1</v>
      </c>
      <c r="R167" s="132"/>
      <c r="S167" s="267">
        <f t="shared" si="53"/>
        <v>5</v>
      </c>
      <c r="T167" s="153"/>
      <c r="U167" s="150" t="s">
        <v>295</v>
      </c>
      <c r="V167" s="132">
        <f>ROUNDDOWN(1/2*(100/30)^2,0)</f>
        <v>5</v>
      </c>
      <c r="X167" s="244" t="s">
        <v>321</v>
      </c>
      <c r="Y167" s="245">
        <f>S167</f>
        <v>5</v>
      </c>
      <c r="Z167" s="133">
        <f t="shared" si="54"/>
        <v>125</v>
      </c>
    </row>
    <row r="168" spans="2:26" ht="15" customHeight="1">
      <c r="B168" s="164" t="s">
        <v>248</v>
      </c>
      <c r="C168" s="146" t="s">
        <v>108</v>
      </c>
      <c r="D168" s="147" t="s">
        <v>100</v>
      </c>
      <c r="E168" s="242" t="e">
        <f>E153+E154+(E155/1000)+E156+E157-(E160*E161+E162*E163)*H3+E167</f>
        <v>#N/A</v>
      </c>
      <c r="F168" s="148" t="s">
        <v>101</v>
      </c>
      <c r="G168" s="599"/>
      <c r="H168" s="600"/>
      <c r="I168" s="600"/>
      <c r="J168" s="600"/>
      <c r="K168" s="600"/>
      <c r="L168" s="600"/>
      <c r="M168" s="600"/>
      <c r="N168" s="600"/>
      <c r="O168" s="600"/>
      <c r="P168" s="600"/>
      <c r="Q168" s="600"/>
      <c r="R168" s="601"/>
      <c r="S168" s="268" t="e">
        <f>SQRT(SUMSQ(S153:S167))</f>
        <v>#N/A</v>
      </c>
      <c r="T168" s="269" t="e">
        <f>SQRT(SUMSQ(T153:T167))</f>
        <v>#N/A</v>
      </c>
      <c r="U168" s="150" t="s">
        <v>295</v>
      </c>
      <c r="V168" s="134" t="e">
        <f ca="1">IF(SUM(Z153:Z167)=0,"∞",ROUNDDOWN(Y168^4/SUM(Z153:Z167),0))</f>
        <v>#N/A</v>
      </c>
      <c r="X168" s="270" t="s">
        <v>100</v>
      </c>
      <c r="Y168" s="271" t="e">
        <f>SQRT(SUMSQ(Y153:Y167))</f>
        <v>#N/A</v>
      </c>
    </row>
    <row r="169" spans="2:26" ht="15" customHeight="1"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3"/>
    </row>
    <row r="170" spans="2:26" ht="15" customHeight="1">
      <c r="B170" s="586" t="s">
        <v>323</v>
      </c>
      <c r="C170" s="141"/>
      <c r="D170" s="566" t="s">
        <v>109</v>
      </c>
      <c r="E170" s="583"/>
      <c r="F170" s="583"/>
      <c r="G170" s="583"/>
      <c r="H170" s="567"/>
      <c r="I170" s="566" t="s">
        <v>110</v>
      </c>
      <c r="J170" s="583"/>
      <c r="K170" s="583"/>
      <c r="L170" s="583"/>
      <c r="M170" s="566" t="s">
        <v>111</v>
      </c>
      <c r="N170" s="583"/>
      <c r="P170" s="146" t="s">
        <v>51</v>
      </c>
      <c r="Q170" s="146" t="s">
        <v>112</v>
      </c>
      <c r="R170" s="112"/>
      <c r="S170" s="235" t="s">
        <v>116</v>
      </c>
      <c r="T170" s="235" t="s">
        <v>115</v>
      </c>
    </row>
    <row r="171" spans="2:26" ht="15" customHeight="1">
      <c r="B171" s="595"/>
      <c r="C171" s="141"/>
      <c r="D171" s="141">
        <v>1</v>
      </c>
      <c r="E171" s="141">
        <v>2</v>
      </c>
      <c r="F171" s="141" t="s">
        <v>254</v>
      </c>
      <c r="G171" s="141" t="s">
        <v>58</v>
      </c>
      <c r="H171" s="141" t="s">
        <v>324</v>
      </c>
      <c r="I171" s="141">
        <v>1</v>
      </c>
      <c r="J171" s="141">
        <v>2</v>
      </c>
      <c r="K171" s="141" t="s">
        <v>325</v>
      </c>
      <c r="L171" s="141" t="s">
        <v>58</v>
      </c>
      <c r="M171" s="164" t="s">
        <v>113</v>
      </c>
      <c r="N171" s="164" t="s">
        <v>114</v>
      </c>
      <c r="P171" s="146"/>
      <c r="Q171" s="146">
        <v>95.45</v>
      </c>
      <c r="R171" s="112"/>
      <c r="S171" s="238" t="s">
        <v>118</v>
      </c>
      <c r="T171" s="238" t="s">
        <v>117</v>
      </c>
    </row>
    <row r="172" spans="2:26" ht="15" customHeight="1">
      <c r="B172" s="602"/>
      <c r="C172" s="141" t="s">
        <v>109</v>
      </c>
      <c r="D172" s="272" t="e">
        <f ca="1">ROUNDUP(B173*S168,0)</f>
        <v>#N/A</v>
      </c>
      <c r="E172" s="273" t="e">
        <f ca="1">ROUNDUP(B173*T168,1)</f>
        <v>#N/A</v>
      </c>
      <c r="F172" s="274">
        <f>H3</f>
        <v>0</v>
      </c>
      <c r="G172" s="115" t="str">
        <f>U168</f>
        <v>nm</v>
      </c>
      <c r="H172" s="275" t="e">
        <f ca="1">SQRT(SUMSQ(D172,E172*F172))</f>
        <v>#N/A</v>
      </c>
      <c r="I172" s="298" t="e">
        <f ca="1">ROUND(MAX(D172:D173),0)</f>
        <v>#N/A</v>
      </c>
      <c r="J172" s="298" t="e">
        <f ca="1">ROUND(MAX(E172:E173),1)</f>
        <v>#N/A</v>
      </c>
      <c r="K172" s="276" t="e">
        <f ca="1">SQRT(SUMSQ(I172,J172*H3))</f>
        <v>#N/A</v>
      </c>
      <c r="L172" s="276" t="s">
        <v>295</v>
      </c>
      <c r="M172" s="277" t="str">
        <f>T174</f>
        <v>0.00</v>
      </c>
      <c r="N172" s="277" t="str">
        <f>T174</f>
        <v>0.00</v>
      </c>
      <c r="P172" s="132">
        <v>1</v>
      </c>
      <c r="Q172" s="132">
        <v>13.97</v>
      </c>
      <c r="S172" s="156">
        <v>0</v>
      </c>
      <c r="T172" s="157" t="s">
        <v>119</v>
      </c>
    </row>
    <row r="173" spans="2:26" ht="15" customHeight="1">
      <c r="B173" s="114">
        <f ca="1">IFERROR(VLOOKUP(V168,P172:Q181,2,FALSE),2)</f>
        <v>2</v>
      </c>
      <c r="C173" s="141" t="s">
        <v>60</v>
      </c>
      <c r="D173" s="278">
        <f>I3</f>
        <v>0</v>
      </c>
      <c r="E173" s="114">
        <f>J3</f>
        <v>0</v>
      </c>
      <c r="F173" s="114">
        <f>H3</f>
        <v>0</v>
      </c>
      <c r="G173" s="115">
        <f>K3</f>
        <v>0</v>
      </c>
      <c r="H173" s="275">
        <f>SQRT(SUMSQ(D173,E173*F173))</f>
        <v>0</v>
      </c>
      <c r="M173" s="112"/>
      <c r="N173" s="113"/>
      <c r="O173" s="112"/>
      <c r="P173" s="132">
        <v>2</v>
      </c>
      <c r="Q173" s="132">
        <v>4.53</v>
      </c>
      <c r="S173" s="156">
        <v>1</v>
      </c>
      <c r="T173" s="157" t="s">
        <v>120</v>
      </c>
      <c r="U173" s="112"/>
    </row>
    <row r="174" spans="2:26" ht="15" customHeight="1">
      <c r="C174" s="111"/>
      <c r="D174" s="111"/>
      <c r="P174" s="132">
        <v>3</v>
      </c>
      <c r="Q174" s="132">
        <v>3.31</v>
      </c>
      <c r="S174" s="156">
        <v>2</v>
      </c>
      <c r="T174" s="157" t="s">
        <v>121</v>
      </c>
    </row>
    <row r="175" spans="2:26" ht="15" customHeight="1">
      <c r="B175" s="128" t="s">
        <v>133</v>
      </c>
      <c r="C175" s="129"/>
      <c r="D175" s="129"/>
      <c r="E175" s="129"/>
      <c r="F175" s="129"/>
      <c r="G175" s="129"/>
      <c r="H175" s="129"/>
      <c r="I175" s="129"/>
      <c r="P175" s="132">
        <v>4</v>
      </c>
      <c r="Q175" s="132">
        <v>2.87</v>
      </c>
      <c r="S175" s="156">
        <v>3</v>
      </c>
      <c r="T175" s="157" t="s">
        <v>122</v>
      </c>
      <c r="U175" s="112"/>
    </row>
    <row r="176" spans="2:26" ht="15" customHeight="1">
      <c r="B176" s="129"/>
      <c r="C176" s="106" t="s">
        <v>134</v>
      </c>
      <c r="D176" s="111"/>
      <c r="O176" s="113"/>
      <c r="P176" s="132">
        <v>5</v>
      </c>
      <c r="Q176" s="132">
        <v>2.65</v>
      </c>
      <c r="S176" s="156">
        <v>4</v>
      </c>
      <c r="T176" s="157" t="s">
        <v>123</v>
      </c>
      <c r="U176" s="112"/>
    </row>
    <row r="177" spans="2:28" ht="15" customHeight="1">
      <c r="B177" s="129"/>
      <c r="C177" s="363" t="s">
        <v>687</v>
      </c>
      <c r="D177" s="111"/>
      <c r="O177" s="113"/>
      <c r="P177" s="132">
        <v>6</v>
      </c>
      <c r="Q177" s="132">
        <v>2.52</v>
      </c>
      <c r="S177" s="156">
        <v>5</v>
      </c>
      <c r="T177" s="157" t="s">
        <v>124</v>
      </c>
      <c r="U177" s="112"/>
    </row>
    <row r="178" spans="2:28" ht="15" customHeight="1">
      <c r="B178" s="129"/>
      <c r="C178" s="111"/>
      <c r="D178" s="111"/>
      <c r="O178" s="113"/>
      <c r="P178" s="132">
        <v>7</v>
      </c>
      <c r="Q178" s="132">
        <v>2.4300000000000002</v>
      </c>
      <c r="S178" s="156">
        <v>6</v>
      </c>
      <c r="T178" s="157" t="s">
        <v>125</v>
      </c>
      <c r="U178" s="112"/>
      <c r="Y178" s="113"/>
      <c r="Z178" s="113"/>
      <c r="AA178" s="113"/>
    </row>
    <row r="179" spans="2:28" ht="15" customHeight="1">
      <c r="B179" s="129"/>
      <c r="C179" s="111"/>
      <c r="D179" s="111"/>
      <c r="O179" s="113"/>
      <c r="P179" s="132">
        <v>8</v>
      </c>
      <c r="Q179" s="132">
        <v>2.37</v>
      </c>
      <c r="S179" s="156">
        <v>7</v>
      </c>
      <c r="T179" s="157" t="s">
        <v>126</v>
      </c>
      <c r="U179" s="112"/>
      <c r="W179" s="113"/>
      <c r="X179" s="113"/>
      <c r="Z179" s="113"/>
      <c r="AA179" s="113"/>
    </row>
    <row r="180" spans="2:28" ht="15" customHeight="1">
      <c r="B180" s="129"/>
      <c r="C180" s="111"/>
      <c r="D180" s="111"/>
      <c r="I180" s="129"/>
      <c r="O180" s="113"/>
      <c r="P180" s="132">
        <v>9</v>
      </c>
      <c r="Q180" s="132">
        <v>2.3199999999999998</v>
      </c>
      <c r="S180" s="156">
        <v>8</v>
      </c>
      <c r="T180" s="157" t="s">
        <v>127</v>
      </c>
      <c r="U180" s="112"/>
    </row>
    <row r="181" spans="2:28" ht="15" customHeight="1">
      <c r="B181" s="129"/>
      <c r="C181" s="111"/>
      <c r="D181" s="111"/>
      <c r="I181" s="129"/>
      <c r="P181" s="132" t="s">
        <v>52</v>
      </c>
      <c r="Q181" s="132">
        <v>2</v>
      </c>
      <c r="S181" s="156">
        <v>9</v>
      </c>
      <c r="T181" s="157" t="s">
        <v>128</v>
      </c>
      <c r="U181" s="112"/>
    </row>
    <row r="182" spans="2:28" ht="15" customHeight="1">
      <c r="B182" s="129"/>
      <c r="C182" s="111"/>
      <c r="D182" s="111"/>
      <c r="O182" s="112"/>
      <c r="P182" s="112"/>
      <c r="Q182" s="112"/>
    </row>
    <row r="183" spans="2:28" ht="15" customHeight="1">
      <c r="B183" s="129"/>
      <c r="C183" s="111"/>
      <c r="D183" s="111"/>
      <c r="J183" s="129"/>
      <c r="K183" s="129"/>
      <c r="L183" s="129"/>
      <c r="M183" s="129"/>
      <c r="N183" s="129"/>
      <c r="O183" s="129"/>
      <c r="P183" s="129"/>
      <c r="Q183" s="129"/>
      <c r="R183" s="129"/>
      <c r="Z183" s="111"/>
      <c r="AA183" s="111"/>
      <c r="AB183" s="111"/>
    </row>
    <row r="184" spans="2:28" ht="15" customHeight="1">
      <c r="M184" s="110"/>
      <c r="N184" s="110"/>
      <c r="O184" s="110"/>
      <c r="P184" s="110"/>
      <c r="T184" s="110"/>
      <c r="U184" s="110"/>
    </row>
    <row r="185" spans="2:28" ht="15" customHeight="1">
      <c r="M185" s="110"/>
      <c r="N185" s="110"/>
      <c r="O185" s="110"/>
      <c r="P185" s="110"/>
      <c r="T185" s="110"/>
      <c r="U185" s="110"/>
    </row>
    <row r="186" spans="2:28" ht="15" customHeight="1">
      <c r="M186" s="110"/>
      <c r="N186" s="110"/>
      <c r="O186" s="110"/>
      <c r="P186" s="110"/>
      <c r="T186" s="110"/>
      <c r="U186" s="110"/>
    </row>
    <row r="187" spans="2:28" ht="15" customHeight="1">
      <c r="M187" s="110"/>
      <c r="N187" s="110"/>
      <c r="O187" s="110"/>
      <c r="P187" s="110"/>
      <c r="T187" s="110"/>
      <c r="U187" s="110"/>
    </row>
    <row r="188" spans="2:28" ht="15" customHeight="1">
      <c r="J188" s="129"/>
      <c r="K188" s="129"/>
      <c r="L188" s="130"/>
      <c r="M188" s="129"/>
      <c r="N188" s="129"/>
      <c r="O188" s="129"/>
      <c r="S188" s="110"/>
      <c r="T188" s="110"/>
      <c r="U188" s="110"/>
      <c r="W188" s="111"/>
      <c r="X188" s="111"/>
      <c r="Y188" s="111"/>
    </row>
    <row r="189" spans="2:28" ht="15" customHeight="1">
      <c r="J189" s="129"/>
      <c r="K189" s="129"/>
      <c r="L189" s="129"/>
      <c r="M189" s="129"/>
      <c r="N189" s="129"/>
      <c r="O189" s="129"/>
      <c r="S189" s="110"/>
      <c r="T189" s="110"/>
      <c r="U189" s="110"/>
      <c r="W189" s="111"/>
      <c r="X189" s="111"/>
      <c r="Y189" s="111"/>
    </row>
    <row r="190" spans="2:28" ht="15" customHeight="1">
      <c r="J190" s="129"/>
      <c r="K190" s="129"/>
      <c r="L190" s="129"/>
      <c r="M190" s="129"/>
      <c r="N190" s="129"/>
      <c r="O190" s="129"/>
      <c r="S190" s="110"/>
      <c r="T190" s="110"/>
      <c r="U190" s="110"/>
      <c r="W190" s="111"/>
      <c r="X190" s="111"/>
      <c r="Y190" s="111"/>
    </row>
    <row r="191" spans="2:28" ht="15" customHeight="1">
      <c r="J191" s="129"/>
      <c r="K191" s="129"/>
      <c r="L191" s="129"/>
      <c r="M191" s="129"/>
      <c r="N191" s="129"/>
      <c r="O191" s="129"/>
      <c r="S191" s="110"/>
      <c r="T191" s="110"/>
      <c r="U191" s="110"/>
      <c r="W191" s="111"/>
      <c r="X191" s="111"/>
      <c r="Y191" s="111"/>
    </row>
    <row r="192" spans="2:28" ht="15" customHeight="1">
      <c r="B192" s="70"/>
      <c r="C192" s="70"/>
      <c r="D192" s="70"/>
      <c r="E192" s="70"/>
      <c r="F192" s="70"/>
      <c r="G192" s="70"/>
      <c r="H192" s="70"/>
      <c r="M192" s="70"/>
      <c r="N192" s="70"/>
      <c r="O192" s="70"/>
      <c r="P192" s="129"/>
      <c r="Q192" s="129"/>
      <c r="R192" s="129"/>
      <c r="Z192" s="111"/>
      <c r="AA192" s="111"/>
      <c r="AB192" s="111"/>
    </row>
    <row r="193" spans="2:28" ht="18" customHeight="1">
      <c r="B193" s="111"/>
      <c r="C193" s="111"/>
      <c r="D193" s="111"/>
      <c r="I193" s="131"/>
      <c r="J193" s="129"/>
      <c r="K193" s="129"/>
      <c r="L193" s="129"/>
      <c r="P193" s="110"/>
      <c r="Q193" s="110"/>
      <c r="R193" s="110"/>
      <c r="Z193" s="111"/>
      <c r="AA193" s="111"/>
      <c r="AB193" s="111"/>
    </row>
    <row r="194" spans="2:28" ht="18" customHeight="1">
      <c r="B194" s="111"/>
      <c r="C194" s="111"/>
      <c r="D194" s="111"/>
      <c r="I194" s="131"/>
      <c r="J194" s="129"/>
      <c r="K194" s="129"/>
      <c r="L194" s="129"/>
      <c r="P194" s="110"/>
      <c r="Q194" s="110"/>
      <c r="R194" s="110"/>
      <c r="Z194" s="111"/>
      <c r="AA194" s="111"/>
      <c r="AB194" s="111"/>
    </row>
    <row r="195" spans="2:28" ht="18" customHeight="1">
      <c r="B195" s="111"/>
      <c r="C195" s="111"/>
      <c r="D195" s="111"/>
      <c r="J195" s="70"/>
      <c r="K195" s="70"/>
      <c r="L195" s="70"/>
      <c r="P195" s="110"/>
      <c r="Q195" s="110"/>
      <c r="R195" s="110"/>
      <c r="Z195" s="111"/>
      <c r="AA195" s="111"/>
      <c r="AB195" s="111"/>
    </row>
    <row r="196" spans="2:28" ht="18" customHeight="1">
      <c r="B196" s="111"/>
      <c r="C196" s="111"/>
      <c r="D196" s="111"/>
      <c r="I196" s="131"/>
      <c r="J196" s="113"/>
      <c r="K196" s="113"/>
      <c r="P196" s="110"/>
      <c r="Q196" s="110"/>
      <c r="R196" s="110"/>
      <c r="Z196" s="111"/>
      <c r="AA196" s="111"/>
      <c r="AB196" s="111"/>
    </row>
    <row r="197" spans="2:28" ht="18" customHeight="1">
      <c r="B197" s="111"/>
      <c r="C197" s="111"/>
      <c r="D197" s="111"/>
      <c r="I197" s="131"/>
      <c r="J197" s="113"/>
      <c r="K197" s="113"/>
      <c r="P197" s="110"/>
      <c r="Q197" s="110"/>
      <c r="R197" s="110"/>
      <c r="Z197" s="111"/>
      <c r="AA197" s="111"/>
      <c r="AB197" s="111"/>
    </row>
    <row r="198" spans="2:28" ht="18" customHeight="1">
      <c r="B198" s="111"/>
      <c r="C198" s="111"/>
      <c r="D198" s="111"/>
      <c r="J198" s="113"/>
      <c r="K198" s="113"/>
      <c r="P198" s="110"/>
      <c r="Q198" s="110"/>
      <c r="R198" s="110"/>
      <c r="Z198" s="111"/>
      <c r="AA198" s="111"/>
      <c r="AB198" s="111"/>
    </row>
    <row r="199" spans="2:28" ht="18" customHeight="1">
      <c r="B199" s="111"/>
      <c r="C199" s="111"/>
      <c r="D199" s="111"/>
      <c r="I199" s="131"/>
      <c r="P199" s="110"/>
      <c r="Q199" s="110"/>
      <c r="R199" s="110"/>
      <c r="Z199" s="111"/>
      <c r="AA199" s="111"/>
      <c r="AB199" s="111"/>
    </row>
    <row r="200" spans="2:28" ht="18" customHeight="1">
      <c r="Z200" s="111"/>
      <c r="AA200" s="111"/>
      <c r="AB200" s="111"/>
    </row>
    <row r="201" spans="2:28" ht="18" customHeight="1">
      <c r="Z201" s="111"/>
      <c r="AA201" s="111"/>
      <c r="AB201" s="111"/>
    </row>
    <row r="202" spans="2:28" ht="18" customHeight="1">
      <c r="V202" s="111"/>
      <c r="W202" s="111"/>
      <c r="X202" s="111"/>
      <c r="Y202" s="111"/>
      <c r="Z202" s="111"/>
      <c r="AA202" s="111"/>
      <c r="AB202" s="111"/>
    </row>
    <row r="203" spans="2:28" ht="18" customHeight="1">
      <c r="V203" s="111"/>
      <c r="W203" s="111"/>
      <c r="X203" s="111"/>
      <c r="Y203" s="111"/>
      <c r="Z203" s="111"/>
      <c r="AA203" s="111"/>
      <c r="AB203" s="111"/>
    </row>
  </sheetData>
  <mergeCells count="64">
    <mergeCell ref="B170:B172"/>
    <mergeCell ref="D170:H170"/>
    <mergeCell ref="I170:L170"/>
    <mergeCell ref="M170:N170"/>
    <mergeCell ref="B151:B152"/>
    <mergeCell ref="C151:C152"/>
    <mergeCell ref="D151:D152"/>
    <mergeCell ref="E151:E152"/>
    <mergeCell ref="B157:B159"/>
    <mergeCell ref="C157:C159"/>
    <mergeCell ref="B163:B166"/>
    <mergeCell ref="C163:C166"/>
    <mergeCell ref="G168:R168"/>
    <mergeCell ref="Y151:Y152"/>
    <mergeCell ref="Z151:Z152"/>
    <mergeCell ref="G152:I152"/>
    <mergeCell ref="K152:M152"/>
    <mergeCell ref="S152:U152"/>
    <mergeCell ref="O152:P152"/>
    <mergeCell ref="Q152:R152"/>
    <mergeCell ref="O151:R151"/>
    <mergeCell ref="S151:U151"/>
    <mergeCell ref="X151:X152"/>
    <mergeCell ref="W15:X16"/>
    <mergeCell ref="Y15:Z16"/>
    <mergeCell ref="D16:D17"/>
    <mergeCell ref="B15:B18"/>
    <mergeCell ref="C15:E15"/>
    <mergeCell ref="H16:H17"/>
    <mergeCell ref="G16:G17"/>
    <mergeCell ref="F15:I15"/>
    <mergeCell ref="F16:F17"/>
    <mergeCell ref="J15:J17"/>
    <mergeCell ref="K15:O15"/>
    <mergeCell ref="P15:Q15"/>
    <mergeCell ref="S17:T17"/>
    <mergeCell ref="R15:U15"/>
    <mergeCell ref="R16:U16"/>
    <mergeCell ref="L7:M7"/>
    <mergeCell ref="B6:E6"/>
    <mergeCell ref="F6:I6"/>
    <mergeCell ref="J6:O6"/>
    <mergeCell ref="B8:C8"/>
    <mergeCell ref="F8:G8"/>
    <mergeCell ref="J8:K8"/>
    <mergeCell ref="B7:C7"/>
    <mergeCell ref="D7:E7"/>
    <mergeCell ref="F7:G7"/>
    <mergeCell ref="H7:I7"/>
    <mergeCell ref="J7:K7"/>
    <mergeCell ref="F151:F152"/>
    <mergeCell ref="B9:C9"/>
    <mergeCell ref="F9:G9"/>
    <mergeCell ref="J9:K9"/>
    <mergeCell ref="B10:C10"/>
    <mergeCell ref="F10:G10"/>
    <mergeCell ref="J10:K10"/>
    <mergeCell ref="F11:G11"/>
    <mergeCell ref="H11:I11"/>
    <mergeCell ref="J11:K11"/>
    <mergeCell ref="B12:C12"/>
    <mergeCell ref="F12:G12"/>
    <mergeCell ref="J12:K12"/>
    <mergeCell ref="B11:C1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B1:AR136"/>
  <sheetViews>
    <sheetView workbookViewId="0"/>
  </sheetViews>
  <sheetFormatPr defaultColWidth="8.88671875" defaultRowHeight="12"/>
  <cols>
    <col min="1" max="1" width="1.77734375" style="88" customWidth="1"/>
    <col min="2" max="2" width="4" style="88" customWidth="1"/>
    <col min="3" max="14" width="8.88671875" style="88"/>
    <col min="15" max="16" width="4.44140625" style="88" bestFit="1" customWidth="1"/>
    <col min="17" max="17" width="9.77734375" style="88" bestFit="1" customWidth="1"/>
    <col min="18" max="18" width="11.21875" style="88" bestFit="1" customWidth="1"/>
    <col min="19" max="19" width="9.77734375" style="88" bestFit="1" customWidth="1"/>
    <col min="20" max="20" width="11.21875" style="88" bestFit="1" customWidth="1"/>
    <col min="21" max="21" width="9.77734375" style="88" bestFit="1" customWidth="1"/>
    <col min="22" max="22" width="11.21875" style="88" bestFit="1" customWidth="1"/>
    <col min="23" max="23" width="9.77734375" style="88" bestFit="1" customWidth="1"/>
    <col min="24" max="24" width="11.21875" style="88" bestFit="1" customWidth="1"/>
    <col min="25" max="16384" width="8.88671875" style="88"/>
  </cols>
  <sheetData>
    <row r="1" spans="2:44" s="167" customFormat="1" ht="15.75" customHeight="1">
      <c r="B1" s="166" t="s">
        <v>176</v>
      </c>
      <c r="O1" s="166" t="s">
        <v>245</v>
      </c>
      <c r="AA1" s="168"/>
      <c r="AB1" s="168"/>
      <c r="AC1" s="168"/>
      <c r="AD1" s="168"/>
      <c r="AE1" s="168"/>
      <c r="AF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</row>
    <row r="2" spans="2:44" s="167" customFormat="1" ht="24">
      <c r="B2" s="169"/>
      <c r="C2" s="169" t="s">
        <v>2</v>
      </c>
      <c r="D2" s="169">
        <f>Length_4!B137</f>
        <v>0</v>
      </c>
      <c r="E2" s="169" t="s">
        <v>177</v>
      </c>
      <c r="F2" s="169" t="e">
        <f>MATCH(D2,STD_Data!B:B,0)-1</f>
        <v>#N/A</v>
      </c>
      <c r="G2" s="169" t="s">
        <v>178</v>
      </c>
      <c r="H2" s="170">
        <f ca="1">MAX(M5:M134)</f>
        <v>0</v>
      </c>
      <c r="W2" s="228" t="s">
        <v>251</v>
      </c>
      <c r="X2" s="228" t="s">
        <v>77</v>
      </c>
      <c r="AA2" s="168"/>
      <c r="AB2" s="168"/>
      <c r="AC2" s="168"/>
      <c r="AD2" s="168"/>
      <c r="AE2" s="168"/>
      <c r="AF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</row>
    <row r="3" spans="2:44" s="167" customFormat="1" ht="15.75" customHeight="1">
      <c r="B3" s="605" t="s">
        <v>179</v>
      </c>
      <c r="C3" s="605" t="s">
        <v>180</v>
      </c>
      <c r="D3" s="607" t="s">
        <v>181</v>
      </c>
      <c r="E3" s="607"/>
      <c r="F3" s="607"/>
      <c r="G3" s="607"/>
      <c r="H3" s="607"/>
      <c r="I3" s="608" t="s">
        <v>182</v>
      </c>
      <c r="J3" s="609"/>
      <c r="K3" s="609"/>
      <c r="L3" s="610"/>
      <c r="M3" s="171" t="s">
        <v>183</v>
      </c>
      <c r="O3" s="603" t="s">
        <v>246</v>
      </c>
      <c r="P3" s="604"/>
      <c r="Q3" s="603" t="s">
        <v>155</v>
      </c>
      <c r="R3" s="611"/>
      <c r="S3" s="611"/>
      <c r="T3" s="611"/>
      <c r="U3" s="611"/>
      <c r="V3" s="611"/>
      <c r="W3" s="611"/>
      <c r="X3" s="604"/>
      <c r="Y3" s="168"/>
      <c r="Z3" s="168"/>
      <c r="AA3" s="168"/>
      <c r="AB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</row>
    <row r="4" spans="2:44" s="167" customFormat="1" ht="15.75" customHeight="1">
      <c r="B4" s="606"/>
      <c r="C4" s="606"/>
      <c r="D4" s="169">
        <v>1</v>
      </c>
      <c r="E4" s="169">
        <v>2</v>
      </c>
      <c r="F4" s="169">
        <v>3</v>
      </c>
      <c r="G4" s="169">
        <v>4</v>
      </c>
      <c r="H4" s="169">
        <v>5</v>
      </c>
      <c r="I4" s="169">
        <v>1</v>
      </c>
      <c r="J4" s="169">
        <v>2</v>
      </c>
      <c r="K4" s="169">
        <v>3</v>
      </c>
      <c r="L4" s="169">
        <v>4</v>
      </c>
      <c r="M4" s="172" t="s">
        <v>152</v>
      </c>
      <c r="O4" s="603" t="s">
        <v>247</v>
      </c>
      <c r="P4" s="604"/>
      <c r="Q4" s="603" t="s">
        <v>248</v>
      </c>
      <c r="R4" s="604"/>
      <c r="S4" s="603">
        <v>0</v>
      </c>
      <c r="T4" s="604"/>
      <c r="U4" s="603">
        <v>1</v>
      </c>
      <c r="V4" s="604"/>
      <c r="W4" s="603">
        <v>2</v>
      </c>
      <c r="X4" s="604"/>
      <c r="Y4" s="168"/>
      <c r="Z4" s="168"/>
      <c r="AA4" s="168"/>
      <c r="AB4" s="168"/>
      <c r="AE4" s="168"/>
      <c r="AF4" s="168"/>
      <c r="AG4" s="168"/>
      <c r="AH4" s="168"/>
      <c r="AI4" s="168"/>
      <c r="AJ4" s="168"/>
      <c r="AK4" s="168"/>
      <c r="AL4" s="168"/>
      <c r="AM4" s="168"/>
      <c r="AN4" s="168"/>
    </row>
    <row r="5" spans="2:44" s="167" customFormat="1" ht="15.75" customHeight="1">
      <c r="B5" s="173">
        <v>1</v>
      </c>
      <c r="C5" s="173" t="e">
        <f ca="1">OFFSET(STD_Data!N$1,$F$2+B5-1,0)</f>
        <v>#N/A</v>
      </c>
      <c r="D5" s="174" t="e">
        <f ca="1">OFFSET(STD_Data!R$1,$F$2+$B5-1,0)</f>
        <v>#N/A</v>
      </c>
      <c r="E5" s="174" t="e">
        <f ca="1">IF(OFFSET(STD_Data!AD$1,$F$2+$B5-1,0)="","",OFFSET(STD_Data!AD$1,$F$2+$B5-1,0))</f>
        <v>#N/A</v>
      </c>
      <c r="F5" s="174" t="e">
        <f ca="1">IF(OFFSET(STD_Data!AE$1,$F$2+$B5-1,0)="","",OFFSET(STD_Data!AE$1,$F$2+$B5-1,0))</f>
        <v>#N/A</v>
      </c>
      <c r="G5" s="174" t="e">
        <f ca="1">IF(OFFSET(STD_Data!AF$1,$F$2+$B5-1,0)="","",OFFSET(STD_Data!AF$1,$F$2+$B5-1,0))</f>
        <v>#N/A</v>
      </c>
      <c r="H5" s="174" t="e">
        <f ca="1">IF(OFFSET(STD_Data!AG$1,$F$2+$B5-1,0)="","",OFFSET(STD_Data!AG$1,$F$2+$B5-1,0))</f>
        <v>#N/A</v>
      </c>
      <c r="I5" s="175" t="str">
        <f ca="1">IFERROR(ABS(D5-E5),"")</f>
        <v/>
      </c>
      <c r="J5" s="175" t="str">
        <f t="shared" ref="J5:L68" ca="1" si="0">IFERROR(ABS(E5-F5),"")</f>
        <v/>
      </c>
      <c r="K5" s="175" t="str">
        <f t="shared" ca="1" si="0"/>
        <v/>
      </c>
      <c r="L5" s="175" t="str">
        <f t="shared" ca="1" si="0"/>
        <v/>
      </c>
      <c r="M5" s="176" t="str">
        <f ca="1">IFERROR(AVERAGE(I5:L5),"")</f>
        <v/>
      </c>
      <c r="O5" s="228" t="s">
        <v>252</v>
      </c>
      <c r="P5" s="228" t="s">
        <v>253</v>
      </c>
      <c r="Q5" s="228" t="s">
        <v>249</v>
      </c>
      <c r="R5" s="228" t="s">
        <v>250</v>
      </c>
      <c r="S5" s="228" t="s">
        <v>249</v>
      </c>
      <c r="T5" s="228" t="s">
        <v>250</v>
      </c>
      <c r="U5" s="228" t="s">
        <v>249</v>
      </c>
      <c r="V5" s="228" t="s">
        <v>250</v>
      </c>
      <c r="W5" s="228" t="s">
        <v>249</v>
      </c>
      <c r="X5" s="228" t="s">
        <v>250</v>
      </c>
      <c r="Y5" s="168"/>
      <c r="Z5" s="168"/>
      <c r="AA5" s="168"/>
      <c r="AB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</row>
    <row r="6" spans="2:44" s="167" customFormat="1" ht="15.75" customHeight="1">
      <c r="B6" s="173">
        <v>2</v>
      </c>
      <c r="C6" s="173" t="e">
        <f ca="1">OFFSET(STD_Data!N$1,$F$2+B6-1,0)</f>
        <v>#N/A</v>
      </c>
      <c r="D6" s="174" t="e">
        <f ca="1">OFFSET(STD_Data!R$1,$F$2+$B6-1,0)</f>
        <v>#N/A</v>
      </c>
      <c r="E6" s="174" t="e">
        <f ca="1">IF(OFFSET(STD_Data!AD$1,$F$2+$B6-1,0)="","",OFFSET(STD_Data!AD$1,$F$2+$B6-1,0))</f>
        <v>#N/A</v>
      </c>
      <c r="F6" s="174" t="e">
        <f ca="1">IF(OFFSET(STD_Data!AE$1,$F$2+$B6-1,0)="","",OFFSET(STD_Data!AE$1,$F$2+$B6-1,0))</f>
        <v>#N/A</v>
      </c>
      <c r="G6" s="174" t="e">
        <f ca="1">IF(OFFSET(STD_Data!AF$1,$F$2+$B6-1,0)="","",OFFSET(STD_Data!AF$1,$F$2+$B6-1,0))</f>
        <v>#N/A</v>
      </c>
      <c r="H6" s="174" t="e">
        <f ca="1">IF(OFFSET(STD_Data!AG$1,$F$2+$B6-1,0)="","",OFFSET(STD_Data!AG$1,$F$2+$B6-1,0))</f>
        <v>#N/A</v>
      </c>
      <c r="I6" s="175" t="str">
        <f t="shared" ref="I6:L69" ca="1" si="1">IFERROR(ABS(D6-E6),"")</f>
        <v/>
      </c>
      <c r="J6" s="175" t="str">
        <f t="shared" ca="1" si="0"/>
        <v/>
      </c>
      <c r="K6" s="175" t="str">
        <f t="shared" ca="1" si="0"/>
        <v/>
      </c>
      <c r="L6" s="175" t="str">
        <f t="shared" ca="1" si="0"/>
        <v/>
      </c>
      <c r="M6" s="177" t="str">
        <f t="shared" ref="M6:M69" ca="1" si="2">IFERROR(AVERAGE(I6:L6),"")</f>
        <v/>
      </c>
      <c r="O6" s="228">
        <v>0.05</v>
      </c>
      <c r="P6" s="228">
        <v>10</v>
      </c>
      <c r="Q6" s="228">
        <v>0.2</v>
      </c>
      <c r="R6" s="228">
        <v>0.05</v>
      </c>
      <c r="S6" s="228">
        <v>0.12</v>
      </c>
      <c r="T6" s="228">
        <v>0.1</v>
      </c>
      <c r="U6" s="228">
        <v>0.2</v>
      </c>
      <c r="V6" s="228">
        <v>0.16</v>
      </c>
      <c r="W6" s="228">
        <v>0.45</v>
      </c>
      <c r="X6" s="228">
        <v>0.3</v>
      </c>
      <c r="Y6" s="168"/>
      <c r="Z6" s="168"/>
      <c r="AA6" s="168"/>
      <c r="AB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</row>
    <row r="7" spans="2:44" s="167" customFormat="1" ht="15.75" customHeight="1">
      <c r="B7" s="173">
        <v>3</v>
      </c>
      <c r="C7" s="173" t="e">
        <f ca="1">OFFSET(STD_Data!N$1,$F$2+B7-1,0)</f>
        <v>#N/A</v>
      </c>
      <c r="D7" s="174" t="e">
        <f ca="1">OFFSET(STD_Data!R$1,$F$2+$B7-1,0)</f>
        <v>#N/A</v>
      </c>
      <c r="E7" s="174" t="e">
        <f ca="1">IF(OFFSET(STD_Data!AD$1,$F$2+$B7-1,0)="","",OFFSET(STD_Data!AD$1,$F$2+$B7-1,0))</f>
        <v>#N/A</v>
      </c>
      <c r="F7" s="174" t="e">
        <f ca="1">IF(OFFSET(STD_Data!AE$1,$F$2+$B7-1,0)="","",OFFSET(STD_Data!AE$1,$F$2+$B7-1,0))</f>
        <v>#N/A</v>
      </c>
      <c r="G7" s="174" t="e">
        <f ca="1">IF(OFFSET(STD_Data!AF$1,$F$2+$B7-1,0)="","",OFFSET(STD_Data!AF$1,$F$2+$B7-1,0))</f>
        <v>#N/A</v>
      </c>
      <c r="H7" s="174" t="e">
        <f ca="1">IF(OFFSET(STD_Data!AG$1,$F$2+$B7-1,0)="","",OFFSET(STD_Data!AG$1,$F$2+$B7-1,0))</f>
        <v>#N/A</v>
      </c>
      <c r="I7" s="175" t="str">
        <f t="shared" ca="1" si="1"/>
        <v/>
      </c>
      <c r="J7" s="175" t="str">
        <f t="shared" ca="1" si="0"/>
        <v/>
      </c>
      <c r="K7" s="175" t="str">
        <f t="shared" ca="1" si="0"/>
        <v/>
      </c>
      <c r="L7" s="175" t="str">
        <f t="shared" ca="1" si="0"/>
        <v/>
      </c>
      <c r="M7" s="177" t="str">
        <f t="shared" ca="1" si="2"/>
        <v/>
      </c>
      <c r="O7" s="228">
        <v>10</v>
      </c>
      <c r="P7" s="228">
        <v>25</v>
      </c>
      <c r="Q7" s="228">
        <v>0.3</v>
      </c>
      <c r="R7" s="228">
        <v>0.05</v>
      </c>
      <c r="S7" s="228">
        <v>0.14000000000000001</v>
      </c>
      <c r="T7" s="228">
        <v>0.1</v>
      </c>
      <c r="U7" s="228">
        <v>0.3</v>
      </c>
      <c r="V7" s="228">
        <v>0.16</v>
      </c>
      <c r="W7" s="228">
        <v>0.6</v>
      </c>
      <c r="X7" s="228">
        <v>0.3</v>
      </c>
      <c r="Y7" s="168"/>
      <c r="Z7" s="168"/>
      <c r="AA7" s="168"/>
      <c r="AB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</row>
    <row r="8" spans="2:44" s="167" customFormat="1" ht="15.75" customHeight="1">
      <c r="B8" s="173">
        <v>4</v>
      </c>
      <c r="C8" s="173" t="e">
        <f ca="1">OFFSET(STD_Data!N$1,$F$2+B8-1,0)</f>
        <v>#N/A</v>
      </c>
      <c r="D8" s="174" t="e">
        <f ca="1">OFFSET(STD_Data!R$1,$F$2+$B8-1,0)</f>
        <v>#N/A</v>
      </c>
      <c r="E8" s="174" t="e">
        <f ca="1">IF(OFFSET(STD_Data!AD$1,$F$2+$B8-1,0)="","",OFFSET(STD_Data!AD$1,$F$2+$B8-1,0))</f>
        <v>#N/A</v>
      </c>
      <c r="F8" s="174" t="e">
        <f ca="1">IF(OFFSET(STD_Data!AE$1,$F$2+$B8-1,0)="","",OFFSET(STD_Data!AE$1,$F$2+$B8-1,0))</f>
        <v>#N/A</v>
      </c>
      <c r="G8" s="174" t="e">
        <f ca="1">IF(OFFSET(STD_Data!AF$1,$F$2+$B8-1,0)="","",OFFSET(STD_Data!AF$1,$F$2+$B8-1,0))</f>
        <v>#N/A</v>
      </c>
      <c r="H8" s="174" t="e">
        <f ca="1">IF(OFFSET(STD_Data!AG$1,$F$2+$B8-1,0)="","",OFFSET(STD_Data!AG$1,$F$2+$B8-1,0))</f>
        <v>#N/A</v>
      </c>
      <c r="I8" s="175" t="str">
        <f t="shared" ca="1" si="1"/>
        <v/>
      </c>
      <c r="J8" s="175" t="str">
        <f t="shared" ca="1" si="0"/>
        <v/>
      </c>
      <c r="K8" s="175" t="str">
        <f t="shared" ca="1" si="0"/>
        <v/>
      </c>
      <c r="L8" s="175" t="str">
        <f t="shared" ca="1" si="0"/>
        <v/>
      </c>
      <c r="M8" s="177" t="str">
        <f t="shared" ca="1" si="2"/>
        <v/>
      </c>
      <c r="O8" s="228">
        <v>25</v>
      </c>
      <c r="P8" s="228">
        <v>50</v>
      </c>
      <c r="Q8" s="228">
        <v>0.4</v>
      </c>
      <c r="R8" s="228">
        <v>0.06</v>
      </c>
      <c r="S8" s="228">
        <v>0.2</v>
      </c>
      <c r="T8" s="228">
        <v>0.1</v>
      </c>
      <c r="U8" s="228">
        <v>0.4</v>
      </c>
      <c r="V8" s="228">
        <v>0.18</v>
      </c>
      <c r="W8" s="228">
        <v>0.8</v>
      </c>
      <c r="X8" s="228">
        <v>0.3</v>
      </c>
      <c r="Y8" s="168"/>
      <c r="Z8" s="168"/>
      <c r="AA8" s="168"/>
      <c r="AB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</row>
    <row r="9" spans="2:44" s="167" customFormat="1" ht="15.75" customHeight="1">
      <c r="B9" s="173">
        <v>5</v>
      </c>
      <c r="C9" s="173" t="e">
        <f ca="1">OFFSET(STD_Data!N$1,$F$2+B9-1,0)</f>
        <v>#N/A</v>
      </c>
      <c r="D9" s="174" t="e">
        <f ca="1">OFFSET(STD_Data!R$1,$F$2+$B9-1,0)</f>
        <v>#N/A</v>
      </c>
      <c r="E9" s="174" t="e">
        <f ca="1">IF(OFFSET(STD_Data!AD$1,$F$2+$B9-1,0)="","",OFFSET(STD_Data!AD$1,$F$2+$B9-1,0))</f>
        <v>#N/A</v>
      </c>
      <c r="F9" s="174" t="e">
        <f ca="1">IF(OFFSET(STD_Data!AE$1,$F$2+$B9-1,0)="","",OFFSET(STD_Data!AE$1,$F$2+$B9-1,0))</f>
        <v>#N/A</v>
      </c>
      <c r="G9" s="174" t="e">
        <f ca="1">IF(OFFSET(STD_Data!AF$1,$F$2+$B9-1,0)="","",OFFSET(STD_Data!AF$1,$F$2+$B9-1,0))</f>
        <v>#N/A</v>
      </c>
      <c r="H9" s="174" t="e">
        <f ca="1">IF(OFFSET(STD_Data!AG$1,$F$2+$B9-1,0)="","",OFFSET(STD_Data!AG$1,$F$2+$B9-1,0))</f>
        <v>#N/A</v>
      </c>
      <c r="I9" s="175" t="str">
        <f t="shared" ca="1" si="1"/>
        <v/>
      </c>
      <c r="J9" s="175" t="str">
        <f t="shared" ca="1" si="0"/>
        <v/>
      </c>
      <c r="K9" s="175" t="str">
        <f t="shared" ca="1" si="0"/>
        <v/>
      </c>
      <c r="L9" s="175" t="str">
        <f t="shared" ca="1" si="0"/>
        <v/>
      </c>
      <c r="M9" s="177" t="str">
        <f t="shared" ca="1" si="2"/>
        <v/>
      </c>
      <c r="O9" s="228">
        <v>50</v>
      </c>
      <c r="P9" s="228">
        <v>75</v>
      </c>
      <c r="Q9" s="228">
        <v>0.5</v>
      </c>
      <c r="R9" s="228">
        <v>0.06</v>
      </c>
      <c r="S9" s="228">
        <v>0.25</v>
      </c>
      <c r="T9" s="228">
        <v>0.12</v>
      </c>
      <c r="U9" s="228">
        <v>0.5</v>
      </c>
      <c r="V9" s="228">
        <v>0.18</v>
      </c>
      <c r="W9" s="228">
        <v>1</v>
      </c>
      <c r="X9" s="228">
        <v>0.35</v>
      </c>
      <c r="Y9" s="168"/>
      <c r="Z9" s="168"/>
      <c r="AA9" s="168"/>
      <c r="AB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</row>
    <row r="10" spans="2:44" s="167" customFormat="1" ht="15.75" customHeight="1">
      <c r="B10" s="173">
        <v>6</v>
      </c>
      <c r="C10" s="173" t="e">
        <f ca="1">OFFSET(STD_Data!N$1,$F$2+B10-1,0)</f>
        <v>#N/A</v>
      </c>
      <c r="D10" s="174" t="e">
        <f ca="1">OFFSET(STD_Data!R$1,$F$2+$B10-1,0)</f>
        <v>#N/A</v>
      </c>
      <c r="E10" s="174" t="e">
        <f ca="1">IF(OFFSET(STD_Data!AD$1,$F$2+$B10-1,0)="","",OFFSET(STD_Data!AD$1,$F$2+$B10-1,0))</f>
        <v>#N/A</v>
      </c>
      <c r="F10" s="174" t="e">
        <f ca="1">IF(OFFSET(STD_Data!AE$1,$F$2+$B10-1,0)="","",OFFSET(STD_Data!AE$1,$F$2+$B10-1,0))</f>
        <v>#N/A</v>
      </c>
      <c r="G10" s="174" t="e">
        <f ca="1">IF(OFFSET(STD_Data!AF$1,$F$2+$B10-1,0)="","",OFFSET(STD_Data!AF$1,$F$2+$B10-1,0))</f>
        <v>#N/A</v>
      </c>
      <c r="H10" s="174" t="e">
        <f ca="1">IF(OFFSET(STD_Data!AG$1,$F$2+$B10-1,0)="","",OFFSET(STD_Data!AG$1,$F$2+$B10-1,0))</f>
        <v>#N/A</v>
      </c>
      <c r="I10" s="175" t="str">
        <f t="shared" ca="1" si="1"/>
        <v/>
      </c>
      <c r="J10" s="175" t="str">
        <f t="shared" ca="1" si="0"/>
        <v/>
      </c>
      <c r="K10" s="175" t="str">
        <f t="shared" ca="1" si="0"/>
        <v/>
      </c>
      <c r="L10" s="175" t="str">
        <f t="shared" ca="1" si="0"/>
        <v/>
      </c>
      <c r="M10" s="177" t="str">
        <f t="shared" ca="1" si="2"/>
        <v/>
      </c>
      <c r="O10" s="228">
        <v>75</v>
      </c>
      <c r="P10" s="228">
        <v>100</v>
      </c>
      <c r="Q10" s="228">
        <v>0.6</v>
      </c>
      <c r="R10" s="228">
        <v>7.0000000000000007E-2</v>
      </c>
      <c r="S10" s="228">
        <v>0.3</v>
      </c>
      <c r="T10" s="228">
        <v>0.12</v>
      </c>
      <c r="U10" s="228">
        <v>0.6</v>
      </c>
      <c r="V10" s="228">
        <v>0.2</v>
      </c>
      <c r="W10" s="228">
        <v>1.2</v>
      </c>
      <c r="X10" s="228">
        <v>0.35</v>
      </c>
      <c r="Y10" s="168"/>
      <c r="Z10" s="168"/>
      <c r="AA10" s="168"/>
      <c r="AB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</row>
    <row r="11" spans="2:44" s="167" customFormat="1" ht="15.75" customHeight="1">
      <c r="B11" s="173">
        <v>7</v>
      </c>
      <c r="C11" s="173" t="e">
        <f ca="1">OFFSET(STD_Data!N$1,$F$2+B11-1,0)</f>
        <v>#N/A</v>
      </c>
      <c r="D11" s="174" t="e">
        <f ca="1">OFFSET(STD_Data!R$1,$F$2+$B11-1,0)</f>
        <v>#N/A</v>
      </c>
      <c r="E11" s="174" t="e">
        <f ca="1">IF(OFFSET(STD_Data!AD$1,$F$2+$B11-1,0)="","",OFFSET(STD_Data!AD$1,$F$2+$B11-1,0))</f>
        <v>#N/A</v>
      </c>
      <c r="F11" s="174" t="e">
        <f ca="1">IF(OFFSET(STD_Data!AE$1,$F$2+$B11-1,0)="","",OFFSET(STD_Data!AE$1,$F$2+$B11-1,0))</f>
        <v>#N/A</v>
      </c>
      <c r="G11" s="174" t="e">
        <f ca="1">IF(OFFSET(STD_Data!AF$1,$F$2+$B11-1,0)="","",OFFSET(STD_Data!AF$1,$F$2+$B11-1,0))</f>
        <v>#N/A</v>
      </c>
      <c r="H11" s="174" t="e">
        <f ca="1">IF(OFFSET(STD_Data!AG$1,$F$2+$B11-1,0)="","",OFFSET(STD_Data!AG$1,$F$2+$B11-1,0))</f>
        <v>#N/A</v>
      </c>
      <c r="I11" s="175" t="str">
        <f t="shared" ca="1" si="1"/>
        <v/>
      </c>
      <c r="J11" s="175" t="str">
        <f t="shared" ca="1" si="0"/>
        <v/>
      </c>
      <c r="K11" s="175" t="str">
        <f t="shared" ca="1" si="0"/>
        <v/>
      </c>
      <c r="L11" s="175" t="str">
        <f t="shared" ca="1" si="0"/>
        <v/>
      </c>
      <c r="M11" s="177" t="str">
        <f t="shared" ca="1" si="2"/>
        <v/>
      </c>
      <c r="O11" s="228">
        <v>100</v>
      </c>
      <c r="P11" s="228">
        <v>150</v>
      </c>
      <c r="Q11" s="228">
        <v>0.8</v>
      </c>
      <c r="R11" s="228">
        <v>0.08</v>
      </c>
      <c r="S11" s="228">
        <v>0.4</v>
      </c>
      <c r="T11" s="228">
        <v>0.14000000000000001</v>
      </c>
      <c r="U11" s="228">
        <v>0.8</v>
      </c>
      <c r="V11" s="228">
        <v>0.2</v>
      </c>
      <c r="W11" s="228">
        <v>1.6</v>
      </c>
      <c r="X11" s="228">
        <v>0.4</v>
      </c>
      <c r="Y11" s="168"/>
      <c r="Z11" s="168"/>
      <c r="AA11" s="168"/>
      <c r="AB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</row>
    <row r="12" spans="2:44" s="167" customFormat="1" ht="15.75" customHeight="1">
      <c r="B12" s="173">
        <v>8</v>
      </c>
      <c r="C12" s="173" t="e">
        <f ca="1">OFFSET(STD_Data!N$1,$F$2+B12-1,0)</f>
        <v>#N/A</v>
      </c>
      <c r="D12" s="174" t="e">
        <f ca="1">OFFSET(STD_Data!R$1,$F$2+$B12-1,0)</f>
        <v>#N/A</v>
      </c>
      <c r="E12" s="174" t="e">
        <f ca="1">IF(OFFSET(STD_Data!AD$1,$F$2+$B12-1,0)="","",OFFSET(STD_Data!AD$1,$F$2+$B12-1,0))</f>
        <v>#N/A</v>
      </c>
      <c r="F12" s="174" t="e">
        <f ca="1">IF(OFFSET(STD_Data!AE$1,$F$2+$B12-1,0)="","",OFFSET(STD_Data!AE$1,$F$2+$B12-1,0))</f>
        <v>#N/A</v>
      </c>
      <c r="G12" s="174" t="e">
        <f ca="1">IF(OFFSET(STD_Data!AF$1,$F$2+$B12-1,0)="","",OFFSET(STD_Data!AF$1,$F$2+$B12-1,0))</f>
        <v>#N/A</v>
      </c>
      <c r="H12" s="174" t="e">
        <f ca="1">IF(OFFSET(STD_Data!AG$1,$F$2+$B12-1,0)="","",OFFSET(STD_Data!AG$1,$F$2+$B12-1,0))</f>
        <v>#N/A</v>
      </c>
      <c r="I12" s="175" t="str">
        <f t="shared" ca="1" si="1"/>
        <v/>
      </c>
      <c r="J12" s="175" t="str">
        <f t="shared" ca="1" si="0"/>
        <v/>
      </c>
      <c r="K12" s="175" t="str">
        <f t="shared" ca="1" si="0"/>
        <v/>
      </c>
      <c r="L12" s="175" t="str">
        <f t="shared" ca="1" si="0"/>
        <v/>
      </c>
      <c r="M12" s="177" t="str">
        <f t="shared" ca="1" si="2"/>
        <v/>
      </c>
      <c r="O12" s="228">
        <v>150</v>
      </c>
      <c r="P12" s="228">
        <v>200</v>
      </c>
      <c r="Q12" s="228">
        <v>1</v>
      </c>
      <c r="R12" s="228">
        <v>0.09</v>
      </c>
      <c r="S12" s="228">
        <v>0.5</v>
      </c>
      <c r="T12" s="228">
        <v>0.16</v>
      </c>
      <c r="U12" s="228">
        <v>1</v>
      </c>
      <c r="V12" s="228">
        <v>0.25</v>
      </c>
      <c r="W12" s="228">
        <v>2</v>
      </c>
      <c r="X12" s="228">
        <v>0.4</v>
      </c>
      <c r="Y12" s="168"/>
      <c r="Z12" s="168"/>
      <c r="AA12" s="168"/>
      <c r="AB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</row>
    <row r="13" spans="2:44" s="167" customFormat="1" ht="15.75" customHeight="1">
      <c r="B13" s="173">
        <v>9</v>
      </c>
      <c r="C13" s="173" t="e">
        <f ca="1">OFFSET(STD_Data!N$1,$F$2+B13-1,0)</f>
        <v>#N/A</v>
      </c>
      <c r="D13" s="174" t="e">
        <f ca="1">OFFSET(STD_Data!R$1,$F$2+$B13-1,0)</f>
        <v>#N/A</v>
      </c>
      <c r="E13" s="174" t="e">
        <f ca="1">IF(OFFSET(STD_Data!AD$1,$F$2+$B13-1,0)="","",OFFSET(STD_Data!AD$1,$F$2+$B13-1,0))</f>
        <v>#N/A</v>
      </c>
      <c r="F13" s="174" t="e">
        <f ca="1">IF(OFFSET(STD_Data!AE$1,$F$2+$B13-1,0)="","",OFFSET(STD_Data!AE$1,$F$2+$B13-1,0))</f>
        <v>#N/A</v>
      </c>
      <c r="G13" s="174" t="e">
        <f ca="1">IF(OFFSET(STD_Data!AF$1,$F$2+$B13-1,0)="","",OFFSET(STD_Data!AF$1,$F$2+$B13-1,0))</f>
        <v>#N/A</v>
      </c>
      <c r="H13" s="174" t="e">
        <f ca="1">IF(OFFSET(STD_Data!AG$1,$F$2+$B13-1,0)="","",OFFSET(STD_Data!AG$1,$F$2+$B13-1,0))</f>
        <v>#N/A</v>
      </c>
      <c r="I13" s="175" t="str">
        <f t="shared" ca="1" si="1"/>
        <v/>
      </c>
      <c r="J13" s="175" t="str">
        <f t="shared" ca="1" si="0"/>
        <v/>
      </c>
      <c r="K13" s="175" t="str">
        <f t="shared" ca="1" si="0"/>
        <v/>
      </c>
      <c r="L13" s="175" t="str">
        <f t="shared" ca="1" si="0"/>
        <v/>
      </c>
      <c r="M13" s="177" t="str">
        <f t="shared" ca="1" si="2"/>
        <v/>
      </c>
      <c r="O13" s="228">
        <v>200</v>
      </c>
      <c r="P13" s="228">
        <v>250</v>
      </c>
      <c r="Q13" s="228">
        <v>1.2</v>
      </c>
      <c r="R13" s="228">
        <v>0.1</v>
      </c>
      <c r="S13" s="228">
        <v>0.6</v>
      </c>
      <c r="T13" s="228">
        <v>0.16</v>
      </c>
      <c r="U13" s="228">
        <v>1.2</v>
      </c>
      <c r="V13" s="228">
        <v>0.25</v>
      </c>
      <c r="W13" s="228">
        <v>2.4</v>
      </c>
      <c r="X13" s="228">
        <v>0.45</v>
      </c>
      <c r="Y13" s="168"/>
      <c r="Z13" s="168"/>
      <c r="AA13" s="168"/>
      <c r="AB13" s="168"/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</row>
    <row r="14" spans="2:44" s="167" customFormat="1" ht="15.75" customHeight="1">
      <c r="B14" s="173">
        <v>10</v>
      </c>
      <c r="C14" s="173" t="e">
        <f ca="1">OFFSET(STD_Data!N$1,$F$2+B14-1,0)</f>
        <v>#N/A</v>
      </c>
      <c r="D14" s="174" t="e">
        <f ca="1">OFFSET(STD_Data!R$1,$F$2+$B14-1,0)</f>
        <v>#N/A</v>
      </c>
      <c r="E14" s="174" t="e">
        <f ca="1">IF(OFFSET(STD_Data!AD$1,$F$2+$B14-1,0)="","",OFFSET(STD_Data!AD$1,$F$2+$B14-1,0))</f>
        <v>#N/A</v>
      </c>
      <c r="F14" s="174" t="e">
        <f ca="1">IF(OFFSET(STD_Data!AE$1,$F$2+$B14-1,0)="","",OFFSET(STD_Data!AE$1,$F$2+$B14-1,0))</f>
        <v>#N/A</v>
      </c>
      <c r="G14" s="174" t="e">
        <f ca="1">IF(OFFSET(STD_Data!AF$1,$F$2+$B14-1,0)="","",OFFSET(STD_Data!AF$1,$F$2+$B14-1,0))</f>
        <v>#N/A</v>
      </c>
      <c r="H14" s="174" t="e">
        <f ca="1">IF(OFFSET(STD_Data!AG$1,$F$2+$B14-1,0)="","",OFFSET(STD_Data!AG$1,$F$2+$B14-1,0))</f>
        <v>#N/A</v>
      </c>
      <c r="I14" s="175" t="str">
        <f t="shared" ca="1" si="1"/>
        <v/>
      </c>
      <c r="J14" s="175" t="str">
        <f t="shared" ca="1" si="0"/>
        <v/>
      </c>
      <c r="K14" s="175" t="str">
        <f t="shared" ca="1" si="0"/>
        <v/>
      </c>
      <c r="L14" s="175" t="str">
        <f t="shared" ca="1" si="0"/>
        <v/>
      </c>
      <c r="M14" s="177" t="str">
        <f t="shared" ca="1" si="2"/>
        <v/>
      </c>
      <c r="O14" s="228">
        <v>250</v>
      </c>
      <c r="P14" s="228">
        <v>300</v>
      </c>
      <c r="Q14" s="228">
        <v>1.4</v>
      </c>
      <c r="R14" s="228">
        <v>0.1</v>
      </c>
      <c r="S14" s="228">
        <v>0.7</v>
      </c>
      <c r="T14" s="228">
        <v>0.18</v>
      </c>
      <c r="U14" s="228">
        <v>1.4</v>
      </c>
      <c r="V14" s="228">
        <v>0.25</v>
      </c>
      <c r="W14" s="228">
        <v>2.8</v>
      </c>
      <c r="X14" s="228">
        <v>0.5</v>
      </c>
      <c r="Y14" s="168"/>
      <c r="Z14" s="168"/>
      <c r="AA14" s="168"/>
      <c r="AB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</row>
    <row r="15" spans="2:44" s="167" customFormat="1" ht="15.75" customHeight="1">
      <c r="B15" s="173">
        <v>11</v>
      </c>
      <c r="C15" s="173" t="e">
        <f ca="1">OFFSET(STD_Data!N$1,$F$2+B15-1,0)</f>
        <v>#N/A</v>
      </c>
      <c r="D15" s="174" t="e">
        <f ca="1">OFFSET(STD_Data!R$1,$F$2+$B15-1,0)</f>
        <v>#N/A</v>
      </c>
      <c r="E15" s="174" t="e">
        <f ca="1">IF(OFFSET(STD_Data!AD$1,$F$2+$B15-1,0)="","",OFFSET(STD_Data!AD$1,$F$2+$B15-1,0))</f>
        <v>#N/A</v>
      </c>
      <c r="F15" s="174" t="e">
        <f ca="1">IF(OFFSET(STD_Data!AE$1,$F$2+$B15-1,0)="","",OFFSET(STD_Data!AE$1,$F$2+$B15-1,0))</f>
        <v>#N/A</v>
      </c>
      <c r="G15" s="174" t="e">
        <f ca="1">IF(OFFSET(STD_Data!AF$1,$F$2+$B15-1,0)="","",OFFSET(STD_Data!AF$1,$F$2+$B15-1,0))</f>
        <v>#N/A</v>
      </c>
      <c r="H15" s="174" t="e">
        <f ca="1">IF(OFFSET(STD_Data!AG$1,$F$2+$B15-1,0)="","",OFFSET(STD_Data!AG$1,$F$2+$B15-1,0))</f>
        <v>#N/A</v>
      </c>
      <c r="I15" s="175" t="str">
        <f t="shared" ca="1" si="1"/>
        <v/>
      </c>
      <c r="J15" s="175" t="str">
        <f t="shared" ca="1" si="0"/>
        <v/>
      </c>
      <c r="K15" s="175" t="str">
        <f t="shared" ca="1" si="0"/>
        <v/>
      </c>
      <c r="L15" s="175" t="str">
        <f t="shared" ca="1" si="0"/>
        <v/>
      </c>
      <c r="M15" s="177" t="str">
        <f t="shared" ca="1" si="2"/>
        <v/>
      </c>
      <c r="O15" s="228">
        <v>300</v>
      </c>
      <c r="P15" s="228">
        <v>400</v>
      </c>
      <c r="Q15" s="228">
        <v>1.8</v>
      </c>
      <c r="R15" s="228">
        <v>0.12</v>
      </c>
      <c r="S15" s="228">
        <v>0.9</v>
      </c>
      <c r="T15" s="228">
        <v>0.2</v>
      </c>
      <c r="U15" s="228">
        <v>1.8</v>
      </c>
      <c r="V15" s="228">
        <v>0.3</v>
      </c>
      <c r="W15" s="228">
        <v>3.6</v>
      </c>
      <c r="X15" s="228">
        <v>0.5</v>
      </c>
      <c r="Y15" s="168"/>
      <c r="Z15" s="168"/>
      <c r="AA15" s="168"/>
      <c r="AB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</row>
    <row r="16" spans="2:44" s="167" customFormat="1" ht="15.75" customHeight="1">
      <c r="B16" s="173">
        <v>12</v>
      </c>
      <c r="C16" s="173" t="e">
        <f ca="1">OFFSET(STD_Data!N$1,$F$2+B16-1,0)</f>
        <v>#N/A</v>
      </c>
      <c r="D16" s="174" t="e">
        <f ca="1">OFFSET(STD_Data!R$1,$F$2+$B16-1,0)</f>
        <v>#N/A</v>
      </c>
      <c r="E16" s="174" t="e">
        <f ca="1">IF(OFFSET(STD_Data!AD$1,$F$2+$B16-1,0)="","",OFFSET(STD_Data!AD$1,$F$2+$B16-1,0))</f>
        <v>#N/A</v>
      </c>
      <c r="F16" s="174" t="e">
        <f ca="1">IF(OFFSET(STD_Data!AE$1,$F$2+$B16-1,0)="","",OFFSET(STD_Data!AE$1,$F$2+$B16-1,0))</f>
        <v>#N/A</v>
      </c>
      <c r="G16" s="174" t="e">
        <f ca="1">IF(OFFSET(STD_Data!AF$1,$F$2+$B16-1,0)="","",OFFSET(STD_Data!AF$1,$F$2+$B16-1,0))</f>
        <v>#N/A</v>
      </c>
      <c r="H16" s="174" t="e">
        <f ca="1">IF(OFFSET(STD_Data!AG$1,$F$2+$B16-1,0)="","",OFFSET(STD_Data!AG$1,$F$2+$B16-1,0))</f>
        <v>#N/A</v>
      </c>
      <c r="I16" s="175" t="str">
        <f t="shared" ca="1" si="1"/>
        <v/>
      </c>
      <c r="J16" s="175" t="str">
        <f t="shared" ca="1" si="0"/>
        <v/>
      </c>
      <c r="K16" s="175" t="str">
        <f t="shared" ca="1" si="0"/>
        <v/>
      </c>
      <c r="L16" s="175" t="str">
        <f t="shared" ca="1" si="0"/>
        <v/>
      </c>
      <c r="M16" s="177" t="str">
        <f t="shared" ca="1" si="2"/>
        <v/>
      </c>
      <c r="O16" s="228">
        <v>400</v>
      </c>
      <c r="P16" s="228">
        <v>500</v>
      </c>
      <c r="Q16" s="228">
        <v>2.2000000000000002</v>
      </c>
      <c r="R16" s="228">
        <v>0.14000000000000001</v>
      </c>
      <c r="S16" s="228">
        <v>1.1000000000000001</v>
      </c>
      <c r="T16" s="228">
        <v>0.25</v>
      </c>
      <c r="U16" s="228">
        <v>2.2000000000000002</v>
      </c>
      <c r="V16" s="228">
        <v>0.35</v>
      </c>
      <c r="W16" s="228">
        <v>4.4000000000000004</v>
      </c>
      <c r="X16" s="228">
        <v>0.6</v>
      </c>
      <c r="Y16" s="168"/>
      <c r="Z16" s="168"/>
      <c r="AA16" s="168"/>
      <c r="AB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</row>
    <row r="17" spans="2:40" s="167" customFormat="1" ht="15.75" customHeight="1">
      <c r="B17" s="173">
        <v>13</v>
      </c>
      <c r="C17" s="173" t="e">
        <f ca="1">OFFSET(STD_Data!N$1,$F$2+B17-1,0)</f>
        <v>#N/A</v>
      </c>
      <c r="D17" s="174" t="e">
        <f ca="1">OFFSET(STD_Data!R$1,$F$2+$B17-1,0)</f>
        <v>#N/A</v>
      </c>
      <c r="E17" s="174" t="e">
        <f ca="1">IF(OFFSET(STD_Data!AD$1,$F$2+$B17-1,0)="","",OFFSET(STD_Data!AD$1,$F$2+$B17-1,0))</f>
        <v>#N/A</v>
      </c>
      <c r="F17" s="174" t="e">
        <f ca="1">IF(OFFSET(STD_Data!AE$1,$F$2+$B17-1,0)="","",OFFSET(STD_Data!AE$1,$F$2+$B17-1,0))</f>
        <v>#N/A</v>
      </c>
      <c r="G17" s="174" t="e">
        <f ca="1">IF(OFFSET(STD_Data!AF$1,$F$2+$B17-1,0)="","",OFFSET(STD_Data!AF$1,$F$2+$B17-1,0))</f>
        <v>#N/A</v>
      </c>
      <c r="H17" s="174" t="e">
        <f ca="1">IF(OFFSET(STD_Data!AG$1,$F$2+$B17-1,0)="","",OFFSET(STD_Data!AG$1,$F$2+$B17-1,0))</f>
        <v>#N/A</v>
      </c>
      <c r="I17" s="175" t="str">
        <f t="shared" ca="1" si="1"/>
        <v/>
      </c>
      <c r="J17" s="175" t="str">
        <f t="shared" ca="1" si="0"/>
        <v/>
      </c>
      <c r="K17" s="175" t="str">
        <f t="shared" ca="1" si="0"/>
        <v/>
      </c>
      <c r="L17" s="175" t="str">
        <f t="shared" ca="1" si="0"/>
        <v/>
      </c>
      <c r="M17" s="177" t="str">
        <f t="shared" ca="1" si="2"/>
        <v/>
      </c>
      <c r="O17" s="228">
        <v>500</v>
      </c>
      <c r="P17" s="228">
        <v>600</v>
      </c>
      <c r="Q17" s="228">
        <v>2.6</v>
      </c>
      <c r="R17" s="228">
        <v>0.16</v>
      </c>
      <c r="S17" s="228">
        <v>1.3</v>
      </c>
      <c r="T17" s="228">
        <v>0.25</v>
      </c>
      <c r="U17" s="228">
        <v>2.6</v>
      </c>
      <c r="V17" s="228">
        <v>0.4</v>
      </c>
      <c r="W17" s="228">
        <v>5</v>
      </c>
      <c r="X17" s="228">
        <v>0.7</v>
      </c>
      <c r="Y17" s="168"/>
      <c r="Z17" s="168"/>
      <c r="AA17" s="168"/>
      <c r="AB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</row>
    <row r="18" spans="2:40" s="167" customFormat="1" ht="15.75" customHeight="1">
      <c r="B18" s="173">
        <v>14</v>
      </c>
      <c r="C18" s="173" t="e">
        <f ca="1">OFFSET(STD_Data!N$1,$F$2+B18-1,0)</f>
        <v>#N/A</v>
      </c>
      <c r="D18" s="174" t="e">
        <f ca="1">OFFSET(STD_Data!R$1,$F$2+$B18-1,0)</f>
        <v>#N/A</v>
      </c>
      <c r="E18" s="174" t="e">
        <f ca="1">IF(OFFSET(STD_Data!AD$1,$F$2+$B18-1,0)="","",OFFSET(STD_Data!AD$1,$F$2+$B18-1,0))</f>
        <v>#N/A</v>
      </c>
      <c r="F18" s="174" t="e">
        <f ca="1">IF(OFFSET(STD_Data!AE$1,$F$2+$B18-1,0)="","",OFFSET(STD_Data!AE$1,$F$2+$B18-1,0))</f>
        <v>#N/A</v>
      </c>
      <c r="G18" s="174" t="e">
        <f ca="1">IF(OFFSET(STD_Data!AF$1,$F$2+$B18-1,0)="","",OFFSET(STD_Data!AF$1,$F$2+$B18-1,0))</f>
        <v>#N/A</v>
      </c>
      <c r="H18" s="174" t="e">
        <f ca="1">IF(OFFSET(STD_Data!AG$1,$F$2+$B18-1,0)="","",OFFSET(STD_Data!AG$1,$F$2+$B18-1,0))</f>
        <v>#N/A</v>
      </c>
      <c r="I18" s="175" t="str">
        <f t="shared" ca="1" si="1"/>
        <v/>
      </c>
      <c r="J18" s="175" t="str">
        <f t="shared" ca="1" si="0"/>
        <v/>
      </c>
      <c r="K18" s="175" t="str">
        <f t="shared" ca="1" si="0"/>
        <v/>
      </c>
      <c r="L18" s="175" t="str">
        <f t="shared" ca="1" si="0"/>
        <v/>
      </c>
      <c r="M18" s="177" t="str">
        <f t="shared" ca="1" si="2"/>
        <v/>
      </c>
      <c r="O18" s="228">
        <v>600</v>
      </c>
      <c r="P18" s="228">
        <v>700</v>
      </c>
      <c r="Q18" s="228">
        <v>3</v>
      </c>
      <c r="R18" s="228">
        <v>0.18</v>
      </c>
      <c r="S18" s="228">
        <v>1.5</v>
      </c>
      <c r="T18" s="228">
        <v>0.3</v>
      </c>
      <c r="U18" s="228">
        <v>3</v>
      </c>
      <c r="V18" s="228">
        <v>0.45</v>
      </c>
      <c r="W18" s="228">
        <v>6</v>
      </c>
      <c r="X18" s="228">
        <v>0.7</v>
      </c>
      <c r="Y18" s="168"/>
      <c r="Z18" s="168"/>
      <c r="AA18" s="168"/>
      <c r="AB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</row>
    <row r="19" spans="2:40" s="167" customFormat="1" ht="15.75" customHeight="1">
      <c r="B19" s="173">
        <v>15</v>
      </c>
      <c r="C19" s="173" t="e">
        <f ca="1">OFFSET(STD_Data!N$1,$F$2+B19-1,0)</f>
        <v>#N/A</v>
      </c>
      <c r="D19" s="174" t="e">
        <f ca="1">OFFSET(STD_Data!R$1,$F$2+$B19-1,0)</f>
        <v>#N/A</v>
      </c>
      <c r="E19" s="174" t="e">
        <f ca="1">IF(OFFSET(STD_Data!AD$1,$F$2+$B19-1,0)="","",OFFSET(STD_Data!AD$1,$F$2+$B19-1,0))</f>
        <v>#N/A</v>
      </c>
      <c r="F19" s="174" t="e">
        <f ca="1">IF(OFFSET(STD_Data!AE$1,$F$2+$B19-1,0)="","",OFFSET(STD_Data!AE$1,$F$2+$B19-1,0))</f>
        <v>#N/A</v>
      </c>
      <c r="G19" s="174" t="e">
        <f ca="1">IF(OFFSET(STD_Data!AF$1,$F$2+$B19-1,0)="","",OFFSET(STD_Data!AF$1,$F$2+$B19-1,0))</f>
        <v>#N/A</v>
      </c>
      <c r="H19" s="174" t="e">
        <f ca="1">IF(OFFSET(STD_Data!AG$1,$F$2+$B19-1,0)="","",OFFSET(STD_Data!AG$1,$F$2+$B19-1,0))</f>
        <v>#N/A</v>
      </c>
      <c r="I19" s="175" t="str">
        <f t="shared" ca="1" si="1"/>
        <v/>
      </c>
      <c r="J19" s="175" t="str">
        <f t="shared" ca="1" si="0"/>
        <v/>
      </c>
      <c r="K19" s="175" t="str">
        <f t="shared" ca="1" si="0"/>
        <v/>
      </c>
      <c r="L19" s="175" t="str">
        <f t="shared" ca="1" si="0"/>
        <v/>
      </c>
      <c r="M19" s="177" t="str">
        <f t="shared" ca="1" si="2"/>
        <v/>
      </c>
      <c r="O19" s="228">
        <v>700</v>
      </c>
      <c r="P19" s="228">
        <v>800</v>
      </c>
      <c r="Q19" s="228">
        <v>3.4</v>
      </c>
      <c r="R19" s="228">
        <v>0.2</v>
      </c>
      <c r="S19" s="228">
        <v>1.7</v>
      </c>
      <c r="T19" s="228">
        <v>0.3</v>
      </c>
      <c r="U19" s="228">
        <v>3.4</v>
      </c>
      <c r="V19" s="228">
        <v>0.5</v>
      </c>
      <c r="W19" s="228">
        <v>6.5</v>
      </c>
      <c r="X19" s="228">
        <v>0.8</v>
      </c>
      <c r="Y19" s="168"/>
      <c r="Z19" s="168"/>
      <c r="AA19" s="168"/>
      <c r="AB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</row>
    <row r="20" spans="2:40" s="167" customFormat="1" ht="15.75" customHeight="1">
      <c r="B20" s="173">
        <v>16</v>
      </c>
      <c r="C20" s="173" t="e">
        <f ca="1">OFFSET(STD_Data!N$1,$F$2+B20-1,0)</f>
        <v>#N/A</v>
      </c>
      <c r="D20" s="174" t="e">
        <f ca="1">OFFSET(STD_Data!R$1,$F$2+$B20-1,0)</f>
        <v>#N/A</v>
      </c>
      <c r="E20" s="174" t="e">
        <f ca="1">IF(OFFSET(STD_Data!AD$1,$F$2+$B20-1,0)="","",OFFSET(STD_Data!AD$1,$F$2+$B20-1,0))</f>
        <v>#N/A</v>
      </c>
      <c r="F20" s="174" t="e">
        <f ca="1">IF(OFFSET(STD_Data!AE$1,$F$2+$B20-1,0)="","",OFFSET(STD_Data!AE$1,$F$2+$B20-1,0))</f>
        <v>#N/A</v>
      </c>
      <c r="G20" s="174" t="e">
        <f ca="1">IF(OFFSET(STD_Data!AF$1,$F$2+$B20-1,0)="","",OFFSET(STD_Data!AF$1,$F$2+$B20-1,0))</f>
        <v>#N/A</v>
      </c>
      <c r="H20" s="174" t="e">
        <f ca="1">IF(OFFSET(STD_Data!AG$1,$F$2+$B20-1,0)="","",OFFSET(STD_Data!AG$1,$F$2+$B20-1,0))</f>
        <v>#N/A</v>
      </c>
      <c r="I20" s="175" t="str">
        <f t="shared" ca="1" si="1"/>
        <v/>
      </c>
      <c r="J20" s="175" t="str">
        <f t="shared" ca="1" si="0"/>
        <v/>
      </c>
      <c r="K20" s="175" t="str">
        <f t="shared" ca="1" si="0"/>
        <v/>
      </c>
      <c r="L20" s="175" t="str">
        <f t="shared" ca="1" si="0"/>
        <v/>
      </c>
      <c r="M20" s="177" t="str">
        <f t="shared" ca="1" si="2"/>
        <v/>
      </c>
      <c r="O20" s="228">
        <v>800</v>
      </c>
      <c r="P20" s="228">
        <v>900</v>
      </c>
      <c r="Q20" s="228">
        <v>3.8</v>
      </c>
      <c r="R20" s="228">
        <v>0.2</v>
      </c>
      <c r="S20" s="228">
        <v>1.9</v>
      </c>
      <c r="T20" s="228">
        <v>0.35</v>
      </c>
      <c r="U20" s="228">
        <v>3.8</v>
      </c>
      <c r="V20" s="228">
        <v>0.5</v>
      </c>
      <c r="W20" s="228">
        <v>7.5</v>
      </c>
      <c r="X20" s="228">
        <v>0.9</v>
      </c>
      <c r="Y20" s="168"/>
      <c r="Z20" s="168"/>
      <c r="AA20" s="168"/>
      <c r="AB20" s="168"/>
      <c r="AE20" s="168"/>
      <c r="AF20" s="168"/>
      <c r="AG20" s="168"/>
      <c r="AH20" s="168"/>
      <c r="AI20" s="168"/>
      <c r="AJ20" s="168"/>
      <c r="AK20" s="168"/>
      <c r="AL20" s="168"/>
      <c r="AM20" s="168"/>
      <c r="AN20" s="168"/>
    </row>
    <row r="21" spans="2:40" s="167" customFormat="1" ht="15.75" customHeight="1">
      <c r="B21" s="173">
        <v>17</v>
      </c>
      <c r="C21" s="173" t="e">
        <f ca="1">OFFSET(STD_Data!N$1,$F$2+B21-1,0)</f>
        <v>#N/A</v>
      </c>
      <c r="D21" s="174" t="e">
        <f ca="1">OFFSET(STD_Data!R$1,$F$2+$B21-1,0)</f>
        <v>#N/A</v>
      </c>
      <c r="E21" s="174" t="e">
        <f ca="1">IF(OFFSET(STD_Data!AD$1,$F$2+$B21-1,0)="","",OFFSET(STD_Data!AD$1,$F$2+$B21-1,0))</f>
        <v>#N/A</v>
      </c>
      <c r="F21" s="174" t="e">
        <f ca="1">IF(OFFSET(STD_Data!AE$1,$F$2+$B21-1,0)="","",OFFSET(STD_Data!AE$1,$F$2+$B21-1,0))</f>
        <v>#N/A</v>
      </c>
      <c r="G21" s="174" t="e">
        <f ca="1">IF(OFFSET(STD_Data!AF$1,$F$2+$B21-1,0)="","",OFFSET(STD_Data!AF$1,$F$2+$B21-1,0))</f>
        <v>#N/A</v>
      </c>
      <c r="H21" s="174" t="e">
        <f ca="1">IF(OFFSET(STD_Data!AG$1,$F$2+$B21-1,0)="","",OFFSET(STD_Data!AG$1,$F$2+$B21-1,0))</f>
        <v>#N/A</v>
      </c>
      <c r="I21" s="175" t="str">
        <f t="shared" ca="1" si="1"/>
        <v/>
      </c>
      <c r="J21" s="175" t="str">
        <f t="shared" ca="1" si="0"/>
        <v/>
      </c>
      <c r="K21" s="175" t="str">
        <f t="shared" ca="1" si="0"/>
        <v/>
      </c>
      <c r="L21" s="175" t="str">
        <f t="shared" ca="1" si="0"/>
        <v/>
      </c>
      <c r="M21" s="177" t="str">
        <f t="shared" ca="1" si="2"/>
        <v/>
      </c>
      <c r="O21" s="228">
        <v>900</v>
      </c>
      <c r="P21" s="228">
        <v>1000</v>
      </c>
      <c r="Q21" s="228">
        <v>4.2</v>
      </c>
      <c r="R21" s="228">
        <v>0.25</v>
      </c>
      <c r="S21" s="228">
        <v>2</v>
      </c>
      <c r="T21" s="228">
        <v>0.4</v>
      </c>
      <c r="U21" s="228">
        <v>4.2</v>
      </c>
      <c r="V21" s="228">
        <v>0.6</v>
      </c>
      <c r="W21" s="228">
        <v>8</v>
      </c>
      <c r="X21" s="228">
        <v>1</v>
      </c>
      <c r="Y21" s="168"/>
      <c r="Z21" s="168"/>
      <c r="AA21" s="168"/>
      <c r="AB21" s="168"/>
      <c r="AE21" s="168"/>
      <c r="AF21" s="168"/>
      <c r="AG21" s="168"/>
      <c r="AH21" s="168"/>
      <c r="AI21" s="168"/>
      <c r="AJ21" s="168"/>
      <c r="AK21" s="168"/>
      <c r="AL21" s="168"/>
      <c r="AM21" s="168"/>
      <c r="AN21" s="168"/>
    </row>
    <row r="22" spans="2:40" s="167" customFormat="1" ht="15.75" customHeight="1">
      <c r="B22" s="173">
        <v>18</v>
      </c>
      <c r="C22" s="173" t="e">
        <f ca="1">OFFSET(STD_Data!N$1,$F$2+B22-1,0)</f>
        <v>#N/A</v>
      </c>
      <c r="D22" s="174" t="e">
        <f ca="1">OFFSET(STD_Data!R$1,$F$2+$B22-1,0)</f>
        <v>#N/A</v>
      </c>
      <c r="E22" s="174" t="e">
        <f ca="1">IF(OFFSET(STD_Data!AD$1,$F$2+$B22-1,0)="","",OFFSET(STD_Data!AD$1,$F$2+$B22-1,0))</f>
        <v>#N/A</v>
      </c>
      <c r="F22" s="174" t="e">
        <f ca="1">IF(OFFSET(STD_Data!AE$1,$F$2+$B22-1,0)="","",OFFSET(STD_Data!AE$1,$F$2+$B22-1,0))</f>
        <v>#N/A</v>
      </c>
      <c r="G22" s="174" t="e">
        <f ca="1">IF(OFFSET(STD_Data!AF$1,$F$2+$B22-1,0)="","",OFFSET(STD_Data!AF$1,$F$2+$B22-1,0))</f>
        <v>#N/A</v>
      </c>
      <c r="H22" s="174" t="e">
        <f ca="1">IF(OFFSET(STD_Data!AG$1,$F$2+$B22-1,0)="","",OFFSET(STD_Data!AG$1,$F$2+$B22-1,0))</f>
        <v>#N/A</v>
      </c>
      <c r="I22" s="175" t="str">
        <f t="shared" ca="1" si="1"/>
        <v/>
      </c>
      <c r="J22" s="175" t="str">
        <f t="shared" ca="1" si="0"/>
        <v/>
      </c>
      <c r="K22" s="175" t="str">
        <f t="shared" ca="1" si="0"/>
        <v/>
      </c>
      <c r="L22" s="175" t="str">
        <f t="shared" ca="1" si="0"/>
        <v/>
      </c>
      <c r="M22" s="177" t="str">
        <f t="shared" ca="1" si="2"/>
        <v/>
      </c>
      <c r="V22" s="168"/>
      <c r="W22" s="168"/>
      <c r="X22" s="168"/>
      <c r="Y22" s="168"/>
      <c r="Z22" s="168"/>
      <c r="AA22" s="168"/>
      <c r="AD22" s="168"/>
      <c r="AE22" s="168"/>
      <c r="AF22" s="168"/>
      <c r="AG22" s="168"/>
      <c r="AH22" s="168"/>
      <c r="AI22" s="168"/>
      <c r="AJ22" s="168"/>
      <c r="AK22" s="168"/>
      <c r="AL22" s="168"/>
      <c r="AM22" s="168"/>
    </row>
    <row r="23" spans="2:40" s="167" customFormat="1" ht="15.75" customHeight="1">
      <c r="B23" s="173">
        <v>19</v>
      </c>
      <c r="C23" s="173" t="e">
        <f ca="1">OFFSET(STD_Data!N$1,$F$2+B23-1,0)</f>
        <v>#N/A</v>
      </c>
      <c r="D23" s="174" t="e">
        <f ca="1">OFFSET(STD_Data!R$1,$F$2+$B23-1,0)</f>
        <v>#N/A</v>
      </c>
      <c r="E23" s="174" t="e">
        <f ca="1">IF(OFFSET(STD_Data!AD$1,$F$2+$B23-1,0)="","",OFFSET(STD_Data!AD$1,$F$2+$B23-1,0))</f>
        <v>#N/A</v>
      </c>
      <c r="F23" s="174" t="e">
        <f ca="1">IF(OFFSET(STD_Data!AE$1,$F$2+$B23-1,0)="","",OFFSET(STD_Data!AE$1,$F$2+$B23-1,0))</f>
        <v>#N/A</v>
      </c>
      <c r="G23" s="174" t="e">
        <f ca="1">IF(OFFSET(STD_Data!AF$1,$F$2+$B23-1,0)="","",OFFSET(STD_Data!AF$1,$F$2+$B23-1,0))</f>
        <v>#N/A</v>
      </c>
      <c r="H23" s="174" t="e">
        <f ca="1">IF(OFFSET(STD_Data!AG$1,$F$2+$B23-1,0)="","",OFFSET(STD_Data!AG$1,$F$2+$B23-1,0))</f>
        <v>#N/A</v>
      </c>
      <c r="I23" s="175" t="str">
        <f t="shared" ca="1" si="1"/>
        <v/>
      </c>
      <c r="J23" s="175" t="str">
        <f t="shared" ca="1" si="0"/>
        <v/>
      </c>
      <c r="K23" s="175" t="str">
        <f t="shared" ca="1" si="0"/>
        <v/>
      </c>
      <c r="L23" s="175" t="str">
        <f t="shared" ca="1" si="0"/>
        <v/>
      </c>
      <c r="M23" s="177" t="str">
        <f t="shared" ca="1" si="2"/>
        <v/>
      </c>
      <c r="V23" s="168"/>
      <c r="W23" s="168"/>
      <c r="X23" s="168"/>
      <c r="Y23" s="168"/>
      <c r="Z23" s="168"/>
      <c r="AA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</row>
    <row r="24" spans="2:40" s="167" customFormat="1" ht="15.75" customHeight="1">
      <c r="B24" s="173">
        <v>20</v>
      </c>
      <c r="C24" s="173" t="e">
        <f ca="1">OFFSET(STD_Data!N$1,$F$2+B24-1,0)</f>
        <v>#N/A</v>
      </c>
      <c r="D24" s="174" t="e">
        <f ca="1">OFFSET(STD_Data!R$1,$F$2+$B24-1,0)</f>
        <v>#N/A</v>
      </c>
      <c r="E24" s="174" t="e">
        <f ca="1">IF(OFFSET(STD_Data!AD$1,$F$2+$B24-1,0)="","",OFFSET(STD_Data!AD$1,$F$2+$B24-1,0))</f>
        <v>#N/A</v>
      </c>
      <c r="F24" s="174" t="e">
        <f ca="1">IF(OFFSET(STD_Data!AE$1,$F$2+$B24-1,0)="","",OFFSET(STD_Data!AE$1,$F$2+$B24-1,0))</f>
        <v>#N/A</v>
      </c>
      <c r="G24" s="174" t="e">
        <f ca="1">IF(OFFSET(STD_Data!AF$1,$F$2+$B24-1,0)="","",OFFSET(STD_Data!AF$1,$F$2+$B24-1,0))</f>
        <v>#N/A</v>
      </c>
      <c r="H24" s="174" t="e">
        <f ca="1">IF(OFFSET(STD_Data!AG$1,$F$2+$B24-1,0)="","",OFFSET(STD_Data!AG$1,$F$2+$B24-1,0))</f>
        <v>#N/A</v>
      </c>
      <c r="I24" s="175" t="str">
        <f t="shared" ca="1" si="1"/>
        <v/>
      </c>
      <c r="J24" s="175" t="str">
        <f t="shared" ca="1" si="0"/>
        <v/>
      </c>
      <c r="K24" s="175" t="str">
        <f t="shared" ca="1" si="0"/>
        <v/>
      </c>
      <c r="L24" s="175" t="str">
        <f t="shared" ca="1" si="0"/>
        <v/>
      </c>
      <c r="M24" s="177" t="str">
        <f t="shared" ca="1" si="2"/>
        <v/>
      </c>
      <c r="V24" s="168"/>
      <c r="W24" s="168"/>
      <c r="X24" s="168"/>
      <c r="Y24" s="168"/>
      <c r="Z24" s="168"/>
      <c r="AA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</row>
    <row r="25" spans="2:40" s="167" customFormat="1" ht="15.75" customHeight="1">
      <c r="B25" s="173">
        <v>21</v>
      </c>
      <c r="C25" s="173" t="e">
        <f ca="1">OFFSET(STD_Data!N$1,$F$2+B25-1,0)</f>
        <v>#N/A</v>
      </c>
      <c r="D25" s="174" t="e">
        <f ca="1">OFFSET(STD_Data!R$1,$F$2+$B25-1,0)</f>
        <v>#N/A</v>
      </c>
      <c r="E25" s="174" t="e">
        <f ca="1">IF(OFFSET(STD_Data!AD$1,$F$2+$B25-1,0)="","",OFFSET(STD_Data!AD$1,$F$2+$B25-1,0))</f>
        <v>#N/A</v>
      </c>
      <c r="F25" s="174" t="e">
        <f ca="1">IF(OFFSET(STD_Data!AE$1,$F$2+$B25-1,0)="","",OFFSET(STD_Data!AE$1,$F$2+$B25-1,0))</f>
        <v>#N/A</v>
      </c>
      <c r="G25" s="174" t="e">
        <f ca="1">IF(OFFSET(STD_Data!AF$1,$F$2+$B25-1,0)="","",OFFSET(STD_Data!AF$1,$F$2+$B25-1,0))</f>
        <v>#N/A</v>
      </c>
      <c r="H25" s="174" t="e">
        <f ca="1">IF(OFFSET(STD_Data!AG$1,$F$2+$B25-1,0)="","",OFFSET(STD_Data!AG$1,$F$2+$B25-1,0))</f>
        <v>#N/A</v>
      </c>
      <c r="I25" s="175" t="str">
        <f t="shared" ca="1" si="1"/>
        <v/>
      </c>
      <c r="J25" s="175" t="str">
        <f t="shared" ca="1" si="0"/>
        <v/>
      </c>
      <c r="K25" s="175" t="str">
        <f t="shared" ca="1" si="0"/>
        <v/>
      </c>
      <c r="L25" s="175" t="str">
        <f t="shared" ca="1" si="0"/>
        <v/>
      </c>
      <c r="M25" s="177" t="str">
        <f t="shared" ca="1" si="2"/>
        <v/>
      </c>
      <c r="V25" s="168"/>
      <c r="W25" s="168"/>
      <c r="X25" s="168"/>
      <c r="Y25" s="168"/>
      <c r="Z25" s="168"/>
      <c r="AA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</row>
    <row r="26" spans="2:40" s="167" customFormat="1" ht="15.75" customHeight="1">
      <c r="B26" s="173">
        <v>22</v>
      </c>
      <c r="C26" s="173" t="e">
        <f ca="1">OFFSET(STD_Data!N$1,$F$2+B26-1,0)</f>
        <v>#N/A</v>
      </c>
      <c r="D26" s="174" t="e">
        <f ca="1">OFFSET(STD_Data!R$1,$F$2+$B26-1,0)</f>
        <v>#N/A</v>
      </c>
      <c r="E26" s="174" t="e">
        <f ca="1">IF(OFFSET(STD_Data!AD$1,$F$2+$B26-1,0)="","",OFFSET(STD_Data!AD$1,$F$2+$B26-1,0))</f>
        <v>#N/A</v>
      </c>
      <c r="F26" s="174" t="e">
        <f ca="1">IF(OFFSET(STD_Data!AE$1,$F$2+$B26-1,0)="","",OFFSET(STD_Data!AE$1,$F$2+$B26-1,0))</f>
        <v>#N/A</v>
      </c>
      <c r="G26" s="174" t="e">
        <f ca="1">IF(OFFSET(STD_Data!AF$1,$F$2+$B26-1,0)="","",OFFSET(STD_Data!AF$1,$F$2+$B26-1,0))</f>
        <v>#N/A</v>
      </c>
      <c r="H26" s="174" t="e">
        <f ca="1">IF(OFFSET(STD_Data!AG$1,$F$2+$B26-1,0)="","",OFFSET(STD_Data!AG$1,$F$2+$B26-1,0))</f>
        <v>#N/A</v>
      </c>
      <c r="I26" s="175" t="str">
        <f t="shared" ca="1" si="1"/>
        <v/>
      </c>
      <c r="J26" s="175" t="str">
        <f t="shared" ca="1" si="0"/>
        <v/>
      </c>
      <c r="K26" s="175" t="str">
        <f t="shared" ca="1" si="0"/>
        <v/>
      </c>
      <c r="L26" s="175" t="str">
        <f t="shared" ca="1" si="0"/>
        <v/>
      </c>
      <c r="M26" s="177" t="str">
        <f t="shared" ca="1" si="2"/>
        <v/>
      </c>
      <c r="V26" s="168"/>
      <c r="W26" s="168"/>
      <c r="X26" s="168"/>
      <c r="Y26" s="168"/>
      <c r="Z26" s="168"/>
      <c r="AA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</row>
    <row r="27" spans="2:40" s="167" customFormat="1" ht="15.75" customHeight="1">
      <c r="B27" s="173">
        <v>23</v>
      </c>
      <c r="C27" s="173" t="e">
        <f ca="1">OFFSET(STD_Data!N$1,$F$2+B27-1,0)</f>
        <v>#N/A</v>
      </c>
      <c r="D27" s="174" t="e">
        <f ca="1">OFFSET(STD_Data!R$1,$F$2+$B27-1,0)</f>
        <v>#N/A</v>
      </c>
      <c r="E27" s="174" t="e">
        <f ca="1">IF(OFFSET(STD_Data!AD$1,$F$2+$B27-1,0)="","",OFFSET(STD_Data!AD$1,$F$2+$B27-1,0))</f>
        <v>#N/A</v>
      </c>
      <c r="F27" s="174" t="e">
        <f ca="1">IF(OFFSET(STD_Data!AE$1,$F$2+$B27-1,0)="","",OFFSET(STD_Data!AE$1,$F$2+$B27-1,0))</f>
        <v>#N/A</v>
      </c>
      <c r="G27" s="174" t="e">
        <f ca="1">IF(OFFSET(STD_Data!AF$1,$F$2+$B27-1,0)="","",OFFSET(STD_Data!AF$1,$F$2+$B27-1,0))</f>
        <v>#N/A</v>
      </c>
      <c r="H27" s="174" t="e">
        <f ca="1">IF(OFFSET(STD_Data!AG$1,$F$2+$B27-1,0)="","",OFFSET(STD_Data!AG$1,$F$2+$B27-1,0))</f>
        <v>#N/A</v>
      </c>
      <c r="I27" s="175" t="str">
        <f t="shared" ca="1" si="1"/>
        <v/>
      </c>
      <c r="J27" s="175" t="str">
        <f t="shared" ca="1" si="0"/>
        <v/>
      </c>
      <c r="K27" s="175" t="str">
        <f t="shared" ca="1" si="0"/>
        <v/>
      </c>
      <c r="L27" s="175" t="str">
        <f t="shared" ca="1" si="0"/>
        <v/>
      </c>
      <c r="M27" s="177" t="str">
        <f t="shared" ca="1" si="2"/>
        <v/>
      </c>
      <c r="V27" s="168"/>
      <c r="W27" s="168"/>
      <c r="X27" s="168"/>
      <c r="Y27" s="168"/>
      <c r="Z27" s="168"/>
      <c r="AA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</row>
    <row r="28" spans="2:40" s="167" customFormat="1" ht="15.75" customHeight="1">
      <c r="B28" s="173">
        <v>24</v>
      </c>
      <c r="C28" s="173" t="e">
        <f ca="1">OFFSET(STD_Data!N$1,$F$2+B28-1,0)</f>
        <v>#N/A</v>
      </c>
      <c r="D28" s="174" t="e">
        <f ca="1">OFFSET(STD_Data!R$1,$F$2+$B28-1,0)</f>
        <v>#N/A</v>
      </c>
      <c r="E28" s="174" t="e">
        <f ca="1">IF(OFFSET(STD_Data!AD$1,$F$2+$B28-1,0)="","",OFFSET(STD_Data!AD$1,$F$2+$B28-1,0))</f>
        <v>#N/A</v>
      </c>
      <c r="F28" s="174" t="e">
        <f ca="1">IF(OFFSET(STD_Data!AE$1,$F$2+$B28-1,0)="","",OFFSET(STD_Data!AE$1,$F$2+$B28-1,0))</f>
        <v>#N/A</v>
      </c>
      <c r="G28" s="174" t="e">
        <f ca="1">IF(OFFSET(STD_Data!AF$1,$F$2+$B28-1,0)="","",OFFSET(STD_Data!AF$1,$F$2+$B28-1,0))</f>
        <v>#N/A</v>
      </c>
      <c r="H28" s="174" t="e">
        <f ca="1">IF(OFFSET(STD_Data!AG$1,$F$2+$B28-1,0)="","",OFFSET(STD_Data!AG$1,$F$2+$B28-1,0))</f>
        <v>#N/A</v>
      </c>
      <c r="I28" s="175" t="str">
        <f t="shared" ca="1" si="1"/>
        <v/>
      </c>
      <c r="J28" s="175" t="str">
        <f t="shared" ca="1" si="0"/>
        <v/>
      </c>
      <c r="K28" s="175" t="str">
        <f t="shared" ca="1" si="0"/>
        <v/>
      </c>
      <c r="L28" s="175" t="str">
        <f t="shared" ca="1" si="0"/>
        <v/>
      </c>
      <c r="M28" s="177" t="str">
        <f t="shared" ca="1" si="2"/>
        <v/>
      </c>
      <c r="V28" s="168"/>
      <c r="W28" s="168"/>
      <c r="X28" s="168"/>
      <c r="Y28" s="168"/>
      <c r="Z28" s="168"/>
      <c r="AA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</row>
    <row r="29" spans="2:40" s="167" customFormat="1" ht="15.75" customHeight="1">
      <c r="B29" s="173">
        <v>25</v>
      </c>
      <c r="C29" s="173" t="e">
        <f ca="1">OFFSET(STD_Data!N$1,$F$2+B29-1,0)</f>
        <v>#N/A</v>
      </c>
      <c r="D29" s="174" t="e">
        <f ca="1">OFFSET(STD_Data!R$1,$F$2+$B29-1,0)</f>
        <v>#N/A</v>
      </c>
      <c r="E29" s="174" t="e">
        <f ca="1">IF(OFFSET(STD_Data!AD$1,$F$2+$B29-1,0)="","",OFFSET(STD_Data!AD$1,$F$2+$B29-1,0))</f>
        <v>#N/A</v>
      </c>
      <c r="F29" s="174" t="e">
        <f ca="1">IF(OFFSET(STD_Data!AE$1,$F$2+$B29-1,0)="","",OFFSET(STD_Data!AE$1,$F$2+$B29-1,0))</f>
        <v>#N/A</v>
      </c>
      <c r="G29" s="174" t="e">
        <f ca="1">IF(OFFSET(STD_Data!AF$1,$F$2+$B29-1,0)="","",OFFSET(STD_Data!AF$1,$F$2+$B29-1,0))</f>
        <v>#N/A</v>
      </c>
      <c r="H29" s="174" t="e">
        <f ca="1">IF(OFFSET(STD_Data!AG$1,$F$2+$B29-1,0)="","",OFFSET(STD_Data!AG$1,$F$2+$B29-1,0))</f>
        <v>#N/A</v>
      </c>
      <c r="I29" s="175" t="str">
        <f t="shared" ca="1" si="1"/>
        <v/>
      </c>
      <c r="J29" s="175" t="str">
        <f t="shared" ca="1" si="0"/>
        <v/>
      </c>
      <c r="K29" s="175" t="str">
        <f t="shared" ca="1" si="0"/>
        <v/>
      </c>
      <c r="L29" s="175" t="str">
        <f t="shared" ca="1" si="0"/>
        <v/>
      </c>
      <c r="M29" s="177" t="str">
        <f t="shared" ca="1" si="2"/>
        <v/>
      </c>
      <c r="V29" s="168"/>
      <c r="W29" s="168"/>
      <c r="X29" s="168"/>
      <c r="Y29" s="168"/>
      <c r="Z29" s="168"/>
      <c r="AA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</row>
    <row r="30" spans="2:40" s="167" customFormat="1" ht="15.75" customHeight="1">
      <c r="B30" s="173">
        <v>26</v>
      </c>
      <c r="C30" s="173" t="e">
        <f ca="1">OFFSET(STD_Data!N$1,$F$2+B30-1,0)</f>
        <v>#N/A</v>
      </c>
      <c r="D30" s="174" t="e">
        <f ca="1">OFFSET(STD_Data!R$1,$F$2+$B30-1,0)</f>
        <v>#N/A</v>
      </c>
      <c r="E30" s="174" t="e">
        <f ca="1">IF(OFFSET(STD_Data!AD$1,$F$2+$B30-1,0)="","",OFFSET(STD_Data!AD$1,$F$2+$B30-1,0))</f>
        <v>#N/A</v>
      </c>
      <c r="F30" s="174" t="e">
        <f ca="1">IF(OFFSET(STD_Data!AE$1,$F$2+$B30-1,0)="","",OFFSET(STD_Data!AE$1,$F$2+$B30-1,0))</f>
        <v>#N/A</v>
      </c>
      <c r="G30" s="174" t="e">
        <f ca="1">IF(OFFSET(STD_Data!AF$1,$F$2+$B30-1,0)="","",OFFSET(STD_Data!AF$1,$F$2+$B30-1,0))</f>
        <v>#N/A</v>
      </c>
      <c r="H30" s="174" t="e">
        <f ca="1">IF(OFFSET(STD_Data!AG$1,$F$2+$B30-1,0)="","",OFFSET(STD_Data!AG$1,$F$2+$B30-1,0))</f>
        <v>#N/A</v>
      </c>
      <c r="I30" s="175" t="str">
        <f t="shared" ca="1" si="1"/>
        <v/>
      </c>
      <c r="J30" s="175" t="str">
        <f t="shared" ca="1" si="0"/>
        <v/>
      </c>
      <c r="K30" s="175" t="str">
        <f t="shared" ca="1" si="0"/>
        <v/>
      </c>
      <c r="L30" s="175" t="str">
        <f t="shared" ca="1" si="0"/>
        <v/>
      </c>
      <c r="M30" s="177" t="str">
        <f t="shared" ca="1" si="2"/>
        <v/>
      </c>
      <c r="V30" s="168"/>
      <c r="W30" s="168"/>
      <c r="X30" s="168"/>
      <c r="Y30" s="168"/>
      <c r="Z30" s="168"/>
      <c r="AA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</row>
    <row r="31" spans="2:40" s="167" customFormat="1" ht="15.75" customHeight="1">
      <c r="B31" s="173">
        <v>27</v>
      </c>
      <c r="C31" s="173" t="e">
        <f ca="1">OFFSET(STD_Data!N$1,$F$2+B31-1,0)</f>
        <v>#N/A</v>
      </c>
      <c r="D31" s="174" t="e">
        <f ca="1">OFFSET(STD_Data!R$1,$F$2+$B31-1,0)</f>
        <v>#N/A</v>
      </c>
      <c r="E31" s="174" t="e">
        <f ca="1">IF(OFFSET(STD_Data!AD$1,$F$2+$B31-1,0)="","",OFFSET(STD_Data!AD$1,$F$2+$B31-1,0))</f>
        <v>#N/A</v>
      </c>
      <c r="F31" s="174" t="e">
        <f ca="1">IF(OFFSET(STD_Data!AE$1,$F$2+$B31-1,0)="","",OFFSET(STD_Data!AE$1,$F$2+$B31-1,0))</f>
        <v>#N/A</v>
      </c>
      <c r="G31" s="174" t="e">
        <f ca="1">IF(OFFSET(STD_Data!AF$1,$F$2+$B31-1,0)="","",OFFSET(STD_Data!AF$1,$F$2+$B31-1,0))</f>
        <v>#N/A</v>
      </c>
      <c r="H31" s="174" t="e">
        <f ca="1">IF(OFFSET(STD_Data!AG$1,$F$2+$B31-1,0)="","",OFFSET(STD_Data!AG$1,$F$2+$B31-1,0))</f>
        <v>#N/A</v>
      </c>
      <c r="I31" s="175" t="str">
        <f t="shared" ca="1" si="1"/>
        <v/>
      </c>
      <c r="J31" s="175" t="str">
        <f t="shared" ca="1" si="0"/>
        <v/>
      </c>
      <c r="K31" s="175" t="str">
        <f t="shared" ca="1" si="0"/>
        <v/>
      </c>
      <c r="L31" s="175" t="str">
        <f t="shared" ca="1" si="0"/>
        <v/>
      </c>
      <c r="M31" s="177" t="str">
        <f t="shared" ca="1" si="2"/>
        <v/>
      </c>
      <c r="V31" s="168"/>
      <c r="W31" s="168"/>
      <c r="X31" s="168"/>
      <c r="Y31" s="168"/>
      <c r="Z31" s="168"/>
      <c r="AA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</row>
    <row r="32" spans="2:40" s="167" customFormat="1" ht="15.75" customHeight="1">
      <c r="B32" s="173">
        <v>28</v>
      </c>
      <c r="C32" s="173" t="e">
        <f ca="1">OFFSET(STD_Data!N$1,$F$2+B32-1,0)</f>
        <v>#N/A</v>
      </c>
      <c r="D32" s="174" t="e">
        <f ca="1">OFFSET(STD_Data!R$1,$F$2+$B32-1,0)</f>
        <v>#N/A</v>
      </c>
      <c r="E32" s="174" t="e">
        <f ca="1">IF(OFFSET(STD_Data!AD$1,$F$2+$B32-1,0)="","",OFFSET(STD_Data!AD$1,$F$2+$B32-1,0))</f>
        <v>#N/A</v>
      </c>
      <c r="F32" s="174" t="e">
        <f ca="1">IF(OFFSET(STD_Data!AE$1,$F$2+$B32-1,0)="","",OFFSET(STD_Data!AE$1,$F$2+$B32-1,0))</f>
        <v>#N/A</v>
      </c>
      <c r="G32" s="174" t="e">
        <f ca="1">IF(OFFSET(STD_Data!AF$1,$F$2+$B32-1,0)="","",OFFSET(STD_Data!AF$1,$F$2+$B32-1,0))</f>
        <v>#N/A</v>
      </c>
      <c r="H32" s="174" t="e">
        <f ca="1">IF(OFFSET(STD_Data!AG$1,$F$2+$B32-1,0)="","",OFFSET(STD_Data!AG$1,$F$2+$B32-1,0))</f>
        <v>#N/A</v>
      </c>
      <c r="I32" s="175" t="str">
        <f t="shared" ca="1" si="1"/>
        <v/>
      </c>
      <c r="J32" s="175" t="str">
        <f t="shared" ca="1" si="0"/>
        <v/>
      </c>
      <c r="K32" s="175" t="str">
        <f t="shared" ca="1" si="0"/>
        <v/>
      </c>
      <c r="L32" s="175" t="str">
        <f t="shared" ca="1" si="0"/>
        <v/>
      </c>
      <c r="M32" s="177" t="str">
        <f t="shared" ca="1" si="2"/>
        <v/>
      </c>
      <c r="V32" s="168"/>
      <c r="W32" s="168"/>
      <c r="X32" s="168"/>
      <c r="Y32" s="168"/>
      <c r="Z32" s="168"/>
      <c r="AA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</row>
    <row r="33" spans="2:39" s="167" customFormat="1" ht="15.75" customHeight="1">
      <c r="B33" s="173">
        <v>29</v>
      </c>
      <c r="C33" s="173" t="e">
        <f ca="1">OFFSET(STD_Data!N$1,$F$2+B33-1,0)</f>
        <v>#N/A</v>
      </c>
      <c r="D33" s="174" t="e">
        <f ca="1">OFFSET(STD_Data!R$1,$F$2+$B33-1,0)</f>
        <v>#N/A</v>
      </c>
      <c r="E33" s="174" t="e">
        <f ca="1">IF(OFFSET(STD_Data!AD$1,$F$2+$B33-1,0)="","",OFFSET(STD_Data!AD$1,$F$2+$B33-1,0))</f>
        <v>#N/A</v>
      </c>
      <c r="F33" s="174" t="e">
        <f ca="1">IF(OFFSET(STD_Data!AE$1,$F$2+$B33-1,0)="","",OFFSET(STD_Data!AE$1,$F$2+$B33-1,0))</f>
        <v>#N/A</v>
      </c>
      <c r="G33" s="174" t="e">
        <f ca="1">IF(OFFSET(STD_Data!AF$1,$F$2+$B33-1,0)="","",OFFSET(STD_Data!AF$1,$F$2+$B33-1,0))</f>
        <v>#N/A</v>
      </c>
      <c r="H33" s="174" t="e">
        <f ca="1">IF(OFFSET(STD_Data!AG$1,$F$2+$B33-1,0)="","",OFFSET(STD_Data!AG$1,$F$2+$B33-1,0))</f>
        <v>#N/A</v>
      </c>
      <c r="I33" s="175" t="str">
        <f t="shared" ca="1" si="1"/>
        <v/>
      </c>
      <c r="J33" s="175" t="str">
        <f t="shared" ca="1" si="0"/>
        <v/>
      </c>
      <c r="K33" s="175" t="str">
        <f t="shared" ca="1" si="0"/>
        <v/>
      </c>
      <c r="L33" s="175" t="str">
        <f t="shared" ca="1" si="0"/>
        <v/>
      </c>
      <c r="M33" s="177" t="str">
        <f t="shared" ca="1" si="2"/>
        <v/>
      </c>
      <c r="V33" s="168"/>
      <c r="W33" s="168"/>
      <c r="X33" s="168"/>
      <c r="Y33" s="168"/>
      <c r="Z33" s="168"/>
      <c r="AA33" s="168"/>
      <c r="AD33" s="168"/>
      <c r="AE33" s="168"/>
      <c r="AF33" s="168"/>
      <c r="AG33" s="168"/>
      <c r="AH33" s="168"/>
      <c r="AI33" s="168"/>
      <c r="AJ33" s="168"/>
      <c r="AK33" s="168"/>
      <c r="AL33" s="168"/>
      <c r="AM33" s="168"/>
    </row>
    <row r="34" spans="2:39" s="167" customFormat="1" ht="15.75" customHeight="1">
      <c r="B34" s="173">
        <v>30</v>
      </c>
      <c r="C34" s="173" t="e">
        <f ca="1">OFFSET(STD_Data!N$1,$F$2+B34-1,0)</f>
        <v>#N/A</v>
      </c>
      <c r="D34" s="174" t="e">
        <f ca="1">OFFSET(STD_Data!R$1,$F$2+$B34-1,0)</f>
        <v>#N/A</v>
      </c>
      <c r="E34" s="174" t="e">
        <f ca="1">IF(OFFSET(STD_Data!AD$1,$F$2+$B34-1,0)="","",OFFSET(STD_Data!AD$1,$F$2+$B34-1,0))</f>
        <v>#N/A</v>
      </c>
      <c r="F34" s="174" t="e">
        <f ca="1">IF(OFFSET(STD_Data!AE$1,$F$2+$B34-1,0)="","",OFFSET(STD_Data!AE$1,$F$2+$B34-1,0))</f>
        <v>#N/A</v>
      </c>
      <c r="G34" s="174" t="e">
        <f ca="1">IF(OFFSET(STD_Data!AF$1,$F$2+$B34-1,0)="","",OFFSET(STD_Data!AF$1,$F$2+$B34-1,0))</f>
        <v>#N/A</v>
      </c>
      <c r="H34" s="174" t="e">
        <f ca="1">IF(OFFSET(STD_Data!AG$1,$F$2+$B34-1,0)="","",OFFSET(STD_Data!AG$1,$F$2+$B34-1,0))</f>
        <v>#N/A</v>
      </c>
      <c r="I34" s="175" t="str">
        <f t="shared" ca="1" si="1"/>
        <v/>
      </c>
      <c r="J34" s="175" t="str">
        <f t="shared" ca="1" si="0"/>
        <v/>
      </c>
      <c r="K34" s="175" t="str">
        <f t="shared" ca="1" si="0"/>
        <v/>
      </c>
      <c r="L34" s="175" t="str">
        <f t="shared" ca="1" si="0"/>
        <v/>
      </c>
      <c r="M34" s="177" t="str">
        <f t="shared" ca="1" si="2"/>
        <v/>
      </c>
      <c r="V34" s="168"/>
      <c r="W34" s="168"/>
      <c r="X34" s="168"/>
      <c r="Y34" s="168"/>
      <c r="Z34" s="168"/>
      <c r="AA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</row>
    <row r="35" spans="2:39" s="167" customFormat="1" ht="15.75" customHeight="1">
      <c r="B35" s="173">
        <v>31</v>
      </c>
      <c r="C35" s="173" t="e">
        <f ca="1">OFFSET(STD_Data!N$1,$F$2+B35-1,0)</f>
        <v>#N/A</v>
      </c>
      <c r="D35" s="174" t="e">
        <f ca="1">OFFSET(STD_Data!R$1,$F$2+$B35-1,0)</f>
        <v>#N/A</v>
      </c>
      <c r="E35" s="174" t="e">
        <f ca="1">IF(OFFSET(STD_Data!AD$1,$F$2+$B35-1,0)="","",OFFSET(STD_Data!AD$1,$F$2+$B35-1,0))</f>
        <v>#N/A</v>
      </c>
      <c r="F35" s="174" t="e">
        <f ca="1">IF(OFFSET(STD_Data!AE$1,$F$2+$B35-1,0)="","",OFFSET(STD_Data!AE$1,$F$2+$B35-1,0))</f>
        <v>#N/A</v>
      </c>
      <c r="G35" s="174" t="e">
        <f ca="1">IF(OFFSET(STD_Data!AF$1,$F$2+$B35-1,0)="","",OFFSET(STD_Data!AF$1,$F$2+$B35-1,0))</f>
        <v>#N/A</v>
      </c>
      <c r="H35" s="174" t="e">
        <f ca="1">IF(OFFSET(STD_Data!AG$1,$F$2+$B35-1,0)="","",OFFSET(STD_Data!AG$1,$F$2+$B35-1,0))</f>
        <v>#N/A</v>
      </c>
      <c r="I35" s="175" t="str">
        <f t="shared" ca="1" si="1"/>
        <v/>
      </c>
      <c r="J35" s="175" t="str">
        <f t="shared" ca="1" si="0"/>
        <v/>
      </c>
      <c r="K35" s="175" t="str">
        <f t="shared" ca="1" si="0"/>
        <v/>
      </c>
      <c r="L35" s="175" t="str">
        <f t="shared" ca="1" si="0"/>
        <v/>
      </c>
      <c r="M35" s="177" t="str">
        <f t="shared" ca="1" si="2"/>
        <v/>
      </c>
      <c r="V35" s="168"/>
      <c r="W35" s="168"/>
      <c r="X35" s="168"/>
      <c r="Y35" s="168"/>
      <c r="Z35" s="168"/>
      <c r="AA35" s="168"/>
      <c r="AD35" s="168"/>
      <c r="AE35" s="168"/>
      <c r="AF35" s="168"/>
      <c r="AG35" s="168"/>
      <c r="AH35" s="168"/>
      <c r="AI35" s="168"/>
      <c r="AJ35" s="168"/>
      <c r="AK35" s="168"/>
      <c r="AL35" s="168"/>
      <c r="AM35" s="168"/>
    </row>
    <row r="36" spans="2:39" s="167" customFormat="1" ht="15.75" customHeight="1">
      <c r="B36" s="173">
        <v>32</v>
      </c>
      <c r="C36" s="173" t="e">
        <f ca="1">OFFSET(STD_Data!N$1,$F$2+B36-1,0)</f>
        <v>#N/A</v>
      </c>
      <c r="D36" s="174" t="e">
        <f ca="1">OFFSET(STD_Data!R$1,$F$2+$B36-1,0)</f>
        <v>#N/A</v>
      </c>
      <c r="E36" s="174" t="e">
        <f ca="1">IF(OFFSET(STD_Data!AD$1,$F$2+$B36-1,0)="","",OFFSET(STD_Data!AD$1,$F$2+$B36-1,0))</f>
        <v>#N/A</v>
      </c>
      <c r="F36" s="174" t="e">
        <f ca="1">IF(OFFSET(STD_Data!AE$1,$F$2+$B36-1,0)="","",OFFSET(STD_Data!AE$1,$F$2+$B36-1,0))</f>
        <v>#N/A</v>
      </c>
      <c r="G36" s="174" t="e">
        <f ca="1">IF(OFFSET(STD_Data!AF$1,$F$2+$B36-1,0)="","",OFFSET(STD_Data!AF$1,$F$2+$B36-1,0))</f>
        <v>#N/A</v>
      </c>
      <c r="H36" s="174" t="e">
        <f ca="1">IF(OFFSET(STD_Data!AG$1,$F$2+$B36-1,0)="","",OFFSET(STD_Data!AG$1,$F$2+$B36-1,0))</f>
        <v>#N/A</v>
      </c>
      <c r="I36" s="175" t="str">
        <f t="shared" ca="1" si="1"/>
        <v/>
      </c>
      <c r="J36" s="175" t="str">
        <f t="shared" ca="1" si="0"/>
        <v/>
      </c>
      <c r="K36" s="175" t="str">
        <f t="shared" ca="1" si="0"/>
        <v/>
      </c>
      <c r="L36" s="175" t="str">
        <f t="shared" ca="1" si="0"/>
        <v/>
      </c>
      <c r="M36" s="177" t="str">
        <f t="shared" ca="1" si="2"/>
        <v/>
      </c>
      <c r="V36" s="168"/>
      <c r="W36" s="168"/>
      <c r="X36" s="168"/>
      <c r="Y36" s="168"/>
      <c r="Z36" s="168"/>
      <c r="AA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68"/>
    </row>
    <row r="37" spans="2:39" s="167" customFormat="1" ht="15.75" customHeight="1">
      <c r="B37" s="173">
        <v>33</v>
      </c>
      <c r="C37" s="173" t="e">
        <f ca="1">OFFSET(STD_Data!N$1,$F$2+B37-1,0)</f>
        <v>#N/A</v>
      </c>
      <c r="D37" s="174" t="e">
        <f ca="1">OFFSET(STD_Data!R$1,$F$2+$B37-1,0)</f>
        <v>#N/A</v>
      </c>
      <c r="E37" s="174" t="e">
        <f ca="1">IF(OFFSET(STD_Data!AD$1,$F$2+$B37-1,0)="","",OFFSET(STD_Data!AD$1,$F$2+$B37-1,0))</f>
        <v>#N/A</v>
      </c>
      <c r="F37" s="174" t="e">
        <f ca="1">IF(OFFSET(STD_Data!AE$1,$F$2+$B37-1,0)="","",OFFSET(STD_Data!AE$1,$F$2+$B37-1,0))</f>
        <v>#N/A</v>
      </c>
      <c r="G37" s="174" t="e">
        <f ca="1">IF(OFFSET(STD_Data!AF$1,$F$2+$B37-1,0)="","",OFFSET(STD_Data!AF$1,$F$2+$B37-1,0))</f>
        <v>#N/A</v>
      </c>
      <c r="H37" s="174" t="e">
        <f ca="1">IF(OFFSET(STD_Data!AG$1,$F$2+$B37-1,0)="","",OFFSET(STD_Data!AG$1,$F$2+$B37-1,0))</f>
        <v>#N/A</v>
      </c>
      <c r="I37" s="175" t="str">
        <f t="shared" ca="1" si="1"/>
        <v/>
      </c>
      <c r="J37" s="175" t="str">
        <f t="shared" ca="1" si="0"/>
        <v/>
      </c>
      <c r="K37" s="175" t="str">
        <f t="shared" ca="1" si="0"/>
        <v/>
      </c>
      <c r="L37" s="175" t="str">
        <f t="shared" ca="1" si="0"/>
        <v/>
      </c>
      <c r="M37" s="177" t="str">
        <f t="shared" ca="1" si="2"/>
        <v/>
      </c>
      <c r="V37" s="168"/>
      <c r="W37" s="168"/>
      <c r="X37" s="168"/>
      <c r="Y37" s="168"/>
      <c r="Z37" s="168"/>
      <c r="AA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</row>
    <row r="38" spans="2:39" s="167" customFormat="1" ht="15.75" customHeight="1">
      <c r="B38" s="173">
        <v>34</v>
      </c>
      <c r="C38" s="173" t="e">
        <f ca="1">OFFSET(STD_Data!N$1,$F$2+B38-1,0)</f>
        <v>#N/A</v>
      </c>
      <c r="D38" s="174" t="e">
        <f ca="1">OFFSET(STD_Data!R$1,$F$2+$B38-1,0)</f>
        <v>#N/A</v>
      </c>
      <c r="E38" s="174" t="e">
        <f ca="1">IF(OFFSET(STD_Data!AD$1,$F$2+$B38-1,0)="","",OFFSET(STD_Data!AD$1,$F$2+$B38-1,0))</f>
        <v>#N/A</v>
      </c>
      <c r="F38" s="174" t="e">
        <f ca="1">IF(OFFSET(STD_Data!AE$1,$F$2+$B38-1,0)="","",OFFSET(STD_Data!AE$1,$F$2+$B38-1,0))</f>
        <v>#N/A</v>
      </c>
      <c r="G38" s="174" t="e">
        <f ca="1">IF(OFFSET(STD_Data!AF$1,$F$2+$B38-1,0)="","",OFFSET(STD_Data!AF$1,$F$2+$B38-1,0))</f>
        <v>#N/A</v>
      </c>
      <c r="H38" s="174" t="e">
        <f ca="1">IF(OFFSET(STD_Data!AG$1,$F$2+$B38-1,0)="","",OFFSET(STD_Data!AG$1,$F$2+$B38-1,0))</f>
        <v>#N/A</v>
      </c>
      <c r="I38" s="175" t="str">
        <f t="shared" ca="1" si="1"/>
        <v/>
      </c>
      <c r="J38" s="175" t="str">
        <f t="shared" ca="1" si="0"/>
        <v/>
      </c>
      <c r="K38" s="175" t="str">
        <f t="shared" ca="1" si="0"/>
        <v/>
      </c>
      <c r="L38" s="175" t="str">
        <f t="shared" ca="1" si="0"/>
        <v/>
      </c>
      <c r="M38" s="177" t="str">
        <f t="shared" ca="1" si="2"/>
        <v/>
      </c>
      <c r="V38" s="168"/>
      <c r="W38" s="168"/>
      <c r="X38" s="168"/>
      <c r="Y38" s="168"/>
      <c r="Z38" s="168"/>
      <c r="AA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</row>
    <row r="39" spans="2:39" s="167" customFormat="1" ht="15.75" customHeight="1">
      <c r="B39" s="173">
        <v>35</v>
      </c>
      <c r="C39" s="173" t="e">
        <f ca="1">OFFSET(STD_Data!N$1,$F$2+B39-1,0)</f>
        <v>#N/A</v>
      </c>
      <c r="D39" s="174" t="e">
        <f ca="1">OFFSET(STD_Data!R$1,$F$2+$B39-1,0)</f>
        <v>#N/A</v>
      </c>
      <c r="E39" s="174" t="e">
        <f ca="1">IF(OFFSET(STD_Data!AD$1,$F$2+$B39-1,0)="","",OFFSET(STD_Data!AD$1,$F$2+$B39-1,0))</f>
        <v>#N/A</v>
      </c>
      <c r="F39" s="174" t="e">
        <f ca="1">IF(OFFSET(STD_Data!AE$1,$F$2+$B39-1,0)="","",OFFSET(STD_Data!AE$1,$F$2+$B39-1,0))</f>
        <v>#N/A</v>
      </c>
      <c r="G39" s="174" t="e">
        <f ca="1">IF(OFFSET(STD_Data!AF$1,$F$2+$B39-1,0)="","",OFFSET(STD_Data!AF$1,$F$2+$B39-1,0))</f>
        <v>#N/A</v>
      </c>
      <c r="H39" s="174" t="e">
        <f ca="1">IF(OFFSET(STD_Data!AG$1,$F$2+$B39-1,0)="","",OFFSET(STD_Data!AG$1,$F$2+$B39-1,0))</f>
        <v>#N/A</v>
      </c>
      <c r="I39" s="175" t="str">
        <f t="shared" ca="1" si="1"/>
        <v/>
      </c>
      <c r="J39" s="175" t="str">
        <f t="shared" ca="1" si="0"/>
        <v/>
      </c>
      <c r="K39" s="175" t="str">
        <f t="shared" ca="1" si="0"/>
        <v/>
      </c>
      <c r="L39" s="175" t="str">
        <f t="shared" ca="1" si="0"/>
        <v/>
      </c>
      <c r="M39" s="177" t="str">
        <f t="shared" ca="1" si="2"/>
        <v/>
      </c>
      <c r="V39" s="168"/>
      <c r="W39" s="168"/>
      <c r="X39" s="168"/>
      <c r="Y39" s="168"/>
      <c r="Z39" s="168"/>
      <c r="AA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</row>
    <row r="40" spans="2:39" s="167" customFormat="1" ht="15.75" customHeight="1">
      <c r="B40" s="173">
        <v>36</v>
      </c>
      <c r="C40" s="173" t="e">
        <f ca="1">OFFSET(STD_Data!N$1,$F$2+B40-1,0)</f>
        <v>#N/A</v>
      </c>
      <c r="D40" s="174" t="e">
        <f ca="1">OFFSET(STD_Data!R$1,$F$2+$B40-1,0)</f>
        <v>#N/A</v>
      </c>
      <c r="E40" s="174" t="e">
        <f ca="1">IF(OFFSET(STD_Data!AD$1,$F$2+$B40-1,0)="","",OFFSET(STD_Data!AD$1,$F$2+$B40-1,0))</f>
        <v>#N/A</v>
      </c>
      <c r="F40" s="174" t="e">
        <f ca="1">IF(OFFSET(STD_Data!AE$1,$F$2+$B40-1,0)="","",OFFSET(STD_Data!AE$1,$F$2+$B40-1,0))</f>
        <v>#N/A</v>
      </c>
      <c r="G40" s="174" t="e">
        <f ca="1">IF(OFFSET(STD_Data!AF$1,$F$2+$B40-1,0)="","",OFFSET(STD_Data!AF$1,$F$2+$B40-1,0))</f>
        <v>#N/A</v>
      </c>
      <c r="H40" s="174" t="e">
        <f ca="1">IF(OFFSET(STD_Data!AG$1,$F$2+$B40-1,0)="","",OFFSET(STD_Data!AG$1,$F$2+$B40-1,0))</f>
        <v>#N/A</v>
      </c>
      <c r="I40" s="175" t="str">
        <f t="shared" ca="1" si="1"/>
        <v/>
      </c>
      <c r="J40" s="175" t="str">
        <f t="shared" ca="1" si="0"/>
        <v/>
      </c>
      <c r="K40" s="175" t="str">
        <f t="shared" ca="1" si="0"/>
        <v/>
      </c>
      <c r="L40" s="175" t="str">
        <f t="shared" ca="1" si="0"/>
        <v/>
      </c>
      <c r="M40" s="177" t="str">
        <f t="shared" ca="1" si="2"/>
        <v/>
      </c>
      <c r="V40" s="168"/>
      <c r="W40" s="168"/>
      <c r="X40" s="168"/>
      <c r="Y40" s="168"/>
      <c r="Z40" s="168"/>
      <c r="AA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</row>
    <row r="41" spans="2:39" s="167" customFormat="1" ht="15.75" customHeight="1">
      <c r="B41" s="173">
        <v>37</v>
      </c>
      <c r="C41" s="173" t="e">
        <f ca="1">OFFSET(STD_Data!N$1,$F$2+B41-1,0)</f>
        <v>#N/A</v>
      </c>
      <c r="D41" s="174" t="e">
        <f ca="1">OFFSET(STD_Data!R$1,$F$2+$B41-1,0)</f>
        <v>#N/A</v>
      </c>
      <c r="E41" s="174" t="e">
        <f ca="1">IF(OFFSET(STD_Data!AD$1,$F$2+$B41-1,0)="","",OFFSET(STD_Data!AD$1,$F$2+$B41-1,0))</f>
        <v>#N/A</v>
      </c>
      <c r="F41" s="174" t="e">
        <f ca="1">IF(OFFSET(STD_Data!AE$1,$F$2+$B41-1,0)="","",OFFSET(STD_Data!AE$1,$F$2+$B41-1,0))</f>
        <v>#N/A</v>
      </c>
      <c r="G41" s="174" t="e">
        <f ca="1">IF(OFFSET(STD_Data!AF$1,$F$2+$B41-1,0)="","",OFFSET(STD_Data!AF$1,$F$2+$B41-1,0))</f>
        <v>#N/A</v>
      </c>
      <c r="H41" s="174" t="e">
        <f ca="1">IF(OFFSET(STD_Data!AG$1,$F$2+$B41-1,0)="","",OFFSET(STD_Data!AG$1,$F$2+$B41-1,0))</f>
        <v>#N/A</v>
      </c>
      <c r="I41" s="175" t="str">
        <f t="shared" ca="1" si="1"/>
        <v/>
      </c>
      <c r="J41" s="175" t="str">
        <f t="shared" ca="1" si="0"/>
        <v/>
      </c>
      <c r="K41" s="175" t="str">
        <f t="shared" ca="1" si="0"/>
        <v/>
      </c>
      <c r="L41" s="175" t="str">
        <f t="shared" ca="1" si="0"/>
        <v/>
      </c>
      <c r="M41" s="177" t="str">
        <f t="shared" ca="1" si="2"/>
        <v/>
      </c>
      <c r="V41" s="168"/>
      <c r="W41" s="168"/>
      <c r="X41" s="168"/>
      <c r="Y41" s="168"/>
      <c r="Z41" s="168"/>
      <c r="AA41" s="168"/>
      <c r="AD41" s="168"/>
      <c r="AE41" s="168"/>
      <c r="AF41" s="168"/>
      <c r="AG41" s="168"/>
      <c r="AH41" s="168"/>
      <c r="AI41" s="168"/>
      <c r="AJ41" s="168"/>
      <c r="AK41" s="168"/>
      <c r="AL41" s="168"/>
      <c r="AM41" s="168"/>
    </row>
    <row r="42" spans="2:39" s="167" customFormat="1" ht="15.75" customHeight="1">
      <c r="B42" s="173">
        <v>38</v>
      </c>
      <c r="C42" s="173" t="e">
        <f ca="1">OFFSET(STD_Data!N$1,$F$2+B42-1,0)</f>
        <v>#N/A</v>
      </c>
      <c r="D42" s="174" t="e">
        <f ca="1">OFFSET(STD_Data!R$1,$F$2+$B42-1,0)</f>
        <v>#N/A</v>
      </c>
      <c r="E42" s="174" t="e">
        <f ca="1">IF(OFFSET(STD_Data!AD$1,$F$2+$B42-1,0)="","",OFFSET(STD_Data!AD$1,$F$2+$B42-1,0))</f>
        <v>#N/A</v>
      </c>
      <c r="F42" s="174" t="e">
        <f ca="1">IF(OFFSET(STD_Data!AE$1,$F$2+$B42-1,0)="","",OFFSET(STD_Data!AE$1,$F$2+$B42-1,0))</f>
        <v>#N/A</v>
      </c>
      <c r="G42" s="174" t="e">
        <f ca="1">IF(OFFSET(STD_Data!AF$1,$F$2+$B42-1,0)="","",OFFSET(STD_Data!AF$1,$F$2+$B42-1,0))</f>
        <v>#N/A</v>
      </c>
      <c r="H42" s="174" t="e">
        <f ca="1">IF(OFFSET(STD_Data!AG$1,$F$2+$B42-1,0)="","",OFFSET(STD_Data!AG$1,$F$2+$B42-1,0))</f>
        <v>#N/A</v>
      </c>
      <c r="I42" s="175" t="str">
        <f t="shared" ca="1" si="1"/>
        <v/>
      </c>
      <c r="J42" s="175" t="str">
        <f t="shared" ca="1" si="0"/>
        <v/>
      </c>
      <c r="K42" s="175" t="str">
        <f t="shared" ca="1" si="0"/>
        <v/>
      </c>
      <c r="L42" s="175" t="str">
        <f t="shared" ca="1" si="0"/>
        <v/>
      </c>
      <c r="M42" s="177" t="str">
        <f t="shared" ca="1" si="2"/>
        <v/>
      </c>
      <c r="V42" s="168"/>
      <c r="W42" s="168"/>
      <c r="X42" s="168"/>
      <c r="Y42" s="168"/>
      <c r="Z42" s="168"/>
      <c r="AA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</row>
    <row r="43" spans="2:39" s="167" customFormat="1" ht="15.75" customHeight="1">
      <c r="B43" s="173">
        <v>39</v>
      </c>
      <c r="C43" s="173" t="e">
        <f ca="1">OFFSET(STD_Data!N$1,$F$2+B43-1,0)</f>
        <v>#N/A</v>
      </c>
      <c r="D43" s="174" t="e">
        <f ca="1">OFFSET(STD_Data!R$1,$F$2+$B43-1,0)</f>
        <v>#N/A</v>
      </c>
      <c r="E43" s="174" t="e">
        <f ca="1">IF(OFFSET(STD_Data!AD$1,$F$2+$B43-1,0)="","",OFFSET(STD_Data!AD$1,$F$2+$B43-1,0))</f>
        <v>#N/A</v>
      </c>
      <c r="F43" s="174" t="e">
        <f ca="1">IF(OFFSET(STD_Data!AE$1,$F$2+$B43-1,0)="","",OFFSET(STD_Data!AE$1,$F$2+$B43-1,0))</f>
        <v>#N/A</v>
      </c>
      <c r="G43" s="174" t="e">
        <f ca="1">IF(OFFSET(STD_Data!AF$1,$F$2+$B43-1,0)="","",OFFSET(STD_Data!AF$1,$F$2+$B43-1,0))</f>
        <v>#N/A</v>
      </c>
      <c r="H43" s="174" t="e">
        <f ca="1">IF(OFFSET(STD_Data!AG$1,$F$2+$B43-1,0)="","",OFFSET(STD_Data!AG$1,$F$2+$B43-1,0))</f>
        <v>#N/A</v>
      </c>
      <c r="I43" s="175" t="str">
        <f t="shared" ca="1" si="1"/>
        <v/>
      </c>
      <c r="J43" s="175" t="str">
        <f t="shared" ca="1" si="0"/>
        <v/>
      </c>
      <c r="K43" s="175" t="str">
        <f t="shared" ca="1" si="0"/>
        <v/>
      </c>
      <c r="L43" s="175" t="str">
        <f t="shared" ca="1" si="0"/>
        <v/>
      </c>
      <c r="M43" s="177" t="str">
        <f t="shared" ca="1" si="2"/>
        <v/>
      </c>
      <c r="V43" s="168"/>
      <c r="W43" s="168"/>
      <c r="X43" s="168"/>
      <c r="Y43" s="168"/>
      <c r="Z43" s="168"/>
      <c r="AA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</row>
    <row r="44" spans="2:39" s="167" customFormat="1" ht="15.75" customHeight="1">
      <c r="B44" s="173">
        <v>40</v>
      </c>
      <c r="C44" s="173" t="e">
        <f ca="1">OFFSET(STD_Data!N$1,$F$2+B44-1,0)</f>
        <v>#N/A</v>
      </c>
      <c r="D44" s="174" t="e">
        <f ca="1">OFFSET(STD_Data!R$1,$F$2+$B44-1,0)</f>
        <v>#N/A</v>
      </c>
      <c r="E44" s="174" t="e">
        <f ca="1">IF(OFFSET(STD_Data!AD$1,$F$2+$B44-1,0)="","",OFFSET(STD_Data!AD$1,$F$2+$B44-1,0))</f>
        <v>#N/A</v>
      </c>
      <c r="F44" s="174" t="e">
        <f ca="1">IF(OFFSET(STD_Data!AE$1,$F$2+$B44-1,0)="","",OFFSET(STD_Data!AE$1,$F$2+$B44-1,0))</f>
        <v>#N/A</v>
      </c>
      <c r="G44" s="174" t="e">
        <f ca="1">IF(OFFSET(STD_Data!AF$1,$F$2+$B44-1,0)="","",OFFSET(STD_Data!AF$1,$F$2+$B44-1,0))</f>
        <v>#N/A</v>
      </c>
      <c r="H44" s="174" t="e">
        <f ca="1">IF(OFFSET(STD_Data!AG$1,$F$2+$B44-1,0)="","",OFFSET(STD_Data!AG$1,$F$2+$B44-1,0))</f>
        <v>#N/A</v>
      </c>
      <c r="I44" s="175" t="str">
        <f t="shared" ca="1" si="1"/>
        <v/>
      </c>
      <c r="J44" s="175" t="str">
        <f t="shared" ca="1" si="0"/>
        <v/>
      </c>
      <c r="K44" s="175" t="str">
        <f t="shared" ca="1" si="0"/>
        <v/>
      </c>
      <c r="L44" s="175" t="str">
        <f t="shared" ca="1" si="0"/>
        <v/>
      </c>
      <c r="M44" s="177" t="str">
        <f t="shared" ca="1" si="2"/>
        <v/>
      </c>
      <c r="V44" s="168"/>
      <c r="W44" s="168"/>
      <c r="X44" s="168"/>
      <c r="Y44" s="168"/>
      <c r="Z44" s="168"/>
      <c r="AA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</row>
    <row r="45" spans="2:39" s="167" customFormat="1" ht="15.75" customHeight="1">
      <c r="B45" s="173">
        <v>41</v>
      </c>
      <c r="C45" s="173" t="e">
        <f ca="1">OFFSET(STD_Data!N$1,$F$2+B45-1,0)</f>
        <v>#N/A</v>
      </c>
      <c r="D45" s="174" t="e">
        <f ca="1">OFFSET(STD_Data!R$1,$F$2+$B45-1,0)</f>
        <v>#N/A</v>
      </c>
      <c r="E45" s="174" t="e">
        <f ca="1">IF(OFFSET(STD_Data!AD$1,$F$2+$B45-1,0)="","",OFFSET(STD_Data!AD$1,$F$2+$B45-1,0))</f>
        <v>#N/A</v>
      </c>
      <c r="F45" s="174" t="e">
        <f ca="1">IF(OFFSET(STD_Data!AE$1,$F$2+$B45-1,0)="","",OFFSET(STD_Data!AE$1,$F$2+$B45-1,0))</f>
        <v>#N/A</v>
      </c>
      <c r="G45" s="174" t="e">
        <f ca="1">IF(OFFSET(STD_Data!AF$1,$F$2+$B45-1,0)="","",OFFSET(STD_Data!AF$1,$F$2+$B45-1,0))</f>
        <v>#N/A</v>
      </c>
      <c r="H45" s="174" t="e">
        <f ca="1">IF(OFFSET(STD_Data!AG$1,$F$2+$B45-1,0)="","",OFFSET(STD_Data!AG$1,$F$2+$B45-1,0))</f>
        <v>#N/A</v>
      </c>
      <c r="I45" s="175" t="str">
        <f t="shared" ca="1" si="1"/>
        <v/>
      </c>
      <c r="J45" s="175" t="str">
        <f t="shared" ca="1" si="0"/>
        <v/>
      </c>
      <c r="K45" s="175" t="str">
        <f t="shared" ca="1" si="0"/>
        <v/>
      </c>
      <c r="L45" s="175" t="str">
        <f t="shared" ca="1" si="0"/>
        <v/>
      </c>
      <c r="M45" s="177" t="str">
        <f t="shared" ca="1" si="2"/>
        <v/>
      </c>
      <c r="V45" s="168"/>
      <c r="W45" s="168"/>
      <c r="X45" s="168"/>
      <c r="Y45" s="168"/>
      <c r="Z45" s="168"/>
      <c r="AA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</row>
    <row r="46" spans="2:39" s="167" customFormat="1" ht="15.75" customHeight="1">
      <c r="B46" s="173">
        <v>42</v>
      </c>
      <c r="C46" s="173" t="e">
        <f ca="1">OFFSET(STD_Data!N$1,$F$2+B46-1,0)</f>
        <v>#N/A</v>
      </c>
      <c r="D46" s="174" t="e">
        <f ca="1">OFFSET(STD_Data!R$1,$F$2+$B46-1,0)</f>
        <v>#N/A</v>
      </c>
      <c r="E46" s="174" t="e">
        <f ca="1">IF(OFFSET(STD_Data!AD$1,$F$2+$B46-1,0)="","",OFFSET(STD_Data!AD$1,$F$2+$B46-1,0))</f>
        <v>#N/A</v>
      </c>
      <c r="F46" s="174" t="e">
        <f ca="1">IF(OFFSET(STD_Data!AE$1,$F$2+$B46-1,0)="","",OFFSET(STD_Data!AE$1,$F$2+$B46-1,0))</f>
        <v>#N/A</v>
      </c>
      <c r="G46" s="174" t="e">
        <f ca="1">IF(OFFSET(STD_Data!AF$1,$F$2+$B46-1,0)="","",OFFSET(STD_Data!AF$1,$F$2+$B46-1,0))</f>
        <v>#N/A</v>
      </c>
      <c r="H46" s="174" t="e">
        <f ca="1">IF(OFFSET(STD_Data!AG$1,$F$2+$B46-1,0)="","",OFFSET(STD_Data!AG$1,$F$2+$B46-1,0))</f>
        <v>#N/A</v>
      </c>
      <c r="I46" s="175" t="str">
        <f t="shared" ca="1" si="1"/>
        <v/>
      </c>
      <c r="J46" s="175" t="str">
        <f t="shared" ca="1" si="0"/>
        <v/>
      </c>
      <c r="K46" s="175" t="str">
        <f t="shared" ca="1" si="0"/>
        <v/>
      </c>
      <c r="L46" s="175" t="str">
        <f t="shared" ca="1" si="0"/>
        <v/>
      </c>
      <c r="M46" s="177" t="str">
        <f t="shared" ca="1" si="2"/>
        <v/>
      </c>
      <c r="V46" s="168"/>
      <c r="W46" s="168"/>
      <c r="X46" s="168"/>
      <c r="Y46" s="168"/>
      <c r="Z46" s="168"/>
      <c r="AA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</row>
    <row r="47" spans="2:39" s="167" customFormat="1" ht="15.75" customHeight="1">
      <c r="B47" s="173">
        <v>43</v>
      </c>
      <c r="C47" s="173" t="e">
        <f ca="1">OFFSET(STD_Data!N$1,$F$2+B47-1,0)</f>
        <v>#N/A</v>
      </c>
      <c r="D47" s="174" t="e">
        <f ca="1">OFFSET(STD_Data!R$1,$F$2+$B47-1,0)</f>
        <v>#N/A</v>
      </c>
      <c r="E47" s="174" t="e">
        <f ca="1">IF(OFFSET(STD_Data!AD$1,$F$2+$B47-1,0)="","",OFFSET(STD_Data!AD$1,$F$2+$B47-1,0))</f>
        <v>#N/A</v>
      </c>
      <c r="F47" s="174" t="e">
        <f ca="1">IF(OFFSET(STD_Data!AE$1,$F$2+$B47-1,0)="","",OFFSET(STD_Data!AE$1,$F$2+$B47-1,0))</f>
        <v>#N/A</v>
      </c>
      <c r="G47" s="174" t="e">
        <f ca="1">IF(OFFSET(STD_Data!AF$1,$F$2+$B47-1,0)="","",OFFSET(STD_Data!AF$1,$F$2+$B47-1,0))</f>
        <v>#N/A</v>
      </c>
      <c r="H47" s="174" t="e">
        <f ca="1">IF(OFFSET(STD_Data!AG$1,$F$2+$B47-1,0)="","",OFFSET(STD_Data!AG$1,$F$2+$B47-1,0))</f>
        <v>#N/A</v>
      </c>
      <c r="I47" s="175" t="str">
        <f t="shared" ca="1" si="1"/>
        <v/>
      </c>
      <c r="J47" s="175" t="str">
        <f t="shared" ca="1" si="0"/>
        <v/>
      </c>
      <c r="K47" s="175" t="str">
        <f t="shared" ca="1" si="0"/>
        <v/>
      </c>
      <c r="L47" s="175" t="str">
        <f t="shared" ca="1" si="0"/>
        <v/>
      </c>
      <c r="M47" s="177" t="str">
        <f t="shared" ca="1" si="2"/>
        <v/>
      </c>
      <c r="V47" s="168"/>
      <c r="W47" s="168"/>
      <c r="X47" s="168"/>
      <c r="Y47" s="168"/>
      <c r="Z47" s="168"/>
      <c r="AA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</row>
    <row r="48" spans="2:39" s="167" customFormat="1" ht="15.75" customHeight="1">
      <c r="B48" s="173">
        <v>44</v>
      </c>
      <c r="C48" s="173" t="e">
        <f ca="1">OFFSET(STD_Data!N$1,$F$2+B48-1,0)</f>
        <v>#N/A</v>
      </c>
      <c r="D48" s="174" t="e">
        <f ca="1">OFFSET(STD_Data!R$1,$F$2+$B48-1,0)</f>
        <v>#N/A</v>
      </c>
      <c r="E48" s="174" t="e">
        <f ca="1">IF(OFFSET(STD_Data!AD$1,$F$2+$B48-1,0)="","",OFFSET(STD_Data!AD$1,$F$2+$B48-1,0))</f>
        <v>#N/A</v>
      </c>
      <c r="F48" s="174" t="e">
        <f ca="1">IF(OFFSET(STD_Data!AE$1,$F$2+$B48-1,0)="","",OFFSET(STD_Data!AE$1,$F$2+$B48-1,0))</f>
        <v>#N/A</v>
      </c>
      <c r="G48" s="174" t="e">
        <f ca="1">IF(OFFSET(STD_Data!AF$1,$F$2+$B48-1,0)="","",OFFSET(STD_Data!AF$1,$F$2+$B48-1,0))</f>
        <v>#N/A</v>
      </c>
      <c r="H48" s="174" t="e">
        <f ca="1">IF(OFFSET(STD_Data!AG$1,$F$2+$B48-1,0)="","",OFFSET(STD_Data!AG$1,$F$2+$B48-1,0))</f>
        <v>#N/A</v>
      </c>
      <c r="I48" s="175" t="str">
        <f t="shared" ca="1" si="1"/>
        <v/>
      </c>
      <c r="J48" s="175" t="str">
        <f t="shared" ca="1" si="0"/>
        <v/>
      </c>
      <c r="K48" s="175" t="str">
        <f t="shared" ca="1" si="0"/>
        <v/>
      </c>
      <c r="L48" s="175" t="str">
        <f t="shared" ca="1" si="0"/>
        <v/>
      </c>
      <c r="M48" s="177" t="str">
        <f t="shared" ca="1" si="2"/>
        <v/>
      </c>
      <c r="V48" s="168"/>
      <c r="W48" s="168"/>
      <c r="X48" s="168"/>
      <c r="Y48" s="168"/>
      <c r="Z48" s="168"/>
      <c r="AA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</row>
    <row r="49" spans="2:39" s="167" customFormat="1" ht="15.75" customHeight="1">
      <c r="B49" s="173">
        <v>45</v>
      </c>
      <c r="C49" s="173" t="e">
        <f ca="1">OFFSET(STD_Data!N$1,$F$2+B49-1,0)</f>
        <v>#N/A</v>
      </c>
      <c r="D49" s="174" t="e">
        <f ca="1">OFFSET(STD_Data!R$1,$F$2+$B49-1,0)</f>
        <v>#N/A</v>
      </c>
      <c r="E49" s="174" t="e">
        <f ca="1">IF(OFFSET(STD_Data!AD$1,$F$2+$B49-1,0)="","",OFFSET(STD_Data!AD$1,$F$2+$B49-1,0))</f>
        <v>#N/A</v>
      </c>
      <c r="F49" s="174" t="e">
        <f ca="1">IF(OFFSET(STD_Data!AE$1,$F$2+$B49-1,0)="","",OFFSET(STD_Data!AE$1,$F$2+$B49-1,0))</f>
        <v>#N/A</v>
      </c>
      <c r="G49" s="174" t="e">
        <f ca="1">IF(OFFSET(STD_Data!AF$1,$F$2+$B49-1,0)="","",OFFSET(STD_Data!AF$1,$F$2+$B49-1,0))</f>
        <v>#N/A</v>
      </c>
      <c r="H49" s="174" t="e">
        <f ca="1">IF(OFFSET(STD_Data!AG$1,$F$2+$B49-1,0)="","",OFFSET(STD_Data!AG$1,$F$2+$B49-1,0))</f>
        <v>#N/A</v>
      </c>
      <c r="I49" s="175" t="str">
        <f t="shared" ca="1" si="1"/>
        <v/>
      </c>
      <c r="J49" s="175" t="str">
        <f t="shared" ca="1" si="0"/>
        <v/>
      </c>
      <c r="K49" s="175" t="str">
        <f t="shared" ca="1" si="0"/>
        <v/>
      </c>
      <c r="L49" s="175" t="str">
        <f t="shared" ca="1" si="0"/>
        <v/>
      </c>
      <c r="M49" s="177" t="str">
        <f t="shared" ca="1" si="2"/>
        <v/>
      </c>
      <c r="V49" s="168"/>
      <c r="W49" s="168"/>
      <c r="X49" s="168"/>
      <c r="Y49" s="168"/>
      <c r="Z49" s="168"/>
      <c r="AA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</row>
    <row r="50" spans="2:39" s="167" customFormat="1" ht="15.75" customHeight="1">
      <c r="B50" s="173">
        <v>46</v>
      </c>
      <c r="C50" s="173" t="e">
        <f ca="1">OFFSET(STD_Data!N$1,$F$2+B50-1,0)</f>
        <v>#N/A</v>
      </c>
      <c r="D50" s="174" t="e">
        <f ca="1">OFFSET(STD_Data!R$1,$F$2+$B50-1,0)</f>
        <v>#N/A</v>
      </c>
      <c r="E50" s="174" t="e">
        <f ca="1">IF(OFFSET(STD_Data!AD$1,$F$2+$B50-1,0)="","",OFFSET(STD_Data!AD$1,$F$2+$B50-1,0))</f>
        <v>#N/A</v>
      </c>
      <c r="F50" s="174" t="e">
        <f ca="1">IF(OFFSET(STD_Data!AE$1,$F$2+$B50-1,0)="","",OFFSET(STD_Data!AE$1,$F$2+$B50-1,0))</f>
        <v>#N/A</v>
      </c>
      <c r="G50" s="174" t="e">
        <f ca="1">IF(OFFSET(STD_Data!AF$1,$F$2+$B50-1,0)="","",OFFSET(STD_Data!AF$1,$F$2+$B50-1,0))</f>
        <v>#N/A</v>
      </c>
      <c r="H50" s="174" t="e">
        <f ca="1">IF(OFFSET(STD_Data!AG$1,$F$2+$B50-1,0)="","",OFFSET(STD_Data!AG$1,$F$2+$B50-1,0))</f>
        <v>#N/A</v>
      </c>
      <c r="I50" s="175" t="str">
        <f t="shared" ca="1" si="1"/>
        <v/>
      </c>
      <c r="J50" s="175" t="str">
        <f t="shared" ca="1" si="0"/>
        <v/>
      </c>
      <c r="K50" s="175" t="str">
        <f t="shared" ca="1" si="0"/>
        <v/>
      </c>
      <c r="L50" s="175" t="str">
        <f t="shared" ca="1" si="0"/>
        <v/>
      </c>
      <c r="M50" s="177" t="str">
        <f t="shared" ca="1" si="2"/>
        <v/>
      </c>
      <c r="V50" s="168"/>
      <c r="W50" s="168"/>
      <c r="X50" s="168"/>
      <c r="Y50" s="168"/>
      <c r="Z50" s="168"/>
      <c r="AA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</row>
    <row r="51" spans="2:39" s="167" customFormat="1" ht="15.75" customHeight="1">
      <c r="B51" s="173">
        <v>47</v>
      </c>
      <c r="C51" s="173" t="e">
        <f ca="1">OFFSET(STD_Data!N$1,$F$2+B51-1,0)</f>
        <v>#N/A</v>
      </c>
      <c r="D51" s="174" t="e">
        <f ca="1">OFFSET(STD_Data!R$1,$F$2+$B51-1,0)</f>
        <v>#N/A</v>
      </c>
      <c r="E51" s="174" t="e">
        <f ca="1">IF(OFFSET(STD_Data!AD$1,$F$2+$B51-1,0)="","",OFFSET(STD_Data!AD$1,$F$2+$B51-1,0))</f>
        <v>#N/A</v>
      </c>
      <c r="F51" s="174" t="e">
        <f ca="1">IF(OFFSET(STD_Data!AE$1,$F$2+$B51-1,0)="","",OFFSET(STD_Data!AE$1,$F$2+$B51-1,0))</f>
        <v>#N/A</v>
      </c>
      <c r="G51" s="174" t="e">
        <f ca="1">IF(OFFSET(STD_Data!AF$1,$F$2+$B51-1,0)="","",OFFSET(STD_Data!AF$1,$F$2+$B51-1,0))</f>
        <v>#N/A</v>
      </c>
      <c r="H51" s="174" t="e">
        <f ca="1">IF(OFFSET(STD_Data!AG$1,$F$2+$B51-1,0)="","",OFFSET(STD_Data!AG$1,$F$2+$B51-1,0))</f>
        <v>#N/A</v>
      </c>
      <c r="I51" s="175" t="str">
        <f t="shared" ca="1" si="1"/>
        <v/>
      </c>
      <c r="J51" s="175" t="str">
        <f t="shared" ca="1" si="0"/>
        <v/>
      </c>
      <c r="K51" s="175" t="str">
        <f t="shared" ca="1" si="0"/>
        <v/>
      </c>
      <c r="L51" s="175" t="str">
        <f t="shared" ca="1" si="0"/>
        <v/>
      </c>
      <c r="M51" s="177" t="str">
        <f t="shared" ca="1" si="2"/>
        <v/>
      </c>
      <c r="V51" s="168"/>
      <c r="W51" s="168"/>
      <c r="X51" s="168"/>
      <c r="Y51" s="168"/>
      <c r="Z51" s="168"/>
      <c r="AA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</row>
    <row r="52" spans="2:39" s="167" customFormat="1" ht="15.75" customHeight="1">
      <c r="B52" s="173">
        <v>48</v>
      </c>
      <c r="C52" s="173" t="e">
        <f ca="1">OFFSET(STD_Data!N$1,$F$2+B52-1,0)</f>
        <v>#N/A</v>
      </c>
      <c r="D52" s="174" t="e">
        <f ca="1">OFFSET(STD_Data!R$1,$F$2+$B52-1,0)</f>
        <v>#N/A</v>
      </c>
      <c r="E52" s="174" t="e">
        <f ca="1">IF(OFFSET(STD_Data!AD$1,$F$2+$B52-1,0)="","",OFFSET(STD_Data!AD$1,$F$2+$B52-1,0))</f>
        <v>#N/A</v>
      </c>
      <c r="F52" s="174" t="e">
        <f ca="1">IF(OFFSET(STD_Data!AE$1,$F$2+$B52-1,0)="","",OFFSET(STD_Data!AE$1,$F$2+$B52-1,0))</f>
        <v>#N/A</v>
      </c>
      <c r="G52" s="174" t="e">
        <f ca="1">IF(OFFSET(STD_Data!AF$1,$F$2+$B52-1,0)="","",OFFSET(STD_Data!AF$1,$F$2+$B52-1,0))</f>
        <v>#N/A</v>
      </c>
      <c r="H52" s="174" t="e">
        <f ca="1">IF(OFFSET(STD_Data!AG$1,$F$2+$B52-1,0)="","",OFFSET(STD_Data!AG$1,$F$2+$B52-1,0))</f>
        <v>#N/A</v>
      </c>
      <c r="I52" s="175" t="str">
        <f t="shared" ca="1" si="1"/>
        <v/>
      </c>
      <c r="J52" s="175" t="str">
        <f t="shared" ca="1" si="0"/>
        <v/>
      </c>
      <c r="K52" s="175" t="str">
        <f t="shared" ca="1" si="0"/>
        <v/>
      </c>
      <c r="L52" s="175" t="str">
        <f t="shared" ca="1" si="0"/>
        <v/>
      </c>
      <c r="M52" s="177" t="str">
        <f t="shared" ca="1" si="2"/>
        <v/>
      </c>
      <c r="V52" s="168"/>
      <c r="W52" s="168"/>
      <c r="X52" s="168"/>
      <c r="Y52" s="168"/>
      <c r="Z52" s="168"/>
      <c r="AA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</row>
    <row r="53" spans="2:39" s="167" customFormat="1" ht="15.75" customHeight="1">
      <c r="B53" s="173">
        <v>49</v>
      </c>
      <c r="C53" s="173" t="e">
        <f ca="1">OFFSET(STD_Data!N$1,$F$2+B53-1,0)</f>
        <v>#N/A</v>
      </c>
      <c r="D53" s="174" t="e">
        <f ca="1">OFFSET(STD_Data!R$1,$F$2+$B53-1,0)</f>
        <v>#N/A</v>
      </c>
      <c r="E53" s="174" t="e">
        <f ca="1">IF(OFFSET(STD_Data!AD$1,$F$2+$B53-1,0)="","",OFFSET(STD_Data!AD$1,$F$2+$B53-1,0))</f>
        <v>#N/A</v>
      </c>
      <c r="F53" s="174" t="e">
        <f ca="1">IF(OFFSET(STD_Data!AE$1,$F$2+$B53-1,0)="","",OFFSET(STD_Data!AE$1,$F$2+$B53-1,0))</f>
        <v>#N/A</v>
      </c>
      <c r="G53" s="174" t="e">
        <f ca="1">IF(OFFSET(STD_Data!AF$1,$F$2+$B53-1,0)="","",OFFSET(STD_Data!AF$1,$F$2+$B53-1,0))</f>
        <v>#N/A</v>
      </c>
      <c r="H53" s="174" t="e">
        <f ca="1">IF(OFFSET(STD_Data!AG$1,$F$2+$B53-1,0)="","",OFFSET(STD_Data!AG$1,$F$2+$B53-1,0))</f>
        <v>#N/A</v>
      </c>
      <c r="I53" s="175" t="str">
        <f t="shared" ca="1" si="1"/>
        <v/>
      </c>
      <c r="J53" s="175" t="str">
        <f t="shared" ca="1" si="0"/>
        <v/>
      </c>
      <c r="K53" s="175" t="str">
        <f t="shared" ca="1" si="0"/>
        <v/>
      </c>
      <c r="L53" s="175" t="str">
        <f t="shared" ca="1" si="0"/>
        <v/>
      </c>
      <c r="M53" s="177" t="str">
        <f t="shared" ca="1" si="2"/>
        <v/>
      </c>
      <c r="V53" s="168"/>
      <c r="W53" s="168"/>
      <c r="X53" s="168"/>
      <c r="Y53" s="168"/>
      <c r="Z53" s="168"/>
      <c r="AA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</row>
    <row r="54" spans="2:39" s="167" customFormat="1" ht="15.75" customHeight="1">
      <c r="B54" s="173">
        <v>50</v>
      </c>
      <c r="C54" s="173" t="e">
        <f ca="1">OFFSET(STD_Data!N$1,$F$2+B54-1,0)</f>
        <v>#N/A</v>
      </c>
      <c r="D54" s="174" t="e">
        <f ca="1">OFFSET(STD_Data!R$1,$F$2+$B54-1,0)</f>
        <v>#N/A</v>
      </c>
      <c r="E54" s="174" t="e">
        <f ca="1">IF(OFFSET(STD_Data!AD$1,$F$2+$B54-1,0)="","",OFFSET(STD_Data!AD$1,$F$2+$B54-1,0))</f>
        <v>#N/A</v>
      </c>
      <c r="F54" s="174" t="e">
        <f ca="1">IF(OFFSET(STD_Data!AE$1,$F$2+$B54-1,0)="","",OFFSET(STD_Data!AE$1,$F$2+$B54-1,0))</f>
        <v>#N/A</v>
      </c>
      <c r="G54" s="174" t="e">
        <f ca="1">IF(OFFSET(STD_Data!AF$1,$F$2+$B54-1,0)="","",OFFSET(STD_Data!AF$1,$F$2+$B54-1,0))</f>
        <v>#N/A</v>
      </c>
      <c r="H54" s="174" t="e">
        <f ca="1">IF(OFFSET(STD_Data!AG$1,$F$2+$B54-1,0)="","",OFFSET(STD_Data!AG$1,$F$2+$B54-1,0))</f>
        <v>#N/A</v>
      </c>
      <c r="I54" s="175" t="str">
        <f t="shared" ca="1" si="1"/>
        <v/>
      </c>
      <c r="J54" s="175" t="str">
        <f t="shared" ca="1" si="0"/>
        <v/>
      </c>
      <c r="K54" s="175" t="str">
        <f t="shared" ca="1" si="0"/>
        <v/>
      </c>
      <c r="L54" s="175" t="str">
        <f t="shared" ca="1" si="0"/>
        <v/>
      </c>
      <c r="M54" s="177" t="str">
        <f t="shared" ca="1" si="2"/>
        <v/>
      </c>
      <c r="V54" s="168"/>
      <c r="W54" s="168"/>
      <c r="X54" s="168"/>
      <c r="Y54" s="168"/>
      <c r="Z54" s="168"/>
      <c r="AA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</row>
    <row r="55" spans="2:39" s="167" customFormat="1" ht="15.75" customHeight="1">
      <c r="B55" s="173">
        <v>51</v>
      </c>
      <c r="C55" s="173" t="e">
        <f ca="1">OFFSET(STD_Data!N$1,$F$2+B55-1,0)</f>
        <v>#N/A</v>
      </c>
      <c r="D55" s="174" t="e">
        <f ca="1">OFFSET(STD_Data!R$1,$F$2+$B55-1,0)</f>
        <v>#N/A</v>
      </c>
      <c r="E55" s="174" t="e">
        <f ca="1">IF(OFFSET(STD_Data!AD$1,$F$2+$B55-1,0)="","",OFFSET(STD_Data!AD$1,$F$2+$B55-1,0))</f>
        <v>#N/A</v>
      </c>
      <c r="F55" s="174" t="e">
        <f ca="1">IF(OFFSET(STD_Data!AE$1,$F$2+$B55-1,0)="","",OFFSET(STD_Data!AE$1,$F$2+$B55-1,0))</f>
        <v>#N/A</v>
      </c>
      <c r="G55" s="174" t="e">
        <f ca="1">IF(OFFSET(STD_Data!AF$1,$F$2+$B55-1,0)="","",OFFSET(STD_Data!AF$1,$F$2+$B55-1,0))</f>
        <v>#N/A</v>
      </c>
      <c r="H55" s="174" t="e">
        <f ca="1">IF(OFFSET(STD_Data!AG$1,$F$2+$B55-1,0)="","",OFFSET(STD_Data!AG$1,$F$2+$B55-1,0))</f>
        <v>#N/A</v>
      </c>
      <c r="I55" s="175" t="str">
        <f t="shared" ca="1" si="1"/>
        <v/>
      </c>
      <c r="J55" s="175" t="str">
        <f t="shared" ca="1" si="0"/>
        <v/>
      </c>
      <c r="K55" s="175" t="str">
        <f t="shared" ca="1" si="0"/>
        <v/>
      </c>
      <c r="L55" s="175" t="str">
        <f t="shared" ca="1" si="0"/>
        <v/>
      </c>
      <c r="M55" s="177" t="str">
        <f t="shared" ca="1" si="2"/>
        <v/>
      </c>
      <c r="V55" s="168"/>
      <c r="W55" s="168"/>
      <c r="X55" s="168"/>
      <c r="Y55" s="168"/>
      <c r="Z55" s="168"/>
      <c r="AA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</row>
    <row r="56" spans="2:39" s="167" customFormat="1" ht="15.75" customHeight="1">
      <c r="B56" s="173">
        <v>52</v>
      </c>
      <c r="C56" s="173" t="e">
        <f ca="1">OFFSET(STD_Data!N$1,$F$2+B56-1,0)</f>
        <v>#N/A</v>
      </c>
      <c r="D56" s="174" t="e">
        <f ca="1">OFFSET(STD_Data!R$1,$F$2+$B56-1,0)</f>
        <v>#N/A</v>
      </c>
      <c r="E56" s="174" t="e">
        <f ca="1">IF(OFFSET(STD_Data!AD$1,$F$2+$B56-1,0)="","",OFFSET(STD_Data!AD$1,$F$2+$B56-1,0))</f>
        <v>#N/A</v>
      </c>
      <c r="F56" s="174" t="e">
        <f ca="1">IF(OFFSET(STD_Data!AE$1,$F$2+$B56-1,0)="","",OFFSET(STD_Data!AE$1,$F$2+$B56-1,0))</f>
        <v>#N/A</v>
      </c>
      <c r="G56" s="174" t="e">
        <f ca="1">IF(OFFSET(STD_Data!AF$1,$F$2+$B56-1,0)="","",OFFSET(STD_Data!AF$1,$F$2+$B56-1,0))</f>
        <v>#N/A</v>
      </c>
      <c r="H56" s="174" t="e">
        <f ca="1">IF(OFFSET(STD_Data!AG$1,$F$2+$B56-1,0)="","",OFFSET(STD_Data!AG$1,$F$2+$B56-1,0))</f>
        <v>#N/A</v>
      </c>
      <c r="I56" s="175" t="str">
        <f t="shared" ca="1" si="1"/>
        <v/>
      </c>
      <c r="J56" s="175" t="str">
        <f t="shared" ca="1" si="0"/>
        <v/>
      </c>
      <c r="K56" s="175" t="str">
        <f t="shared" ca="1" si="0"/>
        <v/>
      </c>
      <c r="L56" s="175" t="str">
        <f t="shared" ca="1" si="0"/>
        <v/>
      </c>
      <c r="M56" s="177" t="str">
        <f t="shared" ca="1" si="2"/>
        <v/>
      </c>
      <c r="V56" s="168"/>
      <c r="W56" s="168"/>
      <c r="X56" s="168"/>
      <c r="Y56" s="168"/>
      <c r="Z56" s="168"/>
      <c r="AA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</row>
    <row r="57" spans="2:39" s="167" customFormat="1" ht="15.75" customHeight="1">
      <c r="B57" s="173">
        <v>53</v>
      </c>
      <c r="C57" s="173" t="e">
        <f ca="1">OFFSET(STD_Data!N$1,$F$2+B57-1,0)</f>
        <v>#N/A</v>
      </c>
      <c r="D57" s="174" t="e">
        <f ca="1">OFFSET(STD_Data!R$1,$F$2+$B57-1,0)</f>
        <v>#N/A</v>
      </c>
      <c r="E57" s="174" t="e">
        <f ca="1">IF(OFFSET(STD_Data!AD$1,$F$2+$B57-1,0)="","",OFFSET(STD_Data!AD$1,$F$2+$B57-1,0))</f>
        <v>#N/A</v>
      </c>
      <c r="F57" s="174" t="e">
        <f ca="1">IF(OFFSET(STD_Data!AE$1,$F$2+$B57-1,0)="","",OFFSET(STD_Data!AE$1,$F$2+$B57-1,0))</f>
        <v>#N/A</v>
      </c>
      <c r="G57" s="174" t="e">
        <f ca="1">IF(OFFSET(STD_Data!AF$1,$F$2+$B57-1,0)="","",OFFSET(STD_Data!AF$1,$F$2+$B57-1,0))</f>
        <v>#N/A</v>
      </c>
      <c r="H57" s="174" t="e">
        <f ca="1">IF(OFFSET(STD_Data!AG$1,$F$2+$B57-1,0)="","",OFFSET(STD_Data!AG$1,$F$2+$B57-1,0))</f>
        <v>#N/A</v>
      </c>
      <c r="I57" s="175" t="str">
        <f t="shared" ca="1" si="1"/>
        <v/>
      </c>
      <c r="J57" s="175" t="str">
        <f t="shared" ca="1" si="0"/>
        <v/>
      </c>
      <c r="K57" s="175" t="str">
        <f t="shared" ca="1" si="0"/>
        <v/>
      </c>
      <c r="L57" s="175" t="str">
        <f t="shared" ca="1" si="0"/>
        <v/>
      </c>
      <c r="M57" s="177" t="str">
        <f t="shared" ca="1" si="2"/>
        <v/>
      </c>
      <c r="V57" s="168"/>
      <c r="W57" s="168"/>
      <c r="X57" s="168"/>
      <c r="Y57" s="168"/>
      <c r="Z57" s="168"/>
      <c r="AA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</row>
    <row r="58" spans="2:39" s="167" customFormat="1" ht="15.75" customHeight="1">
      <c r="B58" s="173">
        <v>54</v>
      </c>
      <c r="C58" s="173" t="e">
        <f ca="1">OFFSET(STD_Data!N$1,$F$2+B58-1,0)</f>
        <v>#N/A</v>
      </c>
      <c r="D58" s="174" t="e">
        <f ca="1">OFFSET(STD_Data!R$1,$F$2+$B58-1,0)</f>
        <v>#N/A</v>
      </c>
      <c r="E58" s="174" t="e">
        <f ca="1">IF(OFFSET(STD_Data!AD$1,$F$2+$B58-1,0)="","",OFFSET(STD_Data!AD$1,$F$2+$B58-1,0))</f>
        <v>#N/A</v>
      </c>
      <c r="F58" s="174" t="e">
        <f ca="1">IF(OFFSET(STD_Data!AE$1,$F$2+$B58-1,0)="","",OFFSET(STD_Data!AE$1,$F$2+$B58-1,0))</f>
        <v>#N/A</v>
      </c>
      <c r="G58" s="174" t="e">
        <f ca="1">IF(OFFSET(STD_Data!AF$1,$F$2+$B58-1,0)="","",OFFSET(STD_Data!AF$1,$F$2+$B58-1,0))</f>
        <v>#N/A</v>
      </c>
      <c r="H58" s="174" t="e">
        <f ca="1">IF(OFFSET(STD_Data!AG$1,$F$2+$B58-1,0)="","",OFFSET(STD_Data!AG$1,$F$2+$B58-1,0))</f>
        <v>#N/A</v>
      </c>
      <c r="I58" s="175" t="str">
        <f t="shared" ca="1" si="1"/>
        <v/>
      </c>
      <c r="J58" s="175" t="str">
        <f t="shared" ca="1" si="0"/>
        <v/>
      </c>
      <c r="K58" s="175" t="str">
        <f t="shared" ca="1" si="0"/>
        <v/>
      </c>
      <c r="L58" s="175" t="str">
        <f t="shared" ca="1" si="0"/>
        <v/>
      </c>
      <c r="M58" s="177" t="str">
        <f t="shared" ca="1" si="2"/>
        <v/>
      </c>
      <c r="V58" s="168"/>
      <c r="W58" s="168"/>
      <c r="X58" s="168"/>
      <c r="Y58" s="168"/>
      <c r="Z58" s="168"/>
      <c r="AA58" s="168"/>
      <c r="AD58" s="168"/>
      <c r="AE58" s="168"/>
      <c r="AF58" s="168"/>
      <c r="AG58" s="168"/>
      <c r="AH58" s="168"/>
      <c r="AI58" s="168"/>
      <c r="AJ58" s="168"/>
      <c r="AK58" s="168"/>
      <c r="AL58" s="168"/>
      <c r="AM58" s="168"/>
    </row>
    <row r="59" spans="2:39" s="167" customFormat="1" ht="15.75" customHeight="1">
      <c r="B59" s="173">
        <v>55</v>
      </c>
      <c r="C59" s="173" t="e">
        <f ca="1">OFFSET(STD_Data!N$1,$F$2+B59-1,0)</f>
        <v>#N/A</v>
      </c>
      <c r="D59" s="174" t="e">
        <f ca="1">OFFSET(STD_Data!R$1,$F$2+$B59-1,0)</f>
        <v>#N/A</v>
      </c>
      <c r="E59" s="174" t="e">
        <f ca="1">IF(OFFSET(STD_Data!AD$1,$F$2+$B59-1,0)="","",OFFSET(STD_Data!AD$1,$F$2+$B59-1,0))</f>
        <v>#N/A</v>
      </c>
      <c r="F59" s="174" t="e">
        <f ca="1">IF(OFFSET(STD_Data!AE$1,$F$2+$B59-1,0)="","",OFFSET(STD_Data!AE$1,$F$2+$B59-1,0))</f>
        <v>#N/A</v>
      </c>
      <c r="G59" s="174" t="e">
        <f ca="1">IF(OFFSET(STD_Data!AF$1,$F$2+$B59-1,0)="","",OFFSET(STD_Data!AF$1,$F$2+$B59-1,0))</f>
        <v>#N/A</v>
      </c>
      <c r="H59" s="174" t="e">
        <f ca="1">IF(OFFSET(STD_Data!AG$1,$F$2+$B59-1,0)="","",OFFSET(STD_Data!AG$1,$F$2+$B59-1,0))</f>
        <v>#N/A</v>
      </c>
      <c r="I59" s="175" t="str">
        <f t="shared" ca="1" si="1"/>
        <v/>
      </c>
      <c r="J59" s="175" t="str">
        <f t="shared" ca="1" si="0"/>
        <v/>
      </c>
      <c r="K59" s="175" t="str">
        <f t="shared" ca="1" si="0"/>
        <v/>
      </c>
      <c r="L59" s="175" t="str">
        <f t="shared" ca="1" si="0"/>
        <v/>
      </c>
      <c r="M59" s="177" t="str">
        <f t="shared" ca="1" si="2"/>
        <v/>
      </c>
      <c r="V59" s="168"/>
      <c r="W59" s="168"/>
      <c r="X59" s="168"/>
      <c r="Y59" s="168"/>
      <c r="Z59" s="168"/>
      <c r="AA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</row>
    <row r="60" spans="2:39" s="167" customFormat="1" ht="15.75" customHeight="1">
      <c r="B60" s="173">
        <v>56</v>
      </c>
      <c r="C60" s="173" t="e">
        <f ca="1">OFFSET(STD_Data!N$1,$F$2+B60-1,0)</f>
        <v>#N/A</v>
      </c>
      <c r="D60" s="174" t="e">
        <f ca="1">OFFSET(STD_Data!R$1,$F$2+$B60-1,0)</f>
        <v>#N/A</v>
      </c>
      <c r="E60" s="174" t="e">
        <f ca="1">IF(OFFSET(STD_Data!AD$1,$F$2+$B60-1,0)="","",OFFSET(STD_Data!AD$1,$F$2+$B60-1,0))</f>
        <v>#N/A</v>
      </c>
      <c r="F60" s="174" t="e">
        <f ca="1">IF(OFFSET(STD_Data!AE$1,$F$2+$B60-1,0)="","",OFFSET(STD_Data!AE$1,$F$2+$B60-1,0))</f>
        <v>#N/A</v>
      </c>
      <c r="G60" s="174" t="e">
        <f ca="1">IF(OFFSET(STD_Data!AF$1,$F$2+$B60-1,0)="","",OFFSET(STD_Data!AF$1,$F$2+$B60-1,0))</f>
        <v>#N/A</v>
      </c>
      <c r="H60" s="174" t="e">
        <f ca="1">IF(OFFSET(STD_Data!AG$1,$F$2+$B60-1,0)="","",OFFSET(STD_Data!AG$1,$F$2+$B60-1,0))</f>
        <v>#N/A</v>
      </c>
      <c r="I60" s="175" t="str">
        <f t="shared" ca="1" si="1"/>
        <v/>
      </c>
      <c r="J60" s="175" t="str">
        <f t="shared" ca="1" si="0"/>
        <v/>
      </c>
      <c r="K60" s="175" t="str">
        <f t="shared" ca="1" si="0"/>
        <v/>
      </c>
      <c r="L60" s="175" t="str">
        <f t="shared" ca="1" si="0"/>
        <v/>
      </c>
      <c r="M60" s="177" t="str">
        <f t="shared" ca="1" si="2"/>
        <v/>
      </c>
      <c r="V60" s="168"/>
      <c r="W60" s="168"/>
      <c r="X60" s="168"/>
      <c r="Y60" s="168"/>
      <c r="Z60" s="168"/>
      <c r="AA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</row>
    <row r="61" spans="2:39" s="167" customFormat="1" ht="15.75" customHeight="1">
      <c r="B61" s="173">
        <v>57</v>
      </c>
      <c r="C61" s="173" t="e">
        <f ca="1">OFFSET(STD_Data!N$1,$F$2+B61-1,0)</f>
        <v>#N/A</v>
      </c>
      <c r="D61" s="174" t="e">
        <f ca="1">OFFSET(STD_Data!R$1,$F$2+$B61-1,0)</f>
        <v>#N/A</v>
      </c>
      <c r="E61" s="174" t="e">
        <f ca="1">IF(OFFSET(STD_Data!AD$1,$F$2+$B61-1,0)="","",OFFSET(STD_Data!AD$1,$F$2+$B61-1,0))</f>
        <v>#N/A</v>
      </c>
      <c r="F61" s="174" t="e">
        <f ca="1">IF(OFFSET(STD_Data!AE$1,$F$2+$B61-1,0)="","",OFFSET(STD_Data!AE$1,$F$2+$B61-1,0))</f>
        <v>#N/A</v>
      </c>
      <c r="G61" s="174" t="e">
        <f ca="1">IF(OFFSET(STD_Data!AF$1,$F$2+$B61-1,0)="","",OFFSET(STD_Data!AF$1,$F$2+$B61-1,0))</f>
        <v>#N/A</v>
      </c>
      <c r="H61" s="174" t="e">
        <f ca="1">IF(OFFSET(STD_Data!AG$1,$F$2+$B61-1,0)="","",OFFSET(STD_Data!AG$1,$F$2+$B61-1,0))</f>
        <v>#N/A</v>
      </c>
      <c r="I61" s="175" t="str">
        <f t="shared" ca="1" si="1"/>
        <v/>
      </c>
      <c r="J61" s="175" t="str">
        <f t="shared" ca="1" si="0"/>
        <v/>
      </c>
      <c r="K61" s="175" t="str">
        <f t="shared" ca="1" si="0"/>
        <v/>
      </c>
      <c r="L61" s="175" t="str">
        <f t="shared" ca="1" si="0"/>
        <v/>
      </c>
      <c r="M61" s="177" t="str">
        <f t="shared" ca="1" si="2"/>
        <v/>
      </c>
      <c r="V61" s="168"/>
      <c r="W61" s="168"/>
      <c r="X61" s="168"/>
      <c r="Y61" s="168"/>
      <c r="Z61" s="168"/>
      <c r="AA61" s="168"/>
      <c r="AD61" s="168"/>
      <c r="AE61" s="168"/>
      <c r="AF61" s="168"/>
      <c r="AG61" s="168"/>
      <c r="AH61" s="168"/>
      <c r="AI61" s="168"/>
      <c r="AJ61" s="168"/>
      <c r="AK61" s="168"/>
      <c r="AL61" s="168"/>
      <c r="AM61" s="168"/>
    </row>
    <row r="62" spans="2:39" s="167" customFormat="1" ht="15.75" customHeight="1">
      <c r="B62" s="173">
        <v>58</v>
      </c>
      <c r="C62" s="173" t="e">
        <f ca="1">OFFSET(STD_Data!N$1,$F$2+B62-1,0)</f>
        <v>#N/A</v>
      </c>
      <c r="D62" s="174" t="e">
        <f ca="1">OFFSET(STD_Data!R$1,$F$2+$B62-1,0)</f>
        <v>#N/A</v>
      </c>
      <c r="E62" s="174" t="e">
        <f ca="1">IF(OFFSET(STD_Data!AD$1,$F$2+$B62-1,0)="","",OFFSET(STD_Data!AD$1,$F$2+$B62-1,0))</f>
        <v>#N/A</v>
      </c>
      <c r="F62" s="174" t="e">
        <f ca="1">IF(OFFSET(STD_Data!AE$1,$F$2+$B62-1,0)="","",OFFSET(STD_Data!AE$1,$F$2+$B62-1,0))</f>
        <v>#N/A</v>
      </c>
      <c r="G62" s="174" t="e">
        <f ca="1">IF(OFFSET(STD_Data!AF$1,$F$2+$B62-1,0)="","",OFFSET(STD_Data!AF$1,$F$2+$B62-1,0))</f>
        <v>#N/A</v>
      </c>
      <c r="H62" s="174" t="e">
        <f ca="1">IF(OFFSET(STD_Data!AG$1,$F$2+$B62-1,0)="","",OFFSET(STD_Data!AG$1,$F$2+$B62-1,0))</f>
        <v>#N/A</v>
      </c>
      <c r="I62" s="175" t="str">
        <f t="shared" ca="1" si="1"/>
        <v/>
      </c>
      <c r="J62" s="175" t="str">
        <f t="shared" ca="1" si="0"/>
        <v/>
      </c>
      <c r="K62" s="175" t="str">
        <f t="shared" ca="1" si="0"/>
        <v/>
      </c>
      <c r="L62" s="175" t="str">
        <f t="shared" ca="1" si="0"/>
        <v/>
      </c>
      <c r="M62" s="177" t="str">
        <f t="shared" ca="1" si="2"/>
        <v/>
      </c>
      <c r="V62" s="168"/>
      <c r="W62" s="168"/>
      <c r="X62" s="168"/>
      <c r="Y62" s="168"/>
      <c r="Z62" s="168"/>
      <c r="AA62" s="168"/>
      <c r="AD62" s="168"/>
      <c r="AE62" s="168"/>
      <c r="AF62" s="168"/>
      <c r="AG62" s="168"/>
      <c r="AH62" s="168"/>
      <c r="AI62" s="168"/>
      <c r="AJ62" s="168"/>
      <c r="AK62" s="168"/>
      <c r="AL62" s="168"/>
      <c r="AM62" s="168"/>
    </row>
    <row r="63" spans="2:39" s="167" customFormat="1" ht="15.75" customHeight="1">
      <c r="B63" s="173">
        <v>59</v>
      </c>
      <c r="C63" s="173" t="e">
        <f ca="1">OFFSET(STD_Data!N$1,$F$2+B63-1,0)</f>
        <v>#N/A</v>
      </c>
      <c r="D63" s="174" t="e">
        <f ca="1">OFFSET(STD_Data!R$1,$F$2+$B63-1,0)</f>
        <v>#N/A</v>
      </c>
      <c r="E63" s="174" t="e">
        <f ca="1">IF(OFFSET(STD_Data!AD$1,$F$2+$B63-1,0)="","",OFFSET(STD_Data!AD$1,$F$2+$B63-1,0))</f>
        <v>#N/A</v>
      </c>
      <c r="F63" s="174" t="e">
        <f ca="1">IF(OFFSET(STD_Data!AE$1,$F$2+$B63-1,0)="","",OFFSET(STD_Data!AE$1,$F$2+$B63-1,0))</f>
        <v>#N/A</v>
      </c>
      <c r="G63" s="174" t="e">
        <f ca="1">IF(OFFSET(STD_Data!AF$1,$F$2+$B63-1,0)="","",OFFSET(STD_Data!AF$1,$F$2+$B63-1,0))</f>
        <v>#N/A</v>
      </c>
      <c r="H63" s="174" t="e">
        <f ca="1">IF(OFFSET(STD_Data!AG$1,$F$2+$B63-1,0)="","",OFFSET(STD_Data!AG$1,$F$2+$B63-1,0))</f>
        <v>#N/A</v>
      </c>
      <c r="I63" s="175" t="str">
        <f t="shared" ca="1" si="1"/>
        <v/>
      </c>
      <c r="J63" s="175" t="str">
        <f t="shared" ca="1" si="0"/>
        <v/>
      </c>
      <c r="K63" s="175" t="str">
        <f t="shared" ca="1" si="0"/>
        <v/>
      </c>
      <c r="L63" s="175" t="str">
        <f t="shared" ca="1" si="0"/>
        <v/>
      </c>
      <c r="M63" s="177" t="str">
        <f t="shared" ca="1" si="2"/>
        <v/>
      </c>
      <c r="V63" s="168"/>
      <c r="W63" s="168"/>
      <c r="X63" s="168"/>
      <c r="Y63" s="168"/>
      <c r="Z63" s="168"/>
      <c r="AA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</row>
    <row r="64" spans="2:39" s="167" customFormat="1" ht="15.75" customHeight="1">
      <c r="B64" s="173">
        <v>60</v>
      </c>
      <c r="C64" s="173" t="e">
        <f ca="1">OFFSET(STD_Data!N$1,$F$2+B64-1,0)</f>
        <v>#N/A</v>
      </c>
      <c r="D64" s="174" t="e">
        <f ca="1">OFFSET(STD_Data!R$1,$F$2+$B64-1,0)</f>
        <v>#N/A</v>
      </c>
      <c r="E64" s="174" t="e">
        <f ca="1">IF(OFFSET(STD_Data!AD$1,$F$2+$B64-1,0)="","",OFFSET(STD_Data!AD$1,$F$2+$B64-1,0))</f>
        <v>#N/A</v>
      </c>
      <c r="F64" s="174" t="e">
        <f ca="1">IF(OFFSET(STD_Data!AE$1,$F$2+$B64-1,0)="","",OFFSET(STD_Data!AE$1,$F$2+$B64-1,0))</f>
        <v>#N/A</v>
      </c>
      <c r="G64" s="174" t="e">
        <f ca="1">IF(OFFSET(STD_Data!AF$1,$F$2+$B64-1,0)="","",OFFSET(STD_Data!AF$1,$F$2+$B64-1,0))</f>
        <v>#N/A</v>
      </c>
      <c r="H64" s="174" t="e">
        <f ca="1">IF(OFFSET(STD_Data!AG$1,$F$2+$B64-1,0)="","",OFFSET(STD_Data!AG$1,$F$2+$B64-1,0))</f>
        <v>#N/A</v>
      </c>
      <c r="I64" s="175" t="str">
        <f t="shared" ca="1" si="1"/>
        <v/>
      </c>
      <c r="J64" s="175" t="str">
        <f t="shared" ca="1" si="0"/>
        <v/>
      </c>
      <c r="K64" s="175" t="str">
        <f t="shared" ca="1" si="0"/>
        <v/>
      </c>
      <c r="L64" s="175" t="str">
        <f t="shared" ca="1" si="0"/>
        <v/>
      </c>
      <c r="M64" s="177" t="str">
        <f t="shared" ca="1" si="2"/>
        <v/>
      </c>
      <c r="V64" s="168"/>
      <c r="W64" s="168"/>
      <c r="X64" s="168"/>
      <c r="Y64" s="168"/>
      <c r="Z64" s="168"/>
      <c r="AA64" s="168"/>
      <c r="AD64" s="168"/>
      <c r="AE64" s="168"/>
      <c r="AF64" s="168"/>
      <c r="AG64" s="168"/>
      <c r="AH64" s="168"/>
      <c r="AI64" s="168"/>
      <c r="AJ64" s="168"/>
      <c r="AK64" s="168"/>
      <c r="AL64" s="168"/>
      <c r="AM64" s="168"/>
    </row>
    <row r="65" spans="2:39" s="167" customFormat="1" ht="15.75" customHeight="1">
      <c r="B65" s="173">
        <v>61</v>
      </c>
      <c r="C65" s="173" t="e">
        <f ca="1">OFFSET(STD_Data!N$1,$F$2+B65-1,0)</f>
        <v>#N/A</v>
      </c>
      <c r="D65" s="174" t="e">
        <f ca="1">OFFSET(STD_Data!R$1,$F$2+$B65-1,0)</f>
        <v>#N/A</v>
      </c>
      <c r="E65" s="174" t="e">
        <f ca="1">IF(OFFSET(STD_Data!AD$1,$F$2+$B65-1,0)="","",OFFSET(STD_Data!AD$1,$F$2+$B65-1,0))</f>
        <v>#N/A</v>
      </c>
      <c r="F65" s="174" t="e">
        <f ca="1">IF(OFFSET(STD_Data!AE$1,$F$2+$B65-1,0)="","",OFFSET(STD_Data!AE$1,$F$2+$B65-1,0))</f>
        <v>#N/A</v>
      </c>
      <c r="G65" s="174" t="e">
        <f ca="1">IF(OFFSET(STD_Data!AF$1,$F$2+$B65-1,0)="","",OFFSET(STD_Data!AF$1,$F$2+$B65-1,0))</f>
        <v>#N/A</v>
      </c>
      <c r="H65" s="174" t="e">
        <f ca="1">IF(OFFSET(STD_Data!AG$1,$F$2+$B65-1,0)="","",OFFSET(STD_Data!AG$1,$F$2+$B65-1,0))</f>
        <v>#N/A</v>
      </c>
      <c r="I65" s="175" t="str">
        <f t="shared" ca="1" si="1"/>
        <v/>
      </c>
      <c r="J65" s="175" t="str">
        <f t="shared" ca="1" si="0"/>
        <v/>
      </c>
      <c r="K65" s="175" t="str">
        <f t="shared" ca="1" si="0"/>
        <v/>
      </c>
      <c r="L65" s="175" t="str">
        <f t="shared" ca="1" si="0"/>
        <v/>
      </c>
      <c r="M65" s="177" t="str">
        <f t="shared" ca="1" si="2"/>
        <v/>
      </c>
      <c r="V65" s="168"/>
      <c r="W65" s="168"/>
      <c r="X65" s="168"/>
      <c r="Y65" s="168"/>
      <c r="Z65" s="168"/>
      <c r="AA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8"/>
    </row>
    <row r="66" spans="2:39" s="167" customFormat="1" ht="15.75" customHeight="1">
      <c r="B66" s="173">
        <v>62</v>
      </c>
      <c r="C66" s="173" t="e">
        <f ca="1">OFFSET(STD_Data!N$1,$F$2+B66-1,0)</f>
        <v>#N/A</v>
      </c>
      <c r="D66" s="174" t="e">
        <f ca="1">OFFSET(STD_Data!R$1,$F$2+$B66-1,0)</f>
        <v>#N/A</v>
      </c>
      <c r="E66" s="174" t="e">
        <f ca="1">IF(OFFSET(STD_Data!AD$1,$F$2+$B66-1,0)="","",OFFSET(STD_Data!AD$1,$F$2+$B66-1,0))</f>
        <v>#N/A</v>
      </c>
      <c r="F66" s="174" t="e">
        <f ca="1">IF(OFFSET(STD_Data!AE$1,$F$2+$B66-1,0)="","",OFFSET(STD_Data!AE$1,$F$2+$B66-1,0))</f>
        <v>#N/A</v>
      </c>
      <c r="G66" s="174" t="e">
        <f ca="1">IF(OFFSET(STD_Data!AF$1,$F$2+$B66-1,0)="","",OFFSET(STD_Data!AF$1,$F$2+$B66-1,0))</f>
        <v>#N/A</v>
      </c>
      <c r="H66" s="174" t="e">
        <f ca="1">IF(OFFSET(STD_Data!AG$1,$F$2+$B66-1,0)="","",OFFSET(STD_Data!AG$1,$F$2+$B66-1,0))</f>
        <v>#N/A</v>
      </c>
      <c r="I66" s="175" t="str">
        <f t="shared" ca="1" si="1"/>
        <v/>
      </c>
      <c r="J66" s="175" t="str">
        <f t="shared" ca="1" si="0"/>
        <v/>
      </c>
      <c r="K66" s="175" t="str">
        <f t="shared" ca="1" si="0"/>
        <v/>
      </c>
      <c r="L66" s="175" t="str">
        <f t="shared" ca="1" si="0"/>
        <v/>
      </c>
      <c r="M66" s="177" t="str">
        <f t="shared" ca="1" si="2"/>
        <v/>
      </c>
      <c r="V66" s="168"/>
      <c r="W66" s="168"/>
      <c r="X66" s="168"/>
      <c r="Y66" s="168"/>
      <c r="Z66" s="168"/>
      <c r="AA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</row>
    <row r="67" spans="2:39" s="167" customFormat="1" ht="15.75" customHeight="1">
      <c r="B67" s="173">
        <v>63</v>
      </c>
      <c r="C67" s="173" t="e">
        <f ca="1">OFFSET(STD_Data!N$1,$F$2+B67-1,0)</f>
        <v>#N/A</v>
      </c>
      <c r="D67" s="174" t="e">
        <f ca="1">OFFSET(STD_Data!R$1,$F$2+$B67-1,0)</f>
        <v>#N/A</v>
      </c>
      <c r="E67" s="174" t="e">
        <f ca="1">IF(OFFSET(STD_Data!AD$1,$F$2+$B67-1,0)="","",OFFSET(STD_Data!AD$1,$F$2+$B67-1,0))</f>
        <v>#N/A</v>
      </c>
      <c r="F67" s="174" t="e">
        <f ca="1">IF(OFFSET(STD_Data!AE$1,$F$2+$B67-1,0)="","",OFFSET(STD_Data!AE$1,$F$2+$B67-1,0))</f>
        <v>#N/A</v>
      </c>
      <c r="G67" s="174" t="e">
        <f ca="1">IF(OFFSET(STD_Data!AF$1,$F$2+$B67-1,0)="","",OFFSET(STD_Data!AF$1,$F$2+$B67-1,0))</f>
        <v>#N/A</v>
      </c>
      <c r="H67" s="174" t="e">
        <f ca="1">IF(OFFSET(STD_Data!AG$1,$F$2+$B67-1,0)="","",OFFSET(STD_Data!AG$1,$F$2+$B67-1,0))</f>
        <v>#N/A</v>
      </c>
      <c r="I67" s="175" t="str">
        <f t="shared" ca="1" si="1"/>
        <v/>
      </c>
      <c r="J67" s="175" t="str">
        <f t="shared" ca="1" si="0"/>
        <v/>
      </c>
      <c r="K67" s="175" t="str">
        <f t="shared" ca="1" si="0"/>
        <v/>
      </c>
      <c r="L67" s="175" t="str">
        <f t="shared" ca="1" si="0"/>
        <v/>
      </c>
      <c r="M67" s="177" t="str">
        <f t="shared" ca="1" si="2"/>
        <v/>
      </c>
      <c r="V67" s="168"/>
      <c r="W67" s="168"/>
      <c r="X67" s="168"/>
      <c r="Y67" s="168"/>
      <c r="Z67" s="168"/>
      <c r="AA67" s="168"/>
      <c r="AD67" s="168"/>
      <c r="AE67" s="168"/>
      <c r="AF67" s="168"/>
      <c r="AG67" s="168"/>
      <c r="AH67" s="168"/>
      <c r="AI67" s="168"/>
      <c r="AJ67" s="168"/>
      <c r="AK67" s="168"/>
      <c r="AL67" s="168"/>
      <c r="AM67" s="168"/>
    </row>
    <row r="68" spans="2:39" s="167" customFormat="1" ht="15.75" customHeight="1">
      <c r="B68" s="173">
        <v>64</v>
      </c>
      <c r="C68" s="173" t="e">
        <f ca="1">OFFSET(STD_Data!N$1,$F$2+B68-1,0)</f>
        <v>#N/A</v>
      </c>
      <c r="D68" s="174" t="e">
        <f ca="1">OFFSET(STD_Data!R$1,$F$2+$B68-1,0)</f>
        <v>#N/A</v>
      </c>
      <c r="E68" s="174" t="e">
        <f ca="1">IF(OFFSET(STD_Data!AD$1,$F$2+$B68-1,0)="","",OFFSET(STD_Data!AD$1,$F$2+$B68-1,0))</f>
        <v>#N/A</v>
      </c>
      <c r="F68" s="174" t="e">
        <f ca="1">IF(OFFSET(STD_Data!AE$1,$F$2+$B68-1,0)="","",OFFSET(STD_Data!AE$1,$F$2+$B68-1,0))</f>
        <v>#N/A</v>
      </c>
      <c r="G68" s="174" t="e">
        <f ca="1">IF(OFFSET(STD_Data!AF$1,$F$2+$B68-1,0)="","",OFFSET(STD_Data!AF$1,$F$2+$B68-1,0))</f>
        <v>#N/A</v>
      </c>
      <c r="H68" s="174" t="e">
        <f ca="1">IF(OFFSET(STD_Data!AG$1,$F$2+$B68-1,0)="","",OFFSET(STD_Data!AG$1,$F$2+$B68-1,0))</f>
        <v>#N/A</v>
      </c>
      <c r="I68" s="175" t="str">
        <f t="shared" ca="1" si="1"/>
        <v/>
      </c>
      <c r="J68" s="175" t="str">
        <f t="shared" ca="1" si="0"/>
        <v/>
      </c>
      <c r="K68" s="175" t="str">
        <f t="shared" ca="1" si="0"/>
        <v/>
      </c>
      <c r="L68" s="175" t="str">
        <f t="shared" ca="1" si="0"/>
        <v/>
      </c>
      <c r="M68" s="177" t="str">
        <f t="shared" ca="1" si="2"/>
        <v/>
      </c>
      <c r="V68" s="168"/>
      <c r="W68" s="168"/>
      <c r="X68" s="168"/>
      <c r="Y68" s="168"/>
      <c r="Z68" s="168"/>
      <c r="AA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</row>
    <row r="69" spans="2:39" s="167" customFormat="1" ht="15.75" customHeight="1">
      <c r="B69" s="173">
        <v>65</v>
      </c>
      <c r="C69" s="173" t="e">
        <f ca="1">OFFSET(STD_Data!N$1,$F$2+B69-1,0)</f>
        <v>#N/A</v>
      </c>
      <c r="D69" s="174" t="e">
        <f ca="1">OFFSET(STD_Data!R$1,$F$2+$B69-1,0)</f>
        <v>#N/A</v>
      </c>
      <c r="E69" s="174" t="e">
        <f ca="1">IF(OFFSET(STD_Data!AD$1,$F$2+$B69-1,0)="","",OFFSET(STD_Data!AD$1,$F$2+$B69-1,0))</f>
        <v>#N/A</v>
      </c>
      <c r="F69" s="174" t="e">
        <f ca="1">IF(OFFSET(STD_Data!AE$1,$F$2+$B69-1,0)="","",OFFSET(STD_Data!AE$1,$F$2+$B69-1,0))</f>
        <v>#N/A</v>
      </c>
      <c r="G69" s="174" t="e">
        <f ca="1">IF(OFFSET(STD_Data!AF$1,$F$2+$B69-1,0)="","",OFFSET(STD_Data!AF$1,$F$2+$B69-1,0))</f>
        <v>#N/A</v>
      </c>
      <c r="H69" s="174" t="e">
        <f ca="1">IF(OFFSET(STD_Data!AG$1,$F$2+$B69-1,0)="","",OFFSET(STD_Data!AG$1,$F$2+$B69-1,0))</f>
        <v>#N/A</v>
      </c>
      <c r="I69" s="175" t="str">
        <f t="shared" ca="1" si="1"/>
        <v/>
      </c>
      <c r="J69" s="175" t="str">
        <f t="shared" ca="1" si="1"/>
        <v/>
      </c>
      <c r="K69" s="175" t="str">
        <f t="shared" ca="1" si="1"/>
        <v/>
      </c>
      <c r="L69" s="175" t="str">
        <f t="shared" ca="1" si="1"/>
        <v/>
      </c>
      <c r="M69" s="177" t="str">
        <f t="shared" ca="1" si="2"/>
        <v/>
      </c>
      <c r="V69" s="168"/>
      <c r="W69" s="168"/>
      <c r="X69" s="168"/>
      <c r="Y69" s="168"/>
      <c r="Z69" s="168"/>
      <c r="AA69" s="168"/>
      <c r="AD69" s="168"/>
      <c r="AE69" s="168"/>
      <c r="AF69" s="168"/>
      <c r="AG69" s="168"/>
      <c r="AH69" s="168"/>
      <c r="AI69" s="168"/>
      <c r="AJ69" s="168"/>
      <c r="AK69" s="168"/>
      <c r="AL69" s="168"/>
      <c r="AM69" s="168"/>
    </row>
    <row r="70" spans="2:39" s="167" customFormat="1" ht="15.75" customHeight="1">
      <c r="B70" s="173">
        <v>66</v>
      </c>
      <c r="C70" s="173" t="e">
        <f ca="1">OFFSET(STD_Data!N$1,$F$2+B70-1,0)</f>
        <v>#N/A</v>
      </c>
      <c r="D70" s="174" t="e">
        <f ca="1">OFFSET(STD_Data!R$1,$F$2+$B70-1,0)</f>
        <v>#N/A</v>
      </c>
      <c r="E70" s="174" t="e">
        <f ca="1">IF(OFFSET(STD_Data!AD$1,$F$2+$B70-1,0)="","",OFFSET(STD_Data!AD$1,$F$2+$B70-1,0))</f>
        <v>#N/A</v>
      </c>
      <c r="F70" s="174" t="e">
        <f ca="1">IF(OFFSET(STD_Data!AE$1,$F$2+$B70-1,0)="","",OFFSET(STD_Data!AE$1,$F$2+$B70-1,0))</f>
        <v>#N/A</v>
      </c>
      <c r="G70" s="174" t="e">
        <f ca="1">IF(OFFSET(STD_Data!AF$1,$F$2+$B70-1,0)="","",OFFSET(STD_Data!AF$1,$F$2+$B70-1,0))</f>
        <v>#N/A</v>
      </c>
      <c r="H70" s="174" t="e">
        <f ca="1">IF(OFFSET(STD_Data!AG$1,$F$2+$B70-1,0)="","",OFFSET(STD_Data!AG$1,$F$2+$B70-1,0))</f>
        <v>#N/A</v>
      </c>
      <c r="I70" s="175" t="str">
        <f t="shared" ref="I70:L133" ca="1" si="3">IFERROR(ABS(D70-E70),"")</f>
        <v/>
      </c>
      <c r="J70" s="175" t="str">
        <f t="shared" ca="1" si="3"/>
        <v/>
      </c>
      <c r="K70" s="175" t="str">
        <f t="shared" ca="1" si="3"/>
        <v/>
      </c>
      <c r="L70" s="175" t="str">
        <f t="shared" ca="1" si="3"/>
        <v/>
      </c>
      <c r="M70" s="177" t="str">
        <f t="shared" ref="M70:M133" ca="1" si="4">IFERROR(AVERAGE(I70:L70),"")</f>
        <v/>
      </c>
      <c r="V70" s="168"/>
      <c r="W70" s="168"/>
      <c r="X70" s="168"/>
      <c r="Y70" s="168"/>
      <c r="Z70" s="168"/>
      <c r="AA70" s="168"/>
      <c r="AD70" s="168"/>
      <c r="AE70" s="168"/>
      <c r="AF70" s="168"/>
      <c r="AG70" s="168"/>
      <c r="AH70" s="168"/>
      <c r="AI70" s="168"/>
      <c r="AJ70" s="168"/>
      <c r="AK70" s="168"/>
      <c r="AL70" s="168"/>
      <c r="AM70" s="168"/>
    </row>
    <row r="71" spans="2:39" s="167" customFormat="1" ht="15.75" customHeight="1">
      <c r="B71" s="173">
        <v>67</v>
      </c>
      <c r="C71" s="173" t="e">
        <f ca="1">OFFSET(STD_Data!N$1,$F$2+B71-1,0)</f>
        <v>#N/A</v>
      </c>
      <c r="D71" s="174" t="e">
        <f ca="1">OFFSET(STD_Data!R$1,$F$2+$B71-1,0)</f>
        <v>#N/A</v>
      </c>
      <c r="E71" s="174" t="e">
        <f ca="1">IF(OFFSET(STD_Data!AD$1,$F$2+$B71-1,0)="","",OFFSET(STD_Data!AD$1,$F$2+$B71-1,0))</f>
        <v>#N/A</v>
      </c>
      <c r="F71" s="174" t="e">
        <f ca="1">IF(OFFSET(STD_Data!AE$1,$F$2+$B71-1,0)="","",OFFSET(STD_Data!AE$1,$F$2+$B71-1,0))</f>
        <v>#N/A</v>
      </c>
      <c r="G71" s="174" t="e">
        <f ca="1">IF(OFFSET(STD_Data!AF$1,$F$2+$B71-1,0)="","",OFFSET(STD_Data!AF$1,$F$2+$B71-1,0))</f>
        <v>#N/A</v>
      </c>
      <c r="H71" s="174" t="e">
        <f ca="1">IF(OFFSET(STD_Data!AG$1,$F$2+$B71-1,0)="","",OFFSET(STD_Data!AG$1,$F$2+$B71-1,0))</f>
        <v>#N/A</v>
      </c>
      <c r="I71" s="175" t="str">
        <f t="shared" ca="1" si="3"/>
        <v/>
      </c>
      <c r="J71" s="175" t="str">
        <f t="shared" ca="1" si="3"/>
        <v/>
      </c>
      <c r="K71" s="175" t="str">
        <f t="shared" ca="1" si="3"/>
        <v/>
      </c>
      <c r="L71" s="175" t="str">
        <f t="shared" ca="1" si="3"/>
        <v/>
      </c>
      <c r="M71" s="177" t="str">
        <f t="shared" ca="1" si="4"/>
        <v/>
      </c>
      <c r="V71" s="168"/>
      <c r="W71" s="168"/>
      <c r="X71" s="168"/>
      <c r="Y71" s="168"/>
      <c r="Z71" s="168"/>
      <c r="AA71" s="168"/>
      <c r="AD71" s="168"/>
      <c r="AE71" s="168"/>
      <c r="AF71" s="168"/>
      <c r="AG71" s="168"/>
      <c r="AH71" s="168"/>
      <c r="AI71" s="168"/>
      <c r="AJ71" s="168"/>
      <c r="AK71" s="168"/>
      <c r="AL71" s="168"/>
      <c r="AM71" s="168"/>
    </row>
    <row r="72" spans="2:39" s="167" customFormat="1" ht="15.75" customHeight="1">
      <c r="B72" s="173">
        <v>68</v>
      </c>
      <c r="C72" s="173" t="e">
        <f ca="1">OFFSET(STD_Data!N$1,$F$2+B72-1,0)</f>
        <v>#N/A</v>
      </c>
      <c r="D72" s="174" t="e">
        <f ca="1">OFFSET(STD_Data!R$1,$F$2+$B72-1,0)</f>
        <v>#N/A</v>
      </c>
      <c r="E72" s="174" t="e">
        <f ca="1">IF(OFFSET(STD_Data!AD$1,$F$2+$B72-1,0)="","",OFFSET(STD_Data!AD$1,$F$2+$B72-1,0))</f>
        <v>#N/A</v>
      </c>
      <c r="F72" s="174" t="e">
        <f ca="1">IF(OFFSET(STD_Data!AE$1,$F$2+$B72-1,0)="","",OFFSET(STD_Data!AE$1,$F$2+$B72-1,0))</f>
        <v>#N/A</v>
      </c>
      <c r="G72" s="174" t="e">
        <f ca="1">IF(OFFSET(STD_Data!AF$1,$F$2+$B72-1,0)="","",OFFSET(STD_Data!AF$1,$F$2+$B72-1,0))</f>
        <v>#N/A</v>
      </c>
      <c r="H72" s="174" t="e">
        <f ca="1">IF(OFFSET(STD_Data!AG$1,$F$2+$B72-1,0)="","",OFFSET(STD_Data!AG$1,$F$2+$B72-1,0))</f>
        <v>#N/A</v>
      </c>
      <c r="I72" s="175" t="str">
        <f t="shared" ca="1" si="3"/>
        <v/>
      </c>
      <c r="J72" s="175" t="str">
        <f t="shared" ca="1" si="3"/>
        <v/>
      </c>
      <c r="K72" s="175" t="str">
        <f t="shared" ca="1" si="3"/>
        <v/>
      </c>
      <c r="L72" s="175" t="str">
        <f t="shared" ca="1" si="3"/>
        <v/>
      </c>
      <c r="M72" s="177" t="str">
        <f t="shared" ca="1" si="4"/>
        <v/>
      </c>
      <c r="V72" s="168"/>
      <c r="W72" s="168"/>
      <c r="X72" s="168"/>
      <c r="Y72" s="168"/>
      <c r="Z72" s="168"/>
      <c r="AA72" s="168"/>
      <c r="AD72" s="168"/>
      <c r="AE72" s="168"/>
      <c r="AF72" s="168"/>
      <c r="AG72" s="168"/>
      <c r="AH72" s="168"/>
      <c r="AI72" s="168"/>
      <c r="AJ72" s="168"/>
      <c r="AK72" s="168"/>
      <c r="AL72" s="168"/>
      <c r="AM72" s="168"/>
    </row>
    <row r="73" spans="2:39" s="167" customFormat="1" ht="15.75" customHeight="1">
      <c r="B73" s="173">
        <v>69</v>
      </c>
      <c r="C73" s="173" t="e">
        <f ca="1">OFFSET(STD_Data!N$1,$F$2+B73-1,0)</f>
        <v>#N/A</v>
      </c>
      <c r="D73" s="174" t="e">
        <f ca="1">OFFSET(STD_Data!R$1,$F$2+$B73-1,0)</f>
        <v>#N/A</v>
      </c>
      <c r="E73" s="174" t="e">
        <f ca="1">IF(OFFSET(STD_Data!AD$1,$F$2+$B73-1,0)="","",OFFSET(STD_Data!AD$1,$F$2+$B73-1,0))</f>
        <v>#N/A</v>
      </c>
      <c r="F73" s="174" t="e">
        <f ca="1">IF(OFFSET(STD_Data!AE$1,$F$2+$B73-1,0)="","",OFFSET(STD_Data!AE$1,$F$2+$B73-1,0))</f>
        <v>#N/A</v>
      </c>
      <c r="G73" s="174" t="e">
        <f ca="1">IF(OFFSET(STD_Data!AF$1,$F$2+$B73-1,0)="","",OFFSET(STD_Data!AF$1,$F$2+$B73-1,0))</f>
        <v>#N/A</v>
      </c>
      <c r="H73" s="174" t="e">
        <f ca="1">IF(OFFSET(STD_Data!AG$1,$F$2+$B73-1,0)="","",OFFSET(STD_Data!AG$1,$F$2+$B73-1,0))</f>
        <v>#N/A</v>
      </c>
      <c r="I73" s="175" t="str">
        <f t="shared" ca="1" si="3"/>
        <v/>
      </c>
      <c r="J73" s="175" t="str">
        <f t="shared" ca="1" si="3"/>
        <v/>
      </c>
      <c r="K73" s="175" t="str">
        <f t="shared" ca="1" si="3"/>
        <v/>
      </c>
      <c r="L73" s="175" t="str">
        <f t="shared" ca="1" si="3"/>
        <v/>
      </c>
      <c r="M73" s="177" t="str">
        <f t="shared" ca="1" si="4"/>
        <v/>
      </c>
      <c r="V73" s="168"/>
      <c r="W73" s="168"/>
      <c r="X73" s="168"/>
      <c r="Y73" s="168"/>
      <c r="Z73" s="168"/>
      <c r="AA73" s="168"/>
      <c r="AD73" s="168"/>
      <c r="AE73" s="168"/>
      <c r="AF73" s="168"/>
      <c r="AG73" s="168"/>
      <c r="AH73" s="168"/>
      <c r="AI73" s="168"/>
      <c r="AJ73" s="168"/>
      <c r="AK73" s="168"/>
      <c r="AL73" s="168"/>
      <c r="AM73" s="168"/>
    </row>
    <row r="74" spans="2:39" s="167" customFormat="1" ht="15.75" customHeight="1">
      <c r="B74" s="173">
        <v>70</v>
      </c>
      <c r="C74" s="173" t="e">
        <f ca="1">OFFSET(STD_Data!N$1,$F$2+B74-1,0)</f>
        <v>#N/A</v>
      </c>
      <c r="D74" s="174" t="e">
        <f ca="1">OFFSET(STD_Data!R$1,$F$2+$B74-1,0)</f>
        <v>#N/A</v>
      </c>
      <c r="E74" s="174" t="e">
        <f ca="1">IF(OFFSET(STD_Data!AD$1,$F$2+$B74-1,0)="","",OFFSET(STD_Data!AD$1,$F$2+$B74-1,0))</f>
        <v>#N/A</v>
      </c>
      <c r="F74" s="174" t="e">
        <f ca="1">IF(OFFSET(STD_Data!AE$1,$F$2+$B74-1,0)="","",OFFSET(STD_Data!AE$1,$F$2+$B74-1,0))</f>
        <v>#N/A</v>
      </c>
      <c r="G74" s="174" t="e">
        <f ca="1">IF(OFFSET(STD_Data!AF$1,$F$2+$B74-1,0)="","",OFFSET(STD_Data!AF$1,$F$2+$B74-1,0))</f>
        <v>#N/A</v>
      </c>
      <c r="H74" s="174" t="e">
        <f ca="1">IF(OFFSET(STD_Data!AG$1,$F$2+$B74-1,0)="","",OFFSET(STD_Data!AG$1,$F$2+$B74-1,0))</f>
        <v>#N/A</v>
      </c>
      <c r="I74" s="175" t="str">
        <f t="shared" ca="1" si="3"/>
        <v/>
      </c>
      <c r="J74" s="175" t="str">
        <f t="shared" ca="1" si="3"/>
        <v/>
      </c>
      <c r="K74" s="175" t="str">
        <f t="shared" ca="1" si="3"/>
        <v/>
      </c>
      <c r="L74" s="175" t="str">
        <f t="shared" ca="1" si="3"/>
        <v/>
      </c>
      <c r="M74" s="177" t="str">
        <f t="shared" ca="1" si="4"/>
        <v/>
      </c>
      <c r="V74" s="168"/>
      <c r="W74" s="168"/>
      <c r="X74" s="168"/>
      <c r="Y74" s="168"/>
      <c r="Z74" s="168"/>
      <c r="AA74" s="168"/>
      <c r="AD74" s="168"/>
      <c r="AE74" s="168"/>
      <c r="AF74" s="168"/>
      <c r="AG74" s="168"/>
      <c r="AH74" s="168"/>
      <c r="AI74" s="168"/>
      <c r="AJ74" s="168"/>
      <c r="AK74" s="168"/>
      <c r="AL74" s="168"/>
      <c r="AM74" s="168"/>
    </row>
    <row r="75" spans="2:39" s="167" customFormat="1" ht="15.75" customHeight="1">
      <c r="B75" s="173">
        <v>71</v>
      </c>
      <c r="C75" s="173" t="e">
        <f ca="1">OFFSET(STD_Data!N$1,$F$2+B75-1,0)</f>
        <v>#N/A</v>
      </c>
      <c r="D75" s="174" t="e">
        <f ca="1">OFFSET(STD_Data!R$1,$F$2+$B75-1,0)</f>
        <v>#N/A</v>
      </c>
      <c r="E75" s="174" t="e">
        <f ca="1">IF(OFFSET(STD_Data!AD$1,$F$2+$B75-1,0)="","",OFFSET(STD_Data!AD$1,$F$2+$B75-1,0))</f>
        <v>#N/A</v>
      </c>
      <c r="F75" s="174" t="e">
        <f ca="1">IF(OFFSET(STD_Data!AE$1,$F$2+$B75-1,0)="","",OFFSET(STD_Data!AE$1,$F$2+$B75-1,0))</f>
        <v>#N/A</v>
      </c>
      <c r="G75" s="174" t="e">
        <f ca="1">IF(OFFSET(STD_Data!AF$1,$F$2+$B75-1,0)="","",OFFSET(STD_Data!AF$1,$F$2+$B75-1,0))</f>
        <v>#N/A</v>
      </c>
      <c r="H75" s="174" t="e">
        <f ca="1">IF(OFFSET(STD_Data!AG$1,$F$2+$B75-1,0)="","",OFFSET(STD_Data!AG$1,$F$2+$B75-1,0))</f>
        <v>#N/A</v>
      </c>
      <c r="I75" s="175" t="str">
        <f t="shared" ca="1" si="3"/>
        <v/>
      </c>
      <c r="J75" s="175" t="str">
        <f t="shared" ca="1" si="3"/>
        <v/>
      </c>
      <c r="K75" s="175" t="str">
        <f t="shared" ca="1" si="3"/>
        <v/>
      </c>
      <c r="L75" s="175" t="str">
        <f t="shared" ca="1" si="3"/>
        <v/>
      </c>
      <c r="M75" s="177" t="str">
        <f t="shared" ca="1" si="4"/>
        <v/>
      </c>
      <c r="V75" s="168"/>
      <c r="W75" s="168"/>
      <c r="X75" s="168"/>
      <c r="Y75" s="168"/>
      <c r="Z75" s="168"/>
      <c r="AA75" s="168"/>
      <c r="AD75" s="168"/>
      <c r="AE75" s="168"/>
      <c r="AF75" s="168"/>
      <c r="AG75" s="168"/>
      <c r="AH75" s="168"/>
      <c r="AI75" s="168"/>
      <c r="AJ75" s="168"/>
      <c r="AK75" s="168"/>
      <c r="AL75" s="168"/>
      <c r="AM75" s="168"/>
    </row>
    <row r="76" spans="2:39" s="167" customFormat="1" ht="15.75" customHeight="1">
      <c r="B76" s="173">
        <v>72</v>
      </c>
      <c r="C76" s="173" t="e">
        <f ca="1">OFFSET(STD_Data!N$1,$F$2+B76-1,0)</f>
        <v>#N/A</v>
      </c>
      <c r="D76" s="174" t="e">
        <f ca="1">OFFSET(STD_Data!R$1,$F$2+$B76-1,0)</f>
        <v>#N/A</v>
      </c>
      <c r="E76" s="174" t="e">
        <f ca="1">IF(OFFSET(STD_Data!AD$1,$F$2+$B76-1,0)="","",OFFSET(STD_Data!AD$1,$F$2+$B76-1,0))</f>
        <v>#N/A</v>
      </c>
      <c r="F76" s="174" t="e">
        <f ca="1">IF(OFFSET(STD_Data!AE$1,$F$2+$B76-1,0)="","",OFFSET(STD_Data!AE$1,$F$2+$B76-1,0))</f>
        <v>#N/A</v>
      </c>
      <c r="G76" s="174" t="e">
        <f ca="1">IF(OFFSET(STD_Data!AF$1,$F$2+$B76-1,0)="","",OFFSET(STD_Data!AF$1,$F$2+$B76-1,0))</f>
        <v>#N/A</v>
      </c>
      <c r="H76" s="174" t="e">
        <f ca="1">IF(OFFSET(STD_Data!AG$1,$F$2+$B76-1,0)="","",OFFSET(STD_Data!AG$1,$F$2+$B76-1,0))</f>
        <v>#N/A</v>
      </c>
      <c r="I76" s="175" t="str">
        <f t="shared" ca="1" si="3"/>
        <v/>
      </c>
      <c r="J76" s="175" t="str">
        <f t="shared" ca="1" si="3"/>
        <v/>
      </c>
      <c r="K76" s="175" t="str">
        <f t="shared" ca="1" si="3"/>
        <v/>
      </c>
      <c r="L76" s="175" t="str">
        <f t="shared" ca="1" si="3"/>
        <v/>
      </c>
      <c r="M76" s="177" t="str">
        <f t="shared" ca="1" si="4"/>
        <v/>
      </c>
      <c r="V76" s="168"/>
      <c r="W76" s="168"/>
      <c r="X76" s="168"/>
      <c r="Y76" s="168"/>
      <c r="Z76" s="168"/>
      <c r="AA76" s="168"/>
      <c r="AD76" s="168"/>
      <c r="AE76" s="168"/>
      <c r="AF76" s="168"/>
      <c r="AG76" s="168"/>
      <c r="AH76" s="168"/>
      <c r="AI76" s="168"/>
      <c r="AJ76" s="168"/>
      <c r="AK76" s="168"/>
      <c r="AL76" s="168"/>
      <c r="AM76" s="168"/>
    </row>
    <row r="77" spans="2:39" s="167" customFormat="1" ht="15.75" customHeight="1">
      <c r="B77" s="173">
        <v>73</v>
      </c>
      <c r="C77" s="173" t="e">
        <f ca="1">OFFSET(STD_Data!N$1,$F$2+B77-1,0)</f>
        <v>#N/A</v>
      </c>
      <c r="D77" s="174" t="e">
        <f ca="1">OFFSET(STD_Data!R$1,$F$2+$B77-1,0)</f>
        <v>#N/A</v>
      </c>
      <c r="E77" s="174" t="e">
        <f ca="1">IF(OFFSET(STD_Data!AD$1,$F$2+$B77-1,0)="","",OFFSET(STD_Data!AD$1,$F$2+$B77-1,0))</f>
        <v>#N/A</v>
      </c>
      <c r="F77" s="174" t="e">
        <f ca="1">IF(OFFSET(STD_Data!AE$1,$F$2+$B77-1,0)="","",OFFSET(STD_Data!AE$1,$F$2+$B77-1,0))</f>
        <v>#N/A</v>
      </c>
      <c r="G77" s="174" t="e">
        <f ca="1">IF(OFFSET(STD_Data!AF$1,$F$2+$B77-1,0)="","",OFFSET(STD_Data!AF$1,$F$2+$B77-1,0))</f>
        <v>#N/A</v>
      </c>
      <c r="H77" s="174" t="e">
        <f ca="1">IF(OFFSET(STD_Data!AG$1,$F$2+$B77-1,0)="","",OFFSET(STD_Data!AG$1,$F$2+$B77-1,0))</f>
        <v>#N/A</v>
      </c>
      <c r="I77" s="175" t="str">
        <f t="shared" ca="1" si="3"/>
        <v/>
      </c>
      <c r="J77" s="175" t="str">
        <f t="shared" ca="1" si="3"/>
        <v/>
      </c>
      <c r="K77" s="175" t="str">
        <f t="shared" ca="1" si="3"/>
        <v/>
      </c>
      <c r="L77" s="175" t="str">
        <f t="shared" ca="1" si="3"/>
        <v/>
      </c>
      <c r="M77" s="177" t="str">
        <f t="shared" ca="1" si="4"/>
        <v/>
      </c>
      <c r="V77" s="168"/>
      <c r="W77" s="168"/>
      <c r="X77" s="168"/>
      <c r="Y77" s="168"/>
      <c r="Z77" s="168"/>
      <c r="AA77" s="168"/>
      <c r="AD77" s="168"/>
      <c r="AE77" s="168"/>
      <c r="AF77" s="168"/>
      <c r="AG77" s="168"/>
      <c r="AH77" s="168"/>
      <c r="AI77" s="168"/>
      <c r="AJ77" s="168"/>
      <c r="AK77" s="168"/>
      <c r="AL77" s="168"/>
      <c r="AM77" s="168"/>
    </row>
    <row r="78" spans="2:39" s="167" customFormat="1" ht="15.75" customHeight="1">
      <c r="B78" s="173">
        <v>74</v>
      </c>
      <c r="C78" s="173" t="e">
        <f ca="1">OFFSET(STD_Data!N$1,$F$2+B78-1,0)</f>
        <v>#N/A</v>
      </c>
      <c r="D78" s="174" t="e">
        <f ca="1">OFFSET(STD_Data!R$1,$F$2+$B78-1,0)</f>
        <v>#N/A</v>
      </c>
      <c r="E78" s="174" t="e">
        <f ca="1">IF(OFFSET(STD_Data!AD$1,$F$2+$B78-1,0)="","",OFFSET(STD_Data!AD$1,$F$2+$B78-1,0))</f>
        <v>#N/A</v>
      </c>
      <c r="F78" s="174" t="e">
        <f ca="1">IF(OFFSET(STD_Data!AE$1,$F$2+$B78-1,0)="","",OFFSET(STD_Data!AE$1,$F$2+$B78-1,0))</f>
        <v>#N/A</v>
      </c>
      <c r="G78" s="174" t="e">
        <f ca="1">IF(OFFSET(STD_Data!AF$1,$F$2+$B78-1,0)="","",OFFSET(STD_Data!AF$1,$F$2+$B78-1,0))</f>
        <v>#N/A</v>
      </c>
      <c r="H78" s="174" t="e">
        <f ca="1">IF(OFFSET(STD_Data!AG$1,$F$2+$B78-1,0)="","",OFFSET(STD_Data!AG$1,$F$2+$B78-1,0))</f>
        <v>#N/A</v>
      </c>
      <c r="I78" s="175" t="str">
        <f t="shared" ca="1" si="3"/>
        <v/>
      </c>
      <c r="J78" s="175" t="str">
        <f t="shared" ca="1" si="3"/>
        <v/>
      </c>
      <c r="K78" s="175" t="str">
        <f t="shared" ca="1" si="3"/>
        <v/>
      </c>
      <c r="L78" s="175" t="str">
        <f t="shared" ca="1" si="3"/>
        <v/>
      </c>
      <c r="M78" s="177" t="str">
        <f t="shared" ca="1" si="4"/>
        <v/>
      </c>
      <c r="V78" s="168"/>
      <c r="W78" s="168"/>
      <c r="X78" s="168"/>
      <c r="Y78" s="168"/>
      <c r="Z78" s="168"/>
      <c r="AA78" s="168"/>
      <c r="AD78" s="168"/>
      <c r="AE78" s="168"/>
      <c r="AF78" s="168"/>
      <c r="AG78" s="168"/>
      <c r="AH78" s="168"/>
      <c r="AI78" s="168"/>
      <c r="AJ78" s="168"/>
      <c r="AK78" s="168"/>
      <c r="AL78" s="168"/>
      <c r="AM78" s="168"/>
    </row>
    <row r="79" spans="2:39" s="167" customFormat="1" ht="15.75" customHeight="1">
      <c r="B79" s="173">
        <v>75</v>
      </c>
      <c r="C79" s="173" t="e">
        <f ca="1">OFFSET(STD_Data!N$1,$F$2+B79-1,0)</f>
        <v>#N/A</v>
      </c>
      <c r="D79" s="174" t="e">
        <f ca="1">OFFSET(STD_Data!R$1,$F$2+$B79-1,0)</f>
        <v>#N/A</v>
      </c>
      <c r="E79" s="174" t="e">
        <f ca="1">IF(OFFSET(STD_Data!AD$1,$F$2+$B79-1,0)="","",OFFSET(STD_Data!AD$1,$F$2+$B79-1,0))</f>
        <v>#N/A</v>
      </c>
      <c r="F79" s="174" t="e">
        <f ca="1">IF(OFFSET(STD_Data!AE$1,$F$2+$B79-1,0)="","",OFFSET(STD_Data!AE$1,$F$2+$B79-1,0))</f>
        <v>#N/A</v>
      </c>
      <c r="G79" s="174" t="e">
        <f ca="1">IF(OFFSET(STD_Data!AF$1,$F$2+$B79-1,0)="","",OFFSET(STD_Data!AF$1,$F$2+$B79-1,0))</f>
        <v>#N/A</v>
      </c>
      <c r="H79" s="174" t="e">
        <f ca="1">IF(OFFSET(STD_Data!AG$1,$F$2+$B79-1,0)="","",OFFSET(STD_Data!AG$1,$F$2+$B79-1,0))</f>
        <v>#N/A</v>
      </c>
      <c r="I79" s="175" t="str">
        <f t="shared" ca="1" si="3"/>
        <v/>
      </c>
      <c r="J79" s="175" t="str">
        <f t="shared" ca="1" si="3"/>
        <v/>
      </c>
      <c r="K79" s="175" t="str">
        <f t="shared" ca="1" si="3"/>
        <v/>
      </c>
      <c r="L79" s="175" t="str">
        <f t="shared" ca="1" si="3"/>
        <v/>
      </c>
      <c r="M79" s="177" t="str">
        <f t="shared" ca="1" si="4"/>
        <v/>
      </c>
      <c r="V79" s="168"/>
      <c r="W79" s="168"/>
      <c r="X79" s="168"/>
      <c r="Y79" s="168"/>
      <c r="Z79" s="168"/>
      <c r="AA79" s="168"/>
      <c r="AD79" s="168"/>
      <c r="AE79" s="168"/>
      <c r="AF79" s="168"/>
      <c r="AG79" s="168"/>
      <c r="AH79" s="168"/>
      <c r="AI79" s="168"/>
      <c r="AJ79" s="168"/>
      <c r="AK79" s="168"/>
      <c r="AL79" s="168"/>
      <c r="AM79" s="168"/>
    </row>
    <row r="80" spans="2:39" s="167" customFormat="1" ht="15.75" customHeight="1">
      <c r="B80" s="173">
        <v>76</v>
      </c>
      <c r="C80" s="173" t="e">
        <f ca="1">OFFSET(STD_Data!N$1,$F$2+B80-1,0)</f>
        <v>#N/A</v>
      </c>
      <c r="D80" s="174" t="e">
        <f ca="1">OFFSET(STD_Data!R$1,$F$2+$B80-1,0)</f>
        <v>#N/A</v>
      </c>
      <c r="E80" s="174" t="e">
        <f ca="1">IF(OFFSET(STD_Data!AD$1,$F$2+$B80-1,0)="","",OFFSET(STD_Data!AD$1,$F$2+$B80-1,0))</f>
        <v>#N/A</v>
      </c>
      <c r="F80" s="174" t="e">
        <f ca="1">IF(OFFSET(STD_Data!AE$1,$F$2+$B80-1,0)="","",OFFSET(STD_Data!AE$1,$F$2+$B80-1,0))</f>
        <v>#N/A</v>
      </c>
      <c r="G80" s="174" t="e">
        <f ca="1">IF(OFFSET(STD_Data!AF$1,$F$2+$B80-1,0)="","",OFFSET(STD_Data!AF$1,$F$2+$B80-1,0))</f>
        <v>#N/A</v>
      </c>
      <c r="H80" s="174" t="e">
        <f ca="1">IF(OFFSET(STD_Data!AG$1,$F$2+$B80-1,0)="","",OFFSET(STD_Data!AG$1,$F$2+$B80-1,0))</f>
        <v>#N/A</v>
      </c>
      <c r="I80" s="175" t="str">
        <f t="shared" ca="1" si="3"/>
        <v/>
      </c>
      <c r="J80" s="175" t="str">
        <f t="shared" ca="1" si="3"/>
        <v/>
      </c>
      <c r="K80" s="175" t="str">
        <f t="shared" ca="1" si="3"/>
        <v/>
      </c>
      <c r="L80" s="175" t="str">
        <f t="shared" ca="1" si="3"/>
        <v/>
      </c>
      <c r="M80" s="177" t="str">
        <f t="shared" ca="1" si="4"/>
        <v/>
      </c>
      <c r="V80" s="168"/>
      <c r="W80" s="168"/>
      <c r="X80" s="168"/>
      <c r="Y80" s="168"/>
      <c r="Z80" s="168"/>
      <c r="AA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</row>
    <row r="81" spans="2:39" s="167" customFormat="1" ht="15.75" customHeight="1">
      <c r="B81" s="173">
        <v>77</v>
      </c>
      <c r="C81" s="173" t="e">
        <f ca="1">OFFSET(STD_Data!N$1,$F$2+B81-1,0)</f>
        <v>#N/A</v>
      </c>
      <c r="D81" s="174" t="e">
        <f ca="1">OFFSET(STD_Data!R$1,$F$2+$B81-1,0)</f>
        <v>#N/A</v>
      </c>
      <c r="E81" s="174" t="e">
        <f ca="1">IF(OFFSET(STD_Data!AD$1,$F$2+$B81-1,0)="","",OFFSET(STD_Data!AD$1,$F$2+$B81-1,0))</f>
        <v>#N/A</v>
      </c>
      <c r="F81" s="174" t="e">
        <f ca="1">IF(OFFSET(STD_Data!AE$1,$F$2+$B81-1,0)="","",OFFSET(STD_Data!AE$1,$F$2+$B81-1,0))</f>
        <v>#N/A</v>
      </c>
      <c r="G81" s="174" t="e">
        <f ca="1">IF(OFFSET(STD_Data!AF$1,$F$2+$B81-1,0)="","",OFFSET(STD_Data!AF$1,$F$2+$B81-1,0))</f>
        <v>#N/A</v>
      </c>
      <c r="H81" s="174" t="e">
        <f ca="1">IF(OFFSET(STD_Data!AG$1,$F$2+$B81-1,0)="","",OFFSET(STD_Data!AG$1,$F$2+$B81-1,0))</f>
        <v>#N/A</v>
      </c>
      <c r="I81" s="175" t="str">
        <f t="shared" ca="1" si="3"/>
        <v/>
      </c>
      <c r="J81" s="175" t="str">
        <f t="shared" ca="1" si="3"/>
        <v/>
      </c>
      <c r="K81" s="175" t="str">
        <f t="shared" ca="1" si="3"/>
        <v/>
      </c>
      <c r="L81" s="175" t="str">
        <f t="shared" ca="1" si="3"/>
        <v/>
      </c>
      <c r="M81" s="177" t="str">
        <f t="shared" ca="1" si="4"/>
        <v/>
      </c>
      <c r="V81" s="168"/>
      <c r="W81" s="168"/>
      <c r="X81" s="168"/>
      <c r="Y81" s="168"/>
      <c r="Z81" s="168"/>
      <c r="AA81" s="168"/>
      <c r="AD81" s="168"/>
      <c r="AE81" s="168"/>
      <c r="AF81" s="168"/>
      <c r="AG81" s="168"/>
      <c r="AH81" s="168"/>
      <c r="AI81" s="168"/>
      <c r="AJ81" s="168"/>
      <c r="AK81" s="168"/>
      <c r="AL81" s="168"/>
      <c r="AM81" s="168"/>
    </row>
    <row r="82" spans="2:39" s="167" customFormat="1" ht="15.75" customHeight="1">
      <c r="B82" s="173">
        <v>78</v>
      </c>
      <c r="C82" s="173" t="e">
        <f ca="1">OFFSET(STD_Data!N$1,$F$2+B82-1,0)</f>
        <v>#N/A</v>
      </c>
      <c r="D82" s="174" t="e">
        <f ca="1">OFFSET(STD_Data!R$1,$F$2+$B82-1,0)</f>
        <v>#N/A</v>
      </c>
      <c r="E82" s="174" t="e">
        <f ca="1">IF(OFFSET(STD_Data!AD$1,$F$2+$B82-1,0)="","",OFFSET(STD_Data!AD$1,$F$2+$B82-1,0))</f>
        <v>#N/A</v>
      </c>
      <c r="F82" s="174" t="e">
        <f ca="1">IF(OFFSET(STD_Data!AE$1,$F$2+$B82-1,0)="","",OFFSET(STD_Data!AE$1,$F$2+$B82-1,0))</f>
        <v>#N/A</v>
      </c>
      <c r="G82" s="174" t="e">
        <f ca="1">IF(OFFSET(STD_Data!AF$1,$F$2+$B82-1,0)="","",OFFSET(STD_Data!AF$1,$F$2+$B82-1,0))</f>
        <v>#N/A</v>
      </c>
      <c r="H82" s="174" t="e">
        <f ca="1">IF(OFFSET(STD_Data!AG$1,$F$2+$B82-1,0)="","",OFFSET(STD_Data!AG$1,$F$2+$B82-1,0))</f>
        <v>#N/A</v>
      </c>
      <c r="I82" s="175" t="str">
        <f t="shared" ca="1" si="3"/>
        <v/>
      </c>
      <c r="J82" s="175" t="str">
        <f t="shared" ca="1" si="3"/>
        <v/>
      </c>
      <c r="K82" s="175" t="str">
        <f t="shared" ca="1" si="3"/>
        <v/>
      </c>
      <c r="L82" s="175" t="str">
        <f t="shared" ca="1" si="3"/>
        <v/>
      </c>
      <c r="M82" s="177" t="str">
        <f t="shared" ca="1" si="4"/>
        <v/>
      </c>
      <c r="V82" s="168"/>
      <c r="W82" s="168"/>
      <c r="X82" s="168"/>
      <c r="Y82" s="168"/>
      <c r="Z82" s="168"/>
      <c r="AA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</row>
    <row r="83" spans="2:39" s="167" customFormat="1" ht="15.75" customHeight="1">
      <c r="B83" s="173">
        <v>79</v>
      </c>
      <c r="C83" s="173" t="e">
        <f ca="1">OFFSET(STD_Data!N$1,$F$2+B83-1,0)</f>
        <v>#N/A</v>
      </c>
      <c r="D83" s="174" t="e">
        <f ca="1">OFFSET(STD_Data!R$1,$F$2+$B83-1,0)</f>
        <v>#N/A</v>
      </c>
      <c r="E83" s="174" t="e">
        <f ca="1">IF(OFFSET(STD_Data!AD$1,$F$2+$B83-1,0)="","",OFFSET(STD_Data!AD$1,$F$2+$B83-1,0))</f>
        <v>#N/A</v>
      </c>
      <c r="F83" s="174" t="e">
        <f ca="1">IF(OFFSET(STD_Data!AE$1,$F$2+$B83-1,0)="","",OFFSET(STD_Data!AE$1,$F$2+$B83-1,0))</f>
        <v>#N/A</v>
      </c>
      <c r="G83" s="174" t="e">
        <f ca="1">IF(OFFSET(STD_Data!AF$1,$F$2+$B83-1,0)="","",OFFSET(STD_Data!AF$1,$F$2+$B83-1,0))</f>
        <v>#N/A</v>
      </c>
      <c r="H83" s="174" t="e">
        <f ca="1">IF(OFFSET(STD_Data!AG$1,$F$2+$B83-1,0)="","",OFFSET(STD_Data!AG$1,$F$2+$B83-1,0))</f>
        <v>#N/A</v>
      </c>
      <c r="I83" s="175" t="str">
        <f t="shared" ca="1" si="3"/>
        <v/>
      </c>
      <c r="J83" s="175" t="str">
        <f t="shared" ca="1" si="3"/>
        <v/>
      </c>
      <c r="K83" s="175" t="str">
        <f t="shared" ca="1" si="3"/>
        <v/>
      </c>
      <c r="L83" s="175" t="str">
        <f t="shared" ca="1" si="3"/>
        <v/>
      </c>
      <c r="M83" s="177" t="str">
        <f t="shared" ca="1" si="4"/>
        <v/>
      </c>
      <c r="V83" s="168"/>
      <c r="W83" s="168"/>
      <c r="X83" s="168"/>
      <c r="Y83" s="168"/>
      <c r="Z83" s="168"/>
      <c r="AA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</row>
    <row r="84" spans="2:39" s="167" customFormat="1" ht="15.75" customHeight="1">
      <c r="B84" s="173">
        <v>80</v>
      </c>
      <c r="C84" s="173" t="e">
        <f ca="1">OFFSET(STD_Data!N$1,$F$2+B84-1,0)</f>
        <v>#N/A</v>
      </c>
      <c r="D84" s="174" t="e">
        <f ca="1">OFFSET(STD_Data!R$1,$F$2+$B84-1,0)</f>
        <v>#N/A</v>
      </c>
      <c r="E84" s="174" t="e">
        <f ca="1">IF(OFFSET(STD_Data!AD$1,$F$2+$B84-1,0)="","",OFFSET(STD_Data!AD$1,$F$2+$B84-1,0))</f>
        <v>#N/A</v>
      </c>
      <c r="F84" s="174" t="e">
        <f ca="1">IF(OFFSET(STD_Data!AE$1,$F$2+$B84-1,0)="","",OFFSET(STD_Data!AE$1,$F$2+$B84-1,0))</f>
        <v>#N/A</v>
      </c>
      <c r="G84" s="174" t="e">
        <f ca="1">IF(OFFSET(STD_Data!AF$1,$F$2+$B84-1,0)="","",OFFSET(STD_Data!AF$1,$F$2+$B84-1,0))</f>
        <v>#N/A</v>
      </c>
      <c r="H84" s="174" t="e">
        <f ca="1">IF(OFFSET(STD_Data!AG$1,$F$2+$B84-1,0)="","",OFFSET(STD_Data!AG$1,$F$2+$B84-1,0))</f>
        <v>#N/A</v>
      </c>
      <c r="I84" s="175" t="str">
        <f t="shared" ca="1" si="3"/>
        <v/>
      </c>
      <c r="J84" s="175" t="str">
        <f t="shared" ca="1" si="3"/>
        <v/>
      </c>
      <c r="K84" s="175" t="str">
        <f t="shared" ca="1" si="3"/>
        <v/>
      </c>
      <c r="L84" s="175" t="str">
        <f t="shared" ca="1" si="3"/>
        <v/>
      </c>
      <c r="M84" s="177" t="str">
        <f t="shared" ca="1" si="4"/>
        <v/>
      </c>
      <c r="V84" s="168"/>
      <c r="W84" s="168"/>
      <c r="X84" s="168"/>
      <c r="Y84" s="168"/>
      <c r="Z84" s="168"/>
      <c r="AA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</row>
    <row r="85" spans="2:39" s="167" customFormat="1" ht="15.75" customHeight="1">
      <c r="B85" s="173">
        <v>81</v>
      </c>
      <c r="C85" s="173" t="e">
        <f ca="1">OFFSET(STD_Data!N$1,$F$2+B85-1,0)</f>
        <v>#N/A</v>
      </c>
      <c r="D85" s="174" t="e">
        <f ca="1">OFFSET(STD_Data!R$1,$F$2+$B85-1,0)</f>
        <v>#N/A</v>
      </c>
      <c r="E85" s="174" t="e">
        <f ca="1">IF(OFFSET(STD_Data!AD$1,$F$2+$B85-1,0)="","",OFFSET(STD_Data!AD$1,$F$2+$B85-1,0))</f>
        <v>#N/A</v>
      </c>
      <c r="F85" s="174" t="e">
        <f ca="1">IF(OFFSET(STD_Data!AE$1,$F$2+$B85-1,0)="","",OFFSET(STD_Data!AE$1,$F$2+$B85-1,0))</f>
        <v>#N/A</v>
      </c>
      <c r="G85" s="174" t="e">
        <f ca="1">IF(OFFSET(STD_Data!AF$1,$F$2+$B85-1,0)="","",OFFSET(STD_Data!AF$1,$F$2+$B85-1,0))</f>
        <v>#N/A</v>
      </c>
      <c r="H85" s="174" t="e">
        <f ca="1">IF(OFFSET(STD_Data!AG$1,$F$2+$B85-1,0)="","",OFFSET(STD_Data!AG$1,$F$2+$B85-1,0))</f>
        <v>#N/A</v>
      </c>
      <c r="I85" s="175" t="str">
        <f t="shared" ca="1" si="3"/>
        <v/>
      </c>
      <c r="J85" s="175" t="str">
        <f t="shared" ca="1" si="3"/>
        <v/>
      </c>
      <c r="K85" s="175" t="str">
        <f t="shared" ca="1" si="3"/>
        <v/>
      </c>
      <c r="L85" s="175" t="str">
        <f t="shared" ca="1" si="3"/>
        <v/>
      </c>
      <c r="M85" s="177" t="str">
        <f t="shared" ca="1" si="4"/>
        <v/>
      </c>
      <c r="V85" s="168"/>
      <c r="W85" s="168"/>
      <c r="X85" s="168"/>
      <c r="Y85" s="168"/>
      <c r="Z85" s="168"/>
      <c r="AA85" s="168"/>
      <c r="AD85" s="168"/>
      <c r="AE85" s="168"/>
      <c r="AF85" s="168"/>
      <c r="AG85" s="168"/>
      <c r="AH85" s="168"/>
      <c r="AI85" s="168"/>
      <c r="AJ85" s="168"/>
      <c r="AK85" s="168"/>
      <c r="AL85" s="168"/>
      <c r="AM85" s="168"/>
    </row>
    <row r="86" spans="2:39" s="167" customFormat="1" ht="15.75" customHeight="1">
      <c r="B86" s="173">
        <v>82</v>
      </c>
      <c r="C86" s="173" t="e">
        <f ca="1">OFFSET(STD_Data!N$1,$F$2+B86-1,0)</f>
        <v>#N/A</v>
      </c>
      <c r="D86" s="174" t="e">
        <f ca="1">OFFSET(STD_Data!R$1,$F$2+$B86-1,0)</f>
        <v>#N/A</v>
      </c>
      <c r="E86" s="174" t="e">
        <f ca="1">IF(OFFSET(STD_Data!AD$1,$F$2+$B86-1,0)="","",OFFSET(STD_Data!AD$1,$F$2+$B86-1,0))</f>
        <v>#N/A</v>
      </c>
      <c r="F86" s="174" t="e">
        <f ca="1">IF(OFFSET(STD_Data!AE$1,$F$2+$B86-1,0)="","",OFFSET(STD_Data!AE$1,$F$2+$B86-1,0))</f>
        <v>#N/A</v>
      </c>
      <c r="G86" s="174" t="e">
        <f ca="1">IF(OFFSET(STD_Data!AF$1,$F$2+$B86-1,0)="","",OFFSET(STD_Data!AF$1,$F$2+$B86-1,0))</f>
        <v>#N/A</v>
      </c>
      <c r="H86" s="174" t="e">
        <f ca="1">IF(OFFSET(STD_Data!AG$1,$F$2+$B86-1,0)="","",OFFSET(STD_Data!AG$1,$F$2+$B86-1,0))</f>
        <v>#N/A</v>
      </c>
      <c r="I86" s="175" t="str">
        <f t="shared" ca="1" si="3"/>
        <v/>
      </c>
      <c r="J86" s="175" t="str">
        <f t="shared" ca="1" si="3"/>
        <v/>
      </c>
      <c r="K86" s="175" t="str">
        <f t="shared" ca="1" si="3"/>
        <v/>
      </c>
      <c r="L86" s="175" t="str">
        <f t="shared" ca="1" si="3"/>
        <v/>
      </c>
      <c r="M86" s="177" t="str">
        <f t="shared" ca="1" si="4"/>
        <v/>
      </c>
      <c r="V86" s="168"/>
      <c r="W86" s="168"/>
      <c r="X86" s="168"/>
      <c r="Y86" s="168"/>
      <c r="Z86" s="168"/>
      <c r="AA86" s="168"/>
      <c r="AD86" s="168"/>
      <c r="AE86" s="168"/>
      <c r="AF86" s="168"/>
      <c r="AG86" s="168"/>
      <c r="AH86" s="168"/>
      <c r="AI86" s="168"/>
      <c r="AJ86" s="168"/>
      <c r="AK86" s="168"/>
      <c r="AL86" s="168"/>
      <c r="AM86" s="168"/>
    </row>
    <row r="87" spans="2:39" s="167" customFormat="1" ht="15.75" customHeight="1">
      <c r="B87" s="173">
        <v>83</v>
      </c>
      <c r="C87" s="173" t="e">
        <f ca="1">OFFSET(STD_Data!N$1,$F$2+B87-1,0)</f>
        <v>#N/A</v>
      </c>
      <c r="D87" s="174" t="e">
        <f ca="1">OFFSET(STD_Data!R$1,$F$2+$B87-1,0)</f>
        <v>#N/A</v>
      </c>
      <c r="E87" s="174" t="e">
        <f ca="1">IF(OFFSET(STD_Data!AD$1,$F$2+$B87-1,0)="","",OFFSET(STD_Data!AD$1,$F$2+$B87-1,0))</f>
        <v>#N/A</v>
      </c>
      <c r="F87" s="174" t="e">
        <f ca="1">IF(OFFSET(STD_Data!AE$1,$F$2+$B87-1,0)="","",OFFSET(STD_Data!AE$1,$F$2+$B87-1,0))</f>
        <v>#N/A</v>
      </c>
      <c r="G87" s="174" t="e">
        <f ca="1">IF(OFFSET(STD_Data!AF$1,$F$2+$B87-1,0)="","",OFFSET(STD_Data!AF$1,$F$2+$B87-1,0))</f>
        <v>#N/A</v>
      </c>
      <c r="H87" s="174" t="e">
        <f ca="1">IF(OFFSET(STD_Data!AG$1,$F$2+$B87-1,0)="","",OFFSET(STD_Data!AG$1,$F$2+$B87-1,0))</f>
        <v>#N/A</v>
      </c>
      <c r="I87" s="175" t="str">
        <f t="shared" ca="1" si="3"/>
        <v/>
      </c>
      <c r="J87" s="175" t="str">
        <f t="shared" ca="1" si="3"/>
        <v/>
      </c>
      <c r="K87" s="175" t="str">
        <f t="shared" ca="1" si="3"/>
        <v/>
      </c>
      <c r="L87" s="175" t="str">
        <f t="shared" ca="1" si="3"/>
        <v/>
      </c>
      <c r="M87" s="177" t="str">
        <f t="shared" ca="1" si="4"/>
        <v/>
      </c>
      <c r="V87" s="168"/>
      <c r="W87" s="168"/>
      <c r="X87" s="168"/>
      <c r="Y87" s="168"/>
      <c r="Z87" s="168"/>
      <c r="AA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</row>
    <row r="88" spans="2:39" s="167" customFormat="1" ht="15.75" customHeight="1">
      <c r="B88" s="173">
        <v>84</v>
      </c>
      <c r="C88" s="173" t="e">
        <f ca="1">OFFSET(STD_Data!N$1,$F$2+B88-1,0)</f>
        <v>#N/A</v>
      </c>
      <c r="D88" s="174" t="e">
        <f ca="1">OFFSET(STD_Data!R$1,$F$2+$B88-1,0)</f>
        <v>#N/A</v>
      </c>
      <c r="E88" s="174" t="e">
        <f ca="1">IF(OFFSET(STD_Data!AD$1,$F$2+$B88-1,0)="","",OFFSET(STD_Data!AD$1,$F$2+$B88-1,0))</f>
        <v>#N/A</v>
      </c>
      <c r="F88" s="174" t="e">
        <f ca="1">IF(OFFSET(STD_Data!AE$1,$F$2+$B88-1,0)="","",OFFSET(STD_Data!AE$1,$F$2+$B88-1,0))</f>
        <v>#N/A</v>
      </c>
      <c r="G88" s="174" t="e">
        <f ca="1">IF(OFFSET(STD_Data!AF$1,$F$2+$B88-1,0)="","",OFFSET(STD_Data!AF$1,$F$2+$B88-1,0))</f>
        <v>#N/A</v>
      </c>
      <c r="H88" s="174" t="e">
        <f ca="1">IF(OFFSET(STD_Data!AG$1,$F$2+$B88-1,0)="","",OFFSET(STD_Data!AG$1,$F$2+$B88-1,0))</f>
        <v>#N/A</v>
      </c>
      <c r="I88" s="175" t="str">
        <f t="shared" ca="1" si="3"/>
        <v/>
      </c>
      <c r="J88" s="175" t="str">
        <f t="shared" ca="1" si="3"/>
        <v/>
      </c>
      <c r="K88" s="175" t="str">
        <f t="shared" ca="1" si="3"/>
        <v/>
      </c>
      <c r="L88" s="175" t="str">
        <f t="shared" ca="1" si="3"/>
        <v/>
      </c>
      <c r="M88" s="177" t="str">
        <f t="shared" ca="1" si="4"/>
        <v/>
      </c>
      <c r="V88" s="168"/>
      <c r="W88" s="168"/>
      <c r="X88" s="168"/>
      <c r="Y88" s="168"/>
      <c r="Z88" s="168"/>
      <c r="AA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</row>
    <row r="89" spans="2:39" s="167" customFormat="1" ht="15.75" customHeight="1">
      <c r="B89" s="173">
        <v>85</v>
      </c>
      <c r="C89" s="173" t="e">
        <f ca="1">OFFSET(STD_Data!N$1,$F$2+B89-1,0)</f>
        <v>#N/A</v>
      </c>
      <c r="D89" s="174" t="e">
        <f ca="1">OFFSET(STD_Data!R$1,$F$2+$B89-1,0)</f>
        <v>#N/A</v>
      </c>
      <c r="E89" s="174" t="e">
        <f ca="1">IF(OFFSET(STD_Data!AD$1,$F$2+$B89-1,0)="","",OFFSET(STD_Data!AD$1,$F$2+$B89-1,0))</f>
        <v>#N/A</v>
      </c>
      <c r="F89" s="174" t="e">
        <f ca="1">IF(OFFSET(STD_Data!AE$1,$F$2+$B89-1,0)="","",OFFSET(STD_Data!AE$1,$F$2+$B89-1,0))</f>
        <v>#N/A</v>
      </c>
      <c r="G89" s="174" t="e">
        <f ca="1">IF(OFFSET(STD_Data!AF$1,$F$2+$B89-1,0)="","",OFFSET(STD_Data!AF$1,$F$2+$B89-1,0))</f>
        <v>#N/A</v>
      </c>
      <c r="H89" s="174" t="e">
        <f ca="1">IF(OFFSET(STD_Data!AG$1,$F$2+$B89-1,0)="","",OFFSET(STD_Data!AG$1,$F$2+$B89-1,0))</f>
        <v>#N/A</v>
      </c>
      <c r="I89" s="175" t="str">
        <f t="shared" ca="1" si="3"/>
        <v/>
      </c>
      <c r="J89" s="175" t="str">
        <f t="shared" ca="1" si="3"/>
        <v/>
      </c>
      <c r="K89" s="175" t="str">
        <f t="shared" ca="1" si="3"/>
        <v/>
      </c>
      <c r="L89" s="175" t="str">
        <f t="shared" ca="1" si="3"/>
        <v/>
      </c>
      <c r="M89" s="177" t="str">
        <f t="shared" ca="1" si="4"/>
        <v/>
      </c>
      <c r="V89" s="168"/>
      <c r="W89" s="168"/>
      <c r="X89" s="168"/>
      <c r="Y89" s="168"/>
      <c r="Z89" s="168"/>
      <c r="AA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</row>
    <row r="90" spans="2:39" s="167" customFormat="1" ht="15.75" customHeight="1">
      <c r="B90" s="173">
        <v>86</v>
      </c>
      <c r="C90" s="173" t="e">
        <f ca="1">OFFSET(STD_Data!N$1,$F$2+B90-1,0)</f>
        <v>#N/A</v>
      </c>
      <c r="D90" s="174" t="e">
        <f ca="1">OFFSET(STD_Data!R$1,$F$2+$B90-1,0)</f>
        <v>#N/A</v>
      </c>
      <c r="E90" s="174" t="e">
        <f ca="1">IF(OFFSET(STD_Data!AD$1,$F$2+$B90-1,0)="","",OFFSET(STD_Data!AD$1,$F$2+$B90-1,0))</f>
        <v>#N/A</v>
      </c>
      <c r="F90" s="174" t="e">
        <f ca="1">IF(OFFSET(STD_Data!AE$1,$F$2+$B90-1,0)="","",OFFSET(STD_Data!AE$1,$F$2+$B90-1,0))</f>
        <v>#N/A</v>
      </c>
      <c r="G90" s="174" t="e">
        <f ca="1">IF(OFFSET(STD_Data!AF$1,$F$2+$B90-1,0)="","",OFFSET(STD_Data!AF$1,$F$2+$B90-1,0))</f>
        <v>#N/A</v>
      </c>
      <c r="H90" s="174" t="e">
        <f ca="1">IF(OFFSET(STD_Data!AG$1,$F$2+$B90-1,0)="","",OFFSET(STD_Data!AG$1,$F$2+$B90-1,0))</f>
        <v>#N/A</v>
      </c>
      <c r="I90" s="175" t="str">
        <f t="shared" ca="1" si="3"/>
        <v/>
      </c>
      <c r="J90" s="175" t="str">
        <f t="shared" ca="1" si="3"/>
        <v/>
      </c>
      <c r="K90" s="175" t="str">
        <f t="shared" ca="1" si="3"/>
        <v/>
      </c>
      <c r="L90" s="175" t="str">
        <f t="shared" ca="1" si="3"/>
        <v/>
      </c>
      <c r="M90" s="177" t="str">
        <f t="shared" ca="1" si="4"/>
        <v/>
      </c>
      <c r="V90" s="168"/>
      <c r="W90" s="168"/>
      <c r="X90" s="168"/>
      <c r="Y90" s="168"/>
      <c r="Z90" s="168"/>
      <c r="AA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</row>
    <row r="91" spans="2:39" s="167" customFormat="1" ht="15.75" customHeight="1">
      <c r="B91" s="173">
        <v>87</v>
      </c>
      <c r="C91" s="173" t="e">
        <f ca="1">OFFSET(STD_Data!N$1,$F$2+B91-1,0)</f>
        <v>#N/A</v>
      </c>
      <c r="D91" s="174" t="e">
        <f ca="1">OFFSET(STD_Data!R$1,$F$2+$B91-1,0)</f>
        <v>#N/A</v>
      </c>
      <c r="E91" s="174" t="e">
        <f ca="1">IF(OFFSET(STD_Data!AD$1,$F$2+$B91-1,0)="","",OFFSET(STD_Data!AD$1,$F$2+$B91-1,0))</f>
        <v>#N/A</v>
      </c>
      <c r="F91" s="174" t="e">
        <f ca="1">IF(OFFSET(STD_Data!AE$1,$F$2+$B91-1,0)="","",OFFSET(STD_Data!AE$1,$F$2+$B91-1,0))</f>
        <v>#N/A</v>
      </c>
      <c r="G91" s="174" t="e">
        <f ca="1">IF(OFFSET(STD_Data!AF$1,$F$2+$B91-1,0)="","",OFFSET(STD_Data!AF$1,$F$2+$B91-1,0))</f>
        <v>#N/A</v>
      </c>
      <c r="H91" s="174" t="e">
        <f ca="1">IF(OFFSET(STD_Data!AG$1,$F$2+$B91-1,0)="","",OFFSET(STD_Data!AG$1,$F$2+$B91-1,0))</f>
        <v>#N/A</v>
      </c>
      <c r="I91" s="175" t="str">
        <f t="shared" ca="1" si="3"/>
        <v/>
      </c>
      <c r="J91" s="175" t="str">
        <f t="shared" ca="1" si="3"/>
        <v/>
      </c>
      <c r="K91" s="175" t="str">
        <f t="shared" ca="1" si="3"/>
        <v/>
      </c>
      <c r="L91" s="175" t="str">
        <f t="shared" ca="1" si="3"/>
        <v/>
      </c>
      <c r="M91" s="177" t="str">
        <f t="shared" ca="1" si="4"/>
        <v/>
      </c>
      <c r="V91" s="168"/>
      <c r="W91" s="168"/>
      <c r="X91" s="168"/>
      <c r="Y91" s="168"/>
      <c r="Z91" s="168"/>
      <c r="AA91" s="168"/>
      <c r="AD91" s="168"/>
      <c r="AE91" s="168"/>
      <c r="AF91" s="168"/>
      <c r="AG91" s="168"/>
      <c r="AH91" s="168"/>
      <c r="AI91" s="168"/>
      <c r="AJ91" s="168"/>
      <c r="AK91" s="168"/>
      <c r="AL91" s="168"/>
      <c r="AM91" s="168"/>
    </row>
    <row r="92" spans="2:39" s="167" customFormat="1" ht="15.75" customHeight="1">
      <c r="B92" s="173">
        <v>88</v>
      </c>
      <c r="C92" s="173" t="e">
        <f ca="1">OFFSET(STD_Data!N$1,$F$2+B92-1,0)</f>
        <v>#N/A</v>
      </c>
      <c r="D92" s="174" t="e">
        <f ca="1">OFFSET(STD_Data!R$1,$F$2+$B92-1,0)</f>
        <v>#N/A</v>
      </c>
      <c r="E92" s="174" t="e">
        <f ca="1">IF(OFFSET(STD_Data!AD$1,$F$2+$B92-1,0)="","",OFFSET(STD_Data!AD$1,$F$2+$B92-1,0))</f>
        <v>#N/A</v>
      </c>
      <c r="F92" s="174" t="e">
        <f ca="1">IF(OFFSET(STD_Data!AE$1,$F$2+$B92-1,0)="","",OFFSET(STD_Data!AE$1,$F$2+$B92-1,0))</f>
        <v>#N/A</v>
      </c>
      <c r="G92" s="174" t="e">
        <f ca="1">IF(OFFSET(STD_Data!AF$1,$F$2+$B92-1,0)="","",OFFSET(STD_Data!AF$1,$F$2+$B92-1,0))</f>
        <v>#N/A</v>
      </c>
      <c r="H92" s="174" t="e">
        <f ca="1">IF(OFFSET(STD_Data!AG$1,$F$2+$B92-1,0)="","",OFFSET(STD_Data!AG$1,$F$2+$B92-1,0))</f>
        <v>#N/A</v>
      </c>
      <c r="I92" s="175" t="str">
        <f t="shared" ca="1" si="3"/>
        <v/>
      </c>
      <c r="J92" s="175" t="str">
        <f t="shared" ca="1" si="3"/>
        <v/>
      </c>
      <c r="K92" s="175" t="str">
        <f t="shared" ca="1" si="3"/>
        <v/>
      </c>
      <c r="L92" s="175" t="str">
        <f t="shared" ca="1" si="3"/>
        <v/>
      </c>
      <c r="M92" s="177" t="str">
        <f t="shared" ca="1" si="4"/>
        <v/>
      </c>
      <c r="V92" s="168"/>
      <c r="W92" s="168"/>
      <c r="X92" s="168"/>
      <c r="Y92" s="168"/>
      <c r="Z92" s="168"/>
      <c r="AA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</row>
    <row r="93" spans="2:39" s="167" customFormat="1" ht="15.75" customHeight="1">
      <c r="B93" s="173">
        <v>89</v>
      </c>
      <c r="C93" s="173" t="e">
        <f ca="1">OFFSET(STD_Data!N$1,$F$2+B93-1,0)</f>
        <v>#N/A</v>
      </c>
      <c r="D93" s="174" t="e">
        <f ca="1">OFFSET(STD_Data!R$1,$F$2+$B93-1,0)</f>
        <v>#N/A</v>
      </c>
      <c r="E93" s="174" t="e">
        <f ca="1">IF(OFFSET(STD_Data!AD$1,$F$2+$B93-1,0)="","",OFFSET(STD_Data!AD$1,$F$2+$B93-1,0))</f>
        <v>#N/A</v>
      </c>
      <c r="F93" s="174" t="e">
        <f ca="1">IF(OFFSET(STD_Data!AE$1,$F$2+$B93-1,0)="","",OFFSET(STD_Data!AE$1,$F$2+$B93-1,0))</f>
        <v>#N/A</v>
      </c>
      <c r="G93" s="174" t="e">
        <f ca="1">IF(OFFSET(STD_Data!AF$1,$F$2+$B93-1,0)="","",OFFSET(STD_Data!AF$1,$F$2+$B93-1,0))</f>
        <v>#N/A</v>
      </c>
      <c r="H93" s="174" t="e">
        <f ca="1">IF(OFFSET(STD_Data!AG$1,$F$2+$B93-1,0)="","",OFFSET(STD_Data!AG$1,$F$2+$B93-1,0))</f>
        <v>#N/A</v>
      </c>
      <c r="I93" s="175" t="str">
        <f t="shared" ca="1" si="3"/>
        <v/>
      </c>
      <c r="J93" s="175" t="str">
        <f t="shared" ca="1" si="3"/>
        <v/>
      </c>
      <c r="K93" s="175" t="str">
        <f t="shared" ca="1" si="3"/>
        <v/>
      </c>
      <c r="L93" s="175" t="str">
        <f t="shared" ca="1" si="3"/>
        <v/>
      </c>
      <c r="M93" s="177" t="str">
        <f t="shared" ca="1" si="4"/>
        <v/>
      </c>
      <c r="V93" s="168"/>
      <c r="W93" s="168"/>
      <c r="X93" s="168"/>
      <c r="Y93" s="168"/>
      <c r="Z93" s="168"/>
      <c r="AA93" s="168"/>
      <c r="AD93" s="168"/>
      <c r="AE93" s="168"/>
      <c r="AF93" s="168"/>
      <c r="AG93" s="168"/>
      <c r="AH93" s="168"/>
      <c r="AI93" s="168"/>
      <c r="AJ93" s="168"/>
      <c r="AK93" s="168"/>
      <c r="AL93" s="168"/>
      <c r="AM93" s="168"/>
    </row>
    <row r="94" spans="2:39" s="167" customFormat="1" ht="15.75" customHeight="1">
      <c r="B94" s="173">
        <v>90</v>
      </c>
      <c r="C94" s="173" t="e">
        <f ca="1">OFFSET(STD_Data!N$1,$F$2+B94-1,0)</f>
        <v>#N/A</v>
      </c>
      <c r="D94" s="174" t="e">
        <f ca="1">OFFSET(STD_Data!R$1,$F$2+$B94-1,0)</f>
        <v>#N/A</v>
      </c>
      <c r="E94" s="174" t="e">
        <f ca="1">IF(OFFSET(STD_Data!AD$1,$F$2+$B94-1,0)="","",OFFSET(STD_Data!AD$1,$F$2+$B94-1,0))</f>
        <v>#N/A</v>
      </c>
      <c r="F94" s="174" t="e">
        <f ca="1">IF(OFFSET(STD_Data!AE$1,$F$2+$B94-1,0)="","",OFFSET(STD_Data!AE$1,$F$2+$B94-1,0))</f>
        <v>#N/A</v>
      </c>
      <c r="G94" s="174" t="e">
        <f ca="1">IF(OFFSET(STD_Data!AF$1,$F$2+$B94-1,0)="","",OFFSET(STD_Data!AF$1,$F$2+$B94-1,0))</f>
        <v>#N/A</v>
      </c>
      <c r="H94" s="174" t="e">
        <f ca="1">IF(OFFSET(STD_Data!AG$1,$F$2+$B94-1,0)="","",OFFSET(STD_Data!AG$1,$F$2+$B94-1,0))</f>
        <v>#N/A</v>
      </c>
      <c r="I94" s="175" t="str">
        <f t="shared" ca="1" si="3"/>
        <v/>
      </c>
      <c r="J94" s="175" t="str">
        <f t="shared" ca="1" si="3"/>
        <v/>
      </c>
      <c r="K94" s="175" t="str">
        <f t="shared" ca="1" si="3"/>
        <v/>
      </c>
      <c r="L94" s="175" t="str">
        <f t="shared" ca="1" si="3"/>
        <v/>
      </c>
      <c r="M94" s="177" t="str">
        <f t="shared" ca="1" si="4"/>
        <v/>
      </c>
      <c r="V94" s="168"/>
      <c r="W94" s="168"/>
      <c r="X94" s="168"/>
      <c r="Y94" s="168"/>
      <c r="Z94" s="168"/>
      <c r="AA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</row>
    <row r="95" spans="2:39" s="167" customFormat="1" ht="15.75" customHeight="1">
      <c r="B95" s="173">
        <v>91</v>
      </c>
      <c r="C95" s="173" t="e">
        <f ca="1">OFFSET(STD_Data!N$1,$F$2+B95-1,0)</f>
        <v>#N/A</v>
      </c>
      <c r="D95" s="174" t="e">
        <f ca="1">OFFSET(STD_Data!R$1,$F$2+$B95-1,0)</f>
        <v>#N/A</v>
      </c>
      <c r="E95" s="174" t="e">
        <f ca="1">IF(OFFSET(STD_Data!AD$1,$F$2+$B95-1,0)="","",OFFSET(STD_Data!AD$1,$F$2+$B95-1,0))</f>
        <v>#N/A</v>
      </c>
      <c r="F95" s="174" t="e">
        <f ca="1">IF(OFFSET(STD_Data!AE$1,$F$2+$B95-1,0)="","",OFFSET(STD_Data!AE$1,$F$2+$B95-1,0))</f>
        <v>#N/A</v>
      </c>
      <c r="G95" s="174" t="e">
        <f ca="1">IF(OFFSET(STD_Data!AF$1,$F$2+$B95-1,0)="","",OFFSET(STD_Data!AF$1,$F$2+$B95-1,0))</f>
        <v>#N/A</v>
      </c>
      <c r="H95" s="174" t="e">
        <f ca="1">IF(OFFSET(STD_Data!AG$1,$F$2+$B95-1,0)="","",OFFSET(STD_Data!AG$1,$F$2+$B95-1,0))</f>
        <v>#N/A</v>
      </c>
      <c r="I95" s="175" t="str">
        <f t="shared" ca="1" si="3"/>
        <v/>
      </c>
      <c r="J95" s="175" t="str">
        <f t="shared" ca="1" si="3"/>
        <v/>
      </c>
      <c r="K95" s="175" t="str">
        <f t="shared" ca="1" si="3"/>
        <v/>
      </c>
      <c r="L95" s="175" t="str">
        <f t="shared" ca="1" si="3"/>
        <v/>
      </c>
      <c r="M95" s="177" t="str">
        <f t="shared" ca="1" si="4"/>
        <v/>
      </c>
      <c r="V95" s="168"/>
      <c r="W95" s="168"/>
      <c r="X95" s="168"/>
      <c r="Y95" s="168"/>
      <c r="Z95" s="168"/>
      <c r="AA95" s="168"/>
      <c r="AD95" s="168"/>
      <c r="AE95" s="168"/>
      <c r="AF95" s="168"/>
      <c r="AG95" s="168"/>
      <c r="AH95" s="168"/>
      <c r="AI95" s="168"/>
      <c r="AJ95" s="168"/>
      <c r="AK95" s="168"/>
      <c r="AL95" s="168"/>
      <c r="AM95" s="168"/>
    </row>
    <row r="96" spans="2:39" s="167" customFormat="1" ht="15.75" customHeight="1">
      <c r="B96" s="173">
        <v>92</v>
      </c>
      <c r="C96" s="173" t="e">
        <f ca="1">OFFSET(STD_Data!N$1,$F$2+B96-1,0)</f>
        <v>#N/A</v>
      </c>
      <c r="D96" s="174" t="e">
        <f ca="1">OFFSET(STD_Data!R$1,$F$2+$B96-1,0)</f>
        <v>#N/A</v>
      </c>
      <c r="E96" s="174" t="e">
        <f ca="1">IF(OFFSET(STD_Data!AD$1,$F$2+$B96-1,0)="","",OFFSET(STD_Data!AD$1,$F$2+$B96-1,0))</f>
        <v>#N/A</v>
      </c>
      <c r="F96" s="174" t="e">
        <f ca="1">IF(OFFSET(STD_Data!AE$1,$F$2+$B96-1,0)="","",OFFSET(STD_Data!AE$1,$F$2+$B96-1,0))</f>
        <v>#N/A</v>
      </c>
      <c r="G96" s="174" t="e">
        <f ca="1">IF(OFFSET(STD_Data!AF$1,$F$2+$B96-1,0)="","",OFFSET(STD_Data!AF$1,$F$2+$B96-1,0))</f>
        <v>#N/A</v>
      </c>
      <c r="H96" s="174" t="e">
        <f ca="1">IF(OFFSET(STD_Data!AG$1,$F$2+$B96-1,0)="","",OFFSET(STD_Data!AG$1,$F$2+$B96-1,0))</f>
        <v>#N/A</v>
      </c>
      <c r="I96" s="175" t="str">
        <f t="shared" ca="1" si="3"/>
        <v/>
      </c>
      <c r="J96" s="175" t="str">
        <f t="shared" ca="1" si="3"/>
        <v/>
      </c>
      <c r="K96" s="175" t="str">
        <f t="shared" ca="1" si="3"/>
        <v/>
      </c>
      <c r="L96" s="175" t="str">
        <f t="shared" ca="1" si="3"/>
        <v/>
      </c>
      <c r="M96" s="177" t="str">
        <f t="shared" ca="1" si="4"/>
        <v/>
      </c>
      <c r="V96" s="168"/>
      <c r="W96" s="168"/>
      <c r="X96" s="168"/>
      <c r="Y96" s="168"/>
      <c r="Z96" s="168"/>
      <c r="AA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</row>
    <row r="97" spans="2:39" s="167" customFormat="1" ht="15.75" customHeight="1">
      <c r="B97" s="173">
        <v>93</v>
      </c>
      <c r="C97" s="173" t="e">
        <f ca="1">OFFSET(STD_Data!N$1,$F$2+B97-1,0)</f>
        <v>#N/A</v>
      </c>
      <c r="D97" s="174" t="e">
        <f ca="1">OFFSET(STD_Data!R$1,$F$2+$B97-1,0)</f>
        <v>#N/A</v>
      </c>
      <c r="E97" s="174" t="e">
        <f ca="1">IF(OFFSET(STD_Data!AD$1,$F$2+$B97-1,0)="","",OFFSET(STD_Data!AD$1,$F$2+$B97-1,0))</f>
        <v>#N/A</v>
      </c>
      <c r="F97" s="174" t="e">
        <f ca="1">IF(OFFSET(STD_Data!AE$1,$F$2+$B97-1,0)="","",OFFSET(STD_Data!AE$1,$F$2+$B97-1,0))</f>
        <v>#N/A</v>
      </c>
      <c r="G97" s="174" t="e">
        <f ca="1">IF(OFFSET(STD_Data!AF$1,$F$2+$B97-1,0)="","",OFFSET(STD_Data!AF$1,$F$2+$B97-1,0))</f>
        <v>#N/A</v>
      </c>
      <c r="H97" s="174" t="e">
        <f ca="1">IF(OFFSET(STD_Data!AG$1,$F$2+$B97-1,0)="","",OFFSET(STD_Data!AG$1,$F$2+$B97-1,0))</f>
        <v>#N/A</v>
      </c>
      <c r="I97" s="175" t="str">
        <f t="shared" ca="1" si="3"/>
        <v/>
      </c>
      <c r="J97" s="175" t="str">
        <f t="shared" ca="1" si="3"/>
        <v/>
      </c>
      <c r="K97" s="175" t="str">
        <f t="shared" ca="1" si="3"/>
        <v/>
      </c>
      <c r="L97" s="175" t="str">
        <f t="shared" ca="1" si="3"/>
        <v/>
      </c>
      <c r="M97" s="177" t="str">
        <f t="shared" ca="1" si="4"/>
        <v/>
      </c>
      <c r="V97" s="168"/>
      <c r="W97" s="168"/>
      <c r="X97" s="168"/>
      <c r="Y97" s="168"/>
      <c r="Z97" s="168"/>
      <c r="AA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</row>
    <row r="98" spans="2:39" s="167" customFormat="1" ht="15.75" customHeight="1">
      <c r="B98" s="173">
        <v>94</v>
      </c>
      <c r="C98" s="173" t="e">
        <f ca="1">OFFSET(STD_Data!N$1,$F$2+B98-1,0)</f>
        <v>#N/A</v>
      </c>
      <c r="D98" s="174" t="e">
        <f ca="1">OFFSET(STD_Data!R$1,$F$2+$B98-1,0)</f>
        <v>#N/A</v>
      </c>
      <c r="E98" s="174" t="e">
        <f ca="1">IF(OFFSET(STD_Data!AD$1,$F$2+$B98-1,0)="","",OFFSET(STD_Data!AD$1,$F$2+$B98-1,0))</f>
        <v>#N/A</v>
      </c>
      <c r="F98" s="174" t="e">
        <f ca="1">IF(OFFSET(STD_Data!AE$1,$F$2+$B98-1,0)="","",OFFSET(STD_Data!AE$1,$F$2+$B98-1,0))</f>
        <v>#N/A</v>
      </c>
      <c r="G98" s="174" t="e">
        <f ca="1">IF(OFFSET(STD_Data!AF$1,$F$2+$B98-1,0)="","",OFFSET(STD_Data!AF$1,$F$2+$B98-1,0))</f>
        <v>#N/A</v>
      </c>
      <c r="H98" s="174" t="e">
        <f ca="1">IF(OFFSET(STD_Data!AG$1,$F$2+$B98-1,0)="","",OFFSET(STD_Data!AG$1,$F$2+$B98-1,0))</f>
        <v>#N/A</v>
      </c>
      <c r="I98" s="175" t="str">
        <f t="shared" ca="1" si="3"/>
        <v/>
      </c>
      <c r="J98" s="175" t="str">
        <f t="shared" ca="1" si="3"/>
        <v/>
      </c>
      <c r="K98" s="175" t="str">
        <f t="shared" ca="1" si="3"/>
        <v/>
      </c>
      <c r="L98" s="175" t="str">
        <f t="shared" ca="1" si="3"/>
        <v/>
      </c>
      <c r="M98" s="177" t="str">
        <f t="shared" ca="1" si="4"/>
        <v/>
      </c>
      <c r="V98" s="168"/>
      <c r="W98" s="168"/>
      <c r="X98" s="168"/>
      <c r="Y98" s="168"/>
      <c r="Z98" s="168"/>
      <c r="AA98" s="168"/>
      <c r="AD98" s="168"/>
      <c r="AE98" s="168"/>
      <c r="AF98" s="168"/>
      <c r="AG98" s="168"/>
      <c r="AH98" s="168"/>
      <c r="AI98" s="168"/>
      <c r="AJ98" s="168"/>
      <c r="AK98" s="168"/>
      <c r="AL98" s="168"/>
      <c r="AM98" s="168"/>
    </row>
    <row r="99" spans="2:39" s="167" customFormat="1" ht="15.75" customHeight="1">
      <c r="B99" s="173">
        <v>95</v>
      </c>
      <c r="C99" s="173" t="e">
        <f ca="1">OFFSET(STD_Data!N$1,$F$2+B99-1,0)</f>
        <v>#N/A</v>
      </c>
      <c r="D99" s="174" t="e">
        <f ca="1">OFFSET(STD_Data!R$1,$F$2+$B99-1,0)</f>
        <v>#N/A</v>
      </c>
      <c r="E99" s="174" t="e">
        <f ca="1">IF(OFFSET(STD_Data!AD$1,$F$2+$B99-1,0)="","",OFFSET(STD_Data!AD$1,$F$2+$B99-1,0))</f>
        <v>#N/A</v>
      </c>
      <c r="F99" s="174" t="e">
        <f ca="1">IF(OFFSET(STD_Data!AE$1,$F$2+$B99-1,0)="","",OFFSET(STD_Data!AE$1,$F$2+$B99-1,0))</f>
        <v>#N/A</v>
      </c>
      <c r="G99" s="174" t="e">
        <f ca="1">IF(OFFSET(STD_Data!AF$1,$F$2+$B99-1,0)="","",OFFSET(STD_Data!AF$1,$F$2+$B99-1,0))</f>
        <v>#N/A</v>
      </c>
      <c r="H99" s="174" t="e">
        <f ca="1">IF(OFFSET(STD_Data!AG$1,$F$2+$B99-1,0)="","",OFFSET(STD_Data!AG$1,$F$2+$B99-1,0))</f>
        <v>#N/A</v>
      </c>
      <c r="I99" s="175" t="str">
        <f t="shared" ca="1" si="3"/>
        <v/>
      </c>
      <c r="J99" s="175" t="str">
        <f t="shared" ca="1" si="3"/>
        <v/>
      </c>
      <c r="K99" s="175" t="str">
        <f t="shared" ca="1" si="3"/>
        <v/>
      </c>
      <c r="L99" s="175" t="str">
        <f t="shared" ca="1" si="3"/>
        <v/>
      </c>
      <c r="M99" s="177" t="str">
        <f t="shared" ca="1" si="4"/>
        <v/>
      </c>
      <c r="V99" s="168"/>
      <c r="W99" s="168"/>
      <c r="X99" s="168"/>
      <c r="Y99" s="168"/>
      <c r="Z99" s="168"/>
      <c r="AA99" s="168"/>
      <c r="AD99" s="168"/>
      <c r="AE99" s="168"/>
      <c r="AF99" s="168"/>
      <c r="AG99" s="168"/>
      <c r="AH99" s="168"/>
      <c r="AI99" s="168"/>
      <c r="AJ99" s="168"/>
      <c r="AK99" s="168"/>
      <c r="AL99" s="168"/>
      <c r="AM99" s="168"/>
    </row>
    <row r="100" spans="2:39" s="167" customFormat="1" ht="15.75" customHeight="1">
      <c r="B100" s="173">
        <v>96</v>
      </c>
      <c r="C100" s="173" t="e">
        <f ca="1">OFFSET(STD_Data!N$1,$F$2+B100-1,0)</f>
        <v>#N/A</v>
      </c>
      <c r="D100" s="174" t="e">
        <f ca="1">OFFSET(STD_Data!R$1,$F$2+$B100-1,0)</f>
        <v>#N/A</v>
      </c>
      <c r="E100" s="174" t="e">
        <f ca="1">IF(OFFSET(STD_Data!AD$1,$F$2+$B100-1,0)="","",OFFSET(STD_Data!AD$1,$F$2+$B100-1,0))</f>
        <v>#N/A</v>
      </c>
      <c r="F100" s="174" t="e">
        <f ca="1">IF(OFFSET(STD_Data!AE$1,$F$2+$B100-1,0)="","",OFFSET(STD_Data!AE$1,$F$2+$B100-1,0))</f>
        <v>#N/A</v>
      </c>
      <c r="G100" s="174" t="e">
        <f ca="1">IF(OFFSET(STD_Data!AF$1,$F$2+$B100-1,0)="","",OFFSET(STD_Data!AF$1,$F$2+$B100-1,0))</f>
        <v>#N/A</v>
      </c>
      <c r="H100" s="174" t="e">
        <f ca="1">IF(OFFSET(STD_Data!AG$1,$F$2+$B100-1,0)="","",OFFSET(STD_Data!AG$1,$F$2+$B100-1,0))</f>
        <v>#N/A</v>
      </c>
      <c r="I100" s="175" t="str">
        <f t="shared" ca="1" si="3"/>
        <v/>
      </c>
      <c r="J100" s="175" t="str">
        <f t="shared" ca="1" si="3"/>
        <v/>
      </c>
      <c r="K100" s="175" t="str">
        <f t="shared" ca="1" si="3"/>
        <v/>
      </c>
      <c r="L100" s="175" t="str">
        <f t="shared" ca="1" si="3"/>
        <v/>
      </c>
      <c r="M100" s="177" t="str">
        <f t="shared" ca="1" si="4"/>
        <v/>
      </c>
      <c r="V100" s="168"/>
      <c r="W100" s="168"/>
      <c r="X100" s="168"/>
      <c r="Y100" s="168"/>
      <c r="Z100" s="168"/>
      <c r="AA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</row>
    <row r="101" spans="2:39" s="167" customFormat="1" ht="15.75" customHeight="1">
      <c r="B101" s="173">
        <v>97</v>
      </c>
      <c r="C101" s="173" t="e">
        <f ca="1">OFFSET(STD_Data!N$1,$F$2+B101-1,0)</f>
        <v>#N/A</v>
      </c>
      <c r="D101" s="174" t="e">
        <f ca="1">OFFSET(STD_Data!R$1,$F$2+$B101-1,0)</f>
        <v>#N/A</v>
      </c>
      <c r="E101" s="174" t="e">
        <f ca="1">IF(OFFSET(STD_Data!AD$1,$F$2+$B101-1,0)="","",OFFSET(STD_Data!AD$1,$F$2+$B101-1,0))</f>
        <v>#N/A</v>
      </c>
      <c r="F101" s="174" t="e">
        <f ca="1">IF(OFFSET(STD_Data!AE$1,$F$2+$B101-1,0)="","",OFFSET(STD_Data!AE$1,$F$2+$B101-1,0))</f>
        <v>#N/A</v>
      </c>
      <c r="G101" s="174" t="e">
        <f ca="1">IF(OFFSET(STD_Data!AF$1,$F$2+$B101-1,0)="","",OFFSET(STD_Data!AF$1,$F$2+$B101-1,0))</f>
        <v>#N/A</v>
      </c>
      <c r="H101" s="174" t="e">
        <f ca="1">IF(OFFSET(STD_Data!AG$1,$F$2+$B101-1,0)="","",OFFSET(STD_Data!AG$1,$F$2+$B101-1,0))</f>
        <v>#N/A</v>
      </c>
      <c r="I101" s="175" t="str">
        <f t="shared" ca="1" si="3"/>
        <v/>
      </c>
      <c r="J101" s="175" t="str">
        <f t="shared" ca="1" si="3"/>
        <v/>
      </c>
      <c r="K101" s="175" t="str">
        <f t="shared" ca="1" si="3"/>
        <v/>
      </c>
      <c r="L101" s="175" t="str">
        <f t="shared" ca="1" si="3"/>
        <v/>
      </c>
      <c r="M101" s="177" t="str">
        <f t="shared" ca="1" si="4"/>
        <v/>
      </c>
      <c r="V101" s="168"/>
      <c r="W101" s="168"/>
      <c r="X101" s="168"/>
      <c r="Y101" s="168"/>
      <c r="Z101" s="168"/>
      <c r="AA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</row>
    <row r="102" spans="2:39" s="167" customFormat="1" ht="15.75" customHeight="1">
      <c r="B102" s="173">
        <v>98</v>
      </c>
      <c r="C102" s="173" t="e">
        <f ca="1">OFFSET(STD_Data!N$1,$F$2+B102-1,0)</f>
        <v>#N/A</v>
      </c>
      <c r="D102" s="174" t="e">
        <f ca="1">OFFSET(STD_Data!R$1,$F$2+$B102-1,0)</f>
        <v>#N/A</v>
      </c>
      <c r="E102" s="174" t="e">
        <f ca="1">IF(OFFSET(STD_Data!AD$1,$F$2+$B102-1,0)="","",OFFSET(STD_Data!AD$1,$F$2+$B102-1,0))</f>
        <v>#N/A</v>
      </c>
      <c r="F102" s="174" t="e">
        <f ca="1">IF(OFFSET(STD_Data!AE$1,$F$2+$B102-1,0)="","",OFFSET(STD_Data!AE$1,$F$2+$B102-1,0))</f>
        <v>#N/A</v>
      </c>
      <c r="G102" s="174" t="e">
        <f ca="1">IF(OFFSET(STD_Data!AF$1,$F$2+$B102-1,0)="","",OFFSET(STD_Data!AF$1,$F$2+$B102-1,0))</f>
        <v>#N/A</v>
      </c>
      <c r="H102" s="174" t="e">
        <f ca="1">IF(OFFSET(STD_Data!AG$1,$F$2+$B102-1,0)="","",OFFSET(STD_Data!AG$1,$F$2+$B102-1,0))</f>
        <v>#N/A</v>
      </c>
      <c r="I102" s="175" t="str">
        <f t="shared" ca="1" si="3"/>
        <v/>
      </c>
      <c r="J102" s="175" t="str">
        <f t="shared" ca="1" si="3"/>
        <v/>
      </c>
      <c r="K102" s="175" t="str">
        <f t="shared" ca="1" si="3"/>
        <v/>
      </c>
      <c r="L102" s="175" t="str">
        <f t="shared" ca="1" si="3"/>
        <v/>
      </c>
      <c r="M102" s="177" t="str">
        <f t="shared" ca="1" si="4"/>
        <v/>
      </c>
      <c r="V102" s="168"/>
      <c r="W102" s="168"/>
      <c r="X102" s="168"/>
      <c r="Y102" s="168"/>
      <c r="Z102" s="168"/>
      <c r="AA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</row>
    <row r="103" spans="2:39" s="167" customFormat="1" ht="15.75" customHeight="1">
      <c r="B103" s="173">
        <v>99</v>
      </c>
      <c r="C103" s="173" t="e">
        <f ca="1">OFFSET(STD_Data!N$1,$F$2+B103-1,0)</f>
        <v>#N/A</v>
      </c>
      <c r="D103" s="174" t="e">
        <f ca="1">OFFSET(STD_Data!R$1,$F$2+$B103-1,0)</f>
        <v>#N/A</v>
      </c>
      <c r="E103" s="174" t="e">
        <f ca="1">IF(OFFSET(STD_Data!AD$1,$F$2+$B103-1,0)="","",OFFSET(STD_Data!AD$1,$F$2+$B103-1,0))</f>
        <v>#N/A</v>
      </c>
      <c r="F103" s="174" t="e">
        <f ca="1">IF(OFFSET(STD_Data!AE$1,$F$2+$B103-1,0)="","",OFFSET(STD_Data!AE$1,$F$2+$B103-1,0))</f>
        <v>#N/A</v>
      </c>
      <c r="G103" s="174" t="e">
        <f ca="1">IF(OFFSET(STD_Data!AF$1,$F$2+$B103-1,0)="","",OFFSET(STD_Data!AF$1,$F$2+$B103-1,0))</f>
        <v>#N/A</v>
      </c>
      <c r="H103" s="174" t="e">
        <f ca="1">IF(OFFSET(STD_Data!AG$1,$F$2+$B103-1,0)="","",OFFSET(STD_Data!AG$1,$F$2+$B103-1,0))</f>
        <v>#N/A</v>
      </c>
      <c r="I103" s="175" t="str">
        <f t="shared" ca="1" si="3"/>
        <v/>
      </c>
      <c r="J103" s="175" t="str">
        <f t="shared" ca="1" si="3"/>
        <v/>
      </c>
      <c r="K103" s="175" t="str">
        <f t="shared" ca="1" si="3"/>
        <v/>
      </c>
      <c r="L103" s="175" t="str">
        <f t="shared" ca="1" si="3"/>
        <v/>
      </c>
      <c r="M103" s="177" t="str">
        <f t="shared" ca="1" si="4"/>
        <v/>
      </c>
      <c r="V103" s="168"/>
      <c r="W103" s="168"/>
      <c r="X103" s="168"/>
      <c r="Y103" s="168"/>
      <c r="Z103" s="168"/>
      <c r="AA103" s="168"/>
      <c r="AD103" s="168"/>
      <c r="AE103" s="168"/>
      <c r="AF103" s="168"/>
      <c r="AG103" s="168"/>
      <c r="AH103" s="168"/>
      <c r="AI103" s="168"/>
      <c r="AJ103" s="168"/>
      <c r="AK103" s="168"/>
      <c r="AL103" s="168"/>
      <c r="AM103" s="168"/>
    </row>
    <row r="104" spans="2:39" s="167" customFormat="1" ht="15.75" customHeight="1">
      <c r="B104" s="173">
        <v>100</v>
      </c>
      <c r="C104" s="173" t="e">
        <f ca="1">OFFSET(STD_Data!N$1,$F$2+B104-1,0)</f>
        <v>#N/A</v>
      </c>
      <c r="D104" s="174" t="e">
        <f ca="1">OFFSET(STD_Data!R$1,$F$2+$B104-1,0)</f>
        <v>#N/A</v>
      </c>
      <c r="E104" s="174" t="e">
        <f ca="1">IF(OFFSET(STD_Data!AD$1,$F$2+$B104-1,0)="","",OFFSET(STD_Data!AD$1,$F$2+$B104-1,0))</f>
        <v>#N/A</v>
      </c>
      <c r="F104" s="174" t="e">
        <f ca="1">IF(OFFSET(STD_Data!AE$1,$F$2+$B104-1,0)="","",OFFSET(STD_Data!AE$1,$F$2+$B104-1,0))</f>
        <v>#N/A</v>
      </c>
      <c r="G104" s="174" t="e">
        <f ca="1">IF(OFFSET(STD_Data!AF$1,$F$2+$B104-1,0)="","",OFFSET(STD_Data!AF$1,$F$2+$B104-1,0))</f>
        <v>#N/A</v>
      </c>
      <c r="H104" s="174" t="e">
        <f ca="1">IF(OFFSET(STD_Data!AG$1,$F$2+$B104-1,0)="","",OFFSET(STD_Data!AG$1,$F$2+$B104-1,0))</f>
        <v>#N/A</v>
      </c>
      <c r="I104" s="175" t="str">
        <f t="shared" ca="1" si="3"/>
        <v/>
      </c>
      <c r="J104" s="175" t="str">
        <f t="shared" ca="1" si="3"/>
        <v/>
      </c>
      <c r="K104" s="175" t="str">
        <f t="shared" ca="1" si="3"/>
        <v/>
      </c>
      <c r="L104" s="175" t="str">
        <f t="shared" ca="1" si="3"/>
        <v/>
      </c>
      <c r="M104" s="177" t="str">
        <f t="shared" ca="1" si="4"/>
        <v/>
      </c>
      <c r="V104" s="168"/>
      <c r="W104" s="168"/>
      <c r="X104" s="168"/>
      <c r="Y104" s="168"/>
      <c r="Z104" s="168"/>
      <c r="AA104" s="168"/>
      <c r="AD104" s="168"/>
      <c r="AE104" s="168"/>
      <c r="AF104" s="168"/>
      <c r="AG104" s="168"/>
      <c r="AH104" s="168"/>
      <c r="AI104" s="168"/>
      <c r="AJ104" s="168"/>
      <c r="AK104" s="168"/>
      <c r="AL104" s="168"/>
      <c r="AM104" s="168"/>
    </row>
    <row r="105" spans="2:39" s="167" customFormat="1" ht="15.75" customHeight="1">
      <c r="B105" s="173">
        <v>101</v>
      </c>
      <c r="C105" s="173" t="e">
        <f ca="1">OFFSET(STD_Data!N$1,$F$2+B105-1,0)</f>
        <v>#N/A</v>
      </c>
      <c r="D105" s="174" t="e">
        <f ca="1">OFFSET(STD_Data!R$1,$F$2+$B105-1,0)</f>
        <v>#N/A</v>
      </c>
      <c r="E105" s="174" t="e">
        <f ca="1">IF(OFFSET(STD_Data!AD$1,$F$2+$B105-1,0)="","",OFFSET(STD_Data!AD$1,$F$2+$B105-1,0))</f>
        <v>#N/A</v>
      </c>
      <c r="F105" s="174" t="e">
        <f ca="1">IF(OFFSET(STD_Data!AE$1,$F$2+$B105-1,0)="","",OFFSET(STD_Data!AE$1,$F$2+$B105-1,0))</f>
        <v>#N/A</v>
      </c>
      <c r="G105" s="174" t="e">
        <f ca="1">IF(OFFSET(STD_Data!AF$1,$F$2+$B105-1,0)="","",OFFSET(STD_Data!AF$1,$F$2+$B105-1,0))</f>
        <v>#N/A</v>
      </c>
      <c r="H105" s="174" t="e">
        <f ca="1">IF(OFFSET(STD_Data!AG$1,$F$2+$B105-1,0)="","",OFFSET(STD_Data!AG$1,$F$2+$B105-1,0))</f>
        <v>#N/A</v>
      </c>
      <c r="I105" s="175" t="str">
        <f t="shared" ca="1" si="3"/>
        <v/>
      </c>
      <c r="J105" s="175" t="str">
        <f t="shared" ca="1" si="3"/>
        <v/>
      </c>
      <c r="K105" s="175" t="str">
        <f t="shared" ca="1" si="3"/>
        <v/>
      </c>
      <c r="L105" s="175" t="str">
        <f t="shared" ca="1" si="3"/>
        <v/>
      </c>
      <c r="M105" s="177" t="str">
        <f t="shared" ca="1" si="4"/>
        <v/>
      </c>
      <c r="V105" s="168"/>
      <c r="W105" s="168"/>
      <c r="X105" s="168"/>
      <c r="Y105" s="168"/>
      <c r="Z105" s="168"/>
      <c r="AA105" s="168"/>
      <c r="AD105" s="168"/>
      <c r="AE105" s="168"/>
      <c r="AF105" s="168"/>
      <c r="AG105" s="168"/>
      <c r="AH105" s="168"/>
      <c r="AI105" s="168"/>
      <c r="AJ105" s="168"/>
      <c r="AK105" s="168"/>
      <c r="AL105" s="168"/>
      <c r="AM105" s="168"/>
    </row>
    <row r="106" spans="2:39" s="167" customFormat="1" ht="15.75" customHeight="1">
      <c r="B106" s="173">
        <v>102</v>
      </c>
      <c r="C106" s="173" t="e">
        <f ca="1">OFFSET(STD_Data!N$1,$F$2+B106-1,0)</f>
        <v>#N/A</v>
      </c>
      <c r="D106" s="174" t="e">
        <f ca="1">OFFSET(STD_Data!R$1,$F$2+$B106-1,0)</f>
        <v>#N/A</v>
      </c>
      <c r="E106" s="174" t="e">
        <f ca="1">IF(OFFSET(STD_Data!AD$1,$F$2+$B106-1,0)="","",OFFSET(STD_Data!AD$1,$F$2+$B106-1,0))</f>
        <v>#N/A</v>
      </c>
      <c r="F106" s="174" t="e">
        <f ca="1">IF(OFFSET(STD_Data!AE$1,$F$2+$B106-1,0)="","",OFFSET(STD_Data!AE$1,$F$2+$B106-1,0))</f>
        <v>#N/A</v>
      </c>
      <c r="G106" s="174" t="e">
        <f ca="1">IF(OFFSET(STD_Data!AF$1,$F$2+$B106-1,0)="","",OFFSET(STD_Data!AF$1,$F$2+$B106-1,0))</f>
        <v>#N/A</v>
      </c>
      <c r="H106" s="174" t="e">
        <f ca="1">IF(OFFSET(STD_Data!AG$1,$F$2+$B106-1,0)="","",OFFSET(STD_Data!AG$1,$F$2+$B106-1,0))</f>
        <v>#N/A</v>
      </c>
      <c r="I106" s="175" t="str">
        <f t="shared" ca="1" si="3"/>
        <v/>
      </c>
      <c r="J106" s="175" t="str">
        <f t="shared" ca="1" si="3"/>
        <v/>
      </c>
      <c r="K106" s="175" t="str">
        <f t="shared" ca="1" si="3"/>
        <v/>
      </c>
      <c r="L106" s="175" t="str">
        <f t="shared" ca="1" si="3"/>
        <v/>
      </c>
      <c r="M106" s="177" t="str">
        <f t="shared" ca="1" si="4"/>
        <v/>
      </c>
      <c r="V106" s="168"/>
      <c r="W106" s="168"/>
      <c r="X106" s="168"/>
      <c r="Y106" s="168"/>
      <c r="Z106" s="168"/>
      <c r="AA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</row>
    <row r="107" spans="2:39" s="167" customFormat="1" ht="15.75" customHeight="1">
      <c r="B107" s="173">
        <v>103</v>
      </c>
      <c r="C107" s="173" t="e">
        <f ca="1">OFFSET(STD_Data!N$1,$F$2+B107-1,0)</f>
        <v>#N/A</v>
      </c>
      <c r="D107" s="174" t="e">
        <f ca="1">OFFSET(STD_Data!R$1,$F$2+$B107-1,0)</f>
        <v>#N/A</v>
      </c>
      <c r="E107" s="174" t="e">
        <f ca="1">IF(OFFSET(STD_Data!AD$1,$F$2+$B107-1,0)="","",OFFSET(STD_Data!AD$1,$F$2+$B107-1,0))</f>
        <v>#N/A</v>
      </c>
      <c r="F107" s="174" t="e">
        <f ca="1">IF(OFFSET(STD_Data!AE$1,$F$2+$B107-1,0)="","",OFFSET(STD_Data!AE$1,$F$2+$B107-1,0))</f>
        <v>#N/A</v>
      </c>
      <c r="G107" s="174" t="e">
        <f ca="1">IF(OFFSET(STD_Data!AF$1,$F$2+$B107-1,0)="","",OFFSET(STD_Data!AF$1,$F$2+$B107-1,0))</f>
        <v>#N/A</v>
      </c>
      <c r="H107" s="174" t="e">
        <f ca="1">IF(OFFSET(STD_Data!AG$1,$F$2+$B107-1,0)="","",OFFSET(STD_Data!AG$1,$F$2+$B107-1,0))</f>
        <v>#N/A</v>
      </c>
      <c r="I107" s="175" t="str">
        <f t="shared" ca="1" si="3"/>
        <v/>
      </c>
      <c r="J107" s="175" t="str">
        <f t="shared" ca="1" si="3"/>
        <v/>
      </c>
      <c r="K107" s="175" t="str">
        <f t="shared" ca="1" si="3"/>
        <v/>
      </c>
      <c r="L107" s="175" t="str">
        <f t="shared" ca="1" si="3"/>
        <v/>
      </c>
      <c r="M107" s="177" t="str">
        <f t="shared" ca="1" si="4"/>
        <v/>
      </c>
      <c r="V107" s="168"/>
      <c r="W107" s="168"/>
      <c r="X107" s="168"/>
      <c r="Y107" s="168"/>
      <c r="Z107" s="168"/>
      <c r="AA107" s="168"/>
      <c r="AD107" s="168"/>
      <c r="AE107" s="168"/>
      <c r="AF107" s="168"/>
      <c r="AG107" s="168"/>
      <c r="AH107" s="168"/>
      <c r="AI107" s="168"/>
      <c r="AJ107" s="168"/>
      <c r="AK107" s="168"/>
      <c r="AL107" s="168"/>
      <c r="AM107" s="168"/>
    </row>
    <row r="108" spans="2:39" s="167" customFormat="1" ht="15.75" customHeight="1">
      <c r="B108" s="173">
        <v>104</v>
      </c>
      <c r="C108" s="173" t="e">
        <f ca="1">OFFSET(STD_Data!N$1,$F$2+B108-1,0)</f>
        <v>#N/A</v>
      </c>
      <c r="D108" s="174" t="e">
        <f ca="1">OFFSET(STD_Data!R$1,$F$2+$B108-1,0)</f>
        <v>#N/A</v>
      </c>
      <c r="E108" s="174" t="e">
        <f ca="1">IF(OFFSET(STD_Data!AD$1,$F$2+$B108-1,0)="","",OFFSET(STD_Data!AD$1,$F$2+$B108-1,0))</f>
        <v>#N/A</v>
      </c>
      <c r="F108" s="174" t="e">
        <f ca="1">IF(OFFSET(STD_Data!AE$1,$F$2+$B108-1,0)="","",OFFSET(STD_Data!AE$1,$F$2+$B108-1,0))</f>
        <v>#N/A</v>
      </c>
      <c r="G108" s="174" t="e">
        <f ca="1">IF(OFFSET(STD_Data!AF$1,$F$2+$B108-1,0)="","",OFFSET(STD_Data!AF$1,$F$2+$B108-1,0))</f>
        <v>#N/A</v>
      </c>
      <c r="H108" s="174" t="e">
        <f ca="1">IF(OFFSET(STD_Data!AG$1,$F$2+$B108-1,0)="","",OFFSET(STD_Data!AG$1,$F$2+$B108-1,0))</f>
        <v>#N/A</v>
      </c>
      <c r="I108" s="175" t="str">
        <f t="shared" ca="1" si="3"/>
        <v/>
      </c>
      <c r="J108" s="175" t="str">
        <f t="shared" ca="1" si="3"/>
        <v/>
      </c>
      <c r="K108" s="175" t="str">
        <f t="shared" ca="1" si="3"/>
        <v/>
      </c>
      <c r="L108" s="175" t="str">
        <f t="shared" ca="1" si="3"/>
        <v/>
      </c>
      <c r="M108" s="177" t="str">
        <f t="shared" ca="1" si="4"/>
        <v/>
      </c>
      <c r="V108" s="168"/>
      <c r="W108" s="168"/>
      <c r="X108" s="168"/>
      <c r="Y108" s="168"/>
      <c r="Z108" s="168"/>
      <c r="AA108" s="168"/>
      <c r="AD108" s="168"/>
      <c r="AE108" s="168"/>
      <c r="AF108" s="168"/>
      <c r="AG108" s="168"/>
      <c r="AH108" s="168"/>
      <c r="AI108" s="168"/>
      <c r="AJ108" s="168"/>
      <c r="AK108" s="168"/>
      <c r="AL108" s="168"/>
      <c r="AM108" s="168"/>
    </row>
    <row r="109" spans="2:39" s="167" customFormat="1" ht="15.75" customHeight="1">
      <c r="B109" s="173">
        <v>105</v>
      </c>
      <c r="C109" s="173" t="e">
        <f ca="1">OFFSET(STD_Data!N$1,$F$2+B109-1,0)</f>
        <v>#N/A</v>
      </c>
      <c r="D109" s="174" t="e">
        <f ca="1">OFFSET(STD_Data!R$1,$F$2+$B109-1,0)</f>
        <v>#N/A</v>
      </c>
      <c r="E109" s="174" t="e">
        <f ca="1">IF(OFFSET(STD_Data!AD$1,$F$2+$B109-1,0)="","",OFFSET(STD_Data!AD$1,$F$2+$B109-1,0))</f>
        <v>#N/A</v>
      </c>
      <c r="F109" s="174" t="e">
        <f ca="1">IF(OFFSET(STD_Data!AE$1,$F$2+$B109-1,0)="","",OFFSET(STD_Data!AE$1,$F$2+$B109-1,0))</f>
        <v>#N/A</v>
      </c>
      <c r="G109" s="174" t="e">
        <f ca="1">IF(OFFSET(STD_Data!AF$1,$F$2+$B109-1,0)="","",OFFSET(STD_Data!AF$1,$F$2+$B109-1,0))</f>
        <v>#N/A</v>
      </c>
      <c r="H109" s="174" t="e">
        <f ca="1">IF(OFFSET(STD_Data!AG$1,$F$2+$B109-1,0)="","",OFFSET(STD_Data!AG$1,$F$2+$B109-1,0))</f>
        <v>#N/A</v>
      </c>
      <c r="I109" s="175" t="str">
        <f t="shared" ca="1" si="3"/>
        <v/>
      </c>
      <c r="J109" s="175" t="str">
        <f t="shared" ca="1" si="3"/>
        <v/>
      </c>
      <c r="K109" s="175" t="str">
        <f t="shared" ca="1" si="3"/>
        <v/>
      </c>
      <c r="L109" s="175" t="str">
        <f t="shared" ca="1" si="3"/>
        <v/>
      </c>
      <c r="M109" s="177" t="str">
        <f t="shared" ca="1" si="4"/>
        <v/>
      </c>
      <c r="V109" s="168"/>
      <c r="W109" s="168"/>
      <c r="X109" s="168"/>
      <c r="Y109" s="168"/>
      <c r="Z109" s="168"/>
      <c r="AA109" s="168"/>
      <c r="AD109" s="168"/>
      <c r="AE109" s="168"/>
      <c r="AF109" s="168"/>
      <c r="AG109" s="168"/>
      <c r="AH109" s="168"/>
      <c r="AI109" s="168"/>
      <c r="AJ109" s="168"/>
      <c r="AK109" s="168"/>
      <c r="AL109" s="168"/>
      <c r="AM109" s="168"/>
    </row>
    <row r="110" spans="2:39" s="167" customFormat="1" ht="15.75" customHeight="1">
      <c r="B110" s="173">
        <v>106</v>
      </c>
      <c r="C110" s="173" t="e">
        <f ca="1">OFFSET(STD_Data!N$1,$F$2+B110-1,0)</f>
        <v>#N/A</v>
      </c>
      <c r="D110" s="174" t="e">
        <f ca="1">OFFSET(STD_Data!R$1,$F$2+$B110-1,0)</f>
        <v>#N/A</v>
      </c>
      <c r="E110" s="174" t="e">
        <f ca="1">IF(OFFSET(STD_Data!AD$1,$F$2+$B110-1,0)="","",OFFSET(STD_Data!AD$1,$F$2+$B110-1,0))</f>
        <v>#N/A</v>
      </c>
      <c r="F110" s="174" t="e">
        <f ca="1">IF(OFFSET(STD_Data!AE$1,$F$2+$B110-1,0)="","",OFFSET(STD_Data!AE$1,$F$2+$B110-1,0))</f>
        <v>#N/A</v>
      </c>
      <c r="G110" s="174" t="e">
        <f ca="1">IF(OFFSET(STD_Data!AF$1,$F$2+$B110-1,0)="","",OFFSET(STD_Data!AF$1,$F$2+$B110-1,0))</f>
        <v>#N/A</v>
      </c>
      <c r="H110" s="174" t="e">
        <f ca="1">IF(OFFSET(STD_Data!AG$1,$F$2+$B110-1,0)="","",OFFSET(STD_Data!AG$1,$F$2+$B110-1,0))</f>
        <v>#N/A</v>
      </c>
      <c r="I110" s="175" t="str">
        <f t="shared" ca="1" si="3"/>
        <v/>
      </c>
      <c r="J110" s="175" t="str">
        <f t="shared" ca="1" si="3"/>
        <v/>
      </c>
      <c r="K110" s="175" t="str">
        <f t="shared" ca="1" si="3"/>
        <v/>
      </c>
      <c r="L110" s="175" t="str">
        <f t="shared" ca="1" si="3"/>
        <v/>
      </c>
      <c r="M110" s="177" t="str">
        <f t="shared" ca="1" si="4"/>
        <v/>
      </c>
      <c r="V110" s="168"/>
      <c r="W110" s="168"/>
      <c r="X110" s="168"/>
      <c r="Y110" s="168"/>
      <c r="Z110" s="168"/>
      <c r="AA110" s="168"/>
      <c r="AD110" s="168"/>
      <c r="AE110" s="168"/>
      <c r="AF110" s="168"/>
      <c r="AG110" s="168"/>
      <c r="AH110" s="168"/>
      <c r="AI110" s="168"/>
      <c r="AJ110" s="168"/>
      <c r="AK110" s="168"/>
      <c r="AL110" s="168"/>
      <c r="AM110" s="168"/>
    </row>
    <row r="111" spans="2:39" s="167" customFormat="1" ht="15.75" customHeight="1">
      <c r="B111" s="173">
        <v>107</v>
      </c>
      <c r="C111" s="173" t="e">
        <f ca="1">OFFSET(STD_Data!N$1,$F$2+B111-1,0)</f>
        <v>#N/A</v>
      </c>
      <c r="D111" s="174" t="e">
        <f ca="1">OFFSET(STD_Data!R$1,$F$2+$B111-1,0)</f>
        <v>#N/A</v>
      </c>
      <c r="E111" s="174" t="e">
        <f ca="1">IF(OFFSET(STD_Data!AD$1,$F$2+$B111-1,0)="","",OFFSET(STD_Data!AD$1,$F$2+$B111-1,0))</f>
        <v>#N/A</v>
      </c>
      <c r="F111" s="174" t="e">
        <f ca="1">IF(OFFSET(STD_Data!AE$1,$F$2+$B111-1,0)="","",OFFSET(STD_Data!AE$1,$F$2+$B111-1,0))</f>
        <v>#N/A</v>
      </c>
      <c r="G111" s="174" t="e">
        <f ca="1">IF(OFFSET(STD_Data!AF$1,$F$2+$B111-1,0)="","",OFFSET(STD_Data!AF$1,$F$2+$B111-1,0))</f>
        <v>#N/A</v>
      </c>
      <c r="H111" s="174" t="e">
        <f ca="1">IF(OFFSET(STD_Data!AG$1,$F$2+$B111-1,0)="","",OFFSET(STD_Data!AG$1,$F$2+$B111-1,0))</f>
        <v>#N/A</v>
      </c>
      <c r="I111" s="175" t="str">
        <f t="shared" ca="1" si="3"/>
        <v/>
      </c>
      <c r="J111" s="175" t="str">
        <f t="shared" ca="1" si="3"/>
        <v/>
      </c>
      <c r="K111" s="175" t="str">
        <f t="shared" ca="1" si="3"/>
        <v/>
      </c>
      <c r="L111" s="175" t="str">
        <f t="shared" ca="1" si="3"/>
        <v/>
      </c>
      <c r="M111" s="177" t="str">
        <f t="shared" ca="1" si="4"/>
        <v/>
      </c>
      <c r="V111" s="168"/>
      <c r="W111" s="168"/>
      <c r="X111" s="168"/>
      <c r="Y111" s="168"/>
      <c r="Z111" s="168"/>
      <c r="AA111" s="168"/>
      <c r="AD111" s="168"/>
      <c r="AE111" s="168"/>
      <c r="AF111" s="168"/>
      <c r="AG111" s="168"/>
      <c r="AH111" s="168"/>
      <c r="AI111" s="168"/>
      <c r="AJ111" s="168"/>
      <c r="AK111" s="168"/>
      <c r="AL111" s="168"/>
      <c r="AM111" s="168"/>
    </row>
    <row r="112" spans="2:39" s="167" customFormat="1" ht="15.75" customHeight="1">
      <c r="B112" s="173">
        <v>108</v>
      </c>
      <c r="C112" s="173" t="e">
        <f ca="1">OFFSET(STD_Data!N$1,$F$2+B112-1,0)</f>
        <v>#N/A</v>
      </c>
      <c r="D112" s="174" t="e">
        <f ca="1">OFFSET(STD_Data!R$1,$F$2+$B112-1,0)</f>
        <v>#N/A</v>
      </c>
      <c r="E112" s="174" t="e">
        <f ca="1">IF(OFFSET(STD_Data!AD$1,$F$2+$B112-1,0)="","",OFFSET(STD_Data!AD$1,$F$2+$B112-1,0))</f>
        <v>#N/A</v>
      </c>
      <c r="F112" s="174" t="e">
        <f ca="1">IF(OFFSET(STD_Data!AE$1,$F$2+$B112-1,0)="","",OFFSET(STD_Data!AE$1,$F$2+$B112-1,0))</f>
        <v>#N/A</v>
      </c>
      <c r="G112" s="174" t="e">
        <f ca="1">IF(OFFSET(STD_Data!AF$1,$F$2+$B112-1,0)="","",OFFSET(STD_Data!AF$1,$F$2+$B112-1,0))</f>
        <v>#N/A</v>
      </c>
      <c r="H112" s="174" t="e">
        <f ca="1">IF(OFFSET(STD_Data!AG$1,$F$2+$B112-1,0)="","",OFFSET(STD_Data!AG$1,$F$2+$B112-1,0))</f>
        <v>#N/A</v>
      </c>
      <c r="I112" s="175" t="str">
        <f t="shared" ca="1" si="3"/>
        <v/>
      </c>
      <c r="J112" s="175" t="str">
        <f t="shared" ca="1" si="3"/>
        <v/>
      </c>
      <c r="K112" s="175" t="str">
        <f t="shared" ca="1" si="3"/>
        <v/>
      </c>
      <c r="L112" s="175" t="str">
        <f t="shared" ca="1" si="3"/>
        <v/>
      </c>
      <c r="M112" s="177" t="str">
        <f t="shared" ca="1" si="4"/>
        <v/>
      </c>
      <c r="V112" s="168"/>
      <c r="W112" s="168"/>
      <c r="X112" s="168"/>
      <c r="Y112" s="168"/>
      <c r="Z112" s="168"/>
      <c r="AA112" s="168"/>
      <c r="AD112" s="168"/>
      <c r="AE112" s="168"/>
      <c r="AF112" s="168"/>
      <c r="AG112" s="168"/>
      <c r="AH112" s="168"/>
      <c r="AI112" s="168"/>
      <c r="AJ112" s="168"/>
      <c r="AK112" s="168"/>
      <c r="AL112" s="168"/>
      <c r="AM112" s="168"/>
    </row>
    <row r="113" spans="2:40" s="167" customFormat="1" ht="15.75" customHeight="1">
      <c r="B113" s="173">
        <v>109</v>
      </c>
      <c r="C113" s="173" t="e">
        <f ca="1">OFFSET(STD_Data!N$1,$F$2+B113-1,0)</f>
        <v>#N/A</v>
      </c>
      <c r="D113" s="174" t="e">
        <f ca="1">OFFSET(STD_Data!R$1,$F$2+$B113-1,0)</f>
        <v>#N/A</v>
      </c>
      <c r="E113" s="174" t="e">
        <f ca="1">IF(OFFSET(STD_Data!AD$1,$F$2+$B113-1,0)="","",OFFSET(STD_Data!AD$1,$F$2+$B113-1,0))</f>
        <v>#N/A</v>
      </c>
      <c r="F113" s="174" t="e">
        <f ca="1">IF(OFFSET(STD_Data!AE$1,$F$2+$B113-1,0)="","",OFFSET(STD_Data!AE$1,$F$2+$B113-1,0))</f>
        <v>#N/A</v>
      </c>
      <c r="G113" s="174" t="e">
        <f ca="1">IF(OFFSET(STD_Data!AF$1,$F$2+$B113-1,0)="","",OFFSET(STD_Data!AF$1,$F$2+$B113-1,0))</f>
        <v>#N/A</v>
      </c>
      <c r="H113" s="174" t="e">
        <f ca="1">IF(OFFSET(STD_Data!AG$1,$F$2+$B113-1,0)="","",OFFSET(STD_Data!AG$1,$F$2+$B113-1,0))</f>
        <v>#N/A</v>
      </c>
      <c r="I113" s="175" t="str">
        <f t="shared" ca="1" si="3"/>
        <v/>
      </c>
      <c r="J113" s="175" t="str">
        <f t="shared" ca="1" si="3"/>
        <v/>
      </c>
      <c r="K113" s="175" t="str">
        <f t="shared" ca="1" si="3"/>
        <v/>
      </c>
      <c r="L113" s="175" t="str">
        <f t="shared" ca="1" si="3"/>
        <v/>
      </c>
      <c r="M113" s="177" t="str">
        <f t="shared" ca="1" si="4"/>
        <v/>
      </c>
      <c r="V113" s="168"/>
      <c r="W113" s="168"/>
      <c r="X113" s="168"/>
      <c r="Y113" s="168"/>
      <c r="Z113" s="168"/>
      <c r="AA113" s="168"/>
      <c r="AD113" s="168"/>
      <c r="AE113" s="168"/>
      <c r="AF113" s="168"/>
      <c r="AG113" s="168"/>
      <c r="AH113" s="168"/>
      <c r="AI113" s="168"/>
      <c r="AJ113" s="168"/>
      <c r="AK113" s="168"/>
      <c r="AL113" s="168"/>
      <c r="AM113" s="168"/>
    </row>
    <row r="114" spans="2:40" s="167" customFormat="1" ht="15.75" customHeight="1">
      <c r="B114" s="173">
        <v>110</v>
      </c>
      <c r="C114" s="173" t="e">
        <f ca="1">OFFSET(STD_Data!N$1,$F$2+B114-1,0)</f>
        <v>#N/A</v>
      </c>
      <c r="D114" s="174" t="e">
        <f ca="1">OFFSET(STD_Data!R$1,$F$2+$B114-1,0)</f>
        <v>#N/A</v>
      </c>
      <c r="E114" s="174" t="e">
        <f ca="1">IF(OFFSET(STD_Data!AD$1,$F$2+$B114-1,0)="","",OFFSET(STD_Data!AD$1,$F$2+$B114-1,0))</f>
        <v>#N/A</v>
      </c>
      <c r="F114" s="174" t="e">
        <f ca="1">IF(OFFSET(STD_Data!AE$1,$F$2+$B114-1,0)="","",OFFSET(STD_Data!AE$1,$F$2+$B114-1,0))</f>
        <v>#N/A</v>
      </c>
      <c r="G114" s="174" t="e">
        <f ca="1">IF(OFFSET(STD_Data!AF$1,$F$2+$B114-1,0)="","",OFFSET(STD_Data!AF$1,$F$2+$B114-1,0))</f>
        <v>#N/A</v>
      </c>
      <c r="H114" s="174" t="e">
        <f ca="1">IF(OFFSET(STD_Data!AG$1,$F$2+$B114-1,0)="","",OFFSET(STD_Data!AG$1,$F$2+$B114-1,0))</f>
        <v>#N/A</v>
      </c>
      <c r="I114" s="175" t="str">
        <f t="shared" ca="1" si="3"/>
        <v/>
      </c>
      <c r="J114" s="175" t="str">
        <f t="shared" ca="1" si="3"/>
        <v/>
      </c>
      <c r="K114" s="175" t="str">
        <f t="shared" ca="1" si="3"/>
        <v/>
      </c>
      <c r="L114" s="175" t="str">
        <f t="shared" ca="1" si="3"/>
        <v/>
      </c>
      <c r="M114" s="177" t="str">
        <f t="shared" ca="1" si="4"/>
        <v/>
      </c>
      <c r="V114" s="168"/>
      <c r="W114" s="168"/>
      <c r="X114" s="168"/>
      <c r="Y114" s="168"/>
      <c r="Z114" s="168"/>
      <c r="AA114" s="168"/>
      <c r="AD114" s="168"/>
      <c r="AE114" s="168"/>
      <c r="AF114" s="168"/>
      <c r="AG114" s="168"/>
      <c r="AH114" s="168"/>
      <c r="AI114" s="168"/>
      <c r="AJ114" s="168"/>
      <c r="AK114" s="168"/>
      <c r="AL114" s="168"/>
      <c r="AM114" s="168"/>
    </row>
    <row r="115" spans="2:40" s="167" customFormat="1" ht="15.75" customHeight="1">
      <c r="B115" s="173">
        <v>111</v>
      </c>
      <c r="C115" s="173" t="e">
        <f ca="1">OFFSET(STD_Data!N$1,$F$2+B115-1,0)</f>
        <v>#N/A</v>
      </c>
      <c r="D115" s="174" t="e">
        <f ca="1">OFFSET(STD_Data!R$1,$F$2+$B115-1,0)</f>
        <v>#N/A</v>
      </c>
      <c r="E115" s="174" t="e">
        <f ca="1">IF(OFFSET(STD_Data!AD$1,$F$2+$B115-1,0)="","",OFFSET(STD_Data!AD$1,$F$2+$B115-1,0))</f>
        <v>#N/A</v>
      </c>
      <c r="F115" s="174" t="e">
        <f ca="1">IF(OFFSET(STD_Data!AE$1,$F$2+$B115-1,0)="","",OFFSET(STD_Data!AE$1,$F$2+$B115-1,0))</f>
        <v>#N/A</v>
      </c>
      <c r="G115" s="174" t="e">
        <f ca="1">IF(OFFSET(STD_Data!AF$1,$F$2+$B115-1,0)="","",OFFSET(STD_Data!AF$1,$F$2+$B115-1,0))</f>
        <v>#N/A</v>
      </c>
      <c r="H115" s="174" t="e">
        <f ca="1">IF(OFFSET(STD_Data!AG$1,$F$2+$B115-1,0)="","",OFFSET(STD_Data!AG$1,$F$2+$B115-1,0))</f>
        <v>#N/A</v>
      </c>
      <c r="I115" s="175" t="str">
        <f t="shared" ca="1" si="3"/>
        <v/>
      </c>
      <c r="J115" s="175" t="str">
        <f t="shared" ca="1" si="3"/>
        <v/>
      </c>
      <c r="K115" s="175" t="str">
        <f t="shared" ca="1" si="3"/>
        <v/>
      </c>
      <c r="L115" s="175" t="str">
        <f t="shared" ca="1" si="3"/>
        <v/>
      </c>
      <c r="M115" s="177" t="str">
        <f t="shared" ca="1" si="4"/>
        <v/>
      </c>
      <c r="V115" s="168"/>
      <c r="W115" s="168"/>
      <c r="X115" s="168"/>
      <c r="Y115" s="168"/>
      <c r="Z115" s="168"/>
      <c r="AA115" s="168"/>
      <c r="AD115" s="168"/>
      <c r="AE115" s="168"/>
      <c r="AF115" s="168"/>
      <c r="AG115" s="168"/>
      <c r="AH115" s="168"/>
      <c r="AI115" s="168"/>
      <c r="AJ115" s="168"/>
      <c r="AK115" s="168"/>
      <c r="AL115" s="168"/>
      <c r="AM115" s="168"/>
    </row>
    <row r="116" spans="2:40" s="167" customFormat="1" ht="15.75" customHeight="1">
      <c r="B116" s="173">
        <v>112</v>
      </c>
      <c r="C116" s="173" t="e">
        <f ca="1">OFFSET(STD_Data!N$1,$F$2+B116-1,0)</f>
        <v>#N/A</v>
      </c>
      <c r="D116" s="174" t="e">
        <f ca="1">OFFSET(STD_Data!R$1,$F$2+$B116-1,0)</f>
        <v>#N/A</v>
      </c>
      <c r="E116" s="174" t="e">
        <f ca="1">IF(OFFSET(STD_Data!AD$1,$F$2+$B116-1,0)="","",OFFSET(STD_Data!AD$1,$F$2+$B116-1,0))</f>
        <v>#N/A</v>
      </c>
      <c r="F116" s="174" t="e">
        <f ca="1">IF(OFFSET(STD_Data!AE$1,$F$2+$B116-1,0)="","",OFFSET(STD_Data!AE$1,$F$2+$B116-1,0))</f>
        <v>#N/A</v>
      </c>
      <c r="G116" s="174" t="e">
        <f ca="1">IF(OFFSET(STD_Data!AF$1,$F$2+$B116-1,0)="","",OFFSET(STD_Data!AF$1,$F$2+$B116-1,0))</f>
        <v>#N/A</v>
      </c>
      <c r="H116" s="174" t="e">
        <f ca="1">IF(OFFSET(STD_Data!AG$1,$F$2+$B116-1,0)="","",OFFSET(STD_Data!AG$1,$F$2+$B116-1,0))</f>
        <v>#N/A</v>
      </c>
      <c r="I116" s="175" t="str">
        <f t="shared" ca="1" si="3"/>
        <v/>
      </c>
      <c r="J116" s="175" t="str">
        <f t="shared" ca="1" si="3"/>
        <v/>
      </c>
      <c r="K116" s="175" t="str">
        <f t="shared" ca="1" si="3"/>
        <v/>
      </c>
      <c r="L116" s="175" t="str">
        <f t="shared" ca="1" si="3"/>
        <v/>
      </c>
      <c r="M116" s="177" t="str">
        <f t="shared" ca="1" si="4"/>
        <v/>
      </c>
      <c r="V116" s="168"/>
      <c r="W116" s="168"/>
      <c r="X116" s="168"/>
      <c r="Y116" s="168"/>
      <c r="Z116" s="168"/>
      <c r="AA116" s="168"/>
      <c r="AD116" s="168"/>
      <c r="AE116" s="168"/>
      <c r="AF116" s="168"/>
      <c r="AG116" s="168"/>
      <c r="AH116" s="168"/>
      <c r="AI116" s="168"/>
      <c r="AJ116" s="168"/>
      <c r="AK116" s="168"/>
      <c r="AL116" s="168"/>
      <c r="AM116" s="168"/>
    </row>
    <row r="117" spans="2:40" s="167" customFormat="1" ht="15.75" customHeight="1">
      <c r="B117" s="173">
        <v>113</v>
      </c>
      <c r="C117" s="173" t="e">
        <f ca="1">OFFSET(STD_Data!N$1,$F$2+B117-1,0)</f>
        <v>#N/A</v>
      </c>
      <c r="D117" s="174" t="e">
        <f ca="1">OFFSET(STD_Data!R$1,$F$2+$B117-1,0)</f>
        <v>#N/A</v>
      </c>
      <c r="E117" s="174" t="e">
        <f ca="1">IF(OFFSET(STD_Data!AD$1,$F$2+$B117-1,0)="","",OFFSET(STD_Data!AD$1,$F$2+$B117-1,0))</f>
        <v>#N/A</v>
      </c>
      <c r="F117" s="174" t="e">
        <f ca="1">IF(OFFSET(STD_Data!AE$1,$F$2+$B117-1,0)="","",OFFSET(STD_Data!AE$1,$F$2+$B117-1,0))</f>
        <v>#N/A</v>
      </c>
      <c r="G117" s="174" t="e">
        <f ca="1">IF(OFFSET(STD_Data!AF$1,$F$2+$B117-1,0)="","",OFFSET(STD_Data!AF$1,$F$2+$B117-1,0))</f>
        <v>#N/A</v>
      </c>
      <c r="H117" s="174" t="e">
        <f ca="1">IF(OFFSET(STD_Data!AG$1,$F$2+$B117-1,0)="","",OFFSET(STD_Data!AG$1,$F$2+$B117-1,0))</f>
        <v>#N/A</v>
      </c>
      <c r="I117" s="175" t="str">
        <f t="shared" ca="1" si="3"/>
        <v/>
      </c>
      <c r="J117" s="175" t="str">
        <f t="shared" ca="1" si="3"/>
        <v/>
      </c>
      <c r="K117" s="175" t="str">
        <f t="shared" ca="1" si="3"/>
        <v/>
      </c>
      <c r="L117" s="175" t="str">
        <f t="shared" ca="1" si="3"/>
        <v/>
      </c>
      <c r="M117" s="177" t="str">
        <f t="shared" ca="1" si="4"/>
        <v/>
      </c>
      <c r="N117" s="178"/>
      <c r="W117" s="168"/>
      <c r="X117" s="168"/>
      <c r="Y117" s="168"/>
      <c r="Z117" s="168"/>
      <c r="AA117" s="168"/>
      <c r="AB117" s="168"/>
      <c r="AE117" s="168"/>
      <c r="AF117" s="168"/>
      <c r="AG117" s="168"/>
      <c r="AH117" s="168"/>
      <c r="AI117" s="168"/>
      <c r="AJ117" s="168"/>
      <c r="AK117" s="168"/>
      <c r="AL117" s="168"/>
      <c r="AM117" s="168"/>
      <c r="AN117" s="168"/>
    </row>
    <row r="118" spans="2:40" s="167" customFormat="1" ht="15.75" customHeight="1">
      <c r="B118" s="173">
        <v>114</v>
      </c>
      <c r="C118" s="173" t="e">
        <f ca="1">OFFSET(STD_Data!N$1,$F$2+B118-1,0)</f>
        <v>#N/A</v>
      </c>
      <c r="D118" s="174" t="e">
        <f ca="1">OFFSET(STD_Data!R$1,$F$2+$B118-1,0)</f>
        <v>#N/A</v>
      </c>
      <c r="E118" s="174" t="e">
        <f ca="1">IF(OFFSET(STD_Data!AD$1,$F$2+$B118-1,0)="","",OFFSET(STD_Data!AD$1,$F$2+$B118-1,0))</f>
        <v>#N/A</v>
      </c>
      <c r="F118" s="174" t="e">
        <f ca="1">IF(OFFSET(STD_Data!AE$1,$F$2+$B118-1,0)="","",OFFSET(STD_Data!AE$1,$F$2+$B118-1,0))</f>
        <v>#N/A</v>
      </c>
      <c r="G118" s="174" t="e">
        <f ca="1">IF(OFFSET(STD_Data!AF$1,$F$2+$B118-1,0)="","",OFFSET(STD_Data!AF$1,$F$2+$B118-1,0))</f>
        <v>#N/A</v>
      </c>
      <c r="H118" s="174" t="e">
        <f ca="1">IF(OFFSET(STD_Data!AG$1,$F$2+$B118-1,0)="","",OFFSET(STD_Data!AG$1,$F$2+$B118-1,0))</f>
        <v>#N/A</v>
      </c>
      <c r="I118" s="175" t="str">
        <f t="shared" ca="1" si="3"/>
        <v/>
      </c>
      <c r="J118" s="175" t="str">
        <f t="shared" ca="1" si="3"/>
        <v/>
      </c>
      <c r="K118" s="175" t="str">
        <f t="shared" ca="1" si="3"/>
        <v/>
      </c>
      <c r="L118" s="175" t="str">
        <f t="shared" ca="1" si="3"/>
        <v/>
      </c>
      <c r="M118" s="177" t="str">
        <f t="shared" ca="1" si="4"/>
        <v/>
      </c>
      <c r="N118" s="178"/>
      <c r="W118" s="168"/>
      <c r="X118" s="168"/>
      <c r="Y118" s="168"/>
      <c r="Z118" s="168"/>
      <c r="AA118" s="168"/>
      <c r="AB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</row>
    <row r="119" spans="2:40" s="167" customFormat="1" ht="15.75" customHeight="1">
      <c r="B119" s="173">
        <v>115</v>
      </c>
      <c r="C119" s="173" t="e">
        <f ca="1">OFFSET(STD_Data!N$1,$F$2+B119-1,0)</f>
        <v>#N/A</v>
      </c>
      <c r="D119" s="174" t="e">
        <f ca="1">OFFSET(STD_Data!R$1,$F$2+$B119-1,0)</f>
        <v>#N/A</v>
      </c>
      <c r="E119" s="174" t="e">
        <f ca="1">IF(OFFSET(STD_Data!AD$1,$F$2+$B119-1,0)="","",OFFSET(STD_Data!AD$1,$F$2+$B119-1,0))</f>
        <v>#N/A</v>
      </c>
      <c r="F119" s="174" t="e">
        <f ca="1">IF(OFFSET(STD_Data!AE$1,$F$2+$B119-1,0)="","",OFFSET(STD_Data!AE$1,$F$2+$B119-1,0))</f>
        <v>#N/A</v>
      </c>
      <c r="G119" s="174" t="e">
        <f ca="1">IF(OFFSET(STD_Data!AF$1,$F$2+$B119-1,0)="","",OFFSET(STD_Data!AF$1,$F$2+$B119-1,0))</f>
        <v>#N/A</v>
      </c>
      <c r="H119" s="174" t="e">
        <f ca="1">IF(OFFSET(STD_Data!AG$1,$F$2+$B119-1,0)="","",OFFSET(STD_Data!AG$1,$F$2+$B119-1,0))</f>
        <v>#N/A</v>
      </c>
      <c r="I119" s="175" t="str">
        <f t="shared" ca="1" si="3"/>
        <v/>
      </c>
      <c r="J119" s="175" t="str">
        <f t="shared" ca="1" si="3"/>
        <v/>
      </c>
      <c r="K119" s="175" t="str">
        <f t="shared" ca="1" si="3"/>
        <v/>
      </c>
      <c r="L119" s="175" t="str">
        <f t="shared" ca="1" si="3"/>
        <v/>
      </c>
      <c r="M119" s="177" t="str">
        <f t="shared" ca="1" si="4"/>
        <v/>
      </c>
      <c r="N119" s="178"/>
      <c r="W119" s="168"/>
      <c r="X119" s="168"/>
      <c r="Y119" s="168"/>
      <c r="Z119" s="168"/>
      <c r="AA119" s="168"/>
      <c r="AB119" s="168"/>
      <c r="AE119" s="168"/>
      <c r="AF119" s="168"/>
      <c r="AG119" s="168"/>
      <c r="AH119" s="168"/>
      <c r="AI119" s="168"/>
      <c r="AJ119" s="168"/>
      <c r="AK119" s="168"/>
      <c r="AL119" s="168"/>
      <c r="AM119" s="168"/>
      <c r="AN119" s="168"/>
    </row>
    <row r="120" spans="2:40" s="167" customFormat="1" ht="15.75" customHeight="1">
      <c r="B120" s="173">
        <v>116</v>
      </c>
      <c r="C120" s="173" t="e">
        <f ca="1">OFFSET(STD_Data!N$1,$F$2+B120-1,0)</f>
        <v>#N/A</v>
      </c>
      <c r="D120" s="174" t="e">
        <f ca="1">OFFSET(STD_Data!R$1,$F$2+$B120-1,0)</f>
        <v>#N/A</v>
      </c>
      <c r="E120" s="174" t="e">
        <f ca="1">IF(OFFSET(STD_Data!AD$1,$F$2+$B120-1,0)="","",OFFSET(STD_Data!AD$1,$F$2+$B120-1,0))</f>
        <v>#N/A</v>
      </c>
      <c r="F120" s="174" t="e">
        <f ca="1">IF(OFFSET(STD_Data!AE$1,$F$2+$B120-1,0)="","",OFFSET(STD_Data!AE$1,$F$2+$B120-1,0))</f>
        <v>#N/A</v>
      </c>
      <c r="G120" s="174" t="e">
        <f ca="1">IF(OFFSET(STD_Data!AF$1,$F$2+$B120-1,0)="","",OFFSET(STD_Data!AF$1,$F$2+$B120-1,0))</f>
        <v>#N/A</v>
      </c>
      <c r="H120" s="174" t="e">
        <f ca="1">IF(OFFSET(STD_Data!AG$1,$F$2+$B120-1,0)="","",OFFSET(STD_Data!AG$1,$F$2+$B120-1,0))</f>
        <v>#N/A</v>
      </c>
      <c r="I120" s="175" t="str">
        <f t="shared" ca="1" si="3"/>
        <v/>
      </c>
      <c r="J120" s="175" t="str">
        <f t="shared" ca="1" si="3"/>
        <v/>
      </c>
      <c r="K120" s="175" t="str">
        <f t="shared" ca="1" si="3"/>
        <v/>
      </c>
      <c r="L120" s="175" t="str">
        <f t="shared" ca="1" si="3"/>
        <v/>
      </c>
      <c r="M120" s="177" t="str">
        <f t="shared" ca="1" si="4"/>
        <v/>
      </c>
      <c r="N120" s="178"/>
      <c r="W120" s="168"/>
      <c r="X120" s="168"/>
      <c r="Y120" s="168"/>
      <c r="Z120" s="168"/>
      <c r="AA120" s="168"/>
      <c r="AB120" s="168"/>
      <c r="AE120" s="168"/>
      <c r="AF120" s="168"/>
      <c r="AG120" s="168"/>
      <c r="AH120" s="168"/>
      <c r="AI120" s="168"/>
      <c r="AJ120" s="168"/>
      <c r="AK120" s="168"/>
      <c r="AL120" s="168"/>
      <c r="AM120" s="168"/>
      <c r="AN120" s="168"/>
    </row>
    <row r="121" spans="2:40" s="167" customFormat="1" ht="15.75" customHeight="1">
      <c r="B121" s="173">
        <v>117</v>
      </c>
      <c r="C121" s="173" t="e">
        <f ca="1">OFFSET(STD_Data!N$1,$F$2+B121-1,0)</f>
        <v>#N/A</v>
      </c>
      <c r="D121" s="174" t="e">
        <f ca="1">OFFSET(STD_Data!R$1,$F$2+$B121-1,0)</f>
        <v>#N/A</v>
      </c>
      <c r="E121" s="174" t="e">
        <f ca="1">IF(OFFSET(STD_Data!AD$1,$F$2+$B121-1,0)="","",OFFSET(STD_Data!AD$1,$F$2+$B121-1,0))</f>
        <v>#N/A</v>
      </c>
      <c r="F121" s="174" t="e">
        <f ca="1">IF(OFFSET(STD_Data!AE$1,$F$2+$B121-1,0)="","",OFFSET(STD_Data!AE$1,$F$2+$B121-1,0))</f>
        <v>#N/A</v>
      </c>
      <c r="G121" s="174" t="e">
        <f ca="1">IF(OFFSET(STD_Data!AF$1,$F$2+$B121-1,0)="","",OFFSET(STD_Data!AF$1,$F$2+$B121-1,0))</f>
        <v>#N/A</v>
      </c>
      <c r="H121" s="174" t="e">
        <f ca="1">IF(OFFSET(STD_Data!AG$1,$F$2+$B121-1,0)="","",OFFSET(STD_Data!AG$1,$F$2+$B121-1,0))</f>
        <v>#N/A</v>
      </c>
      <c r="I121" s="175" t="str">
        <f t="shared" ca="1" si="3"/>
        <v/>
      </c>
      <c r="J121" s="175" t="str">
        <f t="shared" ca="1" si="3"/>
        <v/>
      </c>
      <c r="K121" s="175" t="str">
        <f t="shared" ca="1" si="3"/>
        <v/>
      </c>
      <c r="L121" s="175" t="str">
        <f t="shared" ca="1" si="3"/>
        <v/>
      </c>
      <c r="M121" s="177" t="str">
        <f t="shared" ca="1" si="4"/>
        <v/>
      </c>
      <c r="N121" s="178"/>
      <c r="W121" s="168"/>
      <c r="X121" s="168"/>
      <c r="Y121" s="168"/>
      <c r="Z121" s="168"/>
      <c r="AA121" s="168"/>
      <c r="AB121" s="168"/>
      <c r="AE121" s="168"/>
      <c r="AF121" s="168"/>
      <c r="AG121" s="168"/>
      <c r="AH121" s="168"/>
      <c r="AI121" s="168"/>
      <c r="AJ121" s="168"/>
      <c r="AK121" s="168"/>
      <c r="AL121" s="168"/>
      <c r="AM121" s="168"/>
      <c r="AN121" s="168"/>
    </row>
    <row r="122" spans="2:40" s="167" customFormat="1" ht="15.75" customHeight="1">
      <c r="B122" s="173">
        <v>118</v>
      </c>
      <c r="C122" s="173" t="e">
        <f ca="1">OFFSET(STD_Data!N$1,$F$2+B122-1,0)</f>
        <v>#N/A</v>
      </c>
      <c r="D122" s="174" t="e">
        <f ca="1">OFFSET(STD_Data!R$1,$F$2+$B122-1,0)</f>
        <v>#N/A</v>
      </c>
      <c r="E122" s="174" t="e">
        <f ca="1">IF(OFFSET(STD_Data!AD$1,$F$2+$B122-1,0)="","",OFFSET(STD_Data!AD$1,$F$2+$B122-1,0))</f>
        <v>#N/A</v>
      </c>
      <c r="F122" s="174" t="e">
        <f ca="1">IF(OFFSET(STD_Data!AE$1,$F$2+$B122-1,0)="","",OFFSET(STD_Data!AE$1,$F$2+$B122-1,0))</f>
        <v>#N/A</v>
      </c>
      <c r="G122" s="174" t="e">
        <f ca="1">IF(OFFSET(STD_Data!AF$1,$F$2+$B122-1,0)="","",OFFSET(STD_Data!AF$1,$F$2+$B122-1,0))</f>
        <v>#N/A</v>
      </c>
      <c r="H122" s="174" t="e">
        <f ca="1">IF(OFFSET(STD_Data!AG$1,$F$2+$B122-1,0)="","",OFFSET(STD_Data!AG$1,$F$2+$B122-1,0))</f>
        <v>#N/A</v>
      </c>
      <c r="I122" s="175" t="str">
        <f t="shared" ca="1" si="3"/>
        <v/>
      </c>
      <c r="J122" s="175" t="str">
        <f t="shared" ca="1" si="3"/>
        <v/>
      </c>
      <c r="K122" s="175" t="str">
        <f t="shared" ca="1" si="3"/>
        <v/>
      </c>
      <c r="L122" s="175" t="str">
        <f t="shared" ca="1" si="3"/>
        <v/>
      </c>
      <c r="M122" s="177" t="str">
        <f t="shared" ca="1" si="4"/>
        <v/>
      </c>
      <c r="N122" s="178"/>
      <c r="W122" s="168"/>
      <c r="X122" s="168"/>
      <c r="Y122" s="168"/>
      <c r="Z122" s="168"/>
      <c r="AA122" s="168"/>
      <c r="AB122" s="168"/>
      <c r="AE122" s="168"/>
      <c r="AF122" s="168"/>
      <c r="AG122" s="168"/>
      <c r="AH122" s="168"/>
      <c r="AI122" s="168"/>
      <c r="AJ122" s="168"/>
      <c r="AK122" s="168"/>
      <c r="AL122" s="168"/>
      <c r="AM122" s="168"/>
      <c r="AN122" s="168"/>
    </row>
    <row r="123" spans="2:40" s="167" customFormat="1" ht="15.75" customHeight="1">
      <c r="B123" s="173">
        <v>119</v>
      </c>
      <c r="C123" s="173" t="e">
        <f ca="1">OFFSET(STD_Data!N$1,$F$2+B123-1,0)</f>
        <v>#N/A</v>
      </c>
      <c r="D123" s="174" t="e">
        <f ca="1">OFFSET(STD_Data!R$1,$F$2+$B123-1,0)</f>
        <v>#N/A</v>
      </c>
      <c r="E123" s="174" t="e">
        <f ca="1">IF(OFFSET(STD_Data!AD$1,$F$2+$B123-1,0)="","",OFFSET(STD_Data!AD$1,$F$2+$B123-1,0))</f>
        <v>#N/A</v>
      </c>
      <c r="F123" s="174" t="e">
        <f ca="1">IF(OFFSET(STD_Data!AE$1,$F$2+$B123-1,0)="","",OFFSET(STD_Data!AE$1,$F$2+$B123-1,0))</f>
        <v>#N/A</v>
      </c>
      <c r="G123" s="174" t="e">
        <f ca="1">IF(OFFSET(STD_Data!AF$1,$F$2+$B123-1,0)="","",OFFSET(STD_Data!AF$1,$F$2+$B123-1,0))</f>
        <v>#N/A</v>
      </c>
      <c r="H123" s="174" t="e">
        <f ca="1">IF(OFFSET(STD_Data!AG$1,$F$2+$B123-1,0)="","",OFFSET(STD_Data!AG$1,$F$2+$B123-1,0))</f>
        <v>#N/A</v>
      </c>
      <c r="I123" s="175" t="str">
        <f t="shared" ca="1" si="3"/>
        <v/>
      </c>
      <c r="J123" s="175" t="str">
        <f t="shared" ca="1" si="3"/>
        <v/>
      </c>
      <c r="K123" s="175" t="str">
        <f t="shared" ca="1" si="3"/>
        <v/>
      </c>
      <c r="L123" s="175" t="str">
        <f t="shared" ca="1" si="3"/>
        <v/>
      </c>
      <c r="M123" s="177" t="str">
        <f t="shared" ca="1" si="4"/>
        <v/>
      </c>
      <c r="N123" s="178"/>
      <c r="W123" s="168"/>
      <c r="X123" s="168"/>
      <c r="Y123" s="168"/>
      <c r="Z123" s="168"/>
      <c r="AA123" s="168"/>
      <c r="AB123" s="168"/>
      <c r="AE123" s="168"/>
      <c r="AF123" s="168"/>
      <c r="AG123" s="168"/>
      <c r="AH123" s="168"/>
      <c r="AI123" s="168"/>
      <c r="AJ123" s="168"/>
      <c r="AK123" s="168"/>
      <c r="AL123" s="168"/>
      <c r="AM123" s="168"/>
      <c r="AN123" s="168"/>
    </row>
    <row r="124" spans="2:40" s="167" customFormat="1" ht="15.75" customHeight="1">
      <c r="B124" s="173">
        <v>120</v>
      </c>
      <c r="C124" s="173" t="e">
        <f ca="1">OFFSET(STD_Data!N$1,$F$2+B124-1,0)</f>
        <v>#N/A</v>
      </c>
      <c r="D124" s="174" t="e">
        <f ca="1">OFFSET(STD_Data!R$1,$F$2+$B124-1,0)</f>
        <v>#N/A</v>
      </c>
      <c r="E124" s="174" t="e">
        <f ca="1">IF(OFFSET(STD_Data!AD$1,$F$2+$B124-1,0)="","",OFFSET(STD_Data!AD$1,$F$2+$B124-1,0))</f>
        <v>#N/A</v>
      </c>
      <c r="F124" s="174" t="e">
        <f ca="1">IF(OFFSET(STD_Data!AE$1,$F$2+$B124-1,0)="","",OFFSET(STD_Data!AE$1,$F$2+$B124-1,0))</f>
        <v>#N/A</v>
      </c>
      <c r="G124" s="174" t="e">
        <f ca="1">IF(OFFSET(STD_Data!AF$1,$F$2+$B124-1,0)="","",OFFSET(STD_Data!AF$1,$F$2+$B124-1,0))</f>
        <v>#N/A</v>
      </c>
      <c r="H124" s="174" t="e">
        <f ca="1">IF(OFFSET(STD_Data!AG$1,$F$2+$B124-1,0)="","",OFFSET(STD_Data!AG$1,$F$2+$B124-1,0))</f>
        <v>#N/A</v>
      </c>
      <c r="I124" s="175" t="str">
        <f t="shared" ca="1" si="3"/>
        <v/>
      </c>
      <c r="J124" s="175" t="str">
        <f t="shared" ca="1" si="3"/>
        <v/>
      </c>
      <c r="K124" s="175" t="str">
        <f t="shared" ca="1" si="3"/>
        <v/>
      </c>
      <c r="L124" s="175" t="str">
        <f t="shared" ca="1" si="3"/>
        <v/>
      </c>
      <c r="M124" s="177" t="str">
        <f t="shared" ca="1" si="4"/>
        <v/>
      </c>
      <c r="N124" s="178"/>
      <c r="W124" s="168"/>
      <c r="X124" s="168"/>
      <c r="Y124" s="168"/>
      <c r="Z124" s="168"/>
      <c r="AA124" s="168"/>
      <c r="AB124" s="168"/>
      <c r="AE124" s="168"/>
      <c r="AF124" s="168"/>
      <c r="AG124" s="168"/>
      <c r="AH124" s="168"/>
      <c r="AI124" s="168"/>
      <c r="AJ124" s="168"/>
      <c r="AK124" s="168"/>
      <c r="AL124" s="168"/>
      <c r="AM124" s="168"/>
      <c r="AN124" s="168"/>
    </row>
    <row r="125" spans="2:40" s="167" customFormat="1" ht="15.75" customHeight="1">
      <c r="B125" s="173">
        <v>121</v>
      </c>
      <c r="C125" s="173" t="e">
        <f ca="1">OFFSET(STD_Data!N$1,$F$2+B125-1,0)</f>
        <v>#N/A</v>
      </c>
      <c r="D125" s="174" t="e">
        <f ca="1">OFFSET(STD_Data!R$1,$F$2+$B125-1,0)</f>
        <v>#N/A</v>
      </c>
      <c r="E125" s="174" t="e">
        <f ca="1">IF(OFFSET(STD_Data!AD$1,$F$2+$B125-1,0)="","",OFFSET(STD_Data!AD$1,$F$2+$B125-1,0))</f>
        <v>#N/A</v>
      </c>
      <c r="F125" s="174" t="e">
        <f ca="1">IF(OFFSET(STD_Data!AE$1,$F$2+$B125-1,0)="","",OFFSET(STD_Data!AE$1,$F$2+$B125-1,0))</f>
        <v>#N/A</v>
      </c>
      <c r="G125" s="174" t="e">
        <f ca="1">IF(OFFSET(STD_Data!AF$1,$F$2+$B125-1,0)="","",OFFSET(STD_Data!AF$1,$F$2+$B125-1,0))</f>
        <v>#N/A</v>
      </c>
      <c r="H125" s="174" t="e">
        <f ca="1">IF(OFFSET(STD_Data!AG$1,$F$2+$B125-1,0)="","",OFFSET(STD_Data!AG$1,$F$2+$B125-1,0))</f>
        <v>#N/A</v>
      </c>
      <c r="I125" s="175" t="str">
        <f t="shared" ca="1" si="3"/>
        <v/>
      </c>
      <c r="J125" s="175" t="str">
        <f t="shared" ca="1" si="3"/>
        <v/>
      </c>
      <c r="K125" s="175" t="str">
        <f t="shared" ca="1" si="3"/>
        <v/>
      </c>
      <c r="L125" s="175" t="str">
        <f t="shared" ca="1" si="3"/>
        <v/>
      </c>
      <c r="M125" s="177" t="str">
        <f t="shared" ca="1" si="4"/>
        <v/>
      </c>
      <c r="N125" s="178"/>
      <c r="W125" s="168"/>
      <c r="X125" s="168"/>
      <c r="Y125" s="168"/>
      <c r="Z125" s="168"/>
      <c r="AA125" s="168"/>
      <c r="AB125" s="168"/>
      <c r="AE125" s="168"/>
      <c r="AF125" s="168"/>
      <c r="AG125" s="168"/>
      <c r="AH125" s="168"/>
      <c r="AI125" s="168"/>
      <c r="AJ125" s="168"/>
      <c r="AK125" s="168"/>
      <c r="AL125" s="168"/>
      <c r="AM125" s="168"/>
      <c r="AN125" s="168"/>
    </row>
    <row r="126" spans="2:40" s="167" customFormat="1" ht="15.75" customHeight="1">
      <c r="B126" s="173">
        <v>122</v>
      </c>
      <c r="C126" s="173" t="e">
        <f ca="1">OFFSET(STD_Data!N$1,$F$2+B126-1,0)</f>
        <v>#N/A</v>
      </c>
      <c r="D126" s="174" t="e">
        <f ca="1">OFFSET(STD_Data!R$1,$F$2+$B126-1,0)</f>
        <v>#N/A</v>
      </c>
      <c r="E126" s="174" t="e">
        <f ca="1">IF(OFFSET(STD_Data!AD$1,$F$2+$B126-1,0)="","",OFFSET(STD_Data!AD$1,$F$2+$B126-1,0))</f>
        <v>#N/A</v>
      </c>
      <c r="F126" s="174" t="e">
        <f ca="1">IF(OFFSET(STD_Data!AE$1,$F$2+$B126-1,0)="","",OFFSET(STD_Data!AE$1,$F$2+$B126-1,0))</f>
        <v>#N/A</v>
      </c>
      <c r="G126" s="174" t="e">
        <f ca="1">IF(OFFSET(STD_Data!AF$1,$F$2+$B126-1,0)="","",OFFSET(STD_Data!AF$1,$F$2+$B126-1,0))</f>
        <v>#N/A</v>
      </c>
      <c r="H126" s="174" t="e">
        <f ca="1">IF(OFFSET(STD_Data!AG$1,$F$2+$B126-1,0)="","",OFFSET(STD_Data!AG$1,$F$2+$B126-1,0))</f>
        <v>#N/A</v>
      </c>
      <c r="I126" s="175" t="str">
        <f t="shared" ca="1" si="3"/>
        <v/>
      </c>
      <c r="J126" s="175" t="str">
        <f t="shared" ca="1" si="3"/>
        <v/>
      </c>
      <c r="K126" s="175" t="str">
        <f t="shared" ca="1" si="3"/>
        <v/>
      </c>
      <c r="L126" s="175" t="str">
        <f t="shared" ca="1" si="3"/>
        <v/>
      </c>
      <c r="M126" s="177" t="str">
        <f t="shared" ca="1" si="4"/>
        <v/>
      </c>
      <c r="N126" s="178"/>
      <c r="W126" s="168"/>
      <c r="X126" s="168"/>
      <c r="Y126" s="168"/>
      <c r="Z126" s="168"/>
      <c r="AA126" s="168"/>
      <c r="AB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168"/>
    </row>
    <row r="127" spans="2:40" s="167" customFormat="1" ht="15.75" customHeight="1">
      <c r="B127" s="173">
        <v>123</v>
      </c>
      <c r="C127" s="173" t="e">
        <f ca="1">OFFSET(STD_Data!N$1,$F$2+B127-1,0)</f>
        <v>#N/A</v>
      </c>
      <c r="D127" s="174" t="e">
        <f ca="1">OFFSET(STD_Data!R$1,$F$2+$B127-1,0)</f>
        <v>#N/A</v>
      </c>
      <c r="E127" s="174" t="e">
        <f ca="1">IF(OFFSET(STD_Data!AD$1,$F$2+$B127-1,0)="","",OFFSET(STD_Data!AD$1,$F$2+$B127-1,0))</f>
        <v>#N/A</v>
      </c>
      <c r="F127" s="174" t="e">
        <f ca="1">IF(OFFSET(STD_Data!AE$1,$F$2+$B127-1,0)="","",OFFSET(STD_Data!AE$1,$F$2+$B127-1,0))</f>
        <v>#N/A</v>
      </c>
      <c r="G127" s="174" t="e">
        <f ca="1">IF(OFFSET(STD_Data!AF$1,$F$2+$B127-1,0)="","",OFFSET(STD_Data!AF$1,$F$2+$B127-1,0))</f>
        <v>#N/A</v>
      </c>
      <c r="H127" s="174" t="e">
        <f ca="1">IF(OFFSET(STD_Data!AG$1,$F$2+$B127-1,0)="","",OFFSET(STD_Data!AG$1,$F$2+$B127-1,0))</f>
        <v>#N/A</v>
      </c>
      <c r="I127" s="175" t="str">
        <f t="shared" ca="1" si="3"/>
        <v/>
      </c>
      <c r="J127" s="175" t="str">
        <f t="shared" ca="1" si="3"/>
        <v/>
      </c>
      <c r="K127" s="175" t="str">
        <f t="shared" ca="1" si="3"/>
        <v/>
      </c>
      <c r="L127" s="175" t="str">
        <f t="shared" ca="1" si="3"/>
        <v/>
      </c>
      <c r="M127" s="177" t="str">
        <f t="shared" ca="1" si="4"/>
        <v/>
      </c>
      <c r="N127" s="178"/>
      <c r="W127" s="168"/>
      <c r="X127" s="168"/>
      <c r="Y127" s="168"/>
      <c r="Z127" s="168"/>
      <c r="AA127" s="168"/>
      <c r="AB127" s="168"/>
      <c r="AE127" s="168"/>
      <c r="AF127" s="168"/>
      <c r="AG127" s="168"/>
      <c r="AH127" s="168"/>
      <c r="AI127" s="168"/>
      <c r="AJ127" s="168"/>
      <c r="AK127" s="168"/>
      <c r="AL127" s="168"/>
      <c r="AM127" s="168"/>
      <c r="AN127" s="168"/>
    </row>
    <row r="128" spans="2:40" s="167" customFormat="1" ht="15.75" customHeight="1">
      <c r="B128" s="173">
        <v>124</v>
      </c>
      <c r="C128" s="173" t="e">
        <f ca="1">OFFSET(STD_Data!N$1,$F$2+B128-1,0)</f>
        <v>#N/A</v>
      </c>
      <c r="D128" s="174" t="e">
        <f ca="1">OFFSET(STD_Data!R$1,$F$2+$B128-1,0)</f>
        <v>#N/A</v>
      </c>
      <c r="E128" s="174" t="e">
        <f ca="1">IF(OFFSET(STD_Data!AD$1,$F$2+$B128-1,0)="","",OFFSET(STD_Data!AD$1,$F$2+$B128-1,0))</f>
        <v>#N/A</v>
      </c>
      <c r="F128" s="174" t="e">
        <f ca="1">IF(OFFSET(STD_Data!AE$1,$F$2+$B128-1,0)="","",OFFSET(STD_Data!AE$1,$F$2+$B128-1,0))</f>
        <v>#N/A</v>
      </c>
      <c r="G128" s="174" t="e">
        <f ca="1">IF(OFFSET(STD_Data!AF$1,$F$2+$B128-1,0)="","",OFFSET(STD_Data!AF$1,$F$2+$B128-1,0))</f>
        <v>#N/A</v>
      </c>
      <c r="H128" s="174" t="e">
        <f ca="1">IF(OFFSET(STD_Data!AG$1,$F$2+$B128-1,0)="","",OFFSET(STD_Data!AG$1,$F$2+$B128-1,0))</f>
        <v>#N/A</v>
      </c>
      <c r="I128" s="175" t="str">
        <f t="shared" ca="1" si="3"/>
        <v/>
      </c>
      <c r="J128" s="175" t="str">
        <f t="shared" ca="1" si="3"/>
        <v/>
      </c>
      <c r="K128" s="175" t="str">
        <f t="shared" ca="1" si="3"/>
        <v/>
      </c>
      <c r="L128" s="175" t="str">
        <f t="shared" ca="1" si="3"/>
        <v/>
      </c>
      <c r="M128" s="177" t="str">
        <f t="shared" ca="1" si="4"/>
        <v/>
      </c>
      <c r="N128" s="178"/>
      <c r="W128" s="168"/>
      <c r="X128" s="168"/>
      <c r="Y128" s="168"/>
      <c r="Z128" s="168"/>
      <c r="AA128" s="168"/>
      <c r="AB128" s="168"/>
      <c r="AE128" s="168"/>
      <c r="AF128" s="168"/>
      <c r="AG128" s="168"/>
      <c r="AH128" s="168"/>
      <c r="AI128" s="168"/>
      <c r="AJ128" s="168"/>
      <c r="AK128" s="168"/>
      <c r="AL128" s="168"/>
      <c r="AM128" s="168"/>
      <c r="AN128" s="168"/>
    </row>
    <row r="129" spans="2:40" s="167" customFormat="1" ht="15.75" customHeight="1">
      <c r="B129" s="173">
        <v>125</v>
      </c>
      <c r="C129" s="173" t="e">
        <f ca="1">OFFSET(STD_Data!N$1,$F$2+B129-1,0)</f>
        <v>#N/A</v>
      </c>
      <c r="D129" s="174" t="e">
        <f ca="1">OFFSET(STD_Data!R$1,$F$2+$B129-1,0)</f>
        <v>#N/A</v>
      </c>
      <c r="E129" s="174" t="e">
        <f ca="1">IF(OFFSET(STD_Data!AD$1,$F$2+$B129-1,0)="","",OFFSET(STD_Data!AD$1,$F$2+$B129-1,0))</f>
        <v>#N/A</v>
      </c>
      <c r="F129" s="174" t="e">
        <f ca="1">IF(OFFSET(STD_Data!AE$1,$F$2+$B129-1,0)="","",OFFSET(STD_Data!AE$1,$F$2+$B129-1,0))</f>
        <v>#N/A</v>
      </c>
      <c r="G129" s="174" t="e">
        <f ca="1">IF(OFFSET(STD_Data!AF$1,$F$2+$B129-1,0)="","",OFFSET(STD_Data!AF$1,$F$2+$B129-1,0))</f>
        <v>#N/A</v>
      </c>
      <c r="H129" s="174" t="e">
        <f ca="1">IF(OFFSET(STD_Data!AG$1,$F$2+$B129-1,0)="","",OFFSET(STD_Data!AG$1,$F$2+$B129-1,0))</f>
        <v>#N/A</v>
      </c>
      <c r="I129" s="175" t="str">
        <f t="shared" ca="1" si="3"/>
        <v/>
      </c>
      <c r="J129" s="175" t="str">
        <f t="shared" ca="1" si="3"/>
        <v/>
      </c>
      <c r="K129" s="175" t="str">
        <f t="shared" ca="1" si="3"/>
        <v/>
      </c>
      <c r="L129" s="175" t="str">
        <f t="shared" ca="1" si="3"/>
        <v/>
      </c>
      <c r="M129" s="177" t="str">
        <f t="shared" ca="1" si="4"/>
        <v/>
      </c>
      <c r="N129" s="178"/>
      <c r="W129" s="168"/>
      <c r="X129" s="168"/>
      <c r="Y129" s="168"/>
      <c r="Z129" s="168"/>
      <c r="AA129" s="168"/>
      <c r="AB129" s="168"/>
      <c r="AE129" s="168"/>
      <c r="AF129" s="168"/>
      <c r="AG129" s="168"/>
      <c r="AH129" s="168"/>
      <c r="AI129" s="168"/>
      <c r="AJ129" s="168"/>
      <c r="AK129" s="168"/>
      <c r="AL129" s="168"/>
      <c r="AM129" s="168"/>
      <c r="AN129" s="168"/>
    </row>
    <row r="130" spans="2:40" s="167" customFormat="1" ht="15.75" customHeight="1">
      <c r="B130" s="173">
        <v>126</v>
      </c>
      <c r="C130" s="173" t="e">
        <f ca="1">OFFSET(STD_Data!N$1,$F$2+B130-1,0)</f>
        <v>#N/A</v>
      </c>
      <c r="D130" s="174" t="e">
        <f ca="1">OFFSET(STD_Data!R$1,$F$2+$B130-1,0)</f>
        <v>#N/A</v>
      </c>
      <c r="E130" s="174" t="e">
        <f ca="1">IF(OFFSET(STD_Data!AD$1,$F$2+$B130-1,0)="","",OFFSET(STD_Data!AD$1,$F$2+$B130-1,0))</f>
        <v>#N/A</v>
      </c>
      <c r="F130" s="174" t="e">
        <f ca="1">IF(OFFSET(STD_Data!AE$1,$F$2+$B130-1,0)="","",OFFSET(STD_Data!AE$1,$F$2+$B130-1,0))</f>
        <v>#N/A</v>
      </c>
      <c r="G130" s="174" t="e">
        <f ca="1">IF(OFFSET(STD_Data!AF$1,$F$2+$B130-1,0)="","",OFFSET(STD_Data!AF$1,$F$2+$B130-1,0))</f>
        <v>#N/A</v>
      </c>
      <c r="H130" s="174" t="e">
        <f ca="1">IF(OFFSET(STD_Data!AG$1,$F$2+$B130-1,0)="","",OFFSET(STD_Data!AG$1,$F$2+$B130-1,0))</f>
        <v>#N/A</v>
      </c>
      <c r="I130" s="175" t="str">
        <f t="shared" ca="1" si="3"/>
        <v/>
      </c>
      <c r="J130" s="175" t="str">
        <f t="shared" ca="1" si="3"/>
        <v/>
      </c>
      <c r="K130" s="175" t="str">
        <f t="shared" ca="1" si="3"/>
        <v/>
      </c>
      <c r="L130" s="175" t="str">
        <f t="shared" ca="1" si="3"/>
        <v/>
      </c>
      <c r="M130" s="177" t="str">
        <f t="shared" ca="1" si="4"/>
        <v/>
      </c>
      <c r="N130" s="178"/>
      <c r="W130" s="168"/>
      <c r="X130" s="168"/>
      <c r="Y130" s="168"/>
      <c r="Z130" s="168"/>
      <c r="AA130" s="168"/>
      <c r="AB130" s="168"/>
      <c r="AE130" s="168"/>
      <c r="AF130" s="168"/>
      <c r="AG130" s="168"/>
      <c r="AH130" s="168"/>
      <c r="AI130" s="168"/>
      <c r="AJ130" s="168"/>
      <c r="AK130" s="168"/>
      <c r="AL130" s="168"/>
      <c r="AM130" s="168"/>
      <c r="AN130" s="168"/>
    </row>
    <row r="131" spans="2:40" s="167" customFormat="1" ht="15.75" customHeight="1">
      <c r="B131" s="173">
        <v>127</v>
      </c>
      <c r="C131" s="173" t="e">
        <f ca="1">OFFSET(STD_Data!N$1,$F$2+B131-1,0)</f>
        <v>#N/A</v>
      </c>
      <c r="D131" s="174" t="e">
        <f ca="1">OFFSET(STD_Data!R$1,$F$2+$B131-1,0)</f>
        <v>#N/A</v>
      </c>
      <c r="E131" s="174" t="e">
        <f ca="1">IF(OFFSET(STD_Data!AD$1,$F$2+$B131-1,0)="","",OFFSET(STD_Data!AD$1,$F$2+$B131-1,0))</f>
        <v>#N/A</v>
      </c>
      <c r="F131" s="174" t="e">
        <f ca="1">IF(OFFSET(STD_Data!AE$1,$F$2+$B131-1,0)="","",OFFSET(STD_Data!AE$1,$F$2+$B131-1,0))</f>
        <v>#N/A</v>
      </c>
      <c r="G131" s="174" t="e">
        <f ca="1">IF(OFFSET(STD_Data!AF$1,$F$2+$B131-1,0)="","",OFFSET(STD_Data!AF$1,$F$2+$B131-1,0))</f>
        <v>#N/A</v>
      </c>
      <c r="H131" s="174" t="e">
        <f ca="1">IF(OFFSET(STD_Data!AG$1,$F$2+$B131-1,0)="","",OFFSET(STD_Data!AG$1,$F$2+$B131-1,0))</f>
        <v>#N/A</v>
      </c>
      <c r="I131" s="175" t="str">
        <f t="shared" ca="1" si="3"/>
        <v/>
      </c>
      <c r="J131" s="175" t="str">
        <f t="shared" ca="1" si="3"/>
        <v/>
      </c>
      <c r="K131" s="175" t="str">
        <f t="shared" ca="1" si="3"/>
        <v/>
      </c>
      <c r="L131" s="175" t="str">
        <f t="shared" ca="1" si="3"/>
        <v/>
      </c>
      <c r="M131" s="177" t="str">
        <f t="shared" ca="1" si="4"/>
        <v/>
      </c>
      <c r="N131" s="178"/>
      <c r="W131" s="168"/>
      <c r="X131" s="168"/>
      <c r="Y131" s="168"/>
      <c r="Z131" s="168"/>
      <c r="AA131" s="168"/>
      <c r="AB131" s="168"/>
      <c r="AE131" s="168"/>
      <c r="AF131" s="168"/>
      <c r="AG131" s="168"/>
      <c r="AH131" s="168"/>
      <c r="AI131" s="168"/>
      <c r="AJ131" s="168"/>
      <c r="AK131" s="168"/>
      <c r="AL131" s="168"/>
      <c r="AM131" s="168"/>
      <c r="AN131" s="168"/>
    </row>
    <row r="132" spans="2:40" s="167" customFormat="1" ht="15.75" customHeight="1">
      <c r="B132" s="173">
        <v>128</v>
      </c>
      <c r="C132" s="173" t="e">
        <f ca="1">OFFSET(STD_Data!N$1,$F$2+B132-1,0)</f>
        <v>#N/A</v>
      </c>
      <c r="D132" s="174" t="e">
        <f ca="1">OFFSET(STD_Data!R$1,$F$2+$B132-1,0)</f>
        <v>#N/A</v>
      </c>
      <c r="E132" s="174" t="e">
        <f ca="1">IF(OFFSET(STD_Data!AD$1,$F$2+$B132-1,0)="","",OFFSET(STD_Data!AD$1,$F$2+$B132-1,0))</f>
        <v>#N/A</v>
      </c>
      <c r="F132" s="174" t="e">
        <f ca="1">IF(OFFSET(STD_Data!AE$1,$F$2+$B132-1,0)="","",OFFSET(STD_Data!AE$1,$F$2+$B132-1,0))</f>
        <v>#N/A</v>
      </c>
      <c r="G132" s="174" t="e">
        <f ca="1">IF(OFFSET(STD_Data!AF$1,$F$2+$B132-1,0)="","",OFFSET(STD_Data!AF$1,$F$2+$B132-1,0))</f>
        <v>#N/A</v>
      </c>
      <c r="H132" s="174" t="e">
        <f ca="1">IF(OFFSET(STD_Data!AG$1,$F$2+$B132-1,0)="","",OFFSET(STD_Data!AG$1,$F$2+$B132-1,0))</f>
        <v>#N/A</v>
      </c>
      <c r="I132" s="175" t="str">
        <f t="shared" ca="1" si="3"/>
        <v/>
      </c>
      <c r="J132" s="175" t="str">
        <f t="shared" ca="1" si="3"/>
        <v/>
      </c>
      <c r="K132" s="175" t="str">
        <f t="shared" ca="1" si="3"/>
        <v/>
      </c>
      <c r="L132" s="175" t="str">
        <f t="shared" ca="1" si="3"/>
        <v/>
      </c>
      <c r="M132" s="177" t="str">
        <f t="shared" ca="1" si="4"/>
        <v/>
      </c>
      <c r="N132" s="178"/>
      <c r="W132" s="168"/>
      <c r="X132" s="168"/>
      <c r="Y132" s="168"/>
      <c r="Z132" s="168"/>
      <c r="AA132" s="168"/>
      <c r="AB132" s="168"/>
      <c r="AE132" s="168"/>
      <c r="AF132" s="168"/>
      <c r="AG132" s="168"/>
      <c r="AH132" s="168"/>
      <c r="AI132" s="168"/>
      <c r="AJ132" s="168"/>
      <c r="AK132" s="168"/>
      <c r="AL132" s="168"/>
      <c r="AM132" s="168"/>
      <c r="AN132" s="168"/>
    </row>
    <row r="133" spans="2:40" s="167" customFormat="1" ht="15.75" customHeight="1">
      <c r="B133" s="173">
        <v>129</v>
      </c>
      <c r="C133" s="173" t="e">
        <f ca="1">OFFSET(STD_Data!N$1,$F$2+B133-1,0)</f>
        <v>#N/A</v>
      </c>
      <c r="D133" s="174" t="e">
        <f ca="1">OFFSET(STD_Data!R$1,$F$2+$B133-1,0)</f>
        <v>#N/A</v>
      </c>
      <c r="E133" s="174" t="e">
        <f ca="1">IF(OFFSET(STD_Data!AD$1,$F$2+$B133-1,0)="","",OFFSET(STD_Data!AD$1,$F$2+$B133-1,0))</f>
        <v>#N/A</v>
      </c>
      <c r="F133" s="174" t="e">
        <f ca="1">IF(OFFSET(STD_Data!AE$1,$F$2+$B133-1,0)="","",OFFSET(STD_Data!AE$1,$F$2+$B133-1,0))</f>
        <v>#N/A</v>
      </c>
      <c r="G133" s="174" t="e">
        <f ca="1">IF(OFFSET(STD_Data!AF$1,$F$2+$B133-1,0)="","",OFFSET(STD_Data!AF$1,$F$2+$B133-1,0))</f>
        <v>#N/A</v>
      </c>
      <c r="H133" s="174" t="e">
        <f ca="1">IF(OFFSET(STD_Data!AG$1,$F$2+$B133-1,0)="","",OFFSET(STD_Data!AG$1,$F$2+$B133-1,0))</f>
        <v>#N/A</v>
      </c>
      <c r="I133" s="175" t="str">
        <f t="shared" ca="1" si="3"/>
        <v/>
      </c>
      <c r="J133" s="175" t="str">
        <f t="shared" ca="1" si="3"/>
        <v/>
      </c>
      <c r="K133" s="175" t="str">
        <f t="shared" ca="1" si="3"/>
        <v/>
      </c>
      <c r="L133" s="175" t="str">
        <f t="shared" ref="L133:L134" ca="1" si="5">IFERROR(ABS(G133-H133),"")</f>
        <v/>
      </c>
      <c r="M133" s="177" t="str">
        <f t="shared" ca="1" si="4"/>
        <v/>
      </c>
      <c r="N133" s="178"/>
      <c r="W133" s="168"/>
      <c r="X133" s="168"/>
      <c r="Y133" s="168"/>
      <c r="Z133" s="168"/>
      <c r="AA133" s="168"/>
      <c r="AB133" s="168"/>
      <c r="AE133" s="168"/>
      <c r="AF133" s="168"/>
      <c r="AG133" s="168"/>
      <c r="AH133" s="168"/>
      <c r="AI133" s="168"/>
      <c r="AJ133" s="168"/>
      <c r="AK133" s="168"/>
      <c r="AL133" s="168"/>
      <c r="AM133" s="168"/>
      <c r="AN133" s="168"/>
    </row>
    <row r="134" spans="2:40" s="167" customFormat="1" ht="15.75" customHeight="1">
      <c r="B134" s="173">
        <v>130</v>
      </c>
      <c r="C134" s="173" t="e">
        <f ca="1">OFFSET(STD_Data!N$1,$F$2+B134-1,0)</f>
        <v>#N/A</v>
      </c>
      <c r="D134" s="174" t="e">
        <f ca="1">OFFSET(STD_Data!R$1,$F$2+$B134-1,0)</f>
        <v>#N/A</v>
      </c>
      <c r="E134" s="174" t="e">
        <f ca="1">IF(OFFSET(STD_Data!AD$1,$F$2+$B134-1,0)="","",OFFSET(STD_Data!AD$1,$F$2+$B134-1,0))</f>
        <v>#N/A</v>
      </c>
      <c r="F134" s="174" t="e">
        <f ca="1">IF(OFFSET(STD_Data!AE$1,$F$2+$B134-1,0)="","",OFFSET(STD_Data!AE$1,$F$2+$B134-1,0))</f>
        <v>#N/A</v>
      </c>
      <c r="G134" s="174" t="e">
        <f ca="1">IF(OFFSET(STD_Data!AF$1,$F$2+$B134-1,0)="","",OFFSET(STD_Data!AF$1,$F$2+$B134-1,0))</f>
        <v>#N/A</v>
      </c>
      <c r="H134" s="174" t="e">
        <f ca="1">IF(OFFSET(STD_Data!AG$1,$F$2+$B134-1,0)="","",OFFSET(STD_Data!AG$1,$F$2+$B134-1,0))</f>
        <v>#N/A</v>
      </c>
      <c r="I134" s="175" t="str">
        <f t="shared" ref="I134:K134" ca="1" si="6">IFERROR(ABS(D134-E134),"")</f>
        <v/>
      </c>
      <c r="J134" s="175" t="str">
        <f t="shared" ca="1" si="6"/>
        <v/>
      </c>
      <c r="K134" s="175" t="str">
        <f t="shared" ca="1" si="6"/>
        <v/>
      </c>
      <c r="L134" s="175" t="str">
        <f t="shared" ca="1" si="5"/>
        <v/>
      </c>
      <c r="M134" s="177" t="str">
        <f t="shared" ref="M134" ca="1" si="7">IFERROR(AVERAGE(I134:L134),"")</f>
        <v/>
      </c>
      <c r="N134" s="178"/>
      <c r="W134" s="168"/>
      <c r="X134" s="168"/>
      <c r="Y134" s="168"/>
      <c r="Z134" s="168"/>
      <c r="AA134" s="168"/>
      <c r="AB134" s="168"/>
      <c r="AE134" s="168"/>
      <c r="AF134" s="168"/>
      <c r="AG134" s="168"/>
      <c r="AH134" s="168"/>
      <c r="AI134" s="168"/>
      <c r="AJ134" s="168"/>
      <c r="AK134" s="168"/>
      <c r="AL134" s="168"/>
      <c r="AM134" s="168"/>
      <c r="AN134" s="168"/>
    </row>
    <row r="135" spans="2:40" s="167" customFormat="1" ht="15.75" customHeight="1"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W135" s="168"/>
      <c r="X135" s="168"/>
      <c r="Y135" s="168"/>
      <c r="Z135" s="168"/>
      <c r="AA135" s="168"/>
      <c r="AB135" s="168"/>
      <c r="AE135" s="168"/>
      <c r="AF135" s="168"/>
      <c r="AG135" s="168"/>
      <c r="AH135" s="168"/>
      <c r="AI135" s="168"/>
      <c r="AJ135" s="168"/>
      <c r="AK135" s="168"/>
      <c r="AL135" s="168"/>
      <c r="AM135" s="168"/>
      <c r="AN135" s="168"/>
    </row>
    <row r="136" spans="2:40" s="167" customFormat="1" ht="15.75" customHeight="1"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W136" s="168"/>
      <c r="X136" s="168"/>
      <c r="Y136" s="168"/>
      <c r="Z136" s="168"/>
      <c r="AA136" s="168"/>
      <c r="AB136" s="168"/>
      <c r="AE136" s="168"/>
      <c r="AF136" s="168"/>
      <c r="AG136" s="168"/>
      <c r="AH136" s="168"/>
      <c r="AI136" s="168"/>
      <c r="AJ136" s="168"/>
      <c r="AK136" s="168"/>
      <c r="AL136" s="168"/>
      <c r="AM136" s="168"/>
      <c r="AN136" s="168"/>
    </row>
  </sheetData>
  <mergeCells count="11">
    <mergeCell ref="Q4:R4"/>
    <mergeCell ref="B3:B4"/>
    <mergeCell ref="C3:C4"/>
    <mergeCell ref="D3:H3"/>
    <mergeCell ref="I3:L3"/>
    <mergeCell ref="Q3:X3"/>
    <mergeCell ref="O4:P4"/>
    <mergeCell ref="O3:P3"/>
    <mergeCell ref="W4:X4"/>
    <mergeCell ref="U4:V4"/>
    <mergeCell ref="S4:T4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K44"/>
  <sheetViews>
    <sheetView showGridLines="0" zoomScaleNormal="100" zoomScaleSheetLayoutView="100" workbookViewId="0">
      <selection sqref="A1:H6"/>
    </sheetView>
  </sheetViews>
  <sheetFormatPr defaultColWidth="12.21875" defaultRowHeight="18" customHeight="1"/>
  <cols>
    <col min="1" max="10" width="8" customWidth="1"/>
    <col min="11" max="11" width="1.77734375" customWidth="1"/>
  </cols>
  <sheetData>
    <row r="1" spans="1:11" ht="15" customHeight="1">
      <c r="A1" s="646" t="s">
        <v>208</v>
      </c>
      <c r="B1" s="647"/>
      <c r="C1" s="647"/>
      <c r="D1" s="647"/>
      <c r="E1" s="647"/>
      <c r="F1" s="647"/>
      <c r="G1" s="647"/>
      <c r="H1" s="647"/>
      <c r="I1" s="182" t="s">
        <v>209</v>
      </c>
      <c r="J1" s="183" t="s">
        <v>210</v>
      </c>
      <c r="K1" s="184"/>
    </row>
    <row r="2" spans="1:11" ht="15" customHeight="1">
      <c r="A2" s="648"/>
      <c r="B2" s="649"/>
      <c r="C2" s="649"/>
      <c r="D2" s="649"/>
      <c r="E2" s="649"/>
      <c r="F2" s="649"/>
      <c r="G2" s="649"/>
      <c r="H2" s="649"/>
      <c r="I2" s="635"/>
      <c r="J2" s="632"/>
      <c r="K2" s="184"/>
    </row>
    <row r="3" spans="1:11" ht="15" customHeight="1">
      <c r="A3" s="648"/>
      <c r="B3" s="649"/>
      <c r="C3" s="649"/>
      <c r="D3" s="649"/>
      <c r="E3" s="649"/>
      <c r="F3" s="649"/>
      <c r="G3" s="649"/>
      <c r="H3" s="649"/>
      <c r="I3" s="636"/>
      <c r="J3" s="633"/>
      <c r="K3" s="184"/>
    </row>
    <row r="4" spans="1:11" ht="15" customHeight="1">
      <c r="A4" s="648"/>
      <c r="B4" s="649"/>
      <c r="C4" s="649"/>
      <c r="D4" s="649"/>
      <c r="E4" s="649"/>
      <c r="F4" s="649"/>
      <c r="G4" s="649"/>
      <c r="H4" s="649"/>
      <c r="I4" s="637"/>
      <c r="J4" s="634"/>
      <c r="K4" s="184"/>
    </row>
    <row r="5" spans="1:11" ht="15" customHeight="1">
      <c r="A5" s="648"/>
      <c r="B5" s="649"/>
      <c r="C5" s="649"/>
      <c r="D5" s="649"/>
      <c r="E5" s="649"/>
      <c r="F5" s="649"/>
      <c r="G5" s="649"/>
      <c r="H5" s="649"/>
      <c r="I5" s="226" t="s">
        <v>211</v>
      </c>
      <c r="J5" s="227" t="s">
        <v>212</v>
      </c>
      <c r="K5" s="184"/>
    </row>
    <row r="6" spans="1:11" ht="15" customHeight="1" thickBot="1">
      <c r="A6" s="650"/>
      <c r="B6" s="651"/>
      <c r="C6" s="651"/>
      <c r="D6" s="651"/>
      <c r="E6" s="651"/>
      <c r="F6" s="651"/>
      <c r="G6" s="651"/>
      <c r="H6" s="651"/>
      <c r="I6" s="185"/>
      <c r="J6" s="186"/>
      <c r="K6" s="184"/>
    </row>
    <row r="7" spans="1:11" ht="18" customHeight="1">
      <c r="A7" s="652" t="s">
        <v>213</v>
      </c>
      <c r="B7" s="653"/>
      <c r="C7" s="653"/>
      <c r="D7" s="653"/>
      <c r="E7" s="653"/>
      <c r="F7" s="653"/>
      <c r="G7" s="653"/>
      <c r="H7" s="653"/>
      <c r="I7" s="653"/>
      <c r="J7" s="654"/>
      <c r="K7" s="184"/>
    </row>
    <row r="8" spans="1:11" ht="18" customHeight="1">
      <c r="A8" s="187"/>
      <c r="B8" s="188" t="s">
        <v>2</v>
      </c>
      <c r="C8" s="655" t="s">
        <v>30</v>
      </c>
      <c r="D8" s="656"/>
      <c r="E8" s="188" t="s">
        <v>214</v>
      </c>
      <c r="F8" s="189" t="s">
        <v>215</v>
      </c>
      <c r="G8" s="188" t="s">
        <v>32</v>
      </c>
      <c r="H8" s="188" t="s">
        <v>33</v>
      </c>
      <c r="I8" s="657" t="s">
        <v>216</v>
      </c>
      <c r="J8" s="658"/>
      <c r="K8" s="184"/>
    </row>
    <row r="9" spans="1:11" ht="18" customHeight="1">
      <c r="A9" s="612" t="s">
        <v>217</v>
      </c>
      <c r="B9" s="190">
        <v>262423</v>
      </c>
      <c r="C9" s="614" t="s">
        <v>237</v>
      </c>
      <c r="D9" s="615"/>
      <c r="E9" s="191" t="s">
        <v>238</v>
      </c>
      <c r="F9" s="192" t="s">
        <v>239</v>
      </c>
      <c r="G9" s="193" t="s">
        <v>240</v>
      </c>
      <c r="H9" s="194"/>
      <c r="I9" s="616" t="s">
        <v>241</v>
      </c>
      <c r="J9" s="617"/>
      <c r="K9" s="184"/>
    </row>
    <row r="10" spans="1:11" ht="18" customHeight="1">
      <c r="A10" s="613"/>
      <c r="B10" s="190">
        <v>261776</v>
      </c>
      <c r="C10" s="614" t="s">
        <v>242</v>
      </c>
      <c r="D10" s="615"/>
      <c r="E10" s="191" t="s">
        <v>238</v>
      </c>
      <c r="F10" s="192" t="s">
        <v>243</v>
      </c>
      <c r="G10" s="193">
        <v>1600053</v>
      </c>
      <c r="H10" s="194"/>
      <c r="I10" s="618" t="s">
        <v>241</v>
      </c>
      <c r="J10" s="619"/>
      <c r="K10" s="184"/>
    </row>
    <row r="11" spans="1:11" ht="18" customHeight="1" thickBot="1">
      <c r="A11" s="195" t="s">
        <v>218</v>
      </c>
      <c r="B11" s="196">
        <v>18035</v>
      </c>
      <c r="C11" s="638" t="s">
        <v>219</v>
      </c>
      <c r="D11" s="639"/>
      <c r="E11" s="197" t="s">
        <v>220</v>
      </c>
      <c r="F11" s="198" t="s">
        <v>244</v>
      </c>
      <c r="G11" s="199">
        <v>951353</v>
      </c>
      <c r="H11" s="200"/>
      <c r="I11" s="640" t="s">
        <v>221</v>
      </c>
      <c r="J11" s="641"/>
      <c r="K11" s="184"/>
    </row>
    <row r="12" spans="1:11" ht="18" customHeight="1">
      <c r="A12" s="201" t="s">
        <v>222</v>
      </c>
      <c r="B12" s="642" t="s">
        <v>223</v>
      </c>
      <c r="C12" s="643"/>
      <c r="D12" s="644"/>
      <c r="E12" s="202" t="s">
        <v>224</v>
      </c>
      <c r="F12" s="642" t="s">
        <v>225</v>
      </c>
      <c r="G12" s="643"/>
      <c r="H12" s="643"/>
      <c r="I12" s="643"/>
      <c r="J12" s="645"/>
      <c r="K12" s="184"/>
    </row>
    <row r="13" spans="1:11" ht="18" customHeight="1">
      <c r="A13" s="203" t="s">
        <v>226</v>
      </c>
      <c r="B13" s="204" t="s">
        <v>227</v>
      </c>
      <c r="C13" s="205" t="s">
        <v>226</v>
      </c>
      <c r="D13" s="204" t="s">
        <v>228</v>
      </c>
      <c r="E13" s="205" t="s">
        <v>226</v>
      </c>
      <c r="F13" s="204" t="s">
        <v>229</v>
      </c>
      <c r="G13" s="205" t="s">
        <v>226</v>
      </c>
      <c r="H13" s="204" t="s">
        <v>230</v>
      </c>
      <c r="I13" s="205" t="s">
        <v>226</v>
      </c>
      <c r="J13" s="206" t="s">
        <v>231</v>
      </c>
      <c r="K13" s="184"/>
    </row>
    <row r="14" spans="1:11" ht="18" customHeight="1">
      <c r="A14" s="203" t="s">
        <v>232</v>
      </c>
      <c r="B14" s="204" t="s">
        <v>233</v>
      </c>
      <c r="C14" s="205" t="s">
        <v>232</v>
      </c>
      <c r="D14" s="204" t="s">
        <v>233</v>
      </c>
      <c r="E14" s="205" t="s">
        <v>232</v>
      </c>
      <c r="F14" s="204" t="s">
        <v>233</v>
      </c>
      <c r="G14" s="205" t="s">
        <v>232</v>
      </c>
      <c r="H14" s="204" t="s">
        <v>233</v>
      </c>
      <c r="I14" s="205" t="s">
        <v>232</v>
      </c>
      <c r="J14" s="206" t="s">
        <v>233</v>
      </c>
      <c r="K14" s="184"/>
    </row>
    <row r="15" spans="1:11" ht="18" customHeight="1">
      <c r="A15" s="207">
        <v>1</v>
      </c>
      <c r="B15" s="208">
        <v>-0.08</v>
      </c>
      <c r="C15" s="209">
        <v>1</v>
      </c>
      <c r="D15" s="208">
        <v>-0.08</v>
      </c>
      <c r="E15" s="209">
        <v>1</v>
      </c>
      <c r="F15" s="208">
        <v>-0.08</v>
      </c>
      <c r="G15" s="209">
        <v>1</v>
      </c>
      <c r="H15" s="208">
        <v>-0.08</v>
      </c>
      <c r="I15" s="209">
        <v>1</v>
      </c>
      <c r="J15" s="210">
        <v>-0.08</v>
      </c>
      <c r="K15" s="184"/>
    </row>
    <row r="16" spans="1:11" ht="18" customHeight="1">
      <c r="A16" s="207">
        <v>2</v>
      </c>
      <c r="B16" s="208">
        <v>-0.08</v>
      </c>
      <c r="C16" s="209">
        <v>2</v>
      </c>
      <c r="D16" s="208">
        <v>-0.08</v>
      </c>
      <c r="E16" s="209">
        <v>2</v>
      </c>
      <c r="F16" s="208">
        <v>-0.08</v>
      </c>
      <c r="G16" s="209">
        <v>2</v>
      </c>
      <c r="H16" s="208">
        <v>-0.08</v>
      </c>
      <c r="I16" s="209">
        <v>2</v>
      </c>
      <c r="J16" s="210">
        <v>-0.08</v>
      </c>
      <c r="K16" s="184"/>
    </row>
    <row r="17" spans="1:11" ht="18" customHeight="1">
      <c r="A17" s="207">
        <v>3</v>
      </c>
      <c r="B17" s="208">
        <v>-0.09</v>
      </c>
      <c r="C17" s="209">
        <v>3</v>
      </c>
      <c r="D17" s="208">
        <v>-0.09</v>
      </c>
      <c r="E17" s="209">
        <v>3</v>
      </c>
      <c r="F17" s="208">
        <v>-0.09</v>
      </c>
      <c r="G17" s="209">
        <v>3</v>
      </c>
      <c r="H17" s="208">
        <v>-7.0000000000000007E-2</v>
      </c>
      <c r="I17" s="209">
        <v>3</v>
      </c>
      <c r="J17" s="210">
        <v>-0.09</v>
      </c>
      <c r="K17" s="184"/>
    </row>
    <row r="18" spans="1:11" ht="18" customHeight="1">
      <c r="A18" s="207">
        <v>4</v>
      </c>
      <c r="B18" s="208">
        <v>-0.08</v>
      </c>
      <c r="C18" s="209">
        <v>4</v>
      </c>
      <c r="D18" s="208">
        <v>-0.08</v>
      </c>
      <c r="E18" s="209">
        <v>4</v>
      </c>
      <c r="F18" s="208">
        <v>-0.09</v>
      </c>
      <c r="G18" s="209">
        <v>4</v>
      </c>
      <c r="H18" s="208">
        <v>-0.08</v>
      </c>
      <c r="I18" s="209">
        <v>4</v>
      </c>
      <c r="J18" s="210">
        <v>-0.08</v>
      </c>
      <c r="K18" s="184"/>
    </row>
    <row r="19" spans="1:11" ht="18" customHeight="1">
      <c r="A19" s="207">
        <v>5</v>
      </c>
      <c r="B19" s="208">
        <v>-0.08</v>
      </c>
      <c r="C19" s="209">
        <v>5</v>
      </c>
      <c r="D19" s="208">
        <v>-0.08</v>
      </c>
      <c r="E19" s="209">
        <v>5</v>
      </c>
      <c r="F19" s="208">
        <v>-0.08</v>
      </c>
      <c r="G19" s="209">
        <v>5</v>
      </c>
      <c r="H19" s="208">
        <v>-7.0000000000000007E-2</v>
      </c>
      <c r="I19" s="209">
        <v>5</v>
      </c>
      <c r="J19" s="210">
        <v>-0.08</v>
      </c>
      <c r="K19" s="184"/>
    </row>
    <row r="20" spans="1:11" ht="18" customHeight="1">
      <c r="A20" s="207">
        <v>6</v>
      </c>
      <c r="B20" s="208">
        <v>-0.09</v>
      </c>
      <c r="C20" s="209">
        <v>6</v>
      </c>
      <c r="D20" s="208">
        <v>-7.0000000000000007E-2</v>
      </c>
      <c r="E20" s="209">
        <v>6</v>
      </c>
      <c r="F20" s="208">
        <v>-0.08</v>
      </c>
      <c r="G20" s="209">
        <v>6</v>
      </c>
      <c r="H20" s="208">
        <v>-0.08</v>
      </c>
      <c r="I20" s="209">
        <v>6</v>
      </c>
      <c r="J20" s="210">
        <v>-0.08</v>
      </c>
      <c r="K20" s="184"/>
    </row>
    <row r="21" spans="1:11" ht="18" customHeight="1">
      <c r="A21" s="207">
        <v>7</v>
      </c>
      <c r="B21" s="208">
        <v>-0.08</v>
      </c>
      <c r="C21" s="209">
        <v>7</v>
      </c>
      <c r="D21" s="208">
        <v>-0.08</v>
      </c>
      <c r="E21" s="209">
        <v>7</v>
      </c>
      <c r="F21" s="208">
        <v>-0.08</v>
      </c>
      <c r="G21" s="209">
        <v>7</v>
      </c>
      <c r="H21" s="208">
        <v>-0.08</v>
      </c>
      <c r="I21" s="209">
        <v>7</v>
      </c>
      <c r="J21" s="210">
        <v>-0.09</v>
      </c>
      <c r="K21" s="184"/>
    </row>
    <row r="22" spans="1:11" ht="18" customHeight="1">
      <c r="A22" s="207">
        <v>8</v>
      </c>
      <c r="B22" s="208">
        <v>-0.08</v>
      </c>
      <c r="C22" s="209">
        <v>8</v>
      </c>
      <c r="D22" s="208">
        <v>-0.09</v>
      </c>
      <c r="E22" s="209">
        <v>8</v>
      </c>
      <c r="F22" s="208">
        <v>-0.09</v>
      </c>
      <c r="G22" s="209">
        <v>8</v>
      </c>
      <c r="H22" s="208">
        <v>-0.09</v>
      </c>
      <c r="I22" s="209">
        <v>8</v>
      </c>
      <c r="J22" s="210">
        <v>-0.08</v>
      </c>
      <c r="K22" s="184"/>
    </row>
    <row r="23" spans="1:11" ht="18" customHeight="1">
      <c r="A23" s="207">
        <v>9</v>
      </c>
      <c r="B23" s="208">
        <v>-0.09</v>
      </c>
      <c r="C23" s="209">
        <v>9</v>
      </c>
      <c r="D23" s="208">
        <v>-0.08</v>
      </c>
      <c r="E23" s="209">
        <v>9</v>
      </c>
      <c r="F23" s="208">
        <v>-0.08</v>
      </c>
      <c r="G23" s="209">
        <v>9</v>
      </c>
      <c r="H23" s="208">
        <v>-0.08</v>
      </c>
      <c r="I23" s="209">
        <v>9</v>
      </c>
      <c r="J23" s="210">
        <v>-0.08</v>
      </c>
      <c r="K23" s="184"/>
    </row>
    <row r="24" spans="1:11" ht="18" customHeight="1">
      <c r="A24" s="207">
        <v>10</v>
      </c>
      <c r="B24" s="208">
        <v>-0.08</v>
      </c>
      <c r="C24" s="209">
        <v>10</v>
      </c>
      <c r="D24" s="208">
        <v>-0.08</v>
      </c>
      <c r="E24" s="209">
        <v>10</v>
      </c>
      <c r="F24" s="208">
        <v>-0.08</v>
      </c>
      <c r="G24" s="209">
        <v>10</v>
      </c>
      <c r="H24" s="208">
        <v>-0.08</v>
      </c>
      <c r="I24" s="209">
        <v>10</v>
      </c>
      <c r="J24" s="210">
        <v>-0.09</v>
      </c>
      <c r="K24" s="184"/>
    </row>
    <row r="25" spans="1:11" ht="18" customHeight="1">
      <c r="A25" s="211" t="s">
        <v>234</v>
      </c>
      <c r="B25" s="212">
        <f>STDEV(B15:B24)</f>
        <v>4.8304589153964766E-3</v>
      </c>
      <c r="C25" s="213" t="s">
        <v>234</v>
      </c>
      <c r="D25" s="212">
        <f>STDEV(D15:D24)</f>
        <v>5.6764621219754638E-3</v>
      </c>
      <c r="E25" s="213" t="s">
        <v>234</v>
      </c>
      <c r="F25" s="212">
        <f>STDEV(F15:F24)</f>
        <v>4.8304589153964766E-3</v>
      </c>
      <c r="G25" s="213" t="s">
        <v>234</v>
      </c>
      <c r="H25" s="212">
        <f>STDEV(H15:H24)</f>
        <v>5.6764621219754638E-3</v>
      </c>
      <c r="I25" s="213" t="s">
        <v>234</v>
      </c>
      <c r="J25" s="214">
        <f>STDEV(J15:J24)</f>
        <v>4.8304589153964766E-3</v>
      </c>
      <c r="K25" s="184"/>
    </row>
    <row r="26" spans="1:11" ht="18" customHeight="1" thickBot="1">
      <c r="A26" s="215" t="s">
        <v>51</v>
      </c>
      <c r="B26" s="216">
        <v>9</v>
      </c>
      <c r="C26" s="217" t="s">
        <v>51</v>
      </c>
      <c r="D26" s="216">
        <v>9</v>
      </c>
      <c r="E26" s="217" t="s">
        <v>51</v>
      </c>
      <c r="F26" s="216">
        <v>9</v>
      </c>
      <c r="G26" s="217" t="s">
        <v>51</v>
      </c>
      <c r="H26" s="216">
        <v>9</v>
      </c>
      <c r="I26" s="217" t="s">
        <v>51</v>
      </c>
      <c r="J26" s="218">
        <v>9</v>
      </c>
      <c r="K26" s="184"/>
    </row>
    <row r="27" spans="1:11" ht="18" customHeight="1">
      <c r="A27" s="219" t="s">
        <v>222</v>
      </c>
      <c r="B27" s="642" t="s">
        <v>235</v>
      </c>
      <c r="C27" s="643"/>
      <c r="D27" s="644"/>
      <c r="E27" s="220" t="s">
        <v>224</v>
      </c>
      <c r="F27" s="642" t="s">
        <v>225</v>
      </c>
      <c r="G27" s="643"/>
      <c r="H27" s="643"/>
      <c r="I27" s="643"/>
      <c r="J27" s="645"/>
      <c r="K27" s="184"/>
    </row>
    <row r="28" spans="1:11" ht="18" customHeight="1">
      <c r="A28" s="221" t="s">
        <v>226</v>
      </c>
      <c r="B28" s="222" t="s">
        <v>227</v>
      </c>
      <c r="C28" s="223" t="s">
        <v>226</v>
      </c>
      <c r="D28" s="222" t="s">
        <v>228</v>
      </c>
      <c r="E28" s="223" t="s">
        <v>226</v>
      </c>
      <c r="F28" s="222" t="s">
        <v>229</v>
      </c>
      <c r="G28" s="223" t="s">
        <v>226</v>
      </c>
      <c r="H28" s="222" t="s">
        <v>230</v>
      </c>
      <c r="I28" s="223" t="s">
        <v>226</v>
      </c>
      <c r="J28" s="224" t="s">
        <v>231</v>
      </c>
      <c r="K28" s="184"/>
    </row>
    <row r="29" spans="1:11" ht="18" customHeight="1">
      <c r="A29" s="221" t="s">
        <v>232</v>
      </c>
      <c r="B29" s="222" t="s">
        <v>233</v>
      </c>
      <c r="C29" s="223" t="s">
        <v>232</v>
      </c>
      <c r="D29" s="222" t="s">
        <v>233</v>
      </c>
      <c r="E29" s="223" t="s">
        <v>232</v>
      </c>
      <c r="F29" s="222" t="s">
        <v>233</v>
      </c>
      <c r="G29" s="223" t="s">
        <v>232</v>
      </c>
      <c r="H29" s="222" t="s">
        <v>233</v>
      </c>
      <c r="I29" s="223" t="s">
        <v>232</v>
      </c>
      <c r="J29" s="224" t="s">
        <v>233</v>
      </c>
      <c r="K29" s="184"/>
    </row>
    <row r="30" spans="1:11" ht="18" customHeight="1">
      <c r="A30" s="207">
        <v>1</v>
      </c>
      <c r="B30" s="208">
        <v>-0.08</v>
      </c>
      <c r="C30" s="209">
        <v>1</v>
      </c>
      <c r="D30" s="208">
        <v>-0.08</v>
      </c>
      <c r="E30" s="209">
        <v>1</v>
      </c>
      <c r="F30" s="208">
        <v>-0.08</v>
      </c>
      <c r="G30" s="209">
        <v>1</v>
      </c>
      <c r="H30" s="208">
        <v>-0.08</v>
      </c>
      <c r="I30" s="209">
        <v>1</v>
      </c>
      <c r="J30" s="210">
        <v>-0.08</v>
      </c>
      <c r="K30" s="184"/>
    </row>
    <row r="31" spans="1:11" ht="18" customHeight="1">
      <c r="A31" s="207">
        <v>2</v>
      </c>
      <c r="B31" s="208">
        <v>-7.0000000000000007E-2</v>
      </c>
      <c r="C31" s="209">
        <v>2</v>
      </c>
      <c r="D31" s="208">
        <v>-7.0000000000000007E-2</v>
      </c>
      <c r="E31" s="209">
        <v>2</v>
      </c>
      <c r="F31" s="208">
        <v>-0.08</v>
      </c>
      <c r="G31" s="209">
        <v>2</v>
      </c>
      <c r="H31" s="208">
        <v>-0.08</v>
      </c>
      <c r="I31" s="209">
        <v>2</v>
      </c>
      <c r="J31" s="210">
        <v>-0.09</v>
      </c>
      <c r="K31" s="184"/>
    </row>
    <row r="32" spans="1:11" ht="18" customHeight="1">
      <c r="A32" s="207">
        <v>3</v>
      </c>
      <c r="B32" s="208">
        <v>-0.08</v>
      </c>
      <c r="C32" s="209">
        <v>3</v>
      </c>
      <c r="D32" s="208">
        <v>-0.08</v>
      </c>
      <c r="E32" s="209">
        <v>3</v>
      </c>
      <c r="F32" s="208">
        <v>-0.09</v>
      </c>
      <c r="G32" s="209">
        <v>3</v>
      </c>
      <c r="H32" s="208">
        <v>-0.09</v>
      </c>
      <c r="I32" s="209">
        <v>3</v>
      </c>
      <c r="J32" s="210">
        <v>-0.08</v>
      </c>
      <c r="K32" s="184"/>
    </row>
    <row r="33" spans="1:11" ht="18" customHeight="1">
      <c r="A33" s="207">
        <v>4</v>
      </c>
      <c r="B33" s="208">
        <v>-7.0000000000000007E-2</v>
      </c>
      <c r="C33" s="209">
        <v>4</v>
      </c>
      <c r="D33" s="208">
        <v>-0.08</v>
      </c>
      <c r="E33" s="209">
        <v>4</v>
      </c>
      <c r="F33" s="208">
        <v>-0.08</v>
      </c>
      <c r="G33" s="209">
        <v>4</v>
      </c>
      <c r="H33" s="208">
        <v>-0.08</v>
      </c>
      <c r="I33" s="209">
        <v>4</v>
      </c>
      <c r="J33" s="210">
        <v>-0.09</v>
      </c>
      <c r="K33" s="184"/>
    </row>
    <row r="34" spans="1:11" ht="18" customHeight="1">
      <c r="A34" s="207">
        <v>5</v>
      </c>
      <c r="B34" s="208">
        <v>-0.08</v>
      </c>
      <c r="C34" s="209">
        <v>5</v>
      </c>
      <c r="D34" s="208">
        <v>-0.08</v>
      </c>
      <c r="E34" s="209">
        <v>5</v>
      </c>
      <c r="F34" s="208">
        <v>-0.08</v>
      </c>
      <c r="G34" s="209">
        <v>5</v>
      </c>
      <c r="H34" s="208">
        <v>-0.09</v>
      </c>
      <c r="I34" s="209">
        <v>5</v>
      </c>
      <c r="J34" s="210">
        <v>-0.08</v>
      </c>
      <c r="K34" s="184"/>
    </row>
    <row r="35" spans="1:11" ht="18" customHeight="1">
      <c r="A35" s="207">
        <v>6</v>
      </c>
      <c r="B35" s="208">
        <v>-7.0000000000000007E-2</v>
      </c>
      <c r="C35" s="209">
        <v>6</v>
      </c>
      <c r="D35" s="208">
        <v>-0.08</v>
      </c>
      <c r="E35" s="209">
        <v>6</v>
      </c>
      <c r="F35" s="208">
        <v>-0.09</v>
      </c>
      <c r="G35" s="209">
        <v>6</v>
      </c>
      <c r="H35" s="208">
        <v>-0.08</v>
      </c>
      <c r="I35" s="209">
        <v>6</v>
      </c>
      <c r="J35" s="210">
        <v>-7.0000000000000007E-2</v>
      </c>
      <c r="K35" s="184"/>
    </row>
    <row r="36" spans="1:11" ht="18" customHeight="1">
      <c r="A36" s="207">
        <v>7</v>
      </c>
      <c r="B36" s="208">
        <v>-0.08</v>
      </c>
      <c r="C36" s="209">
        <v>7</v>
      </c>
      <c r="D36" s="208">
        <v>-0.08</v>
      </c>
      <c r="E36" s="209">
        <v>7</v>
      </c>
      <c r="F36" s="208">
        <v>-0.08</v>
      </c>
      <c r="G36" s="209">
        <v>7</v>
      </c>
      <c r="H36" s="208">
        <v>-0.08</v>
      </c>
      <c r="I36" s="209">
        <v>7</v>
      </c>
      <c r="J36" s="210">
        <v>-0.08</v>
      </c>
      <c r="K36" s="184"/>
    </row>
    <row r="37" spans="1:11" ht="18" customHeight="1">
      <c r="A37" s="207">
        <v>8</v>
      </c>
      <c r="B37" s="208">
        <v>-0.08</v>
      </c>
      <c r="C37" s="209">
        <v>8</v>
      </c>
      <c r="D37" s="208">
        <v>-0.08</v>
      </c>
      <c r="E37" s="209">
        <v>8</v>
      </c>
      <c r="F37" s="208">
        <v>-0.08</v>
      </c>
      <c r="G37" s="209">
        <v>8</v>
      </c>
      <c r="H37" s="208">
        <v>-7.0000000000000007E-2</v>
      </c>
      <c r="I37" s="209">
        <v>8</v>
      </c>
      <c r="J37" s="210">
        <v>-7.0000000000000007E-2</v>
      </c>
      <c r="K37" s="184"/>
    </row>
    <row r="38" spans="1:11" ht="18" customHeight="1">
      <c r="A38" s="207">
        <v>9</v>
      </c>
      <c r="B38" s="208">
        <v>-0.08</v>
      </c>
      <c r="C38" s="209">
        <v>9</v>
      </c>
      <c r="D38" s="208">
        <v>-0.09</v>
      </c>
      <c r="E38" s="209">
        <v>9</v>
      </c>
      <c r="F38" s="208">
        <v>-0.09</v>
      </c>
      <c r="G38" s="209">
        <v>9</v>
      </c>
      <c r="H38" s="208">
        <v>-0.08</v>
      </c>
      <c r="I38" s="209">
        <v>9</v>
      </c>
      <c r="J38" s="210">
        <v>-0.09</v>
      </c>
      <c r="K38" s="184"/>
    </row>
    <row r="39" spans="1:11" ht="18" customHeight="1">
      <c r="A39" s="207">
        <v>10</v>
      </c>
      <c r="B39" s="208">
        <v>-0.08</v>
      </c>
      <c r="C39" s="209">
        <v>10</v>
      </c>
      <c r="D39" s="208">
        <v>-0.09</v>
      </c>
      <c r="E39" s="209">
        <v>10</v>
      </c>
      <c r="F39" s="208">
        <v>-0.08</v>
      </c>
      <c r="G39" s="209">
        <v>10</v>
      </c>
      <c r="H39" s="208">
        <v>-0.08</v>
      </c>
      <c r="I39" s="209">
        <v>10</v>
      </c>
      <c r="J39" s="210">
        <v>-0.08</v>
      </c>
      <c r="K39" s="184"/>
    </row>
    <row r="40" spans="1:11" ht="18" customHeight="1">
      <c r="A40" s="211" t="s">
        <v>234</v>
      </c>
      <c r="B40" s="212">
        <f>STDEV(B30:B39)</f>
        <v>4.8304589153964775E-3</v>
      </c>
      <c r="C40" s="213" t="s">
        <v>234</v>
      </c>
      <c r="D40" s="212">
        <f>STDEV(D30:D39)</f>
        <v>5.6764621219754638E-3</v>
      </c>
      <c r="E40" s="213" t="s">
        <v>234</v>
      </c>
      <c r="F40" s="212">
        <f>STDEV(F30:F39)</f>
        <v>4.8304589153964766E-3</v>
      </c>
      <c r="G40" s="213" t="s">
        <v>234</v>
      </c>
      <c r="H40" s="212">
        <f>STDEV(H30:H39)</f>
        <v>5.6764621219754638E-3</v>
      </c>
      <c r="I40" s="213" t="s">
        <v>234</v>
      </c>
      <c r="J40" s="214">
        <f>STDEV(J30:J39)</f>
        <v>7.378647873726215E-3</v>
      </c>
      <c r="K40" s="184"/>
    </row>
    <row r="41" spans="1:11" ht="18" customHeight="1" thickBot="1">
      <c r="A41" s="215" t="s">
        <v>51</v>
      </c>
      <c r="B41" s="216">
        <v>9</v>
      </c>
      <c r="C41" s="217" t="s">
        <v>51</v>
      </c>
      <c r="D41" s="216">
        <v>9</v>
      </c>
      <c r="E41" s="217" t="s">
        <v>51</v>
      </c>
      <c r="F41" s="216">
        <v>9</v>
      </c>
      <c r="G41" s="217" t="s">
        <v>51</v>
      </c>
      <c r="H41" s="216">
        <v>9</v>
      </c>
      <c r="I41" s="217" t="s">
        <v>51</v>
      </c>
      <c r="J41" s="218">
        <v>9</v>
      </c>
      <c r="K41" s="184"/>
    </row>
    <row r="42" spans="1:11" s="225" customFormat="1" ht="18" customHeight="1">
      <c r="A42" s="620" t="s">
        <v>236</v>
      </c>
      <c r="B42" s="621"/>
      <c r="C42" s="624">
        <f>SQRT(SUM(B26*B25^2,D26*D25^2,F26*F25^2,H26*H25^2,J26*J25^2,B41*B40^2,D41*D40^2,F41*F40^2,H41*H40^2,J41*J40^2)/H42)*1000</f>
        <v>5.4772255750516576</v>
      </c>
      <c r="D42" s="624"/>
      <c r="E42" s="624"/>
      <c r="F42" s="621" t="s">
        <v>51</v>
      </c>
      <c r="G42" s="621"/>
      <c r="H42" s="626">
        <f>SUM(B26,D26,F26,H26,J26,B41,D41,F41,H41,J41)</f>
        <v>90</v>
      </c>
      <c r="I42" s="627"/>
      <c r="J42" s="628"/>
    </row>
    <row r="43" spans="1:11" ht="18" customHeight="1" thickBot="1">
      <c r="A43" s="622"/>
      <c r="B43" s="623"/>
      <c r="C43" s="625"/>
      <c r="D43" s="625"/>
      <c r="E43" s="625"/>
      <c r="F43" s="623"/>
      <c r="G43" s="623"/>
      <c r="H43" s="629"/>
      <c r="I43" s="630"/>
      <c r="J43" s="631"/>
      <c r="K43" s="184"/>
    </row>
    <row r="44" spans="1:11" ht="18" customHeight="1">
      <c r="A44" s="184"/>
      <c r="B44" s="184"/>
      <c r="C44" s="184"/>
      <c r="D44" s="184"/>
      <c r="E44" s="184"/>
      <c r="F44" s="184"/>
      <c r="G44" s="184"/>
      <c r="H44" s="184"/>
      <c r="I44" s="184"/>
      <c r="J44" s="184"/>
      <c r="K44" s="184"/>
    </row>
  </sheetData>
  <mergeCells count="21">
    <mergeCell ref="A42:B43"/>
    <mergeCell ref="C42:E43"/>
    <mergeCell ref="F42:G43"/>
    <mergeCell ref="H42:J43"/>
    <mergeCell ref="J2:J4"/>
    <mergeCell ref="I2:I4"/>
    <mergeCell ref="C11:D11"/>
    <mergeCell ref="I11:J11"/>
    <mergeCell ref="B12:D12"/>
    <mergeCell ref="F12:J12"/>
    <mergeCell ref="B27:D27"/>
    <mergeCell ref="F27:J27"/>
    <mergeCell ref="A1:H6"/>
    <mergeCell ref="A7:J7"/>
    <mergeCell ref="C8:D8"/>
    <mergeCell ref="I8:J8"/>
    <mergeCell ref="A9:A10"/>
    <mergeCell ref="C9:D9"/>
    <mergeCell ref="I9:J9"/>
    <mergeCell ref="C10:D10"/>
    <mergeCell ref="I10:J10"/>
  </mergeCells>
  <phoneticPr fontId="4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&amp;L&amp;"Tahoma,보통"&amp;9F-02P-02-002 (Rev.02)&amp;C&amp;"Tahoma,보통"&amp;9&amp;P of &amp;N&amp;R&amp;"돋움,굵게"&amp;9(주)에이치시티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"/>
  <sheetViews>
    <sheetView workbookViewId="0"/>
  </sheetViews>
  <sheetFormatPr defaultColWidth="8.88671875" defaultRowHeight="12"/>
  <cols>
    <col min="1" max="1" width="5.21875" style="88" bestFit="1" customWidth="1"/>
    <col min="2" max="2" width="6.6640625" style="88" bestFit="1" customWidth="1"/>
    <col min="3" max="3" width="19.21875" style="88" customWidth="1"/>
    <col min="4" max="4" width="6.6640625" style="88" bestFit="1" customWidth="1"/>
    <col min="5" max="13" width="1.77734375" style="88" customWidth="1"/>
    <col min="14" max="15" width="6" style="88" bestFit="1" customWidth="1"/>
    <col min="16" max="16" width="7.5546875" style="88" bestFit="1" customWidth="1"/>
    <col min="17" max="17" width="4" style="88" bestFit="1" customWidth="1"/>
    <col min="18" max="18" width="5.33203125" style="88" bestFit="1" customWidth="1"/>
    <col min="19" max="19" width="4" style="88" bestFit="1" customWidth="1"/>
    <col min="20" max="21" width="6.5546875" style="88" bestFit="1" customWidth="1"/>
    <col min="22" max="22" width="8.44140625" style="88" bestFit="1" customWidth="1"/>
    <col min="23" max="23" width="6.6640625" style="88" bestFit="1" customWidth="1"/>
    <col min="24" max="24" width="4" style="88" bestFit="1" customWidth="1"/>
    <col min="25" max="25" width="8.33203125" style="88" bestFit="1" customWidth="1"/>
    <col min="26" max="26" width="8" style="88" bestFit="1" customWidth="1"/>
    <col min="27" max="29" width="4" style="88" bestFit="1" customWidth="1"/>
    <col min="30" max="33" width="9.21875" style="88" bestFit="1" customWidth="1"/>
    <col min="34" max="34" width="1.77734375" style="88" customWidth="1"/>
    <col min="35" max="35" width="7.5546875" style="88" bestFit="1" customWidth="1"/>
    <col min="36" max="16384" width="8.88671875" style="88"/>
  </cols>
  <sheetData>
    <row r="1" spans="1:36">
      <c r="A1" s="135" t="s">
        <v>137</v>
      </c>
      <c r="B1" s="135" t="s">
        <v>138</v>
      </c>
      <c r="C1" s="135" t="s">
        <v>139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 t="s">
        <v>140</v>
      </c>
      <c r="O1" s="135" t="s">
        <v>141</v>
      </c>
      <c r="P1" s="135" t="s">
        <v>142</v>
      </c>
      <c r="Q1" s="135" t="s">
        <v>143</v>
      </c>
      <c r="R1" s="135" t="s">
        <v>144</v>
      </c>
      <c r="S1" s="135" t="s">
        <v>143</v>
      </c>
      <c r="T1" s="135" t="s">
        <v>158</v>
      </c>
      <c r="U1" s="135" t="s">
        <v>159</v>
      </c>
      <c r="V1" s="135" t="s">
        <v>145</v>
      </c>
      <c r="W1" s="135" t="s">
        <v>146</v>
      </c>
      <c r="X1" s="135" t="s">
        <v>160</v>
      </c>
      <c r="Y1" s="135" t="s">
        <v>174</v>
      </c>
      <c r="Z1" s="135" t="s">
        <v>143</v>
      </c>
      <c r="AA1" s="135" t="s">
        <v>161</v>
      </c>
      <c r="AB1" s="135" t="s">
        <v>156</v>
      </c>
      <c r="AC1" s="135" t="s">
        <v>154</v>
      </c>
      <c r="AD1" s="135" t="s">
        <v>175</v>
      </c>
      <c r="AE1" s="135" t="s">
        <v>171</v>
      </c>
      <c r="AF1" s="135" t="s">
        <v>172</v>
      </c>
      <c r="AG1" s="135" t="s">
        <v>173</v>
      </c>
      <c r="AH1" s="135"/>
      <c r="AI1" s="135" t="s">
        <v>147</v>
      </c>
      <c r="AJ1" s="135" t="s">
        <v>136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2"/>
  <sheetViews>
    <sheetView zoomScaleNormal="100" workbookViewId="0"/>
  </sheetViews>
  <sheetFormatPr defaultColWidth="9" defaultRowHeight="17.100000000000001" customHeight="1"/>
  <cols>
    <col min="1" max="36" width="10.44140625" style="32" customWidth="1"/>
    <col min="37" max="16384" width="9" style="32"/>
  </cols>
  <sheetData>
    <row r="1" spans="1:13" s="12" customFormat="1" ht="33" customHeight="1">
      <c r="A1" s="14" t="s">
        <v>74</v>
      </c>
    </row>
    <row r="2" spans="1:13" s="12" customFormat="1" ht="17.100000000000001" customHeight="1">
      <c r="A2" s="16" t="s">
        <v>43</v>
      </c>
      <c r="B2" s="16"/>
      <c r="C2" s="89" t="s">
        <v>60</v>
      </c>
      <c r="F2" s="16" t="s">
        <v>44</v>
      </c>
      <c r="I2" s="16" t="s">
        <v>45</v>
      </c>
      <c r="L2" s="89" t="s">
        <v>153</v>
      </c>
    </row>
    <row r="3" spans="1:13" s="12" customFormat="1" ht="13.5">
      <c r="A3" s="13" t="s">
        <v>148</v>
      </c>
      <c r="B3" s="13" t="s">
        <v>58</v>
      </c>
      <c r="C3" s="13" t="s">
        <v>53</v>
      </c>
      <c r="D3" s="13" t="s">
        <v>54</v>
      </c>
      <c r="E3" s="13" t="s">
        <v>49</v>
      </c>
      <c r="F3" s="13" t="s">
        <v>46</v>
      </c>
      <c r="G3" s="41" t="s">
        <v>47</v>
      </c>
      <c r="H3" s="41" t="s">
        <v>48</v>
      </c>
      <c r="I3" s="41" t="s">
        <v>61</v>
      </c>
      <c r="J3" s="41" t="s">
        <v>62</v>
      </c>
      <c r="K3" s="102" t="s">
        <v>75</v>
      </c>
      <c r="L3" s="13" t="s">
        <v>155</v>
      </c>
      <c r="M3" s="13" t="s">
        <v>157</v>
      </c>
    </row>
    <row r="4" spans="1:13" s="12" customFormat="1" ht="17.100000000000001" customHeight="1">
      <c r="A4" s="33"/>
      <c r="B4" s="101"/>
      <c r="C4" s="22"/>
      <c r="D4" s="55"/>
      <c r="E4" s="42"/>
      <c r="F4" s="22"/>
      <c r="G4" s="22"/>
      <c r="H4" s="22"/>
      <c r="I4" s="22"/>
      <c r="J4" s="22"/>
      <c r="K4" s="103"/>
      <c r="L4" s="137"/>
      <c r="M4" s="137"/>
    </row>
    <row r="5" spans="1:13" s="12" customFormat="1" ht="17.100000000000001" customHeight="1">
      <c r="A5" s="33"/>
      <c r="B5" s="101"/>
      <c r="C5" s="22"/>
      <c r="D5" s="55"/>
      <c r="E5" s="42"/>
      <c r="F5" s="22"/>
      <c r="G5" s="23"/>
      <c r="H5" s="23"/>
      <c r="I5" s="23"/>
      <c r="J5" s="23"/>
      <c r="K5" s="104"/>
    </row>
    <row r="6" spans="1:13" s="12" customFormat="1" ht="17.100000000000001" customHeight="1">
      <c r="A6" s="33"/>
      <c r="B6" s="101"/>
      <c r="C6" s="22"/>
      <c r="D6" s="55"/>
      <c r="E6" s="42"/>
      <c r="F6" s="22"/>
      <c r="G6" s="23"/>
      <c r="H6" s="23"/>
      <c r="I6" s="23"/>
      <c r="J6" s="23"/>
      <c r="K6" s="104"/>
    </row>
    <row r="7" spans="1:13" s="12" customFormat="1" ht="17.100000000000001" customHeight="1">
      <c r="A7" s="33"/>
      <c r="B7" s="101"/>
      <c r="C7" s="22"/>
      <c r="D7" s="55"/>
      <c r="E7" s="42"/>
      <c r="F7" s="22"/>
      <c r="G7" s="23"/>
      <c r="H7" s="23"/>
      <c r="I7" s="23"/>
      <c r="J7" s="23"/>
      <c r="K7" s="104"/>
    </row>
    <row r="8" spans="1:13" s="12" customFormat="1" ht="17.100000000000001" customHeight="1">
      <c r="A8" s="33"/>
      <c r="B8" s="101"/>
      <c r="C8" s="22"/>
      <c r="D8" s="55"/>
      <c r="E8" s="42"/>
      <c r="F8" s="22"/>
      <c r="G8" s="23"/>
      <c r="H8" s="23"/>
      <c r="I8" s="23"/>
      <c r="J8" s="23"/>
      <c r="K8" s="104"/>
    </row>
    <row r="9" spans="1:13" s="12" customFormat="1" ht="17.100000000000001" customHeight="1">
      <c r="A9" s="33"/>
      <c r="B9" s="101"/>
      <c r="C9" s="22"/>
      <c r="D9" s="55"/>
      <c r="E9" s="42"/>
      <c r="F9" s="22"/>
      <c r="G9" s="23"/>
      <c r="H9" s="23"/>
      <c r="I9" s="23"/>
      <c r="J9" s="23"/>
      <c r="K9" s="104"/>
    </row>
    <row r="10" spans="1:13" s="12" customFormat="1" ht="17.100000000000001" customHeight="1">
      <c r="A10" s="33"/>
      <c r="B10" s="101"/>
      <c r="C10" s="22"/>
      <c r="D10" s="55"/>
      <c r="E10" s="42"/>
      <c r="F10" s="22"/>
      <c r="G10" s="23"/>
      <c r="H10" s="23"/>
      <c r="I10" s="23"/>
      <c r="J10" s="23"/>
      <c r="K10" s="104"/>
    </row>
    <row r="11" spans="1:13" s="12" customFormat="1" ht="17.100000000000001" customHeight="1">
      <c r="A11" s="33"/>
      <c r="B11" s="101"/>
      <c r="C11" s="22"/>
      <c r="D11" s="55"/>
      <c r="E11" s="42"/>
      <c r="F11" s="22"/>
      <c r="G11" s="23"/>
      <c r="H11" s="23"/>
      <c r="I11" s="23"/>
      <c r="J11" s="23"/>
      <c r="K11" s="104"/>
    </row>
    <row r="12" spans="1:13" s="12" customFormat="1" ht="17.100000000000001" customHeight="1">
      <c r="A12" s="33"/>
      <c r="B12" s="101"/>
      <c r="C12" s="22"/>
      <c r="D12" s="55"/>
      <c r="E12" s="42"/>
      <c r="F12" s="22"/>
      <c r="G12" s="23"/>
      <c r="H12" s="23"/>
      <c r="I12" s="23"/>
      <c r="J12" s="23"/>
      <c r="K12" s="104"/>
    </row>
    <row r="13" spans="1:13" s="12" customFormat="1" ht="17.100000000000001" customHeight="1">
      <c r="A13" s="33"/>
      <c r="B13" s="101"/>
      <c r="C13" s="22"/>
      <c r="D13" s="55"/>
      <c r="E13" s="42"/>
      <c r="F13" s="22"/>
      <c r="G13" s="23"/>
      <c r="H13" s="23"/>
      <c r="I13" s="23"/>
      <c r="J13" s="23"/>
      <c r="K13" s="104"/>
    </row>
    <row r="14" spans="1:13" s="12" customFormat="1" ht="17.100000000000001" customHeight="1">
      <c r="A14" s="33"/>
      <c r="B14" s="101"/>
      <c r="C14" s="22"/>
      <c r="D14" s="55"/>
      <c r="E14" s="42"/>
      <c r="F14" s="22"/>
      <c r="G14" s="23"/>
      <c r="H14" s="23"/>
      <c r="I14" s="23"/>
      <c r="J14" s="23"/>
      <c r="K14" s="104"/>
    </row>
    <row r="15" spans="1:13" s="12" customFormat="1" ht="17.100000000000001" customHeight="1">
      <c r="A15" s="33"/>
      <c r="B15" s="101"/>
      <c r="C15" s="22"/>
      <c r="D15" s="55"/>
      <c r="E15" s="42"/>
      <c r="F15" s="23"/>
      <c r="G15" s="23"/>
      <c r="H15" s="23"/>
      <c r="I15" s="23"/>
      <c r="J15" s="23"/>
      <c r="K15" s="104"/>
    </row>
    <row r="16" spans="1:13" s="12" customFormat="1" ht="17.100000000000001" customHeight="1">
      <c r="A16" s="33"/>
      <c r="B16" s="101"/>
      <c r="C16" s="22"/>
      <c r="D16" s="55"/>
      <c r="E16" s="42"/>
      <c r="F16" s="23"/>
      <c r="G16" s="23"/>
      <c r="H16" s="23"/>
      <c r="I16" s="23"/>
      <c r="J16" s="23"/>
      <c r="K16" s="104"/>
    </row>
    <row r="17" spans="1:11" s="12" customFormat="1" ht="17.100000000000001" customHeight="1">
      <c r="A17" s="33"/>
      <c r="B17" s="101"/>
      <c r="C17" s="22"/>
      <c r="D17" s="55"/>
      <c r="E17" s="42"/>
      <c r="F17" s="23"/>
      <c r="G17" s="23"/>
      <c r="H17" s="23"/>
      <c r="I17" s="23"/>
      <c r="J17" s="23"/>
      <c r="K17" s="104"/>
    </row>
    <row r="18" spans="1:11" s="12" customFormat="1" ht="17.100000000000001" customHeight="1">
      <c r="A18" s="33"/>
      <c r="B18" s="101"/>
      <c r="C18" s="22"/>
      <c r="D18" s="55"/>
      <c r="E18" s="42"/>
      <c r="F18" s="23"/>
      <c r="G18" s="23"/>
      <c r="H18" s="23"/>
      <c r="I18" s="23"/>
      <c r="J18" s="23"/>
      <c r="K18" s="104"/>
    </row>
    <row r="19" spans="1:11" s="12" customFormat="1" ht="17.100000000000001" customHeight="1">
      <c r="A19" s="101"/>
      <c r="B19" s="101"/>
      <c r="C19" s="103"/>
      <c r="D19" s="103"/>
      <c r="E19" s="103"/>
      <c r="F19" s="104"/>
      <c r="G19" s="104"/>
      <c r="H19" s="104"/>
      <c r="I19" s="104"/>
      <c r="J19" s="104"/>
      <c r="K19" s="104"/>
    </row>
    <row r="20" spans="1:11" s="12" customFormat="1" ht="17.100000000000001" customHeight="1">
      <c r="A20" s="101"/>
      <c r="B20" s="101"/>
      <c r="C20" s="103"/>
      <c r="D20" s="103"/>
      <c r="E20" s="103"/>
      <c r="F20" s="104"/>
      <c r="G20" s="104"/>
      <c r="H20" s="104"/>
      <c r="I20" s="104"/>
      <c r="J20" s="104"/>
      <c r="K20" s="104"/>
    </row>
    <row r="21" spans="1:11" s="12" customFormat="1" ht="17.100000000000001" customHeight="1">
      <c r="A21" s="101"/>
      <c r="B21" s="101"/>
      <c r="C21" s="103"/>
      <c r="D21" s="103"/>
      <c r="E21" s="103"/>
      <c r="F21" s="104"/>
      <c r="G21" s="104"/>
      <c r="H21" s="104"/>
      <c r="I21" s="104"/>
      <c r="J21" s="104"/>
      <c r="K21" s="104"/>
    </row>
    <row r="22" spans="1:11" s="12" customFormat="1" ht="17.100000000000001" customHeight="1">
      <c r="A22" s="101"/>
      <c r="B22" s="101"/>
      <c r="C22" s="103"/>
      <c r="D22" s="103"/>
      <c r="E22" s="103"/>
      <c r="F22" s="104"/>
      <c r="G22" s="104"/>
      <c r="H22" s="104"/>
      <c r="I22" s="104"/>
      <c r="J22" s="104"/>
      <c r="K22" s="104"/>
    </row>
    <row r="23" spans="1:11" s="12" customFormat="1" ht="17.100000000000001" customHeight="1">
      <c r="A23" s="101"/>
      <c r="B23" s="101"/>
      <c r="C23" s="103"/>
      <c r="D23" s="103"/>
      <c r="E23" s="103"/>
      <c r="F23" s="104"/>
      <c r="G23" s="104"/>
      <c r="H23" s="104"/>
      <c r="I23" s="104"/>
      <c r="J23" s="104"/>
      <c r="K23" s="104"/>
    </row>
    <row r="24" spans="1:11" s="12" customFormat="1" ht="17.100000000000001" customHeight="1">
      <c r="A24" s="101"/>
      <c r="B24" s="101"/>
      <c r="C24" s="103"/>
      <c r="D24" s="103"/>
      <c r="E24" s="103"/>
      <c r="F24" s="104"/>
      <c r="G24" s="104"/>
      <c r="H24" s="104"/>
      <c r="I24" s="104"/>
      <c r="J24" s="104"/>
      <c r="K24" s="104"/>
    </row>
    <row r="25" spans="1:11" s="12" customFormat="1" ht="17.100000000000001" customHeight="1">
      <c r="A25" s="101"/>
      <c r="B25" s="101"/>
      <c r="C25" s="103"/>
      <c r="D25" s="103"/>
      <c r="E25" s="103"/>
      <c r="F25" s="104"/>
      <c r="G25" s="104"/>
      <c r="H25" s="104"/>
      <c r="I25" s="104"/>
      <c r="J25" s="104"/>
      <c r="K25" s="104"/>
    </row>
    <row r="26" spans="1:11" s="12" customFormat="1" ht="17.100000000000001" customHeight="1">
      <c r="A26" s="101"/>
      <c r="B26" s="101"/>
      <c r="C26" s="103"/>
      <c r="D26" s="103"/>
      <c r="E26" s="103"/>
      <c r="F26" s="104"/>
      <c r="G26" s="104"/>
      <c r="H26" s="104"/>
      <c r="I26" s="104"/>
      <c r="J26" s="104"/>
      <c r="K26" s="104"/>
    </row>
    <row r="27" spans="1:11" s="12" customFormat="1" ht="17.100000000000001" customHeight="1">
      <c r="A27" s="101"/>
      <c r="B27" s="101"/>
      <c r="C27" s="103"/>
      <c r="D27" s="103"/>
      <c r="E27" s="103"/>
      <c r="F27" s="104"/>
      <c r="G27" s="104"/>
      <c r="H27" s="104"/>
      <c r="I27" s="104"/>
      <c r="J27" s="104"/>
      <c r="K27" s="104"/>
    </row>
    <row r="28" spans="1:11" s="12" customFormat="1" ht="17.100000000000001" customHeight="1">
      <c r="A28" s="101"/>
      <c r="B28" s="101"/>
      <c r="C28" s="103"/>
      <c r="D28" s="103"/>
      <c r="E28" s="103"/>
      <c r="F28" s="104"/>
      <c r="G28" s="104"/>
      <c r="H28" s="104"/>
      <c r="I28" s="104"/>
      <c r="J28" s="104"/>
      <c r="K28" s="104"/>
    </row>
    <row r="29" spans="1:11" s="12" customFormat="1" ht="17.100000000000001" customHeight="1">
      <c r="A29" s="101"/>
      <c r="B29" s="101"/>
      <c r="C29" s="103"/>
      <c r="D29" s="103"/>
      <c r="E29" s="103"/>
      <c r="F29" s="104"/>
      <c r="G29" s="104"/>
      <c r="H29" s="104"/>
      <c r="I29" s="104"/>
      <c r="J29" s="104"/>
      <c r="K29" s="104"/>
    </row>
    <row r="30" spans="1:11" s="12" customFormat="1" ht="17.100000000000001" customHeight="1">
      <c r="A30" s="101"/>
      <c r="B30" s="101"/>
      <c r="C30" s="103"/>
      <c r="D30" s="103"/>
      <c r="E30" s="103"/>
      <c r="F30" s="104"/>
      <c r="G30" s="104"/>
      <c r="H30" s="104"/>
      <c r="I30" s="104"/>
      <c r="J30" s="104"/>
      <c r="K30" s="104"/>
    </row>
    <row r="31" spans="1:11" s="12" customFormat="1" ht="17.100000000000001" customHeight="1">
      <c r="A31" s="101"/>
      <c r="B31" s="101"/>
      <c r="C31" s="103"/>
      <c r="D31" s="103"/>
      <c r="E31" s="103"/>
      <c r="F31" s="104"/>
      <c r="G31" s="104"/>
      <c r="H31" s="104"/>
      <c r="I31" s="104"/>
      <c r="J31" s="104"/>
      <c r="K31" s="104"/>
    </row>
    <row r="32" spans="1:11" s="12" customFormat="1" ht="17.100000000000001" customHeight="1">
      <c r="A32" s="101"/>
      <c r="B32" s="101"/>
      <c r="C32" s="103"/>
      <c r="D32" s="103"/>
      <c r="E32" s="103"/>
      <c r="F32" s="104"/>
      <c r="G32" s="104"/>
      <c r="H32" s="104"/>
      <c r="I32" s="104"/>
      <c r="J32" s="104"/>
      <c r="K32" s="104"/>
    </row>
    <row r="33" spans="1:11" s="12" customFormat="1" ht="17.100000000000001" customHeight="1">
      <c r="A33" s="101"/>
      <c r="B33" s="101"/>
      <c r="C33" s="103"/>
      <c r="D33" s="103"/>
      <c r="E33" s="103"/>
      <c r="F33" s="104"/>
      <c r="G33" s="104"/>
      <c r="H33" s="104"/>
      <c r="I33" s="104"/>
      <c r="J33" s="104"/>
      <c r="K33" s="104"/>
    </row>
    <row r="34" spans="1:11" s="12" customFormat="1" ht="17.100000000000001" customHeight="1">
      <c r="A34" s="101"/>
      <c r="B34" s="101"/>
      <c r="C34" s="103"/>
      <c r="D34" s="103"/>
      <c r="E34" s="103"/>
      <c r="F34" s="104"/>
      <c r="G34" s="104"/>
      <c r="H34" s="104"/>
      <c r="I34" s="104"/>
      <c r="J34" s="104"/>
      <c r="K34" s="104"/>
    </row>
    <row r="35" spans="1:11" s="12" customFormat="1" ht="17.100000000000001" customHeight="1">
      <c r="A35" s="101"/>
      <c r="B35" s="101"/>
      <c r="C35" s="103"/>
      <c r="D35" s="103"/>
      <c r="E35" s="103"/>
      <c r="F35" s="104"/>
      <c r="G35" s="104"/>
      <c r="H35" s="104"/>
      <c r="I35" s="104"/>
      <c r="J35" s="104"/>
      <c r="K35" s="104"/>
    </row>
    <row r="36" spans="1:11" s="12" customFormat="1" ht="17.100000000000001" customHeight="1">
      <c r="A36" s="101"/>
      <c r="B36" s="101"/>
      <c r="C36" s="103"/>
      <c r="D36" s="103"/>
      <c r="E36" s="103"/>
      <c r="F36" s="104"/>
      <c r="G36" s="104"/>
      <c r="H36" s="104"/>
      <c r="I36" s="104"/>
      <c r="J36" s="104"/>
      <c r="K36" s="104"/>
    </row>
    <row r="37" spans="1:11" s="12" customFormat="1" ht="17.100000000000001" customHeight="1">
      <c r="A37" s="101"/>
      <c r="B37" s="101"/>
      <c r="C37" s="103"/>
      <c r="D37" s="103"/>
      <c r="E37" s="103"/>
      <c r="F37" s="104"/>
      <c r="G37" s="104"/>
      <c r="H37" s="104"/>
      <c r="I37" s="104"/>
      <c r="J37" s="104"/>
      <c r="K37" s="104"/>
    </row>
    <row r="38" spans="1:11" s="12" customFormat="1" ht="17.100000000000001" customHeight="1">
      <c r="A38" s="101"/>
      <c r="B38" s="101"/>
      <c r="C38" s="103"/>
      <c r="D38" s="103"/>
      <c r="E38" s="103"/>
      <c r="F38" s="104"/>
      <c r="G38" s="104"/>
      <c r="H38" s="104"/>
      <c r="I38" s="104"/>
      <c r="J38" s="104"/>
      <c r="K38" s="104"/>
    </row>
    <row r="39" spans="1:11" s="12" customFormat="1" ht="17.100000000000001" customHeight="1">
      <c r="A39" s="101"/>
      <c r="B39" s="101"/>
      <c r="C39" s="103"/>
      <c r="D39" s="103"/>
      <c r="E39" s="103"/>
      <c r="F39" s="104"/>
      <c r="G39" s="104"/>
      <c r="H39" s="104"/>
      <c r="I39" s="104"/>
      <c r="J39" s="104"/>
      <c r="K39" s="104"/>
    </row>
    <row r="40" spans="1:11" s="12" customFormat="1" ht="17.100000000000001" customHeight="1">
      <c r="A40" s="101"/>
      <c r="B40" s="101"/>
      <c r="C40" s="103"/>
      <c r="D40" s="103"/>
      <c r="E40" s="103"/>
      <c r="F40" s="104"/>
      <c r="G40" s="104"/>
      <c r="H40" s="104"/>
      <c r="I40" s="104"/>
      <c r="J40" s="104"/>
      <c r="K40" s="104"/>
    </row>
    <row r="41" spans="1:11" s="12" customFormat="1" ht="17.100000000000001" customHeight="1">
      <c r="A41" s="101"/>
      <c r="B41" s="101"/>
      <c r="C41" s="103"/>
      <c r="D41" s="103"/>
      <c r="E41" s="103"/>
      <c r="F41" s="104"/>
      <c r="G41" s="104"/>
      <c r="H41" s="104"/>
      <c r="I41" s="104"/>
      <c r="J41" s="104"/>
      <c r="K41" s="104"/>
    </row>
    <row r="42" spans="1:11" s="12" customFormat="1" ht="17.100000000000001" customHeight="1">
      <c r="A42" s="101"/>
      <c r="B42" s="101"/>
      <c r="C42" s="103"/>
      <c r="D42" s="103"/>
      <c r="E42" s="103"/>
      <c r="F42" s="104"/>
      <c r="G42" s="104"/>
      <c r="H42" s="104"/>
      <c r="I42" s="104"/>
      <c r="J42" s="104"/>
      <c r="K42" s="104"/>
    </row>
    <row r="43" spans="1:11" s="12" customFormat="1" ht="17.100000000000001" customHeight="1">
      <c r="A43" s="101"/>
      <c r="B43" s="101"/>
      <c r="C43" s="103"/>
      <c r="D43" s="103"/>
      <c r="E43" s="103"/>
      <c r="F43" s="104"/>
      <c r="G43" s="104"/>
      <c r="H43" s="104"/>
      <c r="I43" s="104"/>
      <c r="J43" s="104"/>
      <c r="K43" s="104"/>
    </row>
    <row r="44" spans="1:11" s="12" customFormat="1" ht="17.100000000000001" customHeight="1">
      <c r="A44" s="101"/>
      <c r="B44" s="101"/>
      <c r="C44" s="103"/>
      <c r="D44" s="103"/>
      <c r="E44" s="103"/>
      <c r="F44" s="104"/>
      <c r="G44" s="104"/>
      <c r="H44" s="104"/>
      <c r="I44" s="104"/>
      <c r="J44" s="104"/>
      <c r="K44" s="104"/>
    </row>
    <row r="45" spans="1:11" s="12" customFormat="1" ht="17.100000000000001" customHeight="1">
      <c r="A45" s="101"/>
      <c r="B45" s="101"/>
      <c r="C45" s="103"/>
      <c r="D45" s="103"/>
      <c r="E45" s="103"/>
      <c r="F45" s="104"/>
      <c r="G45" s="104"/>
      <c r="H45" s="104"/>
      <c r="I45" s="104"/>
      <c r="J45" s="104"/>
      <c r="K45" s="104"/>
    </row>
    <row r="46" spans="1:11" s="12" customFormat="1" ht="17.100000000000001" customHeight="1">
      <c r="A46" s="101"/>
      <c r="B46" s="101"/>
      <c r="C46" s="103"/>
      <c r="D46" s="103"/>
      <c r="E46" s="103"/>
      <c r="F46" s="104"/>
      <c r="G46" s="104"/>
      <c r="H46" s="104"/>
      <c r="I46" s="104"/>
      <c r="J46" s="104"/>
      <c r="K46" s="104"/>
    </row>
    <row r="47" spans="1:11" s="12" customFormat="1" ht="17.100000000000001" customHeight="1">
      <c r="A47" s="101"/>
      <c r="B47" s="101"/>
      <c r="C47" s="103"/>
      <c r="D47" s="103"/>
      <c r="E47" s="103"/>
      <c r="F47" s="104"/>
      <c r="G47" s="104"/>
      <c r="H47" s="104"/>
      <c r="I47" s="104"/>
      <c r="J47" s="104"/>
      <c r="K47" s="104"/>
    </row>
    <row r="48" spans="1:11" s="12" customFormat="1" ht="17.100000000000001" customHeight="1">
      <c r="A48" s="101"/>
      <c r="B48" s="101"/>
      <c r="C48" s="103"/>
      <c r="D48" s="103"/>
      <c r="E48" s="103"/>
      <c r="F48" s="104"/>
      <c r="G48" s="104"/>
      <c r="H48" s="104"/>
      <c r="I48" s="104"/>
      <c r="J48" s="104"/>
      <c r="K48" s="104"/>
    </row>
    <row r="49" spans="1:11" s="12" customFormat="1" ht="17.100000000000001" customHeight="1">
      <c r="A49" s="101"/>
      <c r="B49" s="101"/>
      <c r="C49" s="103"/>
      <c r="D49" s="103"/>
      <c r="E49" s="103"/>
      <c r="F49" s="104"/>
      <c r="G49" s="104"/>
      <c r="H49" s="104"/>
      <c r="I49" s="104"/>
      <c r="J49" s="104"/>
      <c r="K49" s="104"/>
    </row>
    <row r="50" spans="1:11" s="12" customFormat="1" ht="17.100000000000001" customHeight="1">
      <c r="A50" s="101"/>
      <c r="B50" s="101"/>
      <c r="C50" s="103"/>
      <c r="D50" s="103"/>
      <c r="E50" s="103"/>
      <c r="F50" s="104"/>
      <c r="G50" s="104"/>
      <c r="H50" s="104"/>
      <c r="I50" s="104"/>
      <c r="J50" s="104"/>
      <c r="K50" s="104"/>
    </row>
    <row r="51" spans="1:11" s="12" customFormat="1" ht="17.100000000000001" customHeight="1">
      <c r="A51" s="101"/>
      <c r="B51" s="101"/>
      <c r="C51" s="103"/>
      <c r="D51" s="103"/>
      <c r="E51" s="103"/>
      <c r="F51" s="104"/>
      <c r="G51" s="104"/>
      <c r="H51" s="104"/>
      <c r="I51" s="104"/>
      <c r="J51" s="104"/>
      <c r="K51" s="104"/>
    </row>
    <row r="52" spans="1:11" s="12" customFormat="1" ht="17.100000000000001" customHeight="1">
      <c r="A52" s="101"/>
      <c r="B52" s="101"/>
      <c r="C52" s="103"/>
      <c r="D52" s="103"/>
      <c r="E52" s="103"/>
      <c r="F52" s="104"/>
      <c r="G52" s="104"/>
      <c r="H52" s="104"/>
      <c r="I52" s="104"/>
      <c r="J52" s="104"/>
      <c r="K52" s="104"/>
    </row>
    <row r="53" spans="1:11" s="12" customFormat="1" ht="17.100000000000001" customHeight="1">
      <c r="A53" s="101"/>
      <c r="B53" s="101"/>
      <c r="C53" s="103"/>
      <c r="D53" s="103"/>
      <c r="E53" s="103"/>
      <c r="F53" s="104"/>
      <c r="G53" s="104"/>
      <c r="H53" s="104"/>
      <c r="I53" s="104"/>
      <c r="J53" s="104"/>
      <c r="K53" s="104"/>
    </row>
    <row r="54" spans="1:11" s="12" customFormat="1" ht="17.100000000000001" customHeight="1">
      <c r="A54" s="101"/>
      <c r="B54" s="101"/>
      <c r="C54" s="103"/>
      <c r="D54" s="103"/>
      <c r="E54" s="103"/>
      <c r="F54" s="104"/>
      <c r="G54" s="104"/>
      <c r="H54" s="104"/>
      <c r="I54" s="104"/>
      <c r="J54" s="104"/>
      <c r="K54" s="104"/>
    </row>
    <row r="55" spans="1:11" s="12" customFormat="1" ht="17.100000000000001" customHeight="1">
      <c r="A55" s="101"/>
      <c r="B55" s="101"/>
      <c r="C55" s="103"/>
      <c r="D55" s="103"/>
      <c r="E55" s="103"/>
      <c r="F55" s="104"/>
      <c r="G55" s="104"/>
      <c r="H55" s="104"/>
      <c r="I55" s="104"/>
      <c r="J55" s="104"/>
      <c r="K55" s="104"/>
    </row>
    <row r="56" spans="1:11" s="12" customFormat="1" ht="17.100000000000001" customHeight="1">
      <c r="A56" s="101"/>
      <c r="B56" s="101"/>
      <c r="C56" s="103"/>
      <c r="D56" s="103"/>
      <c r="E56" s="103"/>
      <c r="F56" s="104"/>
      <c r="G56" s="104"/>
      <c r="H56" s="104"/>
      <c r="I56" s="104"/>
      <c r="J56" s="104"/>
      <c r="K56" s="104"/>
    </row>
    <row r="57" spans="1:11" s="12" customFormat="1" ht="17.100000000000001" customHeight="1">
      <c r="A57" s="101"/>
      <c r="B57" s="101"/>
      <c r="C57" s="103"/>
      <c r="D57" s="103"/>
      <c r="E57" s="103"/>
      <c r="F57" s="104"/>
      <c r="G57" s="104"/>
      <c r="H57" s="104"/>
      <c r="I57" s="104"/>
      <c r="J57" s="104"/>
      <c r="K57" s="104"/>
    </row>
    <row r="58" spans="1:11" s="12" customFormat="1" ht="17.100000000000001" customHeight="1">
      <c r="A58" s="101"/>
      <c r="B58" s="101"/>
      <c r="C58" s="103"/>
      <c r="D58" s="103"/>
      <c r="E58" s="103"/>
      <c r="F58" s="104"/>
      <c r="G58" s="104"/>
      <c r="H58" s="104"/>
      <c r="I58" s="104"/>
      <c r="J58" s="104"/>
      <c r="K58" s="104"/>
    </row>
    <row r="59" spans="1:11" s="12" customFormat="1" ht="17.100000000000001" customHeight="1">
      <c r="A59" s="101"/>
      <c r="B59" s="101"/>
      <c r="C59" s="103"/>
      <c r="D59" s="103"/>
      <c r="E59" s="103"/>
      <c r="F59" s="104"/>
      <c r="G59" s="104"/>
      <c r="H59" s="104"/>
      <c r="I59" s="104"/>
      <c r="J59" s="104"/>
      <c r="K59" s="104"/>
    </row>
    <row r="60" spans="1:11" s="12" customFormat="1" ht="17.100000000000001" customHeight="1">
      <c r="A60" s="101"/>
      <c r="B60" s="101"/>
      <c r="C60" s="103"/>
      <c r="D60" s="103"/>
      <c r="E60" s="103"/>
      <c r="F60" s="104"/>
      <c r="G60" s="104"/>
      <c r="H60" s="104"/>
      <c r="I60" s="104"/>
      <c r="J60" s="104"/>
      <c r="K60" s="104"/>
    </row>
    <row r="61" spans="1:11" s="12" customFormat="1" ht="17.100000000000001" customHeight="1">
      <c r="A61" s="101"/>
      <c r="B61" s="101"/>
      <c r="C61" s="103"/>
      <c r="D61" s="103"/>
      <c r="E61" s="103"/>
      <c r="F61" s="104"/>
      <c r="G61" s="104"/>
      <c r="H61" s="104"/>
      <c r="I61" s="104"/>
      <c r="J61" s="104"/>
      <c r="K61" s="104"/>
    </row>
    <row r="62" spans="1:11" s="12" customFormat="1" ht="17.100000000000001" customHeight="1">
      <c r="A62" s="101"/>
      <c r="B62" s="101"/>
      <c r="C62" s="103"/>
      <c r="D62" s="103"/>
      <c r="E62" s="103"/>
      <c r="F62" s="104"/>
      <c r="G62" s="104"/>
      <c r="H62" s="104"/>
      <c r="I62" s="104"/>
      <c r="J62" s="104"/>
      <c r="K62" s="104"/>
    </row>
    <row r="63" spans="1:11" s="12" customFormat="1" ht="17.100000000000001" customHeight="1">
      <c r="A63" s="101"/>
      <c r="B63" s="101"/>
      <c r="C63" s="103"/>
      <c r="D63" s="103"/>
      <c r="E63" s="103"/>
      <c r="F63" s="104"/>
      <c r="G63" s="104"/>
      <c r="H63" s="104"/>
      <c r="I63" s="104"/>
      <c r="J63" s="104"/>
      <c r="K63" s="104"/>
    </row>
    <row r="64" spans="1:11" s="12" customFormat="1" ht="17.100000000000001" customHeight="1">
      <c r="A64" s="101"/>
      <c r="B64" s="101"/>
      <c r="C64" s="103"/>
      <c r="D64" s="103"/>
      <c r="E64" s="103"/>
      <c r="F64" s="104"/>
      <c r="G64" s="104"/>
      <c r="H64" s="104"/>
      <c r="I64" s="104"/>
      <c r="J64" s="104"/>
      <c r="K64" s="104"/>
    </row>
    <row r="65" spans="1:11" s="12" customFormat="1" ht="17.100000000000001" customHeight="1">
      <c r="A65" s="101"/>
      <c r="B65" s="101"/>
      <c r="C65" s="103"/>
      <c r="D65" s="103"/>
      <c r="E65" s="103"/>
      <c r="F65" s="104"/>
      <c r="G65" s="104"/>
      <c r="H65" s="104"/>
      <c r="I65" s="104"/>
      <c r="J65" s="104"/>
      <c r="K65" s="104"/>
    </row>
    <row r="66" spans="1:11" s="12" customFormat="1" ht="17.100000000000001" customHeight="1">
      <c r="A66" s="101"/>
      <c r="B66" s="101"/>
      <c r="C66" s="103"/>
      <c r="D66" s="103"/>
      <c r="E66" s="103"/>
      <c r="F66" s="104"/>
      <c r="G66" s="104"/>
      <c r="H66" s="104"/>
      <c r="I66" s="104"/>
      <c r="J66" s="104"/>
      <c r="K66" s="104"/>
    </row>
    <row r="67" spans="1:11" s="12" customFormat="1" ht="17.100000000000001" customHeight="1">
      <c r="A67" s="101"/>
      <c r="B67" s="101"/>
      <c r="C67" s="103"/>
      <c r="D67" s="103"/>
      <c r="E67" s="103"/>
      <c r="F67" s="104"/>
      <c r="G67" s="104"/>
      <c r="H67" s="104"/>
      <c r="I67" s="104"/>
      <c r="J67" s="104"/>
      <c r="K67" s="104"/>
    </row>
    <row r="68" spans="1:11" s="12" customFormat="1" ht="17.100000000000001" customHeight="1">
      <c r="A68" s="101"/>
      <c r="B68" s="101"/>
      <c r="C68" s="103"/>
      <c r="D68" s="103"/>
      <c r="E68" s="103"/>
      <c r="F68" s="104"/>
      <c r="G68" s="104"/>
      <c r="H68" s="104"/>
      <c r="I68" s="104"/>
      <c r="J68" s="104"/>
      <c r="K68" s="104"/>
    </row>
    <row r="69" spans="1:11" s="12" customFormat="1" ht="17.100000000000001" customHeight="1">
      <c r="A69" s="101"/>
      <c r="B69" s="101"/>
      <c r="C69" s="103"/>
      <c r="D69" s="103"/>
      <c r="E69" s="103"/>
      <c r="F69" s="104"/>
      <c r="G69" s="104"/>
      <c r="H69" s="104"/>
      <c r="I69" s="104"/>
      <c r="J69" s="104"/>
      <c r="K69" s="104"/>
    </row>
    <row r="70" spans="1:11" s="12" customFormat="1" ht="17.100000000000001" customHeight="1">
      <c r="A70" s="101"/>
      <c r="B70" s="101"/>
      <c r="C70" s="103"/>
      <c r="D70" s="103"/>
      <c r="E70" s="103"/>
      <c r="F70" s="104"/>
      <c r="G70" s="104"/>
      <c r="H70" s="104"/>
      <c r="I70" s="104"/>
      <c r="J70" s="104"/>
      <c r="K70" s="104"/>
    </row>
    <row r="71" spans="1:11" s="12" customFormat="1" ht="17.100000000000001" customHeight="1">
      <c r="A71" s="101"/>
      <c r="B71" s="101"/>
      <c r="C71" s="103"/>
      <c r="D71" s="103"/>
      <c r="E71" s="103"/>
      <c r="F71" s="104"/>
      <c r="G71" s="104"/>
      <c r="H71" s="104"/>
      <c r="I71" s="104"/>
      <c r="J71" s="104"/>
      <c r="K71" s="104"/>
    </row>
    <row r="72" spans="1:11" s="12" customFormat="1" ht="17.100000000000001" customHeight="1">
      <c r="A72" s="101"/>
      <c r="B72" s="101"/>
      <c r="C72" s="103"/>
      <c r="D72" s="103"/>
      <c r="E72" s="103"/>
      <c r="F72" s="104"/>
      <c r="G72" s="104"/>
      <c r="H72" s="104"/>
      <c r="I72" s="104"/>
      <c r="J72" s="104"/>
      <c r="K72" s="104"/>
    </row>
    <row r="73" spans="1:11" s="12" customFormat="1" ht="17.100000000000001" customHeight="1">
      <c r="A73" s="101"/>
      <c r="B73" s="101"/>
      <c r="C73" s="103"/>
      <c r="D73" s="103"/>
      <c r="E73" s="103"/>
      <c r="F73" s="104"/>
      <c r="G73" s="104"/>
      <c r="H73" s="104"/>
      <c r="I73" s="104"/>
      <c r="J73" s="104"/>
      <c r="K73" s="104"/>
    </row>
    <row r="74" spans="1:11" s="12" customFormat="1" ht="17.100000000000001" customHeight="1">
      <c r="A74" s="101"/>
      <c r="B74" s="101"/>
      <c r="C74" s="103"/>
      <c r="D74" s="103"/>
      <c r="E74" s="103"/>
      <c r="F74" s="104"/>
      <c r="G74" s="104"/>
      <c r="H74" s="104"/>
      <c r="I74" s="104"/>
      <c r="J74" s="104"/>
      <c r="K74" s="104"/>
    </row>
    <row r="75" spans="1:11" s="12" customFormat="1" ht="17.100000000000001" customHeight="1">
      <c r="A75" s="101"/>
      <c r="B75" s="101"/>
      <c r="C75" s="103"/>
      <c r="D75" s="103"/>
      <c r="E75" s="103"/>
      <c r="F75" s="104"/>
      <c r="G75" s="104"/>
      <c r="H75" s="104"/>
      <c r="I75" s="104"/>
      <c r="J75" s="104"/>
      <c r="K75" s="104"/>
    </row>
    <row r="76" spans="1:11" s="12" customFormat="1" ht="17.100000000000001" customHeight="1">
      <c r="A76" s="101"/>
      <c r="B76" s="101"/>
      <c r="C76" s="103"/>
      <c r="D76" s="103"/>
      <c r="E76" s="103"/>
      <c r="F76" s="104"/>
      <c r="G76" s="104"/>
      <c r="H76" s="104"/>
      <c r="I76" s="104"/>
      <c r="J76" s="104"/>
      <c r="K76" s="104"/>
    </row>
    <row r="77" spans="1:11" s="12" customFormat="1" ht="17.100000000000001" customHeight="1">
      <c r="A77" s="101"/>
      <c r="B77" s="101"/>
      <c r="C77" s="103"/>
      <c r="D77" s="103"/>
      <c r="E77" s="103"/>
      <c r="F77" s="104"/>
      <c r="G77" s="104"/>
      <c r="H77" s="104"/>
      <c r="I77" s="104"/>
      <c r="J77" s="104"/>
      <c r="K77" s="104"/>
    </row>
    <row r="78" spans="1:11" s="12" customFormat="1" ht="17.100000000000001" customHeight="1">
      <c r="A78" s="101"/>
      <c r="B78" s="101"/>
      <c r="C78" s="103"/>
      <c r="D78" s="103"/>
      <c r="E78" s="103"/>
      <c r="F78" s="104"/>
      <c r="G78" s="104"/>
      <c r="H78" s="104"/>
      <c r="I78" s="104"/>
      <c r="J78" s="104"/>
      <c r="K78" s="104"/>
    </row>
    <row r="79" spans="1:11" s="12" customFormat="1" ht="17.100000000000001" customHeight="1">
      <c r="A79" s="101"/>
      <c r="B79" s="101"/>
      <c r="C79" s="103"/>
      <c r="D79" s="103"/>
      <c r="E79" s="103"/>
      <c r="F79" s="104"/>
      <c r="G79" s="104"/>
      <c r="H79" s="104"/>
      <c r="I79" s="104"/>
      <c r="J79" s="104"/>
      <c r="K79" s="104"/>
    </row>
    <row r="80" spans="1:11" s="12" customFormat="1" ht="17.100000000000001" customHeight="1">
      <c r="A80" s="101"/>
      <c r="B80" s="101"/>
      <c r="C80" s="103"/>
      <c r="D80" s="103"/>
      <c r="E80" s="103"/>
      <c r="F80" s="104"/>
      <c r="G80" s="104"/>
      <c r="H80" s="104"/>
      <c r="I80" s="104"/>
      <c r="J80" s="104"/>
      <c r="K80" s="104"/>
    </row>
    <row r="81" spans="1:11" s="12" customFormat="1" ht="17.100000000000001" customHeight="1">
      <c r="A81" s="101"/>
      <c r="B81" s="101"/>
      <c r="C81" s="103"/>
      <c r="D81" s="103"/>
      <c r="E81" s="103"/>
      <c r="F81" s="104"/>
      <c r="G81" s="104"/>
      <c r="H81" s="104"/>
      <c r="I81" s="104"/>
      <c r="J81" s="104"/>
      <c r="K81" s="104"/>
    </row>
    <row r="82" spans="1:11" s="12" customFormat="1" ht="17.100000000000001" customHeight="1">
      <c r="A82" s="101"/>
      <c r="B82" s="101"/>
      <c r="C82" s="103"/>
      <c r="D82" s="103"/>
      <c r="E82" s="103"/>
      <c r="F82" s="104"/>
      <c r="G82" s="104"/>
      <c r="H82" s="104"/>
      <c r="I82" s="104"/>
      <c r="J82" s="104"/>
      <c r="K82" s="104"/>
    </row>
    <row r="83" spans="1:11" s="12" customFormat="1" ht="17.100000000000001" customHeight="1">
      <c r="A83" s="101"/>
      <c r="B83" s="101"/>
      <c r="C83" s="103"/>
      <c r="D83" s="103"/>
      <c r="E83" s="103"/>
      <c r="F83" s="104"/>
      <c r="G83" s="104"/>
      <c r="H83" s="104"/>
      <c r="I83" s="104"/>
      <c r="J83" s="104"/>
      <c r="K83" s="104"/>
    </row>
    <row r="84" spans="1:11" s="12" customFormat="1" ht="17.100000000000001" customHeight="1">
      <c r="A84" s="101"/>
      <c r="B84" s="101"/>
      <c r="C84" s="103"/>
      <c r="D84" s="103"/>
      <c r="E84" s="103"/>
      <c r="F84" s="104"/>
      <c r="G84" s="104"/>
      <c r="H84" s="104"/>
      <c r="I84" s="104"/>
      <c r="J84" s="104"/>
      <c r="K84" s="104"/>
    </row>
    <row r="85" spans="1:11" s="12" customFormat="1" ht="17.100000000000001" customHeight="1">
      <c r="A85" s="101"/>
      <c r="B85" s="101"/>
      <c r="C85" s="103"/>
      <c r="D85" s="103"/>
      <c r="E85" s="103"/>
      <c r="F85" s="104"/>
      <c r="G85" s="104"/>
      <c r="H85" s="104"/>
      <c r="I85" s="104"/>
      <c r="J85" s="104"/>
      <c r="K85" s="104"/>
    </row>
    <row r="86" spans="1:11" s="12" customFormat="1" ht="17.100000000000001" customHeight="1">
      <c r="A86" s="101"/>
      <c r="B86" s="101"/>
      <c r="C86" s="103"/>
      <c r="D86" s="103"/>
      <c r="E86" s="103"/>
      <c r="F86" s="104"/>
      <c r="G86" s="104"/>
      <c r="H86" s="104"/>
      <c r="I86" s="104"/>
      <c r="J86" s="104"/>
      <c r="K86" s="104"/>
    </row>
    <row r="87" spans="1:11" s="12" customFormat="1" ht="17.100000000000001" customHeight="1">
      <c r="A87" s="101"/>
      <c r="B87" s="101"/>
      <c r="C87" s="103"/>
      <c r="D87" s="103"/>
      <c r="E87" s="103"/>
      <c r="F87" s="104"/>
      <c r="G87" s="104"/>
      <c r="H87" s="104"/>
      <c r="I87" s="104"/>
      <c r="J87" s="104"/>
      <c r="K87" s="104"/>
    </row>
    <row r="88" spans="1:11" s="12" customFormat="1" ht="17.100000000000001" customHeight="1">
      <c r="A88" s="101"/>
      <c r="B88" s="101"/>
      <c r="C88" s="103"/>
      <c r="D88" s="103"/>
      <c r="E88" s="103"/>
      <c r="F88" s="104"/>
      <c r="G88" s="104"/>
      <c r="H88" s="104"/>
      <c r="I88" s="104"/>
      <c r="J88" s="104"/>
      <c r="K88" s="104"/>
    </row>
    <row r="89" spans="1:11" s="12" customFormat="1" ht="17.100000000000001" customHeight="1">
      <c r="A89" s="101"/>
      <c r="B89" s="101"/>
      <c r="C89" s="103"/>
      <c r="D89" s="103"/>
      <c r="E89" s="103"/>
      <c r="F89" s="104"/>
      <c r="G89" s="104"/>
      <c r="H89" s="104"/>
      <c r="I89" s="104"/>
      <c r="J89" s="104"/>
      <c r="K89" s="104"/>
    </row>
    <row r="90" spans="1:11" s="12" customFormat="1" ht="17.100000000000001" customHeight="1">
      <c r="A90" s="101"/>
      <c r="B90" s="101"/>
      <c r="C90" s="103"/>
      <c r="D90" s="103"/>
      <c r="E90" s="103"/>
      <c r="F90" s="104"/>
      <c r="G90" s="104"/>
      <c r="H90" s="104"/>
      <c r="I90" s="104"/>
      <c r="J90" s="104"/>
      <c r="K90" s="104"/>
    </row>
    <row r="91" spans="1:11" s="12" customFormat="1" ht="17.100000000000001" customHeight="1">
      <c r="A91" s="101"/>
      <c r="B91" s="101"/>
      <c r="C91" s="103"/>
      <c r="D91" s="103"/>
      <c r="E91" s="103"/>
      <c r="F91" s="104"/>
      <c r="G91" s="104"/>
      <c r="H91" s="104"/>
      <c r="I91" s="104"/>
      <c r="J91" s="104"/>
      <c r="K91" s="104"/>
    </row>
    <row r="92" spans="1:11" s="12" customFormat="1" ht="17.100000000000001" customHeight="1">
      <c r="A92" s="101"/>
      <c r="B92" s="101"/>
      <c r="C92" s="103"/>
      <c r="D92" s="103"/>
      <c r="E92" s="103"/>
      <c r="F92" s="104"/>
      <c r="G92" s="104"/>
      <c r="H92" s="104"/>
      <c r="I92" s="104"/>
      <c r="J92" s="104"/>
      <c r="K92" s="104"/>
    </row>
    <row r="93" spans="1:11" s="12" customFormat="1" ht="17.100000000000001" customHeight="1">
      <c r="A93" s="101"/>
      <c r="B93" s="101"/>
      <c r="C93" s="103"/>
      <c r="D93" s="103"/>
      <c r="E93" s="103"/>
      <c r="F93" s="104"/>
      <c r="G93" s="104"/>
      <c r="H93" s="104"/>
      <c r="I93" s="104"/>
      <c r="J93" s="104"/>
      <c r="K93" s="104"/>
    </row>
    <row r="94" spans="1:11" s="12" customFormat="1" ht="17.100000000000001" customHeight="1">
      <c r="A94" s="101"/>
      <c r="B94" s="101"/>
      <c r="C94" s="103"/>
      <c r="D94" s="103"/>
      <c r="E94" s="103"/>
      <c r="F94" s="104"/>
      <c r="G94" s="104"/>
      <c r="H94" s="104"/>
      <c r="I94" s="104"/>
      <c r="J94" s="104"/>
      <c r="K94" s="104"/>
    </row>
    <row r="95" spans="1:11" s="12" customFormat="1" ht="17.100000000000001" customHeight="1">
      <c r="A95" s="101"/>
      <c r="B95" s="101"/>
      <c r="C95" s="103"/>
      <c r="D95" s="103"/>
      <c r="E95" s="103"/>
      <c r="F95" s="104"/>
      <c r="G95" s="104"/>
      <c r="H95" s="104"/>
      <c r="I95" s="104"/>
      <c r="J95" s="104"/>
      <c r="K95" s="104"/>
    </row>
    <row r="96" spans="1:11" s="12" customFormat="1" ht="17.100000000000001" customHeight="1">
      <c r="A96" s="101"/>
      <c r="B96" s="101"/>
      <c r="C96" s="103"/>
      <c r="D96" s="103"/>
      <c r="E96" s="103"/>
      <c r="F96" s="104"/>
      <c r="G96" s="104"/>
      <c r="H96" s="104"/>
      <c r="I96" s="104"/>
      <c r="J96" s="104"/>
      <c r="K96" s="104"/>
    </row>
    <row r="97" spans="1:11" s="12" customFormat="1" ht="17.100000000000001" customHeight="1">
      <c r="A97" s="101"/>
      <c r="B97" s="101"/>
      <c r="C97" s="103"/>
      <c r="D97" s="103"/>
      <c r="E97" s="103"/>
      <c r="F97" s="104"/>
      <c r="G97" s="104"/>
      <c r="H97" s="104"/>
      <c r="I97" s="104"/>
      <c r="J97" s="104"/>
      <c r="K97" s="104"/>
    </row>
    <row r="98" spans="1:11" s="12" customFormat="1" ht="17.100000000000001" customHeight="1">
      <c r="A98" s="101"/>
      <c r="B98" s="101"/>
      <c r="C98" s="103"/>
      <c r="D98" s="103"/>
      <c r="E98" s="103"/>
      <c r="F98" s="104"/>
      <c r="G98" s="104"/>
      <c r="H98" s="104"/>
      <c r="I98" s="104"/>
      <c r="J98" s="104"/>
      <c r="K98" s="104"/>
    </row>
    <row r="99" spans="1:11" s="12" customFormat="1" ht="17.100000000000001" customHeight="1">
      <c r="A99" s="101"/>
      <c r="B99" s="101"/>
      <c r="C99" s="103"/>
      <c r="D99" s="103"/>
      <c r="E99" s="103"/>
      <c r="F99" s="104"/>
      <c r="G99" s="104"/>
      <c r="H99" s="104"/>
      <c r="I99" s="104"/>
      <c r="J99" s="104"/>
      <c r="K99" s="104"/>
    </row>
    <row r="100" spans="1:11" s="12" customFormat="1" ht="17.100000000000001" customHeight="1">
      <c r="A100" s="101"/>
      <c r="B100" s="101"/>
      <c r="C100" s="103"/>
      <c r="D100" s="103"/>
      <c r="E100" s="103"/>
      <c r="F100" s="104"/>
      <c r="G100" s="104"/>
      <c r="H100" s="104"/>
      <c r="I100" s="104"/>
      <c r="J100" s="104"/>
      <c r="K100" s="104"/>
    </row>
    <row r="101" spans="1:11" s="12" customFormat="1" ht="17.100000000000001" customHeight="1">
      <c r="A101" s="101"/>
      <c r="B101" s="101"/>
      <c r="C101" s="103"/>
      <c r="D101" s="103"/>
      <c r="E101" s="103"/>
      <c r="F101" s="104"/>
      <c r="G101" s="104"/>
      <c r="H101" s="104"/>
      <c r="I101" s="104"/>
      <c r="J101" s="104"/>
      <c r="K101" s="104"/>
    </row>
    <row r="102" spans="1:11" s="12" customFormat="1" ht="17.100000000000001" customHeight="1">
      <c r="A102" s="101"/>
      <c r="B102" s="101"/>
      <c r="C102" s="103"/>
      <c r="D102" s="103"/>
      <c r="E102" s="103"/>
      <c r="F102" s="104"/>
      <c r="G102" s="104"/>
      <c r="H102" s="104"/>
      <c r="I102" s="104"/>
      <c r="J102" s="104"/>
      <c r="K102" s="104"/>
    </row>
    <row r="103" spans="1:11" s="12" customFormat="1" ht="17.100000000000001" customHeight="1">
      <c r="A103" s="101"/>
      <c r="B103" s="101"/>
      <c r="C103" s="103"/>
      <c r="D103" s="103"/>
      <c r="E103" s="103"/>
      <c r="F103" s="104"/>
      <c r="G103" s="104"/>
      <c r="H103" s="104"/>
      <c r="I103" s="104"/>
      <c r="J103" s="104"/>
      <c r="K103" s="104"/>
    </row>
    <row r="104" spans="1:11" s="12" customFormat="1" ht="17.100000000000001" customHeight="1">
      <c r="A104" s="101"/>
      <c r="B104" s="101"/>
      <c r="C104" s="103"/>
      <c r="D104" s="103"/>
      <c r="E104" s="103"/>
      <c r="F104" s="104"/>
      <c r="G104" s="104"/>
      <c r="H104" s="104"/>
      <c r="I104" s="104"/>
      <c r="J104" s="104"/>
      <c r="K104" s="104"/>
    </row>
    <row r="105" spans="1:11" s="12" customFormat="1" ht="17.100000000000001" customHeight="1">
      <c r="A105" s="101"/>
      <c r="B105" s="101"/>
      <c r="C105" s="103"/>
      <c r="D105" s="103"/>
      <c r="E105" s="103"/>
      <c r="F105" s="104"/>
      <c r="G105" s="104"/>
      <c r="H105" s="104"/>
      <c r="I105" s="104"/>
      <c r="J105" s="104"/>
      <c r="K105" s="104"/>
    </row>
    <row r="106" spans="1:11" s="12" customFormat="1" ht="17.100000000000001" customHeight="1">
      <c r="A106" s="101"/>
      <c r="B106" s="101"/>
      <c r="C106" s="103"/>
      <c r="D106" s="103"/>
      <c r="E106" s="103"/>
      <c r="F106" s="104"/>
      <c r="G106" s="104"/>
      <c r="H106" s="104"/>
      <c r="I106" s="104"/>
      <c r="J106" s="104"/>
      <c r="K106" s="104"/>
    </row>
    <row r="107" spans="1:11" s="12" customFormat="1" ht="17.100000000000001" customHeight="1">
      <c r="A107" s="101"/>
      <c r="B107" s="101"/>
      <c r="C107" s="103"/>
      <c r="D107" s="103"/>
      <c r="E107" s="103"/>
      <c r="F107" s="104"/>
      <c r="G107" s="104"/>
      <c r="H107" s="104"/>
      <c r="I107" s="104"/>
      <c r="J107" s="104"/>
      <c r="K107" s="104"/>
    </row>
    <row r="108" spans="1:11" s="12" customFormat="1" ht="17.100000000000001" customHeight="1">
      <c r="A108" s="101"/>
      <c r="B108" s="101"/>
      <c r="C108" s="103"/>
      <c r="D108" s="103"/>
      <c r="E108" s="103"/>
      <c r="F108" s="104"/>
      <c r="G108" s="104"/>
      <c r="H108" s="104"/>
      <c r="I108" s="104"/>
      <c r="J108" s="104"/>
      <c r="K108" s="104"/>
    </row>
    <row r="109" spans="1:11" s="12" customFormat="1" ht="17.100000000000001" customHeight="1">
      <c r="A109" s="101"/>
      <c r="B109" s="101"/>
      <c r="C109" s="103"/>
      <c r="D109" s="103"/>
      <c r="E109" s="103"/>
      <c r="F109" s="104"/>
      <c r="G109" s="104"/>
      <c r="H109" s="104"/>
      <c r="I109" s="104"/>
      <c r="J109" s="104"/>
      <c r="K109" s="104"/>
    </row>
    <row r="110" spans="1:11" s="12" customFormat="1" ht="17.100000000000001" customHeight="1">
      <c r="A110" s="101"/>
      <c r="B110" s="101"/>
      <c r="C110" s="103"/>
      <c r="D110" s="103"/>
      <c r="E110" s="103"/>
      <c r="F110" s="104"/>
      <c r="G110" s="104"/>
      <c r="H110" s="104"/>
      <c r="I110" s="104"/>
      <c r="J110" s="104"/>
      <c r="K110" s="104"/>
    </row>
    <row r="111" spans="1:11" s="12" customFormat="1" ht="17.100000000000001" customHeight="1">
      <c r="A111" s="101"/>
      <c r="B111" s="101"/>
      <c r="C111" s="103"/>
      <c r="D111" s="103"/>
      <c r="E111" s="103"/>
      <c r="F111" s="104"/>
      <c r="G111" s="104"/>
      <c r="H111" s="104"/>
      <c r="I111" s="104"/>
      <c r="J111" s="104"/>
      <c r="K111" s="104"/>
    </row>
    <row r="112" spans="1:11" s="12" customFormat="1" ht="17.100000000000001" customHeight="1">
      <c r="A112" s="101"/>
      <c r="B112" s="101"/>
      <c r="C112" s="103"/>
      <c r="D112" s="103"/>
      <c r="E112" s="103"/>
      <c r="F112" s="104"/>
      <c r="G112" s="104"/>
      <c r="H112" s="104"/>
      <c r="I112" s="104"/>
      <c r="J112" s="104"/>
      <c r="K112" s="104"/>
    </row>
    <row r="113" spans="1:11" s="12" customFormat="1" ht="17.100000000000001" customHeight="1">
      <c r="A113" s="101"/>
      <c r="B113" s="101"/>
      <c r="C113" s="103"/>
      <c r="D113" s="103"/>
      <c r="E113" s="103"/>
      <c r="F113" s="104"/>
      <c r="G113" s="104"/>
      <c r="H113" s="104"/>
      <c r="I113" s="104"/>
      <c r="J113" s="104"/>
      <c r="K113" s="104"/>
    </row>
    <row r="114" spans="1:11" s="12" customFormat="1" ht="17.100000000000001" customHeight="1">
      <c r="A114" s="101"/>
      <c r="B114" s="101"/>
      <c r="C114" s="103"/>
      <c r="D114" s="103"/>
      <c r="E114" s="103"/>
      <c r="F114" s="104"/>
      <c r="G114" s="104"/>
      <c r="H114" s="104"/>
      <c r="I114" s="104"/>
      <c r="J114" s="104"/>
      <c r="K114" s="104"/>
    </row>
    <row r="115" spans="1:11" s="12" customFormat="1" ht="17.100000000000001" customHeight="1">
      <c r="A115" s="101"/>
      <c r="B115" s="101"/>
      <c r="C115" s="103"/>
      <c r="D115" s="103"/>
      <c r="E115" s="103"/>
      <c r="F115" s="104"/>
      <c r="G115" s="104"/>
      <c r="H115" s="104"/>
      <c r="I115" s="104"/>
      <c r="J115" s="104"/>
      <c r="K115" s="104"/>
    </row>
    <row r="116" spans="1:11" s="12" customFormat="1" ht="17.100000000000001" customHeight="1">
      <c r="A116" s="101"/>
      <c r="B116" s="101"/>
      <c r="C116" s="103"/>
      <c r="D116" s="103"/>
      <c r="E116" s="103"/>
      <c r="F116" s="104"/>
      <c r="G116" s="104"/>
      <c r="H116" s="104"/>
      <c r="I116" s="104"/>
      <c r="J116" s="104"/>
      <c r="K116" s="104"/>
    </row>
    <row r="117" spans="1:11" s="12" customFormat="1" ht="17.100000000000001" customHeight="1">
      <c r="A117" s="101"/>
      <c r="B117" s="101"/>
      <c r="C117" s="103"/>
      <c r="D117" s="103"/>
      <c r="E117" s="103"/>
      <c r="F117" s="104"/>
      <c r="G117" s="104"/>
      <c r="H117" s="104"/>
      <c r="I117" s="104"/>
      <c r="J117" s="104"/>
      <c r="K117" s="104"/>
    </row>
    <row r="118" spans="1:11" s="12" customFormat="1" ht="17.100000000000001" customHeight="1">
      <c r="A118" s="101"/>
      <c r="B118" s="101"/>
      <c r="C118" s="103"/>
      <c r="D118" s="103"/>
      <c r="E118" s="103"/>
      <c r="F118" s="104"/>
      <c r="G118" s="104"/>
      <c r="H118" s="104"/>
      <c r="I118" s="104"/>
      <c r="J118" s="104"/>
      <c r="K118" s="104"/>
    </row>
    <row r="119" spans="1:11" s="12" customFormat="1" ht="17.100000000000001" customHeight="1">
      <c r="A119" s="101"/>
      <c r="B119" s="101"/>
      <c r="C119" s="103"/>
      <c r="D119" s="103"/>
      <c r="E119" s="103"/>
      <c r="F119" s="104"/>
      <c r="G119" s="104"/>
      <c r="H119" s="104"/>
      <c r="I119" s="104"/>
      <c r="J119" s="104"/>
      <c r="K119" s="104"/>
    </row>
    <row r="120" spans="1:11" s="12" customFormat="1" ht="17.100000000000001" customHeight="1">
      <c r="A120" s="101"/>
      <c r="B120" s="101"/>
      <c r="C120" s="103"/>
      <c r="D120" s="103"/>
      <c r="E120" s="103"/>
      <c r="F120" s="104"/>
      <c r="G120" s="104"/>
      <c r="H120" s="104"/>
      <c r="I120" s="104"/>
      <c r="J120" s="104"/>
      <c r="K120" s="104"/>
    </row>
    <row r="121" spans="1:11" s="12" customFormat="1" ht="17.100000000000001" customHeight="1">
      <c r="A121" s="101"/>
      <c r="B121" s="101"/>
      <c r="C121" s="103"/>
      <c r="D121" s="103"/>
      <c r="E121" s="103"/>
      <c r="F121" s="104"/>
      <c r="G121" s="104"/>
      <c r="H121" s="104"/>
      <c r="I121" s="104"/>
      <c r="J121" s="104"/>
      <c r="K121" s="104"/>
    </row>
    <row r="122" spans="1:11" s="12" customFormat="1" ht="17.100000000000001" customHeight="1">
      <c r="A122" s="101"/>
      <c r="B122" s="101"/>
      <c r="C122" s="103"/>
      <c r="D122" s="103"/>
      <c r="E122" s="103"/>
      <c r="F122" s="104"/>
      <c r="G122" s="104"/>
      <c r="H122" s="104"/>
      <c r="I122" s="104"/>
      <c r="J122" s="104"/>
      <c r="K122" s="104"/>
    </row>
    <row r="123" spans="1:11" s="12" customFormat="1" ht="17.100000000000001" customHeight="1">
      <c r="A123" s="101"/>
      <c r="B123" s="101"/>
      <c r="C123" s="103"/>
      <c r="D123" s="103"/>
      <c r="E123" s="103"/>
      <c r="F123" s="104"/>
      <c r="G123" s="104"/>
      <c r="H123" s="104"/>
      <c r="I123" s="104"/>
      <c r="J123" s="104"/>
      <c r="K123" s="104"/>
    </row>
    <row r="124" spans="1:11" s="12" customFormat="1" ht="17.100000000000001" customHeight="1">
      <c r="A124" s="101"/>
      <c r="B124" s="101"/>
      <c r="C124" s="103"/>
      <c r="D124" s="103"/>
      <c r="E124" s="103"/>
      <c r="F124" s="104"/>
      <c r="G124" s="104"/>
      <c r="H124" s="104"/>
      <c r="I124" s="104"/>
      <c r="J124" s="104"/>
      <c r="K124" s="104"/>
    </row>
    <row r="125" spans="1:11" s="12" customFormat="1" ht="17.100000000000001" customHeight="1">
      <c r="A125" s="101"/>
      <c r="B125" s="101"/>
      <c r="C125" s="103"/>
      <c r="D125" s="103"/>
      <c r="E125" s="103"/>
      <c r="F125" s="104"/>
      <c r="G125" s="104"/>
      <c r="H125" s="104"/>
      <c r="I125" s="104"/>
      <c r="J125" s="104"/>
      <c r="K125" s="104"/>
    </row>
    <row r="126" spans="1:11" s="12" customFormat="1" ht="17.100000000000001" customHeight="1">
      <c r="A126" s="101"/>
      <c r="B126" s="101"/>
      <c r="C126" s="103"/>
      <c r="D126" s="103"/>
      <c r="E126" s="103"/>
      <c r="F126" s="104"/>
      <c r="G126" s="104"/>
      <c r="H126" s="104"/>
      <c r="I126" s="104"/>
      <c r="J126" s="104"/>
      <c r="K126" s="104"/>
    </row>
    <row r="127" spans="1:11" s="12" customFormat="1" ht="17.100000000000001" customHeight="1">
      <c r="A127" s="101"/>
      <c r="B127" s="101"/>
      <c r="C127" s="103"/>
      <c r="D127" s="103"/>
      <c r="E127" s="103"/>
      <c r="F127" s="104"/>
      <c r="G127" s="104"/>
      <c r="H127" s="104"/>
      <c r="I127" s="104"/>
      <c r="J127" s="104"/>
      <c r="K127" s="104"/>
    </row>
    <row r="128" spans="1:11" s="12" customFormat="1" ht="17.100000000000001" customHeight="1">
      <c r="A128" s="101"/>
      <c r="B128" s="101"/>
      <c r="C128" s="103"/>
      <c r="D128" s="103"/>
      <c r="E128" s="103"/>
      <c r="F128" s="104"/>
      <c r="G128" s="104"/>
      <c r="H128" s="104"/>
      <c r="I128" s="104"/>
      <c r="J128" s="104"/>
      <c r="K128" s="104"/>
    </row>
    <row r="129" spans="1:36" s="12" customFormat="1" ht="17.100000000000001" customHeight="1">
      <c r="A129" s="101"/>
      <c r="B129" s="101"/>
      <c r="C129" s="103"/>
      <c r="D129" s="103"/>
      <c r="E129" s="103"/>
      <c r="F129" s="104"/>
      <c r="G129" s="104"/>
      <c r="H129" s="104"/>
      <c r="I129" s="104"/>
      <c r="J129" s="104"/>
      <c r="K129" s="104"/>
    </row>
    <row r="130" spans="1:36" s="12" customFormat="1" ht="17.100000000000001" customHeight="1">
      <c r="A130" s="101"/>
      <c r="B130" s="101"/>
      <c r="C130" s="103"/>
      <c r="D130" s="103"/>
      <c r="E130" s="103"/>
      <c r="F130" s="104"/>
      <c r="G130" s="104"/>
      <c r="H130" s="104"/>
      <c r="I130" s="104"/>
      <c r="J130" s="104"/>
      <c r="K130" s="104"/>
    </row>
    <row r="131" spans="1:36" s="12" customFormat="1" ht="17.100000000000001" customHeight="1">
      <c r="A131" s="101"/>
      <c r="B131" s="101"/>
      <c r="C131" s="103"/>
      <c r="D131" s="103"/>
      <c r="E131" s="103"/>
      <c r="F131" s="104"/>
      <c r="G131" s="104"/>
      <c r="H131" s="104"/>
      <c r="I131" s="104"/>
      <c r="J131" s="104"/>
      <c r="K131" s="104"/>
    </row>
    <row r="132" spans="1:36" s="12" customFormat="1" ht="17.100000000000001" customHeight="1">
      <c r="A132" s="101"/>
      <c r="B132" s="101"/>
      <c r="C132" s="103"/>
      <c r="D132" s="103"/>
      <c r="E132" s="103"/>
      <c r="F132" s="104"/>
      <c r="G132" s="104"/>
      <c r="H132" s="104"/>
      <c r="I132" s="104"/>
      <c r="J132" s="104"/>
      <c r="K132" s="104"/>
    </row>
    <row r="133" spans="1:36" s="12" customFormat="1" ht="17.100000000000001" customHeight="1">
      <c r="A133" s="33"/>
      <c r="B133" s="101"/>
      <c r="C133" s="22"/>
      <c r="D133" s="55"/>
      <c r="E133" s="42"/>
      <c r="F133" s="23"/>
      <c r="G133" s="23"/>
      <c r="H133" s="23"/>
      <c r="I133" s="23"/>
      <c r="J133" s="23"/>
      <c r="K133" s="104"/>
    </row>
    <row r="134" spans="1:36" s="12" customFormat="1" ht="17.100000000000001" customHeight="1"/>
    <row r="135" spans="1:36" s="12" customFormat="1" ht="17.100000000000001" customHeight="1">
      <c r="A135" s="16" t="s">
        <v>162</v>
      </c>
    </row>
    <row r="136" spans="1:36" s="18" customFormat="1" ht="18" customHeight="1">
      <c r="A136" s="105" t="s">
        <v>137</v>
      </c>
      <c r="B136" s="105" t="s">
        <v>138</v>
      </c>
      <c r="C136" s="105" t="s">
        <v>139</v>
      </c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 t="s">
        <v>140</v>
      </c>
      <c r="O136" s="105" t="s">
        <v>141</v>
      </c>
      <c r="P136" s="105" t="s">
        <v>262</v>
      </c>
      <c r="Q136" s="105" t="s">
        <v>143</v>
      </c>
      <c r="R136" s="105" t="s">
        <v>144</v>
      </c>
      <c r="S136" s="105" t="s">
        <v>143</v>
      </c>
      <c r="T136" s="105" t="s">
        <v>158</v>
      </c>
      <c r="U136" s="105" t="s">
        <v>159</v>
      </c>
      <c r="V136" s="105" t="s">
        <v>145</v>
      </c>
      <c r="W136" s="105" t="s">
        <v>146</v>
      </c>
      <c r="X136" s="105" t="s">
        <v>160</v>
      </c>
      <c r="Y136" s="105" t="s">
        <v>168</v>
      </c>
      <c r="Z136" s="105" t="s">
        <v>169</v>
      </c>
      <c r="AA136" s="105" t="s">
        <v>161</v>
      </c>
      <c r="AB136" s="105" t="s">
        <v>156</v>
      </c>
      <c r="AC136" s="105" t="s">
        <v>154</v>
      </c>
      <c r="AD136" s="105" t="s">
        <v>170</v>
      </c>
      <c r="AE136" s="105" t="s">
        <v>171</v>
      </c>
      <c r="AF136" s="105" t="s">
        <v>172</v>
      </c>
      <c r="AG136" s="105" t="s">
        <v>173</v>
      </c>
      <c r="AH136" s="105"/>
      <c r="AI136" s="105" t="s">
        <v>147</v>
      </c>
      <c r="AJ136" s="105" t="s">
        <v>136</v>
      </c>
    </row>
    <row r="137" spans="1:36" ht="17.100000000000001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</row>
    <row r="138" spans="1:36" ht="17.100000000000001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</row>
    <row r="139" spans="1:36" ht="17.100000000000001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</row>
    <row r="140" spans="1:36" ht="17.100000000000001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</row>
    <row r="141" spans="1:36" ht="17.100000000000001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</row>
    <row r="142" spans="1:36" ht="17.100000000000001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</row>
    <row r="143" spans="1:36" ht="17.100000000000001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</row>
    <row r="144" spans="1:36" ht="17.100000000000001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</row>
    <row r="145" spans="1:36" ht="17.100000000000001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</row>
    <row r="146" spans="1:36" ht="17.100000000000001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</row>
    <row r="147" spans="1:36" ht="17.100000000000001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</row>
    <row r="148" spans="1:36" ht="17.100000000000001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</row>
    <row r="149" spans="1:36" ht="17.100000000000001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</row>
    <row r="150" spans="1:36" ht="17.100000000000001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</row>
    <row r="151" spans="1:36" ht="17.100000000000001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</row>
    <row r="152" spans="1:36" ht="17.100000000000001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</row>
    <row r="153" spans="1:36" ht="17.100000000000001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</row>
    <row r="154" spans="1:36" ht="17.100000000000001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</row>
    <row r="155" spans="1:36" ht="17.100000000000001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</row>
    <row r="156" spans="1:36" ht="17.100000000000001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</row>
    <row r="157" spans="1:36" ht="17.100000000000001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</row>
    <row r="158" spans="1:36" ht="17.100000000000001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</row>
    <row r="159" spans="1:36" ht="17.100000000000001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</row>
    <row r="160" spans="1:36" ht="17.100000000000001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</row>
    <row r="161" spans="1:36" ht="17.100000000000001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</row>
    <row r="162" spans="1:36" ht="17.100000000000001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6"/>
    </row>
    <row r="163" spans="1:36" ht="17.100000000000001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</row>
    <row r="164" spans="1:36" ht="17.100000000000001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</row>
    <row r="165" spans="1:36" ht="17.100000000000001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</row>
    <row r="166" spans="1:36" ht="17.100000000000001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</row>
    <row r="167" spans="1:36" ht="17.100000000000001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</row>
    <row r="168" spans="1:36" ht="17.100000000000001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</row>
    <row r="169" spans="1:36" ht="17.100000000000001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</row>
    <row r="170" spans="1:36" ht="17.100000000000001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</row>
    <row r="171" spans="1:36" ht="17.100000000000001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</row>
    <row r="172" spans="1:36" ht="17.100000000000001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</row>
    <row r="173" spans="1:36" ht="17.100000000000001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</row>
    <row r="174" spans="1:36" ht="17.100000000000001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</row>
    <row r="175" spans="1:36" ht="17.100000000000001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</row>
    <row r="176" spans="1:36" ht="17.100000000000001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</row>
    <row r="177" spans="1:36" ht="17.100000000000001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</row>
    <row r="178" spans="1:36" ht="17.100000000000001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</row>
    <row r="179" spans="1:36" ht="17.100000000000001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</row>
    <row r="180" spans="1:36" ht="17.100000000000001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</row>
    <row r="181" spans="1:36" ht="17.100000000000001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</row>
    <row r="182" spans="1:36" ht="17.100000000000001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</row>
    <row r="183" spans="1:36" ht="17.100000000000001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</row>
    <row r="184" spans="1:36" ht="17.100000000000001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</row>
    <row r="185" spans="1:36" ht="17.100000000000001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</row>
    <row r="186" spans="1:36" ht="17.100000000000001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</row>
    <row r="187" spans="1:36" ht="17.100000000000001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</row>
    <row r="188" spans="1:36" ht="17.100000000000001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</row>
    <row r="189" spans="1:36" ht="17.100000000000001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</row>
    <row r="190" spans="1:36" ht="17.100000000000001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</row>
    <row r="191" spans="1:36" ht="17.100000000000001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</row>
    <row r="192" spans="1:36" ht="17.100000000000001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</row>
    <row r="193" spans="1:36" ht="17.100000000000001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</row>
    <row r="194" spans="1:36" ht="17.100000000000001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</row>
    <row r="195" spans="1:36" ht="17.100000000000001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</row>
    <row r="196" spans="1:36" ht="17.100000000000001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</row>
    <row r="197" spans="1:36" ht="17.100000000000001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</row>
    <row r="198" spans="1:36" ht="17.100000000000001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</row>
    <row r="199" spans="1:36" ht="17.100000000000001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</row>
    <row r="200" spans="1:36" ht="17.100000000000001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</row>
    <row r="201" spans="1:36" ht="17.100000000000001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</row>
    <row r="202" spans="1:36" ht="17.100000000000001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</row>
    <row r="203" spans="1:36" ht="17.100000000000001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</row>
    <row r="204" spans="1:36" ht="17.100000000000001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</row>
    <row r="205" spans="1:36" ht="17.100000000000001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</row>
    <row r="206" spans="1:36" ht="17.100000000000001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</row>
    <row r="207" spans="1:36" ht="17.100000000000001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</row>
    <row r="208" spans="1:36" ht="17.100000000000001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</row>
    <row r="209" spans="1:36" ht="17.100000000000001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</row>
    <row r="210" spans="1:36" ht="17.100000000000001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</row>
    <row r="211" spans="1:36" ht="17.100000000000001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</row>
    <row r="212" spans="1:36" ht="17.100000000000001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</row>
    <row r="213" spans="1:36" ht="17.100000000000001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</row>
    <row r="214" spans="1:36" ht="17.100000000000001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</row>
    <row r="215" spans="1:36" ht="17.100000000000001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</row>
    <row r="216" spans="1:36" ht="17.100000000000001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</row>
    <row r="217" spans="1:36" ht="17.100000000000001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</row>
    <row r="218" spans="1:36" ht="17.100000000000001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</row>
    <row r="219" spans="1:36" ht="17.100000000000001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</row>
    <row r="220" spans="1:36" ht="17.100000000000001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</row>
    <row r="221" spans="1:36" ht="17.100000000000001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</row>
    <row r="222" spans="1:36" ht="17.100000000000001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</row>
    <row r="223" spans="1:36" ht="17.100000000000001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</row>
    <row r="224" spans="1:36" ht="17.100000000000001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</row>
    <row r="225" spans="1:36" ht="17.100000000000001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</row>
    <row r="226" spans="1:36" ht="17.100000000000001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</row>
    <row r="227" spans="1:36" ht="17.100000000000001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</row>
    <row r="228" spans="1:36" ht="17.100000000000001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</row>
    <row r="229" spans="1:36" ht="17.100000000000001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</row>
    <row r="230" spans="1:36" ht="17.100000000000001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</row>
    <row r="231" spans="1:36" ht="17.100000000000001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</row>
    <row r="232" spans="1:36" ht="17.100000000000001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</row>
    <row r="233" spans="1:36" ht="17.100000000000001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  <c r="AF233" s="106"/>
      <c r="AG233" s="106"/>
      <c r="AH233" s="106"/>
      <c r="AI233" s="106"/>
      <c r="AJ233" s="106"/>
    </row>
    <row r="234" spans="1:36" ht="17.100000000000001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</row>
    <row r="235" spans="1:36" ht="17.100000000000001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</row>
    <row r="236" spans="1:36" ht="17.100000000000001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</row>
    <row r="237" spans="1:36" ht="17.100000000000001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</row>
    <row r="238" spans="1:36" ht="17.100000000000001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</row>
    <row r="239" spans="1:36" ht="17.100000000000001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</row>
    <row r="240" spans="1:36" ht="17.100000000000001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</row>
    <row r="241" spans="1:36" ht="17.100000000000001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</row>
    <row r="242" spans="1:36" ht="17.100000000000001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</row>
    <row r="243" spans="1:36" ht="17.100000000000001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  <c r="AF243" s="106"/>
      <c r="AG243" s="106"/>
      <c r="AH243" s="106"/>
      <c r="AI243" s="106"/>
      <c r="AJ243" s="106"/>
    </row>
    <row r="244" spans="1:36" ht="17.100000000000001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</row>
    <row r="245" spans="1:36" ht="17.100000000000001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</row>
    <row r="246" spans="1:36" ht="17.100000000000001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</row>
    <row r="247" spans="1:36" ht="17.100000000000001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</row>
    <row r="248" spans="1:36" ht="17.100000000000001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</row>
    <row r="249" spans="1:36" ht="17.100000000000001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</row>
    <row r="250" spans="1:36" ht="17.100000000000001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</row>
    <row r="251" spans="1:36" ht="17.100000000000001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  <c r="AF251" s="106"/>
      <c r="AG251" s="106"/>
      <c r="AH251" s="106"/>
      <c r="AI251" s="106"/>
      <c r="AJ251" s="106"/>
    </row>
    <row r="252" spans="1:36" ht="17.100000000000001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</row>
    <row r="253" spans="1:36" ht="17.100000000000001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</row>
    <row r="254" spans="1:36" ht="17.100000000000001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</row>
    <row r="255" spans="1:36" ht="17.100000000000001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</row>
    <row r="256" spans="1:36" ht="17.100000000000001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6"/>
    </row>
    <row r="257" spans="1:36" ht="17.100000000000001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</row>
    <row r="258" spans="1:36" ht="17.100000000000001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</row>
    <row r="259" spans="1:36" ht="17.100000000000001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</row>
    <row r="260" spans="1:36" ht="17.100000000000001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6"/>
    </row>
    <row r="261" spans="1:36" ht="17.100000000000001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</row>
    <row r="262" spans="1:36" ht="17.100000000000001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</row>
    <row r="263" spans="1:36" ht="17.100000000000001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</row>
    <row r="264" spans="1:36" ht="17.100000000000001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6"/>
    </row>
    <row r="265" spans="1:36" ht="17.100000000000001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</row>
    <row r="266" spans="1:36" ht="17.100000000000001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</row>
    <row r="267" spans="1:36" ht="17.100000000000001" customHeight="1">
      <c r="AE267" s="12"/>
      <c r="AF267" s="12"/>
      <c r="AG267" s="12"/>
      <c r="AH267" s="12"/>
      <c r="AI267" s="12"/>
      <c r="AJ267" s="12"/>
    </row>
    <row r="268" spans="1:36" s="12" customFormat="1" ht="17.100000000000001" customHeight="1">
      <c r="A268" s="16" t="s">
        <v>163</v>
      </c>
    </row>
    <row r="269" spans="1:36" s="18" customFormat="1" ht="18" customHeight="1">
      <c r="A269" s="105" t="s">
        <v>137</v>
      </c>
      <c r="B269" s="105" t="s">
        <v>138</v>
      </c>
      <c r="C269" s="105" t="s">
        <v>139</v>
      </c>
      <c r="D269" s="105" t="s">
        <v>165</v>
      </c>
      <c r="E269" s="105"/>
      <c r="F269" s="105"/>
      <c r="G269" s="105"/>
      <c r="H269" s="105"/>
      <c r="I269" s="105"/>
      <c r="J269" s="105"/>
      <c r="K269" s="105"/>
      <c r="L269" s="105"/>
      <c r="M269" s="105"/>
      <c r="N269" s="105" t="s">
        <v>140</v>
      </c>
      <c r="O269" s="105" t="s">
        <v>141</v>
      </c>
      <c r="P269" s="105" t="s">
        <v>262</v>
      </c>
      <c r="Q269" s="105" t="s">
        <v>143</v>
      </c>
      <c r="R269" s="105" t="s">
        <v>144</v>
      </c>
      <c r="S269" s="105" t="s">
        <v>143</v>
      </c>
      <c r="T269" s="105" t="s">
        <v>166</v>
      </c>
      <c r="U269" s="105"/>
      <c r="V269" s="105" t="s">
        <v>145</v>
      </c>
      <c r="W269" s="105" t="s">
        <v>146</v>
      </c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 t="s">
        <v>147</v>
      </c>
      <c r="AJ269" s="105" t="s">
        <v>136</v>
      </c>
    </row>
    <row r="270" spans="1:36" ht="17.100000000000001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</row>
    <row r="271" spans="1:36" ht="17.100000000000001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</row>
    <row r="272" spans="1:36" ht="17.100000000000001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</row>
    <row r="273" spans="1:36" ht="17.100000000000001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</row>
    <row r="274" spans="1:36" ht="17.100000000000001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</row>
    <row r="275" spans="1:36" ht="17.100000000000001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</row>
    <row r="276" spans="1:36" ht="17.100000000000001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</row>
    <row r="277" spans="1:36" ht="17.100000000000001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</row>
    <row r="278" spans="1:36" ht="17.100000000000001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</row>
    <row r="279" spans="1:36" ht="17.100000000000001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</row>
    <row r="280" spans="1:36" ht="17.100000000000001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</row>
    <row r="281" spans="1:36" ht="17.100000000000001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</row>
    <row r="282" spans="1:36" ht="17.100000000000001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</row>
    <row r="283" spans="1:36" ht="17.100000000000001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</row>
    <row r="284" spans="1:36" ht="17.100000000000001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</row>
    <row r="285" spans="1:36" ht="17.100000000000001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</row>
    <row r="286" spans="1:36" ht="17.100000000000001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</row>
    <row r="287" spans="1:36" ht="17.100000000000001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</row>
    <row r="288" spans="1:36" ht="17.100000000000001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</row>
    <row r="289" spans="1:36" ht="17.100000000000001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</row>
    <row r="291" spans="1:36" s="12" customFormat="1" ht="17.100000000000001" customHeight="1">
      <c r="A291" s="16" t="s">
        <v>164</v>
      </c>
    </row>
    <row r="292" spans="1:36" s="18" customFormat="1" ht="18" customHeight="1">
      <c r="A292" s="105" t="s">
        <v>137</v>
      </c>
      <c r="B292" s="105" t="s">
        <v>138</v>
      </c>
      <c r="C292" s="105" t="s">
        <v>139</v>
      </c>
      <c r="D292" s="105" t="s">
        <v>167</v>
      </c>
      <c r="E292" s="105"/>
      <c r="F292" s="105"/>
      <c r="G292" s="105"/>
      <c r="H292" s="105"/>
      <c r="I292" s="105"/>
      <c r="J292" s="105"/>
      <c r="K292" s="105"/>
      <c r="L292" s="105"/>
      <c r="M292" s="105"/>
      <c r="N292" s="105" t="s">
        <v>140</v>
      </c>
      <c r="O292" s="105" t="s">
        <v>141</v>
      </c>
      <c r="P292" s="105" t="s">
        <v>262</v>
      </c>
      <c r="Q292" s="105" t="s">
        <v>143</v>
      </c>
      <c r="R292" s="105" t="s">
        <v>144</v>
      </c>
      <c r="S292" s="105" t="s">
        <v>143</v>
      </c>
      <c r="T292" s="105" t="s">
        <v>166</v>
      </c>
      <c r="U292" s="105"/>
      <c r="V292" s="105" t="s">
        <v>145</v>
      </c>
      <c r="W292" s="105" t="s">
        <v>146</v>
      </c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 t="s">
        <v>147</v>
      </c>
      <c r="AJ292" s="105" t="s">
        <v>136</v>
      </c>
    </row>
    <row r="293" spans="1:36" ht="17.100000000000001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</row>
    <row r="294" spans="1:36" ht="17.100000000000001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</row>
    <row r="295" spans="1:36" ht="17.100000000000001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</row>
    <row r="296" spans="1:36" ht="17.100000000000001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</row>
    <row r="297" spans="1:36" ht="17.100000000000001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</row>
    <row r="298" spans="1:36" ht="17.100000000000001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</row>
    <row r="299" spans="1:36" ht="17.100000000000001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</row>
    <row r="300" spans="1:36" ht="17.100000000000001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</row>
    <row r="301" spans="1:36" ht="17.100000000000001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</row>
    <row r="302" spans="1:36" ht="17.100000000000001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19</vt:i4>
      </vt:variant>
    </vt:vector>
  </HeadingPairs>
  <TitlesOfParts>
    <vt:vector size="32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Calcu</vt:lpstr>
      <vt:lpstr>변동폭</vt:lpstr>
      <vt:lpstr>합동실험표준편차</vt:lpstr>
      <vt:lpstr>STD_Data</vt:lpstr>
      <vt:lpstr>Length_4</vt:lpstr>
      <vt:lpstr>'교정결과-E'!B_Tag</vt:lpstr>
      <vt:lpstr>'교정결과-HY'!B_Tag</vt:lpstr>
      <vt:lpstr>B_Tag</vt:lpstr>
      <vt:lpstr>판정결과!B_Tag_2</vt:lpstr>
      <vt:lpstr>부록!B_Tag_3</vt:lpstr>
      <vt:lpstr>Length_4_CMC</vt:lpstr>
      <vt:lpstr>Length_4_Condition</vt:lpstr>
      <vt:lpstr>Length_4_Result</vt:lpstr>
      <vt:lpstr>Length_4_Result2</vt:lpstr>
      <vt:lpstr>Length_4_Spec</vt:lpstr>
      <vt:lpstr>Length_4_STD1</vt:lpstr>
      <vt:lpstr>Length_4_STD2</vt:lpstr>
      <vt:lpstr>Length_4_STD3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2021-08-10T08:40:07Z</cp:lastPrinted>
  <dcterms:created xsi:type="dcterms:W3CDTF">2004-11-10T00:11:43Z</dcterms:created>
  <dcterms:modified xsi:type="dcterms:W3CDTF">2021-08-10T08:40:38Z</dcterms:modified>
</cp:coreProperties>
</file>